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D:\ALCALDIA\Mapa de riesgos por proceso\2021\Dic 31\Seg. Mapa de Riesgos de Gestión 31 Dic 2021\Valorización\"/>
    </mc:Choice>
  </mc:AlternateContent>
  <bookViews>
    <workbookView xWindow="0" yWindow="0" windowWidth="24000" windowHeight="8430" tabRatio="882" activeTab="2"/>
  </bookViews>
  <sheets>
    <sheet name="Intructivo" sheetId="20" r:id="rId1"/>
    <sheet name="CONTEXTO" sheetId="22" r:id="rId2"/>
    <sheet name="MAPA DE RIESGO"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62913"/>
  <pivotCaches>
    <pivotCache cacheId="1"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6" i="1" l="1"/>
  <c r="U17" i="1"/>
  <c r="R16" i="1"/>
  <c r="R17" i="1"/>
  <c r="R18" i="1"/>
  <c r="U18" i="1"/>
  <c r="R19" i="1"/>
  <c r="Y20" i="1" s="1"/>
  <c r="Z20" i="1" s="1"/>
  <c r="U19" i="1"/>
  <c r="R20" i="1"/>
  <c r="U20" i="1"/>
  <c r="R21" i="1"/>
  <c r="U21" i="1"/>
  <c r="L18" i="1"/>
  <c r="L21" i="1"/>
  <c r="L20" i="1"/>
  <c r="L19" i="1"/>
  <c r="Y18" i="1" l="1"/>
  <c r="AA18" i="1" s="1"/>
  <c r="Y21" i="1"/>
  <c r="Z21" i="1" s="1"/>
  <c r="AC21" i="1"/>
  <c r="AB21" i="1" s="1"/>
  <c r="AC20" i="1"/>
  <c r="AB20" i="1" s="1"/>
  <c r="AD20" i="1" s="1"/>
  <c r="Y19" i="1"/>
  <c r="Z19" i="1" s="1"/>
  <c r="AC19" i="1"/>
  <c r="AB19" i="1" s="1"/>
  <c r="AA20" i="1"/>
  <c r="AC18" i="1"/>
  <c r="AB18" i="1" s="1"/>
  <c r="Z18" i="1" l="1"/>
  <c r="AA21" i="1"/>
  <c r="AD21" i="1"/>
  <c r="AA19" i="1"/>
  <c r="AD19" i="1"/>
  <c r="L16" i="19"/>
  <c r="AD18" i="1"/>
  <c r="I16" i="1" l="1"/>
  <c r="J16" i="1" s="1"/>
  <c r="L75" i="1"/>
  <c r="L23" i="1"/>
  <c r="L43" i="1"/>
  <c r="L26" i="1"/>
  <c r="L41" i="1"/>
  <c r="L53" i="1"/>
  <c r="L42" i="1"/>
  <c r="L65" i="1"/>
  <c r="L51" i="1"/>
  <c r="L39" i="1"/>
  <c r="L59" i="1"/>
  <c r="L33" i="1"/>
  <c r="L63" i="1"/>
  <c r="L71" i="1"/>
  <c r="L55" i="1"/>
  <c r="L49" i="1"/>
  <c r="L25" i="1"/>
  <c r="L68" i="1"/>
  <c r="L48" i="1"/>
  <c r="L57" i="1"/>
  <c r="L74" i="1"/>
  <c r="L37" i="1"/>
  <c r="L73" i="1"/>
  <c r="L24" i="1"/>
  <c r="L72" i="1"/>
  <c r="L69" i="1"/>
  <c r="L62" i="1"/>
  <c r="L56" i="1"/>
  <c r="L66" i="1"/>
  <c r="L31" i="1"/>
  <c r="L45" i="1"/>
  <c r="L32" i="1"/>
  <c r="L44" i="1"/>
  <c r="L50" i="1"/>
  <c r="L29" i="1"/>
  <c r="L60" i="1"/>
  <c r="L30" i="1"/>
  <c r="L54" i="1"/>
  <c r="L35" i="1"/>
  <c r="L36" i="1"/>
  <c r="L47" i="1"/>
  <c r="L27" i="1"/>
  <c r="L61" i="1"/>
  <c r="L38" i="1"/>
  <c r="F222" i="13" l="1"/>
  <c r="F212" i="13"/>
  <c r="F213" i="13"/>
  <c r="F214" i="13"/>
  <c r="F215" i="13"/>
  <c r="F216" i="13"/>
  <c r="F217" i="13"/>
  <c r="F218" i="13"/>
  <c r="F219" i="13"/>
  <c r="F220" i="13"/>
  <c r="F221" i="13"/>
  <c r="F211" i="13"/>
  <c r="B222" i="13" a="1"/>
  <c r="L17" i="1"/>
  <c r="B222" i="13" l="1"/>
  <c r="R58" i="1"/>
  <c r="R53" i="1"/>
  <c r="R47"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1" i="13"/>
  <c r="U75" i="1" l="1"/>
  <c r="R75" i="1"/>
  <c r="U74" i="1"/>
  <c r="R74" i="1"/>
  <c r="U73" i="1"/>
  <c r="R73" i="1"/>
  <c r="U72" i="1"/>
  <c r="R72" i="1"/>
  <c r="U71" i="1"/>
  <c r="R71" i="1"/>
  <c r="U70" i="1"/>
  <c r="R70" i="1"/>
  <c r="I70" i="1"/>
  <c r="J70" i="1" s="1"/>
  <c r="U69" i="1"/>
  <c r="R69" i="1"/>
  <c r="U68" i="1"/>
  <c r="R68" i="1"/>
  <c r="U66" i="1"/>
  <c r="R66" i="1"/>
  <c r="U65" i="1"/>
  <c r="R65" i="1"/>
  <c r="U64" i="1"/>
  <c r="R64" i="1"/>
  <c r="I64" i="1"/>
  <c r="J64" i="1" s="1"/>
  <c r="U63" i="1"/>
  <c r="R63" i="1"/>
  <c r="U62" i="1"/>
  <c r="R62" i="1"/>
  <c r="U61" i="1"/>
  <c r="R61" i="1"/>
  <c r="U60" i="1"/>
  <c r="R60" i="1"/>
  <c r="U59" i="1"/>
  <c r="R59" i="1"/>
  <c r="U58" i="1"/>
  <c r="I58" i="1"/>
  <c r="J58" i="1" s="1"/>
  <c r="U57" i="1"/>
  <c r="R57" i="1"/>
  <c r="U56" i="1"/>
  <c r="R56" i="1"/>
  <c r="U55" i="1"/>
  <c r="R55" i="1"/>
  <c r="U54" i="1"/>
  <c r="R54" i="1"/>
  <c r="U53" i="1"/>
  <c r="U52" i="1"/>
  <c r="R52" i="1"/>
  <c r="I52" i="1"/>
  <c r="J52" i="1" s="1"/>
  <c r="U51" i="1"/>
  <c r="R51" i="1"/>
  <c r="U50" i="1"/>
  <c r="R50" i="1"/>
  <c r="U49" i="1"/>
  <c r="R49" i="1"/>
  <c r="U48" i="1"/>
  <c r="R48" i="1"/>
  <c r="U47" i="1"/>
  <c r="U46" i="1"/>
  <c r="R46" i="1"/>
  <c r="I46" i="1"/>
  <c r="J46" i="1" s="1"/>
  <c r="U45" i="1"/>
  <c r="R45" i="1"/>
  <c r="U44" i="1"/>
  <c r="R44" i="1"/>
  <c r="U43" i="1"/>
  <c r="R43" i="1"/>
  <c r="U42" i="1"/>
  <c r="R42" i="1"/>
  <c r="U41" i="1"/>
  <c r="R41" i="1"/>
  <c r="U40" i="1"/>
  <c r="R40" i="1"/>
  <c r="I40" i="1"/>
  <c r="J40" i="1" s="1"/>
  <c r="U39" i="1"/>
  <c r="R39" i="1"/>
  <c r="U38" i="1"/>
  <c r="R38" i="1"/>
  <c r="U37" i="1"/>
  <c r="R37" i="1"/>
  <c r="U36" i="1"/>
  <c r="R36" i="1"/>
  <c r="U35" i="1"/>
  <c r="R35" i="1"/>
  <c r="U34" i="1"/>
  <c r="R34" i="1"/>
  <c r="I34" i="1"/>
  <c r="J34" i="1" s="1"/>
  <c r="U33" i="1"/>
  <c r="R33" i="1"/>
  <c r="U32" i="1"/>
  <c r="R32" i="1"/>
  <c r="U31" i="1"/>
  <c r="R31" i="1"/>
  <c r="U30" i="1"/>
  <c r="R30" i="1"/>
  <c r="U29" i="1"/>
  <c r="R29" i="1"/>
  <c r="U28" i="1"/>
  <c r="R28" i="1"/>
  <c r="I28" i="1"/>
  <c r="J28" i="1" s="1"/>
  <c r="I22" i="1"/>
  <c r="U27" i="1"/>
  <c r="R27" i="1"/>
  <c r="U26" i="1"/>
  <c r="R26" i="1"/>
  <c r="U25" i="1"/>
  <c r="R25" i="1"/>
  <c r="U24" i="1"/>
  <c r="R24" i="1"/>
  <c r="U23" i="1"/>
  <c r="R23" i="1"/>
  <c r="U22" i="1"/>
  <c r="R22" i="1"/>
  <c r="AC56" i="1" l="1"/>
  <c r="AB56" i="1" s="1"/>
  <c r="AC57" i="1"/>
  <c r="AB57" i="1" s="1"/>
  <c r="J22" i="1"/>
  <c r="Y70" i="1"/>
  <c r="Y64" i="1"/>
  <c r="Y58" i="1"/>
  <c r="Y52" i="1"/>
  <c r="Y56" i="1"/>
  <c r="Y57" i="1"/>
  <c r="Y46" i="1"/>
  <c r="Y40" i="1"/>
  <c r="Y34" i="1"/>
  <c r="Y28" i="1"/>
  <c r="Y22" i="1"/>
  <c r="Z70" i="1" l="1"/>
  <c r="AA70" i="1"/>
  <c r="Y71" i="1" s="1"/>
  <c r="Z71" i="1" s="1"/>
  <c r="Z64" i="1"/>
  <c r="AA64" i="1"/>
  <c r="Y65" i="1" s="1"/>
  <c r="AA65" i="1" s="1"/>
  <c r="Y66" i="1" s="1"/>
  <c r="Z58" i="1"/>
  <c r="AA58" i="1"/>
  <c r="Y59" i="1" s="1"/>
  <c r="AA59" i="1" s="1"/>
  <c r="Y60" i="1" s="1"/>
  <c r="Z57" i="1"/>
  <c r="AA57" i="1"/>
  <c r="Z56" i="1"/>
  <c r="AA56" i="1"/>
  <c r="Z52" i="1"/>
  <c r="AA52" i="1"/>
  <c r="Z46" i="1"/>
  <c r="AA46" i="1"/>
  <c r="Y47" i="1" s="1"/>
  <c r="AA47" i="1" s="1"/>
  <c r="Y48" i="1" s="1"/>
  <c r="Z40" i="1"/>
  <c r="AA40" i="1"/>
  <c r="Z34" i="1"/>
  <c r="AA34" i="1"/>
  <c r="Y35" i="1" s="1"/>
  <c r="AA35" i="1" s="1"/>
  <c r="Y36" i="1" s="1"/>
  <c r="Z36" i="1" s="1"/>
  <c r="Z28" i="1"/>
  <c r="AA28" i="1"/>
  <c r="Y29" i="1" s="1"/>
  <c r="Z29" i="1" s="1"/>
  <c r="Z22" i="1"/>
  <c r="AA22" i="1"/>
  <c r="Y23" i="1" s="1"/>
  <c r="Z65" i="1" l="1"/>
  <c r="Z59" i="1"/>
  <c r="AA29" i="1"/>
  <c r="Y30" i="1" s="1"/>
  <c r="Z30" i="1" s="1"/>
  <c r="Z47" i="1"/>
  <c r="Z35" i="1"/>
  <c r="Z48" i="1"/>
  <c r="AA48" i="1"/>
  <c r="AA66" i="1"/>
  <c r="Y63" i="1" s="1"/>
  <c r="Y68" i="1"/>
  <c r="Y69" i="1"/>
  <c r="Y32" i="1"/>
  <c r="Z63" i="1" l="1"/>
  <c r="AA63" i="1"/>
  <c r="Y74" i="1"/>
  <c r="Y75" i="1"/>
  <c r="Z32" i="1"/>
  <c r="AA32" i="1"/>
  <c r="Y33" i="1" s="1"/>
  <c r="Z33" i="1" s="1"/>
  <c r="Y16" i="1"/>
  <c r="Z16" i="1" s="1"/>
  <c r="Z75" i="1" l="1"/>
  <c r="AA75" i="1"/>
  <c r="Z74" i="1"/>
  <c r="AA74" i="1"/>
  <c r="AA33" i="1"/>
  <c r="AA16" i="1" l="1"/>
  <c r="Y17" i="1" s="1"/>
  <c r="Z17" i="1" l="1"/>
  <c r="AA17" i="1" l="1"/>
  <c r="AC35" i="1" l="1"/>
  <c r="AC34" i="1"/>
  <c r="AB34" i="1" s="1"/>
  <c r="AC72" i="1"/>
  <c r="AC65" i="1"/>
  <c r="AC64" i="1"/>
  <c r="AC47" i="1"/>
  <c r="AC46" i="1"/>
  <c r="AB46" i="1" s="1"/>
  <c r="AC59" i="1"/>
  <c r="AC58" i="1"/>
  <c r="AB58" i="1" s="1"/>
  <c r="AC23" i="1"/>
  <c r="AC22" i="1"/>
  <c r="AB22" i="1" s="1"/>
  <c r="AC29" i="1"/>
  <c r="AC28" i="1"/>
  <c r="AB28" i="1" s="1"/>
  <c r="AC53" i="1"/>
  <c r="AC52" i="1"/>
  <c r="AB52" i="1" s="1"/>
  <c r="AC41" i="1"/>
  <c r="AC40" i="1"/>
  <c r="AB40" i="1" s="1"/>
  <c r="J40" i="19" l="1"/>
  <c r="V30" i="19"/>
  <c r="AH20" i="19"/>
  <c r="J30" i="19"/>
  <c r="V20" i="19"/>
  <c r="AH10" i="19"/>
  <c r="P10" i="19"/>
  <c r="AB50" i="19"/>
  <c r="J50" i="19"/>
  <c r="AB40" i="19"/>
  <c r="P30" i="19"/>
  <c r="V50" i="19"/>
  <c r="P50" i="19"/>
  <c r="AB10" i="19"/>
  <c r="AH30" i="19"/>
  <c r="AH40" i="19"/>
  <c r="J10" i="19"/>
  <c r="AB20" i="19"/>
  <c r="AH50" i="19"/>
  <c r="AD40" i="1"/>
  <c r="V10" i="19"/>
  <c r="P20" i="19"/>
  <c r="J20" i="19"/>
  <c r="P40" i="19"/>
  <c r="V40" i="19"/>
  <c r="AB30" i="19"/>
  <c r="J11" i="19"/>
  <c r="V11" i="19"/>
  <c r="AB21" i="19"/>
  <c r="P31" i="19"/>
  <c r="J31" i="19"/>
  <c r="AB41" i="19"/>
  <c r="AD46" i="1"/>
  <c r="AH41" i="19"/>
  <c r="P41" i="19"/>
  <c r="J21" i="19"/>
  <c r="AB31" i="19"/>
  <c r="AB51" i="19"/>
  <c r="P21" i="19"/>
  <c r="V41" i="19"/>
  <c r="V31" i="19"/>
  <c r="AH21" i="19"/>
  <c r="AB11" i="19"/>
  <c r="P51" i="19"/>
  <c r="V21" i="19"/>
  <c r="AH31" i="19"/>
  <c r="V51" i="19"/>
  <c r="J51" i="19"/>
  <c r="AH51" i="19"/>
  <c r="AH11" i="19"/>
  <c r="J41" i="19"/>
  <c r="P11" i="19"/>
  <c r="AB29" i="1"/>
  <c r="AC30" i="1"/>
  <c r="J47" i="19"/>
  <c r="V27" i="19"/>
  <c r="AH7" i="19"/>
  <c r="P47" i="19"/>
  <c r="AB27" i="19"/>
  <c r="J17" i="19"/>
  <c r="V47" i="19"/>
  <c r="J37" i="19"/>
  <c r="AD22" i="1"/>
  <c r="AB37" i="19"/>
  <c r="J27" i="19"/>
  <c r="V7" i="19"/>
  <c r="AH37" i="19"/>
  <c r="P27" i="19"/>
  <c r="AB7" i="19"/>
  <c r="P17" i="19"/>
  <c r="V17" i="19"/>
  <c r="AH47" i="19"/>
  <c r="P37" i="19"/>
  <c r="AB17" i="19"/>
  <c r="J7" i="19"/>
  <c r="V37" i="19"/>
  <c r="AH17" i="19"/>
  <c r="P7" i="19"/>
  <c r="AH27" i="19"/>
  <c r="AB47" i="19"/>
  <c r="AD58"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64" i="1"/>
  <c r="AC71" i="1"/>
  <c r="AB71" i="1" s="1"/>
  <c r="AD34"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D28"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72" i="1"/>
  <c r="AC73" i="1"/>
  <c r="AC42" i="1"/>
  <c r="AB41" i="1"/>
  <c r="AB47" i="1"/>
  <c r="AC48" i="1"/>
  <c r="AB48" i="1" s="1"/>
  <c r="AC49" i="1"/>
  <c r="V32" i="19"/>
  <c r="P42" i="19"/>
  <c r="J12" i="19"/>
  <c r="J32" i="19"/>
  <c r="AB52" i="19"/>
  <c r="AD52" i="1"/>
  <c r="J22" i="19"/>
  <c r="V22" i="19"/>
  <c r="J52" i="19"/>
  <c r="AH12" i="19"/>
  <c r="J42" i="19"/>
  <c r="AH42" i="19"/>
  <c r="P32" i="19"/>
  <c r="AB12" i="19"/>
  <c r="AH32" i="19"/>
  <c r="AB32" i="19"/>
  <c r="AB42" i="19"/>
  <c r="V42" i="19"/>
  <c r="V12" i="19"/>
  <c r="V52" i="19"/>
  <c r="AB22" i="19"/>
  <c r="AH52" i="19"/>
  <c r="AH22" i="19"/>
  <c r="P22" i="19"/>
  <c r="P12" i="19"/>
  <c r="P52" i="19"/>
  <c r="AC54" i="1"/>
  <c r="AB54" i="1" s="1"/>
  <c r="AC55" i="1"/>
  <c r="AB55" i="1" s="1"/>
  <c r="AB53" i="1"/>
  <c r="AC24" i="1"/>
  <c r="AB23" i="1"/>
  <c r="AB59" i="1"/>
  <c r="AC60" i="1"/>
  <c r="AB65" i="1"/>
  <c r="AC66" i="1"/>
  <c r="AB35" i="1"/>
  <c r="AC36" i="1"/>
  <c r="AB73" i="1" l="1"/>
  <c r="AC74" i="1"/>
  <c r="K35" i="19"/>
  <c r="AC25" i="19"/>
  <c r="K45" i="19"/>
  <c r="AI45" i="19"/>
  <c r="W45" i="19"/>
  <c r="Q35" i="19"/>
  <c r="K55" i="19"/>
  <c r="AC15" i="19"/>
  <c r="Q15" i="19"/>
  <c r="AC35" i="19"/>
  <c r="AI35" i="19"/>
  <c r="Q55" i="19"/>
  <c r="AI25" i="19"/>
  <c r="AD71"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D65"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47" i="1"/>
  <c r="P54" i="19"/>
  <c r="AH14" i="19"/>
  <c r="AB14" i="19"/>
  <c r="AH34" i="19"/>
  <c r="AB54" i="19"/>
  <c r="AH54" i="19"/>
  <c r="AD64" i="1"/>
  <c r="V14" i="19"/>
  <c r="J54" i="19"/>
  <c r="AH44" i="19"/>
  <c r="V54" i="19"/>
  <c r="J14" i="19"/>
  <c r="AH24" i="19"/>
  <c r="V34" i="19"/>
  <c r="AB44" i="19"/>
  <c r="AB34" i="19"/>
  <c r="P14" i="19"/>
  <c r="V24" i="19"/>
  <c r="AB24" i="19"/>
  <c r="V44" i="19"/>
  <c r="P34" i="19"/>
  <c r="J34" i="19"/>
  <c r="P24" i="19"/>
  <c r="J44" i="19"/>
  <c r="J24" i="19"/>
  <c r="P44" i="19"/>
  <c r="AJ21" i="19"/>
  <c r="AD31" i="19"/>
  <c r="R21" i="19"/>
  <c r="AD41" i="19"/>
  <c r="AJ11" i="19"/>
  <c r="AJ51" i="19"/>
  <c r="AD48" i="1"/>
  <c r="L41" i="19"/>
  <c r="AD11" i="19"/>
  <c r="L21" i="19"/>
  <c r="L11" i="19"/>
  <c r="X51" i="19"/>
  <c r="X21" i="19"/>
  <c r="R11" i="19"/>
  <c r="R31" i="19"/>
  <c r="AJ41" i="19"/>
  <c r="L31" i="19"/>
  <c r="R51" i="19"/>
  <c r="X31" i="19"/>
  <c r="X11" i="19"/>
  <c r="X41" i="19"/>
  <c r="AJ31" i="19"/>
  <c r="AD51" i="19"/>
  <c r="R41" i="19"/>
  <c r="AD21" i="19"/>
  <c r="L51" i="19"/>
  <c r="AC25" i="1"/>
  <c r="AB24" i="1"/>
  <c r="AB36" i="1"/>
  <c r="AC37" i="1"/>
  <c r="AB60" i="1"/>
  <c r="AC61" i="1"/>
  <c r="AC31" i="1"/>
  <c r="AB30" i="1"/>
  <c r="AB66" i="1"/>
  <c r="K39" i="19"/>
  <c r="AC39" i="19"/>
  <c r="W29" i="19"/>
  <c r="AI49" i="19"/>
  <c r="W9" i="19"/>
  <c r="AC19" i="19"/>
  <c r="Q49" i="19"/>
  <c r="W49" i="19"/>
  <c r="AC9" i="19"/>
  <c r="AI9" i="19"/>
  <c r="Q29" i="19"/>
  <c r="W39" i="19"/>
  <c r="Q39" i="19"/>
  <c r="AD35"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D59" i="1"/>
  <c r="Q33" i="19"/>
  <c r="AI23" i="19"/>
  <c r="K53" i="19"/>
  <c r="AC23" i="19"/>
  <c r="AC13" i="19"/>
  <c r="W23" i="19"/>
  <c r="W33" i="19"/>
  <c r="Q13" i="19"/>
  <c r="W13" i="19"/>
  <c r="AI13" i="19"/>
  <c r="Q43" i="19"/>
  <c r="Q23" i="19"/>
  <c r="W53" i="19"/>
  <c r="AB49" i="1"/>
  <c r="AC51" i="1"/>
  <c r="AB51" i="1" s="1"/>
  <c r="AC50" i="1"/>
  <c r="AB50" i="1" s="1"/>
  <c r="AB42" i="1"/>
  <c r="AC43"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D29" i="1"/>
  <c r="AB61" i="1" l="1"/>
  <c r="AC62" i="1"/>
  <c r="AB74" i="1"/>
  <c r="AC75" i="1"/>
  <c r="AB75" i="1" s="1"/>
  <c r="AC32" i="1"/>
  <c r="AB32" i="1" s="1"/>
  <c r="AB31" i="1"/>
  <c r="AC33" i="1"/>
  <c r="AB33" i="1" s="1"/>
  <c r="AB25" i="1"/>
  <c r="AC26" i="1"/>
  <c r="X8" i="19"/>
  <c r="R48" i="19"/>
  <c r="L8" i="19"/>
  <c r="AD38" i="19"/>
  <c r="AD48" i="19"/>
  <c r="AD8" i="19"/>
  <c r="R18" i="19"/>
  <c r="L38" i="19"/>
  <c r="AD30" i="1"/>
  <c r="AJ28" i="19"/>
  <c r="X18" i="19"/>
  <c r="X48" i="19"/>
  <c r="R28" i="19"/>
  <c r="L18" i="19"/>
  <c r="X28" i="19"/>
  <c r="R8" i="19"/>
  <c r="X38" i="19"/>
  <c r="AJ8" i="19"/>
  <c r="AD18" i="19"/>
  <c r="AJ38" i="19"/>
  <c r="L48" i="19"/>
  <c r="AJ48" i="19"/>
  <c r="AJ18" i="19"/>
  <c r="R38" i="19"/>
  <c r="AD28" i="19"/>
  <c r="L28"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68" i="1"/>
  <c r="AB37" i="1"/>
  <c r="AC38" i="1"/>
  <c r="AB38" i="1" s="1"/>
  <c r="AC39" i="1"/>
  <c r="AB39" i="1" s="1"/>
  <c r="AJ46" i="19"/>
  <c r="AD46" i="19"/>
  <c r="L36" i="19"/>
  <c r="X16" i="19"/>
  <c r="AJ26" i="19"/>
  <c r="L46" i="19"/>
  <c r="X6" i="19"/>
  <c r="R36" i="19"/>
  <c r="X36" i="19"/>
  <c r="R6" i="19"/>
  <c r="AJ6" i="19"/>
  <c r="AD36" i="19"/>
  <c r="R46" i="19"/>
  <c r="AD26" i="19"/>
  <c r="AD16" i="19"/>
  <c r="X46" i="19"/>
  <c r="X26" i="19"/>
  <c r="AJ36" i="19"/>
  <c r="R26" i="19"/>
  <c r="AD6" i="19"/>
  <c r="L6" i="19"/>
  <c r="L26" i="19"/>
  <c r="R16" i="19"/>
  <c r="AJ16" i="19"/>
  <c r="AB43" i="1"/>
  <c r="AC44" i="1"/>
  <c r="AD29" i="19"/>
  <c r="AD19" i="19"/>
  <c r="R39" i="19"/>
  <c r="R9" i="19"/>
  <c r="X49" i="19"/>
  <c r="X9" i="19"/>
  <c r="AD39" i="19"/>
  <c r="R29" i="19"/>
  <c r="L49" i="19"/>
  <c r="X19" i="19"/>
  <c r="X29" i="19"/>
  <c r="X39" i="19"/>
  <c r="L9" i="19"/>
  <c r="AD36" i="1"/>
  <c r="AD9" i="19"/>
  <c r="AJ49" i="19"/>
  <c r="L39" i="19"/>
  <c r="R19" i="19"/>
  <c r="AJ39" i="19"/>
  <c r="AJ29" i="19"/>
  <c r="AJ19" i="19"/>
  <c r="AJ9" i="19"/>
  <c r="AD49" i="19"/>
  <c r="L19" i="19"/>
  <c r="L29" i="19"/>
  <c r="R49" i="19"/>
  <c r="AB44" i="1" l="1"/>
  <c r="AC45" i="1"/>
  <c r="AB45" i="1" s="1"/>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A55" i="19"/>
  <c r="O45" i="19"/>
  <c r="AA15" i="19"/>
  <c r="AM55" i="19"/>
  <c r="O55" i="19"/>
  <c r="AG35" i="19"/>
  <c r="AM25" i="19"/>
  <c r="AM35" i="19"/>
  <c r="AA25" i="19"/>
  <c r="AM45" i="19"/>
  <c r="AG25" i="19"/>
  <c r="AA35" i="19"/>
  <c r="O25" i="19"/>
  <c r="U25" i="19"/>
  <c r="AG45" i="19"/>
  <c r="U35" i="19"/>
  <c r="AA45" i="19"/>
  <c r="AM15" i="19"/>
  <c r="U45" i="19"/>
  <c r="O35" i="19"/>
  <c r="O15" i="19"/>
  <c r="AD75" i="1"/>
  <c r="AG15" i="19"/>
  <c r="U15" i="19"/>
  <c r="AG55" i="19"/>
  <c r="U55" i="19"/>
  <c r="T18" i="19"/>
  <c r="N48" i="19"/>
  <c r="N8" i="19"/>
  <c r="T28" i="19"/>
  <c r="AF38" i="19"/>
  <c r="Z28" i="19"/>
  <c r="Z18" i="19"/>
  <c r="AF8" i="19"/>
  <c r="AD32"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D74" i="1"/>
  <c r="N15" i="19"/>
  <c r="AF55" i="19"/>
  <c r="N55" i="19"/>
  <c r="Z15" i="19"/>
  <c r="AF35" i="19"/>
  <c r="AB62" i="1"/>
  <c r="AC63"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B68" i="1"/>
  <c r="AC69" i="1"/>
  <c r="AB69" i="1" s="1"/>
  <c r="AC27" i="1"/>
  <c r="AB27" i="1" s="1"/>
  <c r="AB26" i="1"/>
  <c r="O8" i="19"/>
  <c r="AA48" i="19"/>
  <c r="AM38" i="19"/>
  <c r="U48" i="19"/>
  <c r="AA18" i="19"/>
  <c r="AG18" i="19"/>
  <c r="AG48" i="19"/>
  <c r="AM18" i="19"/>
  <c r="AA28" i="19"/>
  <c r="AG28" i="19"/>
  <c r="AA8" i="19"/>
  <c r="U18" i="19"/>
  <c r="AG38" i="19"/>
  <c r="U38" i="19"/>
  <c r="AM8" i="19"/>
  <c r="AA38" i="19"/>
  <c r="AM48" i="19"/>
  <c r="U28" i="19"/>
  <c r="O38" i="19"/>
  <c r="U8" i="19"/>
  <c r="AG8" i="19"/>
  <c r="AD33" i="1"/>
  <c r="O18" i="19"/>
  <c r="O28" i="19"/>
  <c r="O48" i="19"/>
  <c r="AM28"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B63" i="1" l="1"/>
  <c r="AD63" i="1" s="1"/>
  <c r="Z69" i="1"/>
  <c r="AA69" i="1"/>
  <c r="Z68" i="1"/>
  <c r="AA68" i="1"/>
  <c r="Z66" i="1"/>
  <c r="AA60" i="1"/>
  <c r="Y61" i="1" s="1"/>
  <c r="Z60" i="1"/>
  <c r="AA71" i="1"/>
  <c r="Y72" i="1" s="1"/>
  <c r="Y41" i="1"/>
  <c r="Y53" i="1"/>
  <c r="Y54" i="1"/>
  <c r="AA36"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D56" i="1"/>
  <c r="AD57" i="1"/>
  <c r="AG13" i="19" l="1"/>
  <c r="AM13" i="19"/>
  <c r="L54" i="19"/>
  <c r="L34" i="19"/>
  <c r="L14" i="19"/>
  <c r="AJ54" i="19"/>
  <c r="AJ34" i="19"/>
  <c r="L24" i="19"/>
  <c r="X54" i="19"/>
  <c r="AJ24" i="19"/>
  <c r="R44" i="19"/>
  <c r="R34" i="19"/>
  <c r="AJ14" i="19"/>
  <c r="AD14" i="19"/>
  <c r="R14" i="19"/>
  <c r="X44" i="19"/>
  <c r="AD54" i="19"/>
  <c r="AD24" i="19"/>
  <c r="R24" i="19"/>
  <c r="X14" i="19"/>
  <c r="X34" i="19"/>
  <c r="AD44" i="19"/>
  <c r="L44" i="19"/>
  <c r="AD34" i="19"/>
  <c r="AD66" i="1"/>
  <c r="AJ44" i="19"/>
  <c r="R54" i="19"/>
  <c r="X24" i="19"/>
  <c r="U53" i="19"/>
  <c r="U43" i="19"/>
  <c r="O23" i="19"/>
  <c r="AG43" i="19"/>
  <c r="AA33" i="19"/>
  <c r="AA23" i="19"/>
  <c r="AG53" i="19"/>
  <c r="AM43" i="19"/>
  <c r="O13" i="19"/>
  <c r="AM53" i="19"/>
  <c r="AG33" i="19"/>
  <c r="U23" i="19"/>
  <c r="L43" i="19"/>
  <c r="R13" i="19"/>
  <c r="L13" i="19"/>
  <c r="AD60" i="1"/>
  <c r="AJ53" i="19"/>
  <c r="AD23" i="19"/>
  <c r="AJ43" i="19"/>
  <c r="R33" i="19"/>
  <c r="L23" i="19"/>
  <c r="AJ23" i="19"/>
  <c r="X23" i="19"/>
  <c r="L33" i="19"/>
  <c r="AJ33" i="19"/>
  <c r="AD33" i="19"/>
  <c r="R43" i="19"/>
  <c r="X43" i="19"/>
  <c r="R53" i="19"/>
  <c r="R23" i="19"/>
  <c r="X33" i="19"/>
  <c r="AD53" i="19"/>
  <c r="X53" i="19"/>
  <c r="AD43" i="19"/>
  <c r="X13" i="19"/>
  <c r="AJ13" i="19"/>
  <c r="AD13" i="19"/>
  <c r="L53" i="19"/>
  <c r="O53" i="19"/>
  <c r="O43" i="19"/>
  <c r="U13" i="19"/>
  <c r="U33" i="19"/>
  <c r="AM33" i="19"/>
  <c r="O33" i="19"/>
  <c r="AA13" i="19"/>
  <c r="AA53" i="19"/>
  <c r="Z61" i="1"/>
  <c r="AA61" i="1"/>
  <c r="Y62" i="1" s="1"/>
  <c r="AA30" i="1"/>
  <c r="Y31" i="1" s="1"/>
  <c r="Z54" i="1"/>
  <c r="AA54" i="1"/>
  <c r="Y55" i="1" s="1"/>
  <c r="Z72" i="1"/>
  <c r="AA72" i="1"/>
  <c r="Y73" i="1" s="1"/>
  <c r="Z53" i="1"/>
  <c r="AA53" i="1"/>
  <c r="Y49" i="1"/>
  <c r="Z41" i="1"/>
  <c r="AA41" i="1"/>
  <c r="Y42" i="1" s="1"/>
  <c r="Z42" i="1" s="1"/>
  <c r="Y38" i="1"/>
  <c r="Y37" i="1"/>
  <c r="Z23" i="1"/>
  <c r="AA23" i="1"/>
  <c r="Y24" i="1" s="1"/>
  <c r="Y13" i="19" l="1"/>
  <c r="AE43" i="19"/>
  <c r="S13" i="19"/>
  <c r="AK33" i="19"/>
  <c r="M13" i="19"/>
  <c r="AK53" i="19"/>
  <c r="M23" i="19"/>
  <c r="AE33" i="19"/>
  <c r="M43" i="19"/>
  <c r="AK13" i="19"/>
  <c r="AK43" i="19"/>
  <c r="Y53" i="19"/>
  <c r="S43" i="19"/>
  <c r="AK23" i="19"/>
  <c r="S53" i="19"/>
  <c r="Y33" i="19"/>
  <c r="AD61" i="1"/>
  <c r="S23" i="19"/>
  <c r="AE53" i="19"/>
  <c r="Y23" i="19"/>
  <c r="AE13" i="19"/>
  <c r="Y43" i="19"/>
  <c r="M33" i="19"/>
  <c r="M53" i="19"/>
  <c r="AE23" i="19"/>
  <c r="S33" i="19"/>
  <c r="Z24" i="1"/>
  <c r="AA24" i="1"/>
  <c r="Y25" i="1" s="1"/>
  <c r="K42" i="19"/>
  <c r="Q42" i="19"/>
  <c r="W12" i="19"/>
  <c r="K52" i="19"/>
  <c r="AI52" i="19"/>
  <c r="Q22" i="19"/>
  <c r="Q12" i="19"/>
  <c r="AC52" i="19"/>
  <c r="AC32" i="19"/>
  <c r="W42" i="19"/>
  <c r="K22" i="19"/>
  <c r="W52" i="19"/>
  <c r="Q52" i="19"/>
  <c r="W22" i="19"/>
  <c r="AC22" i="19"/>
  <c r="Q32" i="19"/>
  <c r="AI42" i="19"/>
  <c r="AD53" i="1"/>
  <c r="AI22" i="19"/>
  <c r="AC12" i="19"/>
  <c r="AI12" i="19"/>
  <c r="W32" i="19"/>
  <c r="K32" i="19"/>
  <c r="AC42" i="19"/>
  <c r="AI32" i="19"/>
  <c r="K12" i="19"/>
  <c r="Z73" i="1"/>
  <c r="AA73" i="1"/>
  <c r="W37" i="19"/>
  <c r="AI47" i="19"/>
  <c r="K37" i="19"/>
  <c r="K7" i="19"/>
  <c r="AI7" i="19"/>
  <c r="Q27" i="19"/>
  <c r="AC7" i="19"/>
  <c r="Q17" i="19"/>
  <c r="W17" i="19"/>
  <c r="AC27" i="19"/>
  <c r="W47" i="19"/>
  <c r="W27" i="19"/>
  <c r="AC47" i="19"/>
  <c r="Q37" i="19"/>
  <c r="Q47" i="19"/>
  <c r="AC37" i="19"/>
  <c r="AI27" i="19"/>
  <c r="K17" i="19"/>
  <c r="W7" i="19"/>
  <c r="AI37" i="19"/>
  <c r="Q7" i="19"/>
  <c r="K47" i="19"/>
  <c r="AI17" i="19"/>
  <c r="AD23" i="1"/>
  <c r="K27" i="19"/>
  <c r="AC17" i="19"/>
  <c r="Z37" i="1"/>
  <c r="AA37" i="1"/>
  <c r="AJ55" i="19"/>
  <c r="L45" i="19"/>
  <c r="AD35" i="19"/>
  <c r="R25" i="19"/>
  <c r="AD45" i="19"/>
  <c r="R45" i="19"/>
  <c r="AD55" i="19"/>
  <c r="X15" i="19"/>
  <c r="L25" i="19"/>
  <c r="AJ45" i="19"/>
  <c r="R15" i="19"/>
  <c r="R55" i="19"/>
  <c r="AD25" i="19"/>
  <c r="L55" i="19"/>
  <c r="AJ35" i="19"/>
  <c r="X55" i="19"/>
  <c r="X35" i="19"/>
  <c r="L15" i="19"/>
  <c r="AD72" i="1"/>
  <c r="AD15" i="19"/>
  <c r="X25" i="19"/>
  <c r="AJ15" i="19"/>
  <c r="AJ25" i="19"/>
  <c r="X45" i="19"/>
  <c r="L35" i="19"/>
  <c r="R35" i="19"/>
  <c r="Z49" i="1"/>
  <c r="AA49" i="1"/>
  <c r="Y50" i="1" s="1"/>
  <c r="Z55" i="1"/>
  <c r="AA55" i="1"/>
  <c r="R40" i="19"/>
  <c r="L10" i="19"/>
  <c r="AJ50" i="19"/>
  <c r="L30" i="19"/>
  <c r="AD10" i="19"/>
  <c r="L50" i="19"/>
  <c r="X30" i="19"/>
  <c r="L20" i="19"/>
  <c r="X40" i="19"/>
  <c r="AJ10" i="19"/>
  <c r="AJ40" i="19"/>
  <c r="L40" i="19"/>
  <c r="AJ20" i="19"/>
  <c r="R50" i="19"/>
  <c r="AD30" i="19"/>
  <c r="X50" i="19"/>
  <c r="R10" i="19"/>
  <c r="X10" i="19"/>
  <c r="R20" i="19"/>
  <c r="X20" i="19"/>
  <c r="AJ30" i="19"/>
  <c r="AD20" i="19"/>
  <c r="R30" i="19"/>
  <c r="AD50" i="19"/>
  <c r="AD40" i="19"/>
  <c r="AD42" i="1"/>
  <c r="L32" i="19"/>
  <c r="AJ12" i="19"/>
  <c r="AD54" i="1"/>
  <c r="R52" i="19"/>
  <c r="AD12" i="19"/>
  <c r="L52" i="19"/>
  <c r="R32" i="19"/>
  <c r="AD22" i="19"/>
  <c r="AJ32" i="19"/>
  <c r="X12" i="19"/>
  <c r="X22" i="19"/>
  <c r="X52" i="19"/>
  <c r="R22" i="19"/>
  <c r="AJ42" i="19"/>
  <c r="AD32" i="19"/>
  <c r="R12" i="19"/>
  <c r="AJ22" i="19"/>
  <c r="AD52" i="19"/>
  <c r="X42" i="19"/>
  <c r="AJ52" i="19"/>
  <c r="AD42" i="19"/>
  <c r="L22" i="19"/>
  <c r="L42" i="19"/>
  <c r="R42" i="19"/>
  <c r="X32" i="19"/>
  <c r="L12" i="19"/>
  <c r="Z38" i="1"/>
  <c r="AA38" i="1"/>
  <c r="Y39" i="1" s="1"/>
  <c r="K40" i="19"/>
  <c r="AI20" i="19"/>
  <c r="AI30" i="19"/>
  <c r="W30" i="19"/>
  <c r="W10" i="19"/>
  <c r="AD41" i="1"/>
  <c r="W40" i="19"/>
  <c r="Q20" i="19"/>
  <c r="W50" i="19"/>
  <c r="Q50" i="19"/>
  <c r="AC30" i="19"/>
  <c r="W20" i="19"/>
  <c r="AC50" i="19"/>
  <c r="K10" i="19"/>
  <c r="K20" i="19"/>
  <c r="AC20" i="19"/>
  <c r="AC40" i="19"/>
  <c r="Q10" i="19"/>
  <c r="Q40" i="19"/>
  <c r="AC10" i="19"/>
  <c r="AI50" i="19"/>
  <c r="Q30" i="19"/>
  <c r="K30" i="19"/>
  <c r="AI10" i="19"/>
  <c r="K50" i="19"/>
  <c r="AI40" i="19"/>
  <c r="AA31" i="1"/>
  <c r="Z31" i="1"/>
  <c r="AA42" i="1"/>
  <c r="Y43" i="1" s="1"/>
  <c r="Z62" i="1"/>
  <c r="N43" i="19" s="1"/>
  <c r="AA62" i="1"/>
  <c r="AG24" i="19"/>
  <c r="O44" i="19"/>
  <c r="O24" i="19"/>
  <c r="AM14" i="19"/>
  <c r="AG34" i="19"/>
  <c r="O34" i="19"/>
  <c r="AA44" i="19"/>
  <c r="O14" i="19"/>
  <c r="AA54" i="19"/>
  <c r="U14" i="19"/>
  <c r="AM44" i="19"/>
  <c r="AA34" i="19"/>
  <c r="AM24" i="19"/>
  <c r="AM54" i="19"/>
  <c r="AG14" i="19"/>
  <c r="AM34" i="19"/>
  <c r="U54" i="19"/>
  <c r="AG44" i="19"/>
  <c r="AA24" i="19"/>
  <c r="AG54" i="19"/>
  <c r="U34" i="19"/>
  <c r="U24" i="19"/>
  <c r="AD69" i="1"/>
  <c r="AA14" i="19"/>
  <c r="O54" i="19"/>
  <c r="U44" i="19"/>
  <c r="AM23" i="19"/>
  <c r="AG2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D68" i="1"/>
  <c r="T23" i="19" l="1"/>
  <c r="AF53" i="19"/>
  <c r="T43" i="19"/>
  <c r="N33" i="19"/>
  <c r="N23" i="19"/>
  <c r="AL53" i="19"/>
  <c r="T33" i="19"/>
  <c r="AF13" i="19"/>
  <c r="AL13" i="19"/>
  <c r="AF23" i="19"/>
  <c r="Z33" i="19"/>
  <c r="T13" i="19"/>
  <c r="AL33" i="19"/>
  <c r="Z43" i="19"/>
  <c r="N53" i="19"/>
  <c r="Z23" i="19"/>
  <c r="Z53" i="19"/>
  <c r="AA39" i="1"/>
  <c r="Z39" i="1"/>
  <c r="Z50" i="1"/>
  <c r="AA50" i="1"/>
  <c r="Y51" i="1" s="1"/>
  <c r="AF19" i="19"/>
  <c r="Z9" i="19"/>
  <c r="T49" i="19"/>
  <c r="N29" i="19"/>
  <c r="Z49" i="19"/>
  <c r="AD38" i="1"/>
  <c r="AL29" i="19"/>
  <c r="N19" i="19"/>
  <c r="T19" i="19"/>
  <c r="N39" i="19"/>
  <c r="Z19" i="19"/>
  <c r="AL39" i="19"/>
  <c r="Z39" i="19"/>
  <c r="AL49" i="19"/>
  <c r="AF39" i="19"/>
  <c r="AF49" i="19"/>
  <c r="T9" i="19"/>
  <c r="T29" i="19"/>
  <c r="AL9" i="19"/>
  <c r="N9" i="19"/>
  <c r="AL19" i="19"/>
  <c r="AF9" i="19"/>
  <c r="T39" i="19"/>
  <c r="AF29" i="19"/>
  <c r="Z29" i="19"/>
  <c r="N49" i="19"/>
  <c r="M41" i="19"/>
  <c r="AK31" i="19"/>
  <c r="AE31" i="19"/>
  <c r="Y21" i="19"/>
  <c r="Y11" i="19"/>
  <c r="AD49" i="1"/>
  <c r="S31" i="19"/>
  <c r="AE21" i="19"/>
  <c r="AK11" i="19"/>
  <c r="M31" i="19"/>
  <c r="S51" i="19"/>
  <c r="S11" i="19"/>
  <c r="Y41" i="19"/>
  <c r="M21" i="19"/>
  <c r="M11" i="19"/>
  <c r="S41" i="19"/>
  <c r="M51" i="19"/>
  <c r="AE51" i="19"/>
  <c r="Y31" i="19"/>
  <c r="AK41" i="19"/>
  <c r="AE41" i="19"/>
  <c r="AE11" i="19"/>
  <c r="Y51" i="19"/>
  <c r="AK51" i="19"/>
  <c r="S21" i="19"/>
  <c r="AK21" i="19"/>
  <c r="AK15" i="19"/>
  <c r="M15" i="19"/>
  <c r="AK35" i="19"/>
  <c r="AK55" i="19"/>
  <c r="AE25" i="19"/>
  <c r="AE45" i="19"/>
  <c r="Y35" i="19"/>
  <c r="AK45" i="19"/>
  <c r="Y45" i="19"/>
  <c r="Y25" i="19"/>
  <c r="AD73" i="1"/>
  <c r="M25" i="19"/>
  <c r="AE55" i="19"/>
  <c r="AE35" i="19"/>
  <c r="S35" i="19"/>
  <c r="S55" i="19"/>
  <c r="M35" i="19"/>
  <c r="AK25" i="19"/>
  <c r="M55" i="19"/>
  <c r="S15" i="19"/>
  <c r="AE15" i="19"/>
  <c r="S45" i="19"/>
  <c r="M45" i="19"/>
  <c r="Y55" i="19"/>
  <c r="S25" i="19"/>
  <c r="Y15" i="19"/>
  <c r="N13" i="19"/>
  <c r="Z13" i="19"/>
  <c r="AE8" i="19"/>
  <c r="Y48" i="19"/>
  <c r="AE48" i="19"/>
  <c r="AE38" i="19"/>
  <c r="M8" i="19"/>
  <c r="Y18" i="19"/>
  <c r="M38" i="19"/>
  <c r="Y8" i="19"/>
  <c r="AK8" i="19"/>
  <c r="S28" i="19"/>
  <c r="AE28" i="19"/>
  <c r="AE18" i="19"/>
  <c r="M28" i="19"/>
  <c r="Y38" i="19"/>
  <c r="M48" i="19"/>
  <c r="Y28" i="19"/>
  <c r="AK48" i="19"/>
  <c r="AK38" i="19"/>
  <c r="S8" i="19"/>
  <c r="AK28" i="19"/>
  <c r="AD31" i="1"/>
  <c r="AK18" i="19"/>
  <c r="M18" i="19"/>
  <c r="S18" i="19"/>
  <c r="S48" i="19"/>
  <c r="S38" i="19"/>
  <c r="Z25" i="1"/>
  <c r="AA25" i="1"/>
  <c r="Y26" i="1" s="1"/>
  <c r="AA43" i="1"/>
  <c r="Y44" i="1" s="1"/>
  <c r="Z43" i="1"/>
  <c r="T53" i="19"/>
  <c r="AD62" i="1"/>
  <c r="AL23" i="19"/>
  <c r="AF43" i="19"/>
  <c r="M29" i="19"/>
  <c r="AE9" i="19"/>
  <c r="Y49" i="19"/>
  <c r="S39" i="19"/>
  <c r="Y39" i="19"/>
  <c r="M39" i="19"/>
  <c r="M9" i="19"/>
  <c r="S9" i="19"/>
  <c r="M19" i="19"/>
  <c r="AE49" i="19"/>
  <c r="M49" i="19"/>
  <c r="AK49" i="19"/>
  <c r="AK9" i="19"/>
  <c r="Y29" i="19"/>
  <c r="S19" i="19"/>
  <c r="AE19" i="19"/>
  <c r="AK29" i="19"/>
  <c r="Y19" i="19"/>
  <c r="Y9" i="19"/>
  <c r="AE29" i="19"/>
  <c r="AD37" i="1"/>
  <c r="S49" i="19"/>
  <c r="AK39" i="19"/>
  <c r="S29" i="19"/>
  <c r="AK19" i="19"/>
  <c r="AE39" i="19"/>
  <c r="AD27" i="19"/>
  <c r="X7" i="19"/>
  <c r="AJ47" i="19"/>
  <c r="AJ7" i="19"/>
  <c r="X47" i="19"/>
  <c r="L47" i="19"/>
  <c r="L7" i="19"/>
  <c r="L27" i="19"/>
  <c r="L17" i="19"/>
  <c r="AD7" i="19"/>
  <c r="AD37" i="19"/>
  <c r="AJ37" i="19"/>
  <c r="R37" i="19"/>
  <c r="AD17" i="19"/>
  <c r="R27" i="19"/>
  <c r="X37" i="19"/>
  <c r="AJ17" i="19"/>
  <c r="L37" i="19"/>
  <c r="X27" i="19"/>
  <c r="AD24" i="1"/>
  <c r="AJ27" i="19"/>
  <c r="AD47" i="19"/>
  <c r="R17" i="19"/>
  <c r="R7" i="19"/>
  <c r="R47" i="19"/>
  <c r="X17" i="19"/>
  <c r="AF33" i="19"/>
  <c r="AL43" i="19"/>
  <c r="AD55" i="1"/>
  <c r="S22" i="19"/>
  <c r="AE42" i="19"/>
  <c r="S12" i="19"/>
  <c r="M42" i="19"/>
  <c r="M32" i="19"/>
  <c r="S32" i="19"/>
  <c r="Y12" i="19"/>
  <c r="S52" i="19"/>
  <c r="AK52" i="19"/>
  <c r="AE52" i="19"/>
  <c r="AE22" i="19"/>
  <c r="M52" i="19"/>
  <c r="Y22" i="19"/>
  <c r="M12" i="19"/>
  <c r="Y52" i="19"/>
  <c r="M22" i="19"/>
  <c r="AK22" i="19"/>
  <c r="AK42" i="19"/>
  <c r="AK32" i="19"/>
  <c r="S42" i="19"/>
  <c r="AE12" i="19"/>
  <c r="Y42" i="19"/>
  <c r="AE32" i="19"/>
  <c r="AK12" i="19"/>
  <c r="Y32" i="19"/>
  <c r="AA43" i="19"/>
  <c r="Z51" i="1" l="1"/>
  <c r="AA51" i="1"/>
  <c r="AF21" i="19"/>
  <c r="AF11" i="19"/>
  <c r="Z51" i="19"/>
  <c r="AL31" i="19"/>
  <c r="AL41" i="19"/>
  <c r="AD50" i="1"/>
  <c r="T31" i="19"/>
  <c r="Z11" i="19"/>
  <c r="Z31" i="19"/>
  <c r="Z21" i="19"/>
  <c r="T41" i="19"/>
  <c r="Z41" i="19"/>
  <c r="AF31" i="19"/>
  <c r="N21" i="19"/>
  <c r="AL51" i="19"/>
  <c r="AF41" i="19"/>
  <c r="T11" i="19"/>
  <c r="T21" i="19"/>
  <c r="T51" i="19"/>
  <c r="N31" i="19"/>
  <c r="N11" i="19"/>
  <c r="AL21" i="19"/>
  <c r="N51" i="19"/>
  <c r="AL11" i="19"/>
  <c r="AF51" i="19"/>
  <c r="N41" i="19"/>
  <c r="M10" i="19"/>
  <c r="M30" i="19"/>
  <c r="AE10" i="19"/>
  <c r="AK20" i="19"/>
  <c r="AE50" i="19"/>
  <c r="S20" i="19"/>
  <c r="AE40" i="19"/>
  <c r="AK10" i="19"/>
  <c r="AE20" i="19"/>
  <c r="M50" i="19"/>
  <c r="M40" i="19"/>
  <c r="Y10" i="19"/>
  <c r="AK50" i="19"/>
  <c r="Y30" i="19"/>
  <c r="AK30" i="19"/>
  <c r="S50" i="19"/>
  <c r="AK40" i="19"/>
  <c r="M20" i="19"/>
  <c r="Y40" i="19"/>
  <c r="S10" i="19"/>
  <c r="Y20" i="19"/>
  <c r="AE30" i="19"/>
  <c r="S30" i="19"/>
  <c r="AD43" i="1"/>
  <c r="S40" i="19"/>
  <c r="Y50" i="19"/>
  <c r="U29" i="19"/>
  <c r="O19" i="19"/>
  <c r="U19" i="19"/>
  <c r="AG39" i="19"/>
  <c r="O49" i="19"/>
  <c r="AM39" i="19"/>
  <c r="AA9" i="19"/>
  <c r="AG29" i="19"/>
  <c r="U49" i="19"/>
  <c r="AM29" i="19"/>
  <c r="AA29" i="19"/>
  <c r="AG19" i="19"/>
  <c r="O29" i="19"/>
  <c r="AM49" i="19"/>
  <c r="U9" i="19"/>
  <c r="AM19" i="19"/>
  <c r="AA19" i="19"/>
  <c r="O9" i="19"/>
  <c r="AA39" i="19"/>
  <c r="O39" i="19"/>
  <c r="U39" i="19"/>
  <c r="AM9" i="19"/>
  <c r="AG49" i="19"/>
  <c r="AD39" i="1"/>
  <c r="AG9" i="19"/>
  <c r="AA49" i="19"/>
  <c r="AA44" i="1"/>
  <c r="Y45" i="1" s="1"/>
  <c r="Z44" i="1"/>
  <c r="AA26" i="1"/>
  <c r="Y27" i="1" s="1"/>
  <c r="Z26" i="1"/>
  <c r="Y47" i="19"/>
  <c r="Y27" i="19"/>
  <c r="M7" i="19"/>
  <c r="S7" i="19"/>
  <c r="M47" i="19"/>
  <c r="M37" i="19"/>
  <c r="M17" i="19"/>
  <c r="AD25" i="1"/>
  <c r="S17" i="19"/>
  <c r="M27" i="19"/>
  <c r="AE27" i="19"/>
  <c r="S47" i="19"/>
  <c r="AE17" i="19"/>
  <c r="AE47" i="19"/>
  <c r="AK7" i="19"/>
  <c r="S37" i="19"/>
  <c r="AK17" i="19"/>
  <c r="AK27" i="19"/>
  <c r="Y17" i="19"/>
  <c r="AK47" i="19"/>
  <c r="Y37" i="19"/>
  <c r="S27" i="19"/>
  <c r="Y7" i="19"/>
  <c r="AE7" i="19"/>
  <c r="AK37" i="19"/>
  <c r="AE37" i="19"/>
  <c r="T7" i="19" l="1"/>
  <c r="AD26" i="1"/>
  <c r="Z27" i="19"/>
  <c r="T47" i="19"/>
  <c r="AL37" i="19"/>
  <c r="AL7" i="19"/>
  <c r="AF7" i="19"/>
  <c r="T17" i="19"/>
  <c r="AL47" i="19"/>
  <c r="AL17" i="19"/>
  <c r="T27" i="19"/>
  <c r="Z17" i="19"/>
  <c r="AF17" i="19"/>
  <c r="AF37" i="19"/>
  <c r="T37" i="19"/>
  <c r="N27" i="19"/>
  <c r="N17" i="19"/>
  <c r="N37" i="19"/>
  <c r="N7" i="19"/>
  <c r="AL27" i="19"/>
  <c r="Z47" i="19"/>
  <c r="AF27" i="19"/>
  <c r="N47" i="19"/>
  <c r="Z7" i="19"/>
  <c r="AF47" i="19"/>
  <c r="Z37" i="19"/>
  <c r="Z27" i="1"/>
  <c r="AA27" i="1"/>
  <c r="AF40" i="19"/>
  <c r="T20" i="19"/>
  <c r="AL10" i="19"/>
  <c r="N30" i="19"/>
  <c r="N50" i="19"/>
  <c r="N40" i="19"/>
  <c r="Z20" i="19"/>
  <c r="T30" i="19"/>
  <c r="AL40" i="19"/>
  <c r="Z30" i="19"/>
  <c r="Z40" i="19"/>
  <c r="T50" i="19"/>
  <c r="Z10" i="19"/>
  <c r="AD44" i="1"/>
  <c r="AL30" i="19"/>
  <c r="AF20" i="19"/>
  <c r="N20" i="19"/>
  <c r="AL50" i="19"/>
  <c r="AL20" i="19"/>
  <c r="T10" i="19"/>
  <c r="T40" i="19"/>
  <c r="N10" i="19"/>
  <c r="AF10" i="19"/>
  <c r="Z50" i="19"/>
  <c r="AF30" i="19"/>
  <c r="AF50" i="19"/>
  <c r="Z45" i="1"/>
  <c r="AA45" i="1"/>
  <c r="O51" i="19"/>
  <c r="AM21" i="19"/>
  <c r="AM41" i="19"/>
  <c r="AM51" i="19"/>
  <c r="AG51" i="19"/>
  <c r="U11" i="19"/>
  <c r="U51" i="19"/>
  <c r="AA31" i="19"/>
  <c r="AA21" i="19"/>
  <c r="O41" i="19"/>
  <c r="AA41" i="19"/>
  <c r="AG31" i="19"/>
  <c r="U31" i="19"/>
  <c r="O31" i="19"/>
  <c r="AM31" i="19"/>
  <c r="AA51" i="19"/>
  <c r="AM11" i="19"/>
  <c r="U41" i="19"/>
  <c r="AA11" i="19"/>
  <c r="O11" i="19"/>
  <c r="U21" i="19"/>
  <c r="AD51" i="1"/>
  <c r="AG21" i="19"/>
  <c r="O21" i="19"/>
  <c r="AG41" i="19"/>
  <c r="AG11" i="19"/>
  <c r="AM20" i="19" l="1"/>
  <c r="AG40" i="19"/>
  <c r="U10" i="19"/>
  <c r="O50" i="19"/>
  <c r="U40" i="19"/>
  <c r="AM40" i="19"/>
  <c r="U30" i="19"/>
  <c r="U50" i="19"/>
  <c r="O10" i="19"/>
  <c r="O30" i="19"/>
  <c r="AA10" i="19"/>
  <c r="AA30" i="19"/>
  <c r="AM50" i="19"/>
  <c r="AA50" i="19"/>
  <c r="O40" i="19"/>
  <c r="AA40" i="19"/>
  <c r="AM30" i="19"/>
  <c r="U20" i="19"/>
  <c r="AG20" i="19"/>
  <c r="AG50" i="19"/>
  <c r="AM10" i="19"/>
  <c r="AD45" i="1"/>
  <c r="AA20" i="19"/>
  <c r="O20" i="19"/>
  <c r="AG30" i="19"/>
  <c r="AG10" i="19"/>
  <c r="O37" i="19"/>
  <c r="AG27" i="19"/>
  <c r="AM27" i="19"/>
  <c r="O17" i="19"/>
  <c r="O27" i="19"/>
  <c r="O47" i="19"/>
  <c r="AA7" i="19"/>
  <c r="AG7" i="19"/>
  <c r="U47" i="19"/>
  <c r="AG37" i="19"/>
  <c r="AA47" i="19"/>
  <c r="AG17" i="19"/>
  <c r="AD27" i="1"/>
  <c r="AA17" i="19"/>
  <c r="U7" i="19"/>
  <c r="U37" i="19"/>
  <c r="O7" i="19"/>
  <c r="AM47" i="19"/>
  <c r="AM17" i="19"/>
  <c r="AA37" i="19"/>
  <c r="AM7" i="19"/>
  <c r="AG47" i="19"/>
  <c r="U27" i="19"/>
  <c r="AM37" i="19"/>
  <c r="AA27" i="19"/>
  <c r="U17" i="19"/>
  <c r="L46" i="1" l="1"/>
  <c r="M46" i="1" s="1"/>
  <c r="L22" i="1"/>
  <c r="M22" i="1" s="1"/>
  <c r="L34" i="1"/>
  <c r="M34" i="1" s="1"/>
  <c r="L28" i="1"/>
  <c r="M28" i="1" s="1"/>
  <c r="L58" i="1"/>
  <c r="M58" i="1" s="1"/>
  <c r="L52" i="1"/>
  <c r="M52" i="1" s="1"/>
  <c r="L16" i="1"/>
  <c r="M16" i="1" s="1"/>
  <c r="L40" i="1"/>
  <c r="M40" i="1" s="1"/>
  <c r="L70" i="1"/>
  <c r="M70" i="1" s="1"/>
  <c r="L64" i="1"/>
  <c r="M64" i="1" s="1"/>
  <c r="L16" i="18" l="1"/>
  <c r="R24" i="18"/>
  <c r="L8" i="18"/>
  <c r="R32" i="18"/>
  <c r="AJ16" i="18"/>
  <c r="R8" i="18"/>
  <c r="AJ32" i="18"/>
  <c r="AD8" i="18"/>
  <c r="X40" i="18"/>
  <c r="O40" i="1"/>
  <c r="L32" i="18"/>
  <c r="X8" i="18"/>
  <c r="N40" i="1"/>
  <c r="R40" i="18"/>
  <c r="L40" i="18"/>
  <c r="X16" i="18"/>
  <c r="AJ8" i="18"/>
  <c r="X24" i="18"/>
  <c r="AJ40" i="18"/>
  <c r="AD24" i="18"/>
  <c r="AD16" i="18"/>
  <c r="AJ24" i="18"/>
  <c r="R16" i="18"/>
  <c r="L24" i="18"/>
  <c r="X32" i="18"/>
  <c r="AD32" i="18"/>
  <c r="AD40" i="18"/>
  <c r="P14" i="18"/>
  <c r="V22" i="18"/>
  <c r="V14" i="18"/>
  <c r="AH14" i="18"/>
  <c r="AH38" i="18"/>
  <c r="J14" i="18"/>
  <c r="J30" i="18"/>
  <c r="P38" i="18"/>
  <c r="AB6" i="18"/>
  <c r="J38" i="18"/>
  <c r="AH6" i="18"/>
  <c r="V6" i="18"/>
  <c r="P22" i="18"/>
  <c r="N16" i="1"/>
  <c r="AC16" i="1" s="1"/>
  <c r="J22" i="18"/>
  <c r="O16" i="1"/>
  <c r="V30" i="18"/>
  <c r="AB22" i="18"/>
  <c r="P6" i="18"/>
  <c r="J6" i="18"/>
  <c r="AH22" i="18"/>
  <c r="AB38" i="18"/>
  <c r="AB30" i="18"/>
  <c r="AH30" i="18"/>
  <c r="V38" i="18"/>
  <c r="AB14" i="18"/>
  <c r="P30" i="18"/>
  <c r="AH12" i="18"/>
  <c r="J20" i="18"/>
  <c r="J44" i="18"/>
  <c r="AB28" i="18"/>
  <c r="P28" i="18"/>
  <c r="O70" i="1"/>
  <c r="P12" i="18"/>
  <c r="AH20" i="18"/>
  <c r="P44" i="18"/>
  <c r="AB12" i="18"/>
  <c r="P36" i="18"/>
  <c r="AB44" i="18"/>
  <c r="V44" i="18"/>
  <c r="V12" i="18"/>
  <c r="V28" i="18"/>
  <c r="AH44" i="18"/>
  <c r="AH28" i="18"/>
  <c r="V36" i="18"/>
  <c r="J28" i="18"/>
  <c r="AH36" i="18"/>
  <c r="V20" i="18"/>
  <c r="P20" i="18"/>
  <c r="N70" i="1"/>
  <c r="AC70" i="1" s="1"/>
  <c r="AB70" i="1" s="1"/>
  <c r="J36" i="18"/>
  <c r="AB36" i="18"/>
  <c r="AB20" i="18"/>
  <c r="J12" i="18"/>
  <c r="N52" i="1"/>
  <c r="J42" i="18"/>
  <c r="P34" i="18"/>
  <c r="AB18" i="18"/>
  <c r="AH34" i="18"/>
  <c r="P10" i="18"/>
  <c r="V34" i="18"/>
  <c r="P42" i="18"/>
  <c r="AH18" i="18"/>
  <c r="J34" i="18"/>
  <c r="J10" i="18"/>
  <c r="AB10" i="18"/>
  <c r="J18" i="18"/>
  <c r="O52" i="1"/>
  <c r="AB34" i="18"/>
  <c r="P26" i="18"/>
  <c r="AH42" i="18"/>
  <c r="AH26" i="18"/>
  <c r="J26" i="18"/>
  <c r="P18" i="18"/>
  <c r="V18" i="18"/>
  <c r="AB42" i="18"/>
  <c r="V42" i="18"/>
  <c r="V10" i="18"/>
  <c r="AB26" i="18"/>
  <c r="V26" i="18"/>
  <c r="AH10" i="18"/>
  <c r="X42" i="18"/>
  <c r="AD34" i="18"/>
  <c r="AD10" i="18"/>
  <c r="L42" i="18"/>
  <c r="L26" i="18"/>
  <c r="X18" i="18"/>
  <c r="R18" i="18"/>
  <c r="AJ10" i="18"/>
  <c r="AD42" i="18"/>
  <c r="AJ34" i="18"/>
  <c r="R26" i="18"/>
  <c r="N58" i="1"/>
  <c r="L18" i="18"/>
  <c r="R34" i="18"/>
  <c r="L34" i="18"/>
  <c r="AJ42" i="18"/>
  <c r="R10" i="18"/>
  <c r="R42" i="18"/>
  <c r="X26" i="18"/>
  <c r="AJ18" i="18"/>
  <c r="O58" i="1"/>
  <c r="X34" i="18"/>
  <c r="AD18" i="18"/>
  <c r="AD26" i="18"/>
  <c r="X10" i="18"/>
  <c r="L10" i="18"/>
  <c r="AJ26" i="18"/>
  <c r="Z42" i="18"/>
  <c r="T18" i="18"/>
  <c r="AF34" i="18"/>
  <c r="AF42" i="18"/>
  <c r="N42" i="18"/>
  <c r="Z18" i="18"/>
  <c r="AL10" i="18"/>
  <c r="AL26" i="18"/>
  <c r="AF26" i="18"/>
  <c r="Z10" i="18"/>
  <c r="N18" i="18"/>
  <c r="T26" i="18"/>
  <c r="N26" i="18"/>
  <c r="AL18" i="18"/>
  <c r="N10" i="18"/>
  <c r="AF18" i="18"/>
  <c r="Z26" i="18"/>
  <c r="AL34" i="18"/>
  <c r="T10" i="18"/>
  <c r="O64" i="1"/>
  <c r="AL42" i="18"/>
  <c r="N34" i="18"/>
  <c r="T34" i="18"/>
  <c r="N64" i="1"/>
  <c r="T42" i="18"/>
  <c r="AF10" i="18"/>
  <c r="Z34" i="18"/>
  <c r="T14" i="18"/>
  <c r="AL38" i="18"/>
  <c r="N14" i="18"/>
  <c r="T38" i="18"/>
  <c r="T22" i="18"/>
  <c r="AL14" i="18"/>
  <c r="N22" i="18"/>
  <c r="AF22" i="18"/>
  <c r="N6" i="18"/>
  <c r="AF6" i="18"/>
  <c r="AF38" i="18"/>
  <c r="N38" i="18"/>
  <c r="AL30" i="18"/>
  <c r="AL22" i="18"/>
  <c r="T6" i="18"/>
  <c r="AF30" i="18"/>
  <c r="Z22" i="18"/>
  <c r="T30" i="18"/>
  <c r="Z14" i="18"/>
  <c r="N28" i="1"/>
  <c r="Z30" i="18"/>
  <c r="Z6" i="18"/>
  <c r="O28" i="1"/>
  <c r="Z38" i="18"/>
  <c r="AF14" i="18"/>
  <c r="AL6" i="18"/>
  <c r="N30" i="18"/>
  <c r="J40" i="18"/>
  <c r="AB40" i="18"/>
  <c r="AH32" i="18"/>
  <c r="AB24" i="18"/>
  <c r="J16" i="18"/>
  <c r="P32" i="18"/>
  <c r="V24" i="18"/>
  <c r="P24" i="18"/>
  <c r="V8" i="18"/>
  <c r="AH24" i="18"/>
  <c r="AH8" i="18"/>
  <c r="J8" i="18"/>
  <c r="AB32" i="18"/>
  <c r="AB8" i="18"/>
  <c r="V16" i="18"/>
  <c r="N34" i="1"/>
  <c r="V40" i="18"/>
  <c r="P16" i="18"/>
  <c r="V32" i="18"/>
  <c r="J24" i="18"/>
  <c r="P8" i="18"/>
  <c r="AH16" i="18"/>
  <c r="O34" i="1"/>
  <c r="AB16" i="18"/>
  <c r="AH40" i="18"/>
  <c r="P40" i="18"/>
  <c r="J32" i="18"/>
  <c r="X6" i="18"/>
  <c r="AJ30" i="18"/>
  <c r="R22" i="18"/>
  <c r="L6" i="18"/>
  <c r="R30" i="18"/>
  <c r="X22" i="18"/>
  <c r="L30" i="18"/>
  <c r="R38" i="18"/>
  <c r="AJ14" i="18"/>
  <c r="R14" i="18"/>
  <c r="AD30" i="18"/>
  <c r="AJ38" i="18"/>
  <c r="AJ22" i="18"/>
  <c r="X30" i="18"/>
  <c r="L14" i="18"/>
  <c r="X38" i="18"/>
  <c r="L22" i="18"/>
  <c r="X14" i="18"/>
  <c r="O22" i="1"/>
  <c r="N22" i="1"/>
  <c r="AD14" i="18"/>
  <c r="L38" i="18"/>
  <c r="AD6" i="18"/>
  <c r="R6" i="18"/>
  <c r="AD38" i="18"/>
  <c r="AD22" i="18"/>
  <c r="AJ6" i="18"/>
  <c r="AF24" i="18"/>
  <c r="AF32" i="18"/>
  <c r="T40" i="18"/>
  <c r="Z40" i="18"/>
  <c r="AL8" i="18"/>
  <c r="AF8" i="18"/>
  <c r="Z32" i="18"/>
  <c r="N32" i="18"/>
  <c r="N16" i="18"/>
  <c r="Z8" i="18"/>
  <c r="N24" i="18"/>
  <c r="T32" i="18"/>
  <c r="T16" i="18"/>
  <c r="AF40" i="18"/>
  <c r="AL40" i="18"/>
  <c r="AF16" i="18"/>
  <c r="N8" i="18"/>
  <c r="O46" i="1"/>
  <c r="Z16" i="18"/>
  <c r="AL24" i="18"/>
  <c r="T24" i="18"/>
  <c r="AL32" i="18"/>
  <c r="N40" i="18"/>
  <c r="AL16" i="18"/>
  <c r="T8" i="18"/>
  <c r="N46" i="1"/>
  <c r="Z24" i="18"/>
  <c r="V25" i="19" l="1"/>
  <c r="V45" i="19"/>
  <c r="J15" i="19"/>
  <c r="AB45" i="19"/>
  <c r="AB55" i="19"/>
  <c r="AB25" i="19"/>
  <c r="AH25" i="19"/>
  <c r="AH55" i="19"/>
  <c r="AB15" i="19"/>
  <c r="P15" i="19"/>
  <c r="P25" i="19"/>
  <c r="AH35" i="19"/>
  <c r="P45" i="19"/>
  <c r="V15" i="19"/>
  <c r="J35" i="19"/>
  <c r="P55" i="19"/>
  <c r="AH45" i="19"/>
  <c r="J25" i="19"/>
  <c r="AB35" i="19"/>
  <c r="AH15" i="19"/>
  <c r="V35" i="19"/>
  <c r="J55" i="19"/>
  <c r="AD70" i="1"/>
  <c r="J45" i="19"/>
  <c r="P35" i="19"/>
  <c r="V55" i="19"/>
  <c r="AB16" i="1"/>
  <c r="AC17" i="1"/>
  <c r="AB17" i="1" s="1"/>
  <c r="Q46" i="19" l="1"/>
  <c r="AC26" i="19"/>
  <c r="AC16" i="19"/>
  <c r="AI36" i="19"/>
  <c r="AI26" i="19"/>
  <c r="AC6" i="19"/>
  <c r="K16" i="19"/>
  <c r="W16" i="19"/>
  <c r="K36" i="19"/>
  <c r="Q26" i="19"/>
  <c r="W26" i="19"/>
  <c r="W46" i="19"/>
  <c r="W36" i="19"/>
  <c r="AC36" i="19"/>
  <c r="AD17" i="1"/>
  <c r="Q6" i="19"/>
  <c r="K6" i="19"/>
  <c r="Q16" i="19"/>
  <c r="AI16" i="19"/>
  <c r="W6" i="19"/>
  <c r="K46" i="19"/>
  <c r="AI46" i="19"/>
  <c r="AC46" i="19"/>
  <c r="AI6" i="19"/>
  <c r="Q36" i="19"/>
  <c r="K26" i="19"/>
  <c r="P16" i="19"/>
  <c r="P6" i="19"/>
  <c r="AH6" i="19"/>
  <c r="V36" i="19"/>
  <c r="V46" i="19"/>
  <c r="AH46" i="19"/>
  <c r="AB46" i="19"/>
  <c r="AB6" i="19"/>
  <c r="J36" i="19"/>
  <c r="J26" i="19"/>
  <c r="J6" i="19"/>
  <c r="P46" i="19"/>
  <c r="AB26" i="19"/>
  <c r="AH16" i="19"/>
  <c r="J46" i="19"/>
  <c r="AB16" i="19"/>
  <c r="AH26" i="19"/>
  <c r="J16" i="19"/>
  <c r="V26" i="19"/>
  <c r="AH36" i="19"/>
  <c r="P26" i="19"/>
  <c r="V16" i="19"/>
  <c r="AD16" i="1"/>
  <c r="AB36" i="19"/>
  <c r="P36" i="19"/>
  <c r="V6" i="19"/>
  <c r="B224" i="13"/>
  <c r="B223"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<sst xmlns="http://schemas.openxmlformats.org/spreadsheetml/2006/main" count="377" uniqueCount="263">
  <si>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</si>
  <si>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</si>
  <si>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</si>
  <si>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</si>
  <si>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</si>
  <si>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</si>
  <si>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</si>
  <si>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</si>
  <si>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</si>
  <si>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</si>
  <si>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</si>
  <si>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</si>
  <si>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</si>
  <si>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</si>
  <si>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</si>
  <si>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</si>
  <si>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</si>
  <si>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</si>
  <si>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</si>
  <si>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</si>
  <si>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</si>
  <si>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</si>
  <si>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</si>
  <si>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</si>
  <si>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</si>
  <si>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</si>
  <si>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</si>
  <si>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</si>
  <si>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</si>
  <si>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</si>
  <si>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</si>
  <si>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</si>
  <si>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</si>
  <si>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</si>
  <si>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</si>
  <si>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</si>
  <si>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</si>
  <si>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</si>
  <si>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</si>
  <si>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</si>
  <si>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</si>
  <si>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</si>
  <si>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</si>
  <si>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</si>
  <si>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</si>
  <si>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</si>
  <si>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</si>
  <si>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</si>
  <si>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</si>
  <si>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</si>
  <si>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</si>
  <si>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</si>
  <si>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</si>
  <si>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Afectación Económica (o presupuestal)</t>
  </si>
  <si>
    <t>Pérdida Reputacional</t>
  </si>
  <si>
    <t>Afectación menor a 10 SMLMV .</t>
  </si>
  <si>
    <t xml:space="preserve">Menor-40% </t>
  </si>
  <si>
    <t>Moderado 60%</t>
  </si>
  <si>
    <t>Mayor 80%</t>
  </si>
  <si>
    <t>Catastrófico 100%</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</si>
  <si>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</si>
  <si>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</si>
  <si>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</si>
  <si>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</si>
  <si>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</si>
  <si>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</si>
  <si>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</si>
  <si>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</si>
  <si>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</si>
  <si>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</si>
  <si>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</si>
  <si>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</si>
  <si>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</si>
  <si>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</si>
  <si>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</si>
  <si>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</si>
  <si>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</si>
  <si>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</si>
  <si>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</si>
  <si>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</si>
  <si>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</si>
  <si>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</si>
  <si>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</si>
  <si>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</si>
  <si>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</si>
  <si>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</si>
  <si>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</si>
  <si>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</si>
  <si>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</si>
  <si>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</si>
  <si>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</si>
  <si>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</si>
  <si>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</si>
  <si>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</si>
  <si>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</si>
  <si>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</si>
  <si>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</si>
  <si>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</si>
  <si>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</si>
  <si>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</si>
  <si>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</si>
  <si>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</si>
  <si>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</si>
  <si>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</si>
  <si>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</si>
  <si>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</si>
  <si>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</si>
  <si>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</si>
  <si>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</si>
  <si>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</si>
  <si>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</si>
  <si>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</si>
  <si>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</si>
  <si>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</si>
  <si>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Reputacional</t>
  </si>
  <si>
    <t>Económico</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</si>
  <si>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</si>
  <si>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</si>
  <si>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</si>
  <si>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</si>
  <si>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</si>
  <si>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</si>
  <si>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</si>
  <si>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</si>
  <si>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</si>
  <si>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</si>
  <si>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</si>
  <si>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</si>
  <si>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</si>
  <si>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</si>
  <si>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</si>
  <si>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</si>
  <si>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</si>
  <si>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</si>
  <si>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</si>
  <si>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</si>
  <si>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</si>
  <si>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</si>
  <si>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</si>
  <si>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</si>
  <si>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</si>
  <si>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</si>
  <si>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</si>
  <si>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</si>
  <si>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</si>
  <si>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</si>
  <si>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</si>
  <si>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</si>
  <si>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</si>
  <si>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</si>
  <si>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</si>
  <si>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</si>
  <si>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</si>
  <si>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</si>
  <si>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</si>
  <si>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</si>
  <si>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</si>
  <si>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</si>
  <si>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</si>
  <si>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</si>
  <si>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</si>
  <si>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</si>
  <si>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</si>
  <si>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</si>
  <si>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</si>
  <si>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</si>
  <si>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</si>
  <si>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</si>
  <si>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</si>
  <si>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</si>
  <si>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</si>
  <si>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</si>
  <si>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</si>
  <si>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</si>
  <si>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</si>
  <si>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</si>
  <si>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</si>
  <si>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</si>
  <si>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</si>
  <si>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</si>
  <si>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</si>
  <si>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</si>
  <si>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</si>
  <si>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</si>
  <si>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</si>
  <si>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</si>
  <si>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</si>
  <si>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Plan de acción (solo para la opción reducir)</t>
  </si>
  <si>
    <t>Ejecución y administración de procesos</t>
  </si>
  <si>
    <t>Fallas tecnológicas</t>
  </si>
  <si>
    <t>Fraude externo</t>
  </si>
  <si>
    <t>Fraude interno</t>
  </si>
  <si>
    <t>Relaciones laborales</t>
  </si>
  <si>
    <t>Usuarios, productos y practicas, organizacionales</t>
  </si>
  <si>
    <t>Daños activos físicos</t>
  </si>
  <si>
    <t>Económico y reputacional</t>
  </si>
  <si>
    <t>PLANEACIÓN INSTITUCIONAL</t>
  </si>
  <si>
    <t>OBJETIVOS ESTRATÉGICOS</t>
  </si>
  <si>
    <t>PROCESO:</t>
  </si>
  <si>
    <t>ALCANCE:</t>
  </si>
  <si>
    <t>Código: F-DPM-1210-238,37-013</t>
  </si>
  <si>
    <t>Versión: 2.0</t>
  </si>
  <si>
    <t xml:space="preserve">Página: 1 de 1 </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</si>
  <si>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</si>
  <si>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CONTEXTO ESTRATÉGICO</t>
  </si>
  <si>
    <t>OBJETIVO:</t>
  </si>
  <si>
    <t>PUNTOS DE RIESGO EN LA CADENA DE VALOR</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</si>
  <si>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</si>
  <si>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</si>
  <si>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</si>
  <si>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</si>
  <si>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</si>
  <si>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OBJETIVO DEL PROCESO</t>
  </si>
  <si>
    <t>MAPA DE RIESGOS VIGENCIA 2021</t>
  </si>
  <si>
    <t xml:space="preserve"> -  Hoja 3 Mapa de Riesgos Final: Encontrará la totalidad de la estructura para la identificación y valoración de los riesgos por proceso, programa o proyecto, acorde con el nivel de desagregación que la entidad considere necesaria.</t>
  </si>
  <si>
    <t>Objetivos estratégicos</t>
  </si>
  <si>
    <t>Objetivo del proceso</t>
  </si>
  <si>
    <t>Planeación institucional</t>
  </si>
  <si>
    <t>Puntos de riesgo en la cadena de valor</t>
  </si>
  <si>
    <t>Utilice la lista de despligue que se encuentra parametrizada, le aparecerán los cuatro objetivos estratégicos de la entidad, seleccione el de su proceso.</t>
  </si>
  <si>
    <t xml:space="preserve">Describa los productos del proceso. </t>
  </si>
  <si>
    <t>Identifique las actividades del proceso donde exista evidencia de que pueda ocurrir eventos de riesgo operativo.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</si>
  <si>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</si>
  <si>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OPORTUNIDADES</t>
  </si>
  <si>
    <t>FORTALEZAS</t>
  </si>
  <si>
    <t>AMENAZAS</t>
  </si>
  <si>
    <t>DEBILIDADES</t>
  </si>
  <si>
    <t>MATRIZ DOFA</t>
  </si>
  <si>
    <t>Página: Página 1 de 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</si>
  <si>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</si>
  <si>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</si>
  <si>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Versión: 1.0</t>
  </si>
  <si>
    <t>Hábitat y territorio:
Planear, desarrollar y liderar una ciudad segura y a escala humana, con conectividad digital, espacio público inclusivo, sistema de movilidad sostenible, ambientes de vivienda dignos, y prevención y mitigación de riesgos.</t>
  </si>
  <si>
    <t>Código: F-DPM-1210-238,37-014</t>
  </si>
  <si>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</si>
  <si>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CARACTERÍSTICAS</t>
  </si>
  <si>
    <t>DESCRIPCIÓN</t>
  </si>
  <si>
    <t>PESO</t>
  </si>
  <si>
    <t>TABLA ATRIBUTOS DE PARA EL DISEÑO DEL CONTROL</t>
  </si>
  <si>
    <t>TABLA CRITERIOS PARA DEFINIR EL NIVEL DE PROBABILIDAD</t>
  </si>
  <si>
    <t>TABLA CRITERIOS PARA DEFINIR EL NIVEL DE IMPACTO</t>
  </si>
  <si>
    <t>Fecha: Abril 27-2021</t>
  </si>
  <si>
    <t>Fecha: Abril -28-2021</t>
  </si>
  <si>
    <t>VALORIZACIÓN</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</si>
  <si>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</si>
  <si>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Velar  por la  presentación  y cumplimiento  de  los  acuerdos  municipales  relacionados  con  las  obras  publicas  a  ejecutar  por  el  sistema  de valorización, coordinando con las diferentes secretarias la ejecución, seguimiento e inversión del presupuesto asignado; así como la irrigación y recaudo,  previo cumplimiento  de  las  diferentes  etapas  del  proceso para  la  realización  de  obras públicas que  generen  un  beneficio  en  los predios de la ciudad.</t>
  </si>
  <si>
    <t>Jefe de la Oficina</t>
  </si>
  <si>
    <t>• Desconocimiento de los ciudadanos del proceso de la irrigación y cobro de la contribución de valorización en Bucaramanga.
• Incumplimiento de los acuerdos municipales que decretan obras por el sistema de valorización
• Mantener en constante utilización de la figura en el municipio de Bucaramanga 
• Retraso en las obras de los intercambiadores desarrollados en el proyecto 
• Alto flujo de derechos de petición y demandas
• Emergencia sanitaria por el COVID-19</t>
  </si>
  <si>
    <t>Comprende los estudios de las posibles fuentes de financiación para la ejecución de obras publicas que generen beneficio predial</t>
  </si>
  <si>
    <t>Estudios de prefactibilidad, factibilidad; Actos administrativos: Irrigación, modificación y cobro; Plan vial Bucaramanga competitiva</t>
  </si>
  <si>
    <t>Formulación de estudios y actos administrativos</t>
  </si>
  <si>
    <t xml:space="preserve">• Planta de personal insuficiente.
• Falta de constancia en la utilización en el instrumento financiero de la contribución de valorización para la ejecución de obras en la ciudad de Bucaramanga
• Condiciones físicas (Equipos de cómputo, Impresora, Scanner y Planta física)
• Alto nivel de rotación de personal
• Ineficiente canal de comunicación con los contribuyentes
</t>
  </si>
  <si>
    <t>• Recurso humano capacitado técnicamente y con experiencia en la ejecución del proceso para la ciudad de Bucaramanga
• Tecnología en constante actualización utilizada en la irrigación y cobro en la ciudad de Bucaramanga
• Personal capacitado en temas relacionados con el proceso.
• Procesos estandarizados
• Buen uso y credibilidad de los recursos generados con la contribución de Valorización en la ciudad
• Crecimiento y mejoramiento de la malla vial de la ciudad con el apoyo de la contribución de Valorización
• Renovación urbanística como consecuencia de la ejecución de Valorización</t>
  </si>
  <si>
    <t>• Activación del botón de pagos electrónico para los contribuyentes. 
• Intercomunicación con entidades públicas que fortalezca y agilice el proceso de irrigación y cobro de la contribución (Autoridad Catastral, registro público, Cámara de Comercio, Secretaria de Planeación, Secretaria de Hacienda)
• Incremento del valor de la tierra en Bucaramanga
• Generación de empleo por la ejecución de obra publica</t>
  </si>
  <si>
    <t>Disminucion de recursos generados con la contribucion de valorizacion  por via judicial e investigaciones y sanciones de entes de control</t>
  </si>
  <si>
    <t xml:space="preserve">Falta de cumplimiento en los tiempos y formas señaladas en la norma especial </t>
  </si>
  <si>
    <t xml:space="preserve">Posibilidad de afectación económica y reputacional por la disminución de recursos generados con la contribución de valorización por vía judicial e investigaciones y sanciones de entes de control debido a la falta de cumplimiento en los tiempos y formas señaladas en la norma especial </t>
  </si>
  <si>
    <t xml:space="preserve"> La Jefe de Oficina de Valorización revisa y verifica la ejecución del proceso en tiempos y formas según norma especial,  las tutelas, demandas, derechos de petición y procesos jurídicos mediante mesas de trabajo y confrontación de documentos. </t>
  </si>
  <si>
    <t>Realizar dos (2) seguimientos a las respuestas de tutelas, demandas, derechos de petición y procesos jurídicos mediante mesas de trabajo evidenciadas con actas.</t>
  </si>
  <si>
    <r>
      <rPr>
        <b/>
        <sz val="11"/>
        <rFont val="Arial Narrow"/>
        <family val="2"/>
      </rPr>
      <t xml:space="preserve">*Nota: </t>
    </r>
    <r>
      <rPr>
        <sz val="1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</si>
  <si>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31/12/2021 </t>
  </si>
  <si>
    <t>La oficina de valorización ha realizado seguimiento desde el mes de febrero del 2021 hasta el mes de diciembre con corte a 31 de diciembre, igualmente se evidencia un seguimiento por parte de la Secretaria de Planeación con fecha 09 de febrero de 2022 según acta adjunta.
Revisados los soportes por la OCIG, se encuentran actas de reuniones las cuales en su objeto indican que se trata de seguimiento y control de PQRSD, mencionando el tipo de petición y la cantidad de las mismas. En relación con el período evaluado se encuentran actas de las siguientes fechas: 4 de octubre y 13 de diciembre de 2021 y en relación con el resto de la vigencia 2021 allegan las actas de 17 de febrero, 3 de marzo, 7 de abril, 4 de mayo, 4 de junio, 6 de julio, 3 de agosto, 3 de septiembre. Se observa dos seguimientos como lo establece el plan de acción, sin embargo, la OCIG recomienda seguir realizado seguimientos con el fin de evitar extemporaneidades y con ello posibles sanciones, que conlleven a la materialización del riesgo.</t>
  </si>
  <si>
    <t>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</si>
</sst>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5"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sz val="16"/>
      <color rgb="FFFF0000"/>
      <name val="Arial Narrow"/>
      <family val="2"/>
    </font>
    <font>
      <sz val="12"/>
      <color theme="1"/>
      <name val="Arial Narrow"/>
      <family val="2"/>
    </font>
    <font>
      <b/>
      <sz val="12"/>
      <color rgb="FF000000"/>
      <name val="Arial Narrow"/>
      <family val="2"/>
    </font>
    <font>
      <sz val="12"/>
      <color rgb="FF000000"/>
      <name val="Arial Narrow"/>
      <family val="2"/>
    </font>
    <font>
      <b/>
      <sz val="12"/>
      <color theme="9" tint="-0.249977111117893"/>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sz val="11"/>
      <color theme="1"/>
      <name val="Arial"/>
      <family val="2"/>
    </font>
    <font>
      <b/>
      <sz val="20"/>
      <color theme="0"/>
      <name val="Arial Narrow"/>
      <family val="2"/>
    </font>
    <font>
      <b/>
      <sz val="16"/>
      <color theme="0"/>
      <name val="Arial Narrow"/>
      <family val="2"/>
    </font>
    <font>
      <sz val="12"/>
      <name val="Arial Narrow"/>
      <family val="2"/>
    </font>
    <font>
      <b/>
      <sz val="12"/>
      <color theme="1"/>
      <name val="Arial Narrow"/>
      <family val="2"/>
    </font>
    <font>
      <sz val="16"/>
      <color theme="1"/>
      <name val="Arial Narrow"/>
      <family val="2"/>
    </font>
    <font>
      <b/>
      <sz val="16"/>
      <color rgb="FF000000"/>
      <name val="Calibri"/>
      <family val="2"/>
    </font>
    <font>
      <b/>
      <sz val="26"/>
      <name val="Arial Narrow"/>
      <family val="2"/>
    </font>
    <font>
      <b/>
      <sz val="10"/>
      <color theme="6" tint="-0.249977111117893"/>
      <name val="Arial Narrow"/>
      <family val="2"/>
    </font>
    <font>
      <sz val="9"/>
      <color theme="1"/>
      <name val="Arial"/>
      <family val="2"/>
    </font>
    <font>
      <b/>
      <sz val="12"/>
      <color rgb="FF000000"/>
      <name val="Arial"/>
      <family val="2"/>
    </font>
    <font>
      <b/>
      <sz val="14"/>
      <color rgb="FF000000"/>
      <name val="Arial"/>
      <family val="2"/>
    </font>
    <font>
      <b/>
      <sz val="11"/>
      <name val="Calibri"/>
      <family val="2"/>
      <scheme val="minor"/>
    </font>
    <font>
      <sz val="11"/>
      <color theme="0"/>
      <name val="Arial Narrow"/>
      <family val="2"/>
    </font>
    <font>
      <sz val="11"/>
      <color rgb="FFFF0000"/>
      <name val="Arial Narrow"/>
      <family val="2"/>
    </font>
    <font>
      <sz val="11"/>
      <color rgb="FF030303"/>
      <name val="Arial Narrow"/>
      <family val="2"/>
    </font>
    <font>
      <b/>
      <sz val="24"/>
      <name val="Arial Narrow"/>
      <family val="2"/>
    </font>
    <font>
      <sz val="16"/>
      <name val="Arial Narrow"/>
      <family val="2"/>
    </font>
    <font>
      <b/>
      <sz val="16"/>
      <color rgb="FF000000"/>
      <name val="Arial Narrow"/>
      <family val="2"/>
    </font>
    <font>
      <sz val="16"/>
      <color rgb="FFFFFFFF"/>
      <name val="Arial Narrow"/>
      <family val="2"/>
    </font>
    <font>
      <sz val="22"/>
      <name val="Arial Narrow"/>
      <family val="2"/>
    </font>
    <font>
      <b/>
      <sz val="22"/>
      <color rgb="FF000000"/>
      <name val="Arial Narrow"/>
      <family val="2"/>
    </font>
    <font>
      <sz val="22"/>
      <color rgb="FF000000"/>
      <name val="Arial Narrow"/>
      <family val="2"/>
    </font>
    <font>
      <sz val="22"/>
      <color rgb="FFFFFFFF"/>
      <name val="Arial Narrow"/>
      <family val="2"/>
    </font>
    <font>
      <b/>
      <sz val="16"/>
      <name val="Arial Narrow"/>
      <family val="2"/>
    </font>
  </fonts>
  <fills count="1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0"/>
        <bgColor rgb="FF000000"/>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6" tint="0.59999389629810485"/>
        <bgColor indexed="64"/>
      </patternFill>
    </fill>
  </fills>
  <borders count="108">
    <border>
      <left/>
      <right/>
      <top/>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style="hair">
        <color indexed="64"/>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right/>
      <top style="double">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style="medium">
        <color indexed="64"/>
      </left>
      <right style="double">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ashed">
        <color theme="9" tint="-0.24994659260841701"/>
      </right>
      <top style="medium">
        <color indexed="64"/>
      </top>
      <bottom style="medium">
        <color indexed="64"/>
      </bottom>
      <diagonal/>
    </border>
    <border>
      <left style="dashed">
        <color theme="9" tint="-0.24994659260841701"/>
      </left>
      <right/>
      <top style="medium">
        <color indexed="64"/>
      </top>
      <bottom style="medium">
        <color indexed="64"/>
      </bottom>
      <diagonal/>
    </border>
  </borders>
  <cellStyleXfs count="5">
    <xf numFmtId="0" fontId="0" fillId="0" borderId="0"/>
    <xf numFmtId="9" fontId="10" fillId="0" borderId="0" applyFont="0" applyFill="0" applyBorder="0" applyAlignment="0" applyProtection="0"/>
    <xf numFmtId="0" fontId="30" fillId="0" borderId="0"/>
    <xf numFmtId="0" fontId="31" fillId="0" borderId="0"/>
    <xf numFmtId="0" fontId="5" fillId="0" borderId="0"/>
  </cellStyleXfs>
  <cellXfs count="52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applyFill="1" applyAlignment="1">
      <alignment vertical="center"/>
    </xf>
    <xf numFmtId="0" fontId="9" fillId="0" borderId="0" xfId="0" applyFont="1" applyBorder="1" applyAlignment="1">
      <alignment horizontal="justify" vertical="center" wrapText="1" readingOrder="1"/>
    </xf>
    <xf numFmtId="0" fontId="15" fillId="9" borderId="2" xfId="0" applyFont="1" applyFill="1" applyBorder="1" applyAlignment="1" applyProtection="1">
      <alignment horizontal="center" vertical="center" wrapText="1" readingOrder="1"/>
      <protection hidden="1"/>
    </xf>
    <xf numFmtId="0" fontId="15" fillId="9" borderId="9" xfId="0" applyFont="1" applyFill="1" applyBorder="1" applyAlignment="1" applyProtection="1">
      <alignment horizontal="center" vertical="center" wrapText="1" readingOrder="1"/>
      <protection hidden="1"/>
    </xf>
    <xf numFmtId="0" fontId="15" fillId="9" borderId="3" xfId="0" applyFont="1" applyFill="1" applyBorder="1" applyAlignment="1" applyProtection="1">
      <alignment horizontal="center" vertical="center" wrapText="1" readingOrder="1"/>
      <protection hidden="1"/>
    </xf>
    <xf numFmtId="0" fontId="15" fillId="10" borderId="2" xfId="0" applyFont="1" applyFill="1" applyBorder="1" applyAlignment="1" applyProtection="1">
      <alignment horizontal="center" wrapText="1" readingOrder="1"/>
      <protection hidden="1"/>
    </xf>
    <xf numFmtId="0" fontId="15" fillId="10" borderId="9" xfId="0" applyFont="1" applyFill="1" applyBorder="1" applyAlignment="1" applyProtection="1">
      <alignment horizontal="center" wrapText="1" readingOrder="1"/>
      <protection hidden="1"/>
    </xf>
    <xf numFmtId="0" fontId="15" fillId="10" borderId="3" xfId="0" applyFont="1" applyFill="1" applyBorder="1" applyAlignment="1" applyProtection="1">
      <alignment horizontal="center" wrapText="1" readingOrder="1"/>
      <protection hidden="1"/>
    </xf>
    <xf numFmtId="0" fontId="15" fillId="9" borderId="4" xfId="0" applyFont="1" applyFill="1" applyBorder="1" applyAlignment="1" applyProtection="1">
      <alignment horizontal="center" vertical="center" wrapText="1" readingOrder="1"/>
      <protection hidden="1"/>
    </xf>
    <xf numFmtId="0" fontId="15" fillId="9" borderId="0" xfId="0" applyFont="1" applyFill="1" applyBorder="1" applyAlignment="1" applyProtection="1">
      <alignment horizontal="center" vertical="center" wrapText="1" readingOrder="1"/>
      <protection hidden="1"/>
    </xf>
    <xf numFmtId="0" fontId="15" fillId="9" borderId="5" xfId="0" applyFont="1" applyFill="1" applyBorder="1" applyAlignment="1" applyProtection="1">
      <alignment horizontal="center" vertical="center" wrapText="1" readingOrder="1"/>
      <protection hidden="1"/>
    </xf>
    <xf numFmtId="0" fontId="15" fillId="10" borderId="4" xfId="0" applyFont="1" applyFill="1" applyBorder="1" applyAlignment="1" applyProtection="1">
      <alignment horizontal="center" wrapText="1" readingOrder="1"/>
      <protection hidden="1"/>
    </xf>
    <xf numFmtId="0" fontId="15" fillId="10" borderId="0" xfId="0" applyFont="1" applyFill="1" applyBorder="1" applyAlignment="1" applyProtection="1">
      <alignment horizontal="center" wrapText="1" readingOrder="1"/>
      <protection hidden="1"/>
    </xf>
    <xf numFmtId="0" fontId="15" fillId="10" borderId="5" xfId="0" applyFont="1" applyFill="1" applyBorder="1" applyAlignment="1" applyProtection="1">
      <alignment horizontal="center" wrapText="1" readingOrder="1"/>
      <protection hidden="1"/>
    </xf>
    <xf numFmtId="0" fontId="15" fillId="9" borderId="0" xfId="0" applyFont="1" applyFill="1" applyAlignment="1" applyProtection="1">
      <alignment horizontal="center" vertical="center" wrapText="1" readingOrder="1"/>
      <protection hidden="1"/>
    </xf>
    <xf numFmtId="0" fontId="15" fillId="9" borderId="6" xfId="0" applyFont="1" applyFill="1" applyBorder="1" applyAlignment="1" applyProtection="1">
      <alignment horizontal="center" vertical="center" wrapText="1" readingOrder="1"/>
      <protection hidden="1"/>
    </xf>
    <xf numFmtId="0" fontId="15" fillId="9" borderId="8" xfId="0" applyFont="1" applyFill="1" applyBorder="1" applyAlignment="1" applyProtection="1">
      <alignment horizontal="center" vertical="center" wrapText="1" readingOrder="1"/>
      <protection hidden="1"/>
    </xf>
    <xf numFmtId="0" fontId="15" fillId="9" borderId="7" xfId="0" applyFont="1" applyFill="1" applyBorder="1" applyAlignment="1" applyProtection="1">
      <alignment horizontal="center" vertical="center" wrapText="1" readingOrder="1"/>
      <protection hidden="1"/>
    </xf>
    <xf numFmtId="0" fontId="15" fillId="10" borderId="6" xfId="0" applyFont="1" applyFill="1" applyBorder="1" applyAlignment="1" applyProtection="1">
      <alignment horizontal="center" wrapText="1" readingOrder="1"/>
      <protection hidden="1"/>
    </xf>
    <xf numFmtId="0" fontId="15" fillId="10" borderId="8" xfId="0" applyFont="1" applyFill="1" applyBorder="1" applyAlignment="1" applyProtection="1">
      <alignment horizontal="center" wrapText="1" readingOrder="1"/>
      <protection hidden="1"/>
    </xf>
    <xf numFmtId="0" fontId="15" fillId="10" borderId="7" xfId="0" applyFont="1" applyFill="1" applyBorder="1" applyAlignment="1" applyProtection="1">
      <alignment horizontal="center" wrapText="1" readingOrder="1"/>
      <protection hidden="1"/>
    </xf>
    <xf numFmtId="0" fontId="15" fillId="11" borderId="2" xfId="0" applyFont="1" applyFill="1" applyBorder="1" applyAlignment="1" applyProtection="1">
      <alignment horizontal="center" wrapText="1" readingOrder="1"/>
      <protection hidden="1"/>
    </xf>
    <xf numFmtId="0" fontId="15" fillId="11" borderId="9" xfId="0" applyFont="1" applyFill="1" applyBorder="1" applyAlignment="1" applyProtection="1">
      <alignment horizontal="center" wrapText="1" readingOrder="1"/>
      <protection hidden="1"/>
    </xf>
    <xf numFmtId="0" fontId="15" fillId="11" borderId="3" xfId="0" applyFont="1" applyFill="1" applyBorder="1" applyAlignment="1" applyProtection="1">
      <alignment horizontal="center" wrapText="1" readingOrder="1"/>
      <protection hidden="1"/>
    </xf>
    <xf numFmtId="0" fontId="15" fillId="11" borderId="4" xfId="0" applyFont="1" applyFill="1" applyBorder="1" applyAlignment="1" applyProtection="1">
      <alignment horizontal="center" wrapText="1" readingOrder="1"/>
      <protection hidden="1"/>
    </xf>
    <xf numFmtId="0" fontId="15" fillId="11" borderId="0" xfId="0" applyFont="1" applyFill="1" applyBorder="1" applyAlignment="1" applyProtection="1">
      <alignment horizontal="center" wrapText="1" readingOrder="1"/>
      <protection hidden="1"/>
    </xf>
    <xf numFmtId="0" fontId="15" fillId="11" borderId="5" xfId="0" applyFont="1" applyFill="1" applyBorder="1" applyAlignment="1" applyProtection="1">
      <alignment horizontal="center" wrapText="1" readingOrder="1"/>
      <protection hidden="1"/>
    </xf>
    <xf numFmtId="0" fontId="15" fillId="11" borderId="6" xfId="0" applyFont="1" applyFill="1" applyBorder="1" applyAlignment="1" applyProtection="1">
      <alignment horizontal="center" wrapText="1" readingOrder="1"/>
      <protection hidden="1"/>
    </xf>
    <xf numFmtId="0" fontId="15" fillId="11" borderId="8" xfId="0" applyFont="1" applyFill="1" applyBorder="1" applyAlignment="1" applyProtection="1">
      <alignment horizontal="center" wrapText="1" readingOrder="1"/>
      <protection hidden="1"/>
    </xf>
    <xf numFmtId="0" fontId="15" fillId="11" borderId="7" xfId="0" applyFont="1" applyFill="1" applyBorder="1" applyAlignment="1" applyProtection="1">
      <alignment horizontal="center" wrapText="1" readingOrder="1"/>
      <protection hidden="1"/>
    </xf>
    <xf numFmtId="0" fontId="15" fillId="5" borderId="2" xfId="0" applyFont="1" applyFill="1" applyBorder="1" applyAlignment="1" applyProtection="1">
      <alignment horizontal="center" wrapText="1" readingOrder="1"/>
      <protection hidden="1"/>
    </xf>
    <xf numFmtId="0" fontId="15" fillId="5" borderId="9" xfId="0" applyFont="1" applyFill="1" applyBorder="1" applyAlignment="1" applyProtection="1">
      <alignment horizontal="center" wrapText="1" readingOrder="1"/>
      <protection hidden="1"/>
    </xf>
    <xf numFmtId="0" fontId="15" fillId="5" borderId="3" xfId="0" applyFont="1" applyFill="1" applyBorder="1" applyAlignment="1" applyProtection="1">
      <alignment horizontal="center" wrapText="1" readingOrder="1"/>
      <protection hidden="1"/>
    </xf>
    <xf numFmtId="0" fontId="15" fillId="5" borderId="4" xfId="0" applyFont="1" applyFill="1" applyBorder="1" applyAlignment="1" applyProtection="1">
      <alignment horizontal="center" wrapText="1" readingOrder="1"/>
      <protection hidden="1"/>
    </xf>
    <xf numFmtId="0" fontId="15" fillId="5" borderId="0" xfId="0" applyFont="1" applyFill="1" applyBorder="1" applyAlignment="1" applyProtection="1">
      <alignment horizontal="center" wrapText="1" readingOrder="1"/>
      <protection hidden="1"/>
    </xf>
    <xf numFmtId="0" fontId="15" fillId="5" borderId="5" xfId="0" applyFont="1" applyFill="1" applyBorder="1" applyAlignment="1" applyProtection="1">
      <alignment horizontal="center" wrapText="1" readingOrder="1"/>
      <protection hidden="1"/>
    </xf>
    <xf numFmtId="0" fontId="15" fillId="5" borderId="6" xfId="0" applyFont="1" applyFill="1" applyBorder="1" applyAlignment="1" applyProtection="1">
      <alignment horizontal="center" wrapText="1" readingOrder="1"/>
      <protection hidden="1"/>
    </xf>
    <xf numFmtId="0" fontId="15" fillId="5" borderId="8" xfId="0" applyFont="1" applyFill="1" applyBorder="1" applyAlignment="1" applyProtection="1">
      <alignment horizontal="center" wrapText="1" readingOrder="1"/>
      <protection hidden="1"/>
    </xf>
    <xf numFmtId="0" fontId="15" fillId="5" borderId="7"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wrapText="1" readingOrder="1"/>
      <protection hidden="1"/>
    </xf>
    <xf numFmtId="0" fontId="0" fillId="3" borderId="0" xfId="0" applyFill="1"/>
    <xf numFmtId="0" fontId="32" fillId="3" borderId="36" xfId="2" applyFont="1" applyFill="1" applyBorder="1" applyProtection="1"/>
    <xf numFmtId="0" fontId="32" fillId="3" borderId="37" xfId="2" applyFont="1" applyFill="1" applyBorder="1" applyProtection="1"/>
    <xf numFmtId="0" fontId="32" fillId="3" borderId="38" xfId="2" applyFont="1" applyFill="1" applyBorder="1" applyProtection="1"/>
    <xf numFmtId="0" fontId="12" fillId="3" borderId="0" xfId="0" applyFont="1" applyFill="1" applyAlignment="1">
      <alignment vertical="center"/>
    </xf>
    <xf numFmtId="0" fontId="5" fillId="3" borderId="0" xfId="0" applyFont="1" applyFill="1"/>
    <xf numFmtId="0" fontId="24" fillId="3" borderId="19" xfId="0" applyFont="1" applyFill="1" applyBorder="1" applyAlignment="1">
      <alignment horizontal="justify" vertical="center" wrapText="1" readingOrder="1"/>
    </xf>
    <xf numFmtId="9" fontId="23" fillId="3" borderId="28" xfId="0" applyNumberFormat="1" applyFont="1" applyFill="1" applyBorder="1" applyAlignment="1">
      <alignment horizontal="center" vertical="center" wrapText="1" readingOrder="1"/>
    </xf>
    <xf numFmtId="0" fontId="24" fillId="3" borderId="18" xfId="0" applyFont="1" applyFill="1" applyBorder="1" applyAlignment="1">
      <alignment horizontal="justify" vertical="center" wrapText="1" readingOrder="1"/>
    </xf>
    <xf numFmtId="9" fontId="23" fillId="3" borderId="23" xfId="0" applyNumberFormat="1" applyFont="1" applyFill="1" applyBorder="1" applyAlignment="1">
      <alignment horizontal="center" vertical="center" wrapText="1" readingOrder="1"/>
    </xf>
    <xf numFmtId="0" fontId="24" fillId="3" borderId="23" xfId="0" applyFont="1" applyFill="1" applyBorder="1" applyAlignment="1">
      <alignment horizontal="center" vertical="center" wrapText="1" readingOrder="1"/>
    </xf>
    <xf numFmtId="0" fontId="24" fillId="3" borderId="25" xfId="0" applyFont="1" applyFill="1" applyBorder="1" applyAlignment="1">
      <alignment horizontal="justify" vertical="center" wrapText="1" readingOrder="1"/>
    </xf>
    <xf numFmtId="0" fontId="24" fillId="3" borderId="26" xfId="0" applyFont="1" applyFill="1" applyBorder="1" applyAlignment="1">
      <alignment horizontal="center" vertical="center" wrapText="1" readingOrder="1"/>
    </xf>
    <xf numFmtId="0" fontId="29" fillId="3" borderId="0" xfId="0" applyFont="1" applyFill="1"/>
    <xf numFmtId="0" fontId="9" fillId="3" borderId="0" xfId="0" applyFont="1" applyFill="1" applyBorder="1" applyAlignment="1">
      <alignment horizontal="justify" vertical="center" wrapText="1" readingOrder="1"/>
    </xf>
    <xf numFmtId="0" fontId="4" fillId="3" borderId="0" xfId="0" applyFont="1" applyFill="1" applyAlignment="1">
      <alignment vertical="center"/>
    </xf>
    <xf numFmtId="0" fontId="4" fillId="3" borderId="0" xfId="0" applyFont="1" applyFill="1" applyAlignment="1">
      <alignment horizontal="left" vertical="center"/>
    </xf>
    <xf numFmtId="0" fontId="32" fillId="3" borderId="4" xfId="2" applyFont="1" applyFill="1" applyBorder="1" applyProtection="1"/>
    <xf numFmtId="0" fontId="37" fillId="3" borderId="0" xfId="0" applyFont="1" applyFill="1" applyBorder="1" applyAlignment="1" applyProtection="1">
      <alignment horizontal="left" vertical="center" wrapText="1"/>
    </xf>
    <xf numFmtId="0" fontId="38" fillId="3" borderId="0" xfId="0" applyFont="1" applyFill="1" applyBorder="1" applyAlignment="1" applyProtection="1">
      <alignment horizontal="left" vertical="top" wrapText="1"/>
    </xf>
    <xf numFmtId="0" fontId="32" fillId="3" borderId="0" xfId="2" applyFont="1" applyFill="1" applyBorder="1" applyProtection="1"/>
    <xf numFmtId="0" fontId="32" fillId="3" borderId="5" xfId="2" applyFont="1" applyFill="1" applyBorder="1" applyProtection="1"/>
    <xf numFmtId="0" fontId="32" fillId="3" borderId="6" xfId="2" applyFont="1" applyFill="1" applyBorder="1" applyProtection="1"/>
    <xf numFmtId="0" fontId="32" fillId="3" borderId="8" xfId="2" applyFont="1" applyFill="1" applyBorder="1" applyProtection="1"/>
    <xf numFmtId="0" fontId="32" fillId="3" borderId="7" xfId="2" applyFont="1" applyFill="1" applyBorder="1" applyProtection="1"/>
    <xf numFmtId="0" fontId="35" fillId="3" borderId="0" xfId="2" quotePrefix="1" applyFont="1" applyFill="1" applyBorder="1" applyAlignment="1" applyProtection="1">
      <alignment horizontal="left" vertical="top" wrapText="1"/>
    </xf>
    <xf numFmtId="0" fontId="40" fillId="0" borderId="0" xfId="0" applyFont="1" applyAlignment="1">
      <alignment horizontal="center" vertical="center"/>
    </xf>
    <xf numFmtId="0" fontId="40" fillId="0" borderId="0" xfId="0" applyFont="1"/>
    <xf numFmtId="0" fontId="40" fillId="0" borderId="0" xfId="0" applyFont="1" applyAlignment="1">
      <alignment horizontal="center"/>
    </xf>
    <xf numFmtId="0" fontId="18" fillId="3" borderId="0" xfId="0" applyFont="1" applyFill="1"/>
    <xf numFmtId="0" fontId="18" fillId="0" borderId="0" xfId="0" applyFont="1"/>
    <xf numFmtId="0" fontId="45" fillId="3" borderId="0" xfId="0" applyFont="1" applyFill="1" applyBorder="1" applyAlignment="1">
      <alignment horizontal="justify" vertical="center" wrapText="1" readingOrder="1"/>
    </xf>
    <xf numFmtId="0" fontId="45" fillId="0" borderId="0" xfId="0" applyFont="1" applyBorder="1" applyAlignment="1">
      <alignment horizontal="justify" vertical="center" wrapText="1" readingOrder="1"/>
    </xf>
    <xf numFmtId="0" fontId="46" fillId="9" borderId="2" xfId="0" applyFont="1" applyFill="1" applyBorder="1" applyAlignment="1" applyProtection="1">
      <alignment horizontal="center" vertical="center" wrapText="1" readingOrder="1"/>
      <protection hidden="1"/>
    </xf>
    <xf numFmtId="0" fontId="40" fillId="0" borderId="0" xfId="0" applyFont="1" applyAlignment="1">
      <alignment wrapText="1"/>
    </xf>
    <xf numFmtId="0" fontId="1" fillId="3" borderId="0" xfId="0" applyFont="1" applyFill="1" applyAlignment="1">
      <alignment wrapText="1"/>
    </xf>
    <xf numFmtId="0" fontId="1" fillId="0" borderId="0" xfId="0" applyFont="1" applyAlignment="1">
      <alignment wrapText="1"/>
    </xf>
    <xf numFmtId="0" fontId="1" fillId="0" borderId="0" xfId="0" applyFont="1"/>
    <xf numFmtId="0" fontId="32" fillId="3" borderId="4" xfId="2" applyFont="1" applyFill="1" applyBorder="1" applyAlignment="1" applyProtection="1">
      <alignment horizontal="left" vertical="top" wrapText="1"/>
    </xf>
    <xf numFmtId="0" fontId="32" fillId="3" borderId="0" xfId="2" applyFont="1" applyFill="1" applyBorder="1" applyAlignment="1" applyProtection="1">
      <alignment horizontal="left" vertical="top" wrapText="1"/>
    </xf>
    <xf numFmtId="0" fontId="32" fillId="3" borderId="5" xfId="2" applyFont="1" applyFill="1" applyBorder="1" applyAlignment="1" applyProtection="1">
      <alignment horizontal="left" vertical="top" wrapText="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xf numFmtId="0" fontId="32" fillId="3" borderId="0" xfId="2" quotePrefix="1" applyFont="1" applyFill="1" applyBorder="1" applyAlignment="1" applyProtection="1">
      <alignment horizontal="left" vertical="top" wrapText="1"/>
    </xf>
    <xf numFmtId="0" fontId="35" fillId="3" borderId="81" xfId="2" quotePrefix="1" applyFont="1" applyFill="1" applyBorder="1" applyAlignment="1" applyProtection="1">
      <alignment horizontal="left" vertical="top" wrapText="1"/>
    </xf>
    <xf numFmtId="0" fontId="32" fillId="0" borderId="81" xfId="2" quotePrefix="1" applyFont="1" applyBorder="1" applyAlignment="1" applyProtection="1">
      <alignment horizontal="left" vertical="top" wrapText="1"/>
    </xf>
    <xf numFmtId="0" fontId="32" fillId="3" borderId="81" xfId="2" quotePrefix="1" applyFont="1" applyFill="1" applyBorder="1" applyAlignment="1" applyProtection="1">
      <alignment horizontal="left" vertical="top" wrapText="1"/>
    </xf>
    <xf numFmtId="0" fontId="32" fillId="3" borderId="81" xfId="2" applyFont="1" applyFill="1" applyBorder="1" applyProtection="1"/>
    <xf numFmtId="0" fontId="0" fillId="3" borderId="5" xfId="0" applyFill="1" applyBorder="1"/>
    <xf numFmtId="0" fontId="34" fillId="3" borderId="0" xfId="2" quotePrefix="1" applyFont="1" applyFill="1" applyBorder="1" applyAlignment="1" applyProtection="1">
      <alignment horizontal="left" vertical="top" wrapText="1"/>
    </xf>
    <xf numFmtId="0" fontId="36" fillId="3" borderId="0" xfId="2" quotePrefix="1" applyFont="1" applyFill="1" applyBorder="1" applyAlignment="1" applyProtection="1">
      <alignment horizontal="left" vertical="top" wrapText="1"/>
    </xf>
    <xf numFmtId="0" fontId="36" fillId="3" borderId="81" xfId="2" quotePrefix="1" applyFont="1" applyFill="1" applyBorder="1" applyAlignment="1" applyProtection="1">
      <alignment horizontal="left" vertical="top" wrapText="1"/>
    </xf>
    <xf numFmtId="0" fontId="36" fillId="3" borderId="89" xfId="2" quotePrefix="1" applyFont="1" applyFill="1" applyBorder="1" applyAlignment="1" applyProtection="1">
      <alignment horizontal="left" vertical="top" wrapText="1"/>
    </xf>
    <xf numFmtId="0" fontId="32" fillId="3" borderId="89" xfId="2" applyFont="1" applyFill="1" applyBorder="1" applyProtection="1"/>
    <xf numFmtId="0" fontId="28" fillId="16" borderId="62" xfId="0" applyFont="1" applyFill="1" applyBorder="1" applyAlignment="1">
      <alignment horizontal="left" vertical="center" wrapText="1" indent="1"/>
    </xf>
    <xf numFmtId="0" fontId="28" fillId="16" borderId="90" xfId="0" applyFont="1" applyFill="1" applyBorder="1" applyAlignment="1">
      <alignment horizontal="left" vertical="center" wrapText="1" indent="1"/>
    </xf>
    <xf numFmtId="0" fontId="0" fillId="0" borderId="0" xfId="0" applyAlignment="1">
      <alignment vertical="center"/>
    </xf>
    <xf numFmtId="0" fontId="49" fillId="0" borderId="0" xfId="0" applyFont="1" applyAlignment="1">
      <alignment horizontal="center" vertical="center"/>
    </xf>
    <xf numFmtId="0" fontId="50" fillId="0" borderId="0" xfId="0" applyFont="1" applyAlignment="1">
      <alignment horizontal="center" vertical="center"/>
    </xf>
    <xf numFmtId="0" fontId="11" fillId="17" borderId="0" xfId="0" applyFont="1" applyFill="1" applyAlignment="1">
      <alignment wrapText="1"/>
    </xf>
    <xf numFmtId="0" fontId="40" fillId="0" borderId="0" xfId="0" applyFont="1" applyAlignment="1">
      <alignment vertical="center" wrapText="1"/>
    </xf>
    <xf numFmtId="0" fontId="51" fillId="0" borderId="0" xfId="0" applyFont="1" applyAlignment="1">
      <alignment horizontal="center" vertical="center" wrapText="1"/>
    </xf>
    <xf numFmtId="0" fontId="5" fillId="0" borderId="0" xfId="0" applyFont="1" applyAlignment="1">
      <alignment vertical="top" wrapText="1"/>
    </xf>
    <xf numFmtId="0" fontId="30" fillId="3" borderId="98" xfId="0" applyFont="1" applyFill="1" applyBorder="1" applyAlignment="1">
      <alignment vertical="center" wrapText="1"/>
    </xf>
    <xf numFmtId="0" fontId="11" fillId="17" borderId="0" xfId="0" applyFont="1" applyFill="1" applyAlignment="1">
      <alignment horizontal="left" vertical="top" wrapText="1"/>
    </xf>
    <xf numFmtId="0" fontId="30" fillId="3" borderId="99" xfId="0" applyFont="1" applyFill="1" applyBorder="1" applyAlignment="1">
      <alignment vertical="center" wrapText="1"/>
    </xf>
    <xf numFmtId="0" fontId="18" fillId="0" borderId="0" xfId="0" applyFont="1" applyBorder="1"/>
    <xf numFmtId="0" fontId="23" fillId="18" borderId="30" xfId="0" applyFont="1" applyFill="1" applyBorder="1" applyAlignment="1">
      <alignment horizontal="center" vertical="center" wrapText="1" readingOrder="1"/>
    </xf>
    <xf numFmtId="0" fontId="23" fillId="18" borderId="31" xfId="0" applyFont="1" applyFill="1" applyBorder="1" applyAlignment="1">
      <alignment horizontal="center" vertical="center" wrapText="1" readingOrder="1"/>
    </xf>
    <xf numFmtId="0" fontId="2" fillId="3" borderId="0" xfId="0" applyFont="1" applyFill="1"/>
    <xf numFmtId="0" fontId="53" fillId="3" borderId="0" xfId="0" applyFont="1" applyFill="1"/>
    <xf numFmtId="0" fontId="53" fillId="0" borderId="0" xfId="0" applyFont="1"/>
    <xf numFmtId="0" fontId="1" fillId="0" borderId="0" xfId="0" pivotButton="1" applyFont="1"/>
    <xf numFmtId="0" fontId="21" fillId="0" borderId="0" xfId="0" applyFont="1" applyFill="1"/>
    <xf numFmtId="0" fontId="54" fillId="0" borderId="0" xfId="0" applyFont="1"/>
    <xf numFmtId="0" fontId="55" fillId="0" borderId="0" xfId="0" applyFont="1"/>
    <xf numFmtId="0" fontId="2" fillId="0" borderId="0" xfId="0" applyFont="1"/>
    <xf numFmtId="0" fontId="6" fillId="3" borderId="0" xfId="0" applyFont="1" applyFill="1"/>
    <xf numFmtId="0" fontId="22" fillId="3" borderId="0" xfId="0" applyFont="1" applyFill="1"/>
    <xf numFmtId="0" fontId="57" fillId="0" borderId="0" xfId="0" applyFont="1" applyAlignment="1">
      <alignment horizontal="center" vertical="center" wrapText="1"/>
    </xf>
    <xf numFmtId="0" fontId="58" fillId="18" borderId="101" xfId="0" applyFont="1" applyFill="1" applyBorder="1" applyAlignment="1">
      <alignment horizontal="center" vertical="center" wrapText="1" readingOrder="1"/>
    </xf>
    <xf numFmtId="0" fontId="58" fillId="18" borderId="102" xfId="0" applyFont="1" applyFill="1" applyBorder="1" applyAlignment="1">
      <alignment horizontal="center" vertical="center" wrapText="1" readingOrder="1"/>
    </xf>
    <xf numFmtId="0" fontId="9" fillId="5" borderId="33" xfId="0" applyFont="1" applyFill="1" applyBorder="1" applyAlignment="1">
      <alignment horizontal="center" vertical="center" wrapText="1" readingOrder="1"/>
    </xf>
    <xf numFmtId="0" fontId="9" fillId="0" borderId="62" xfId="0" applyFont="1" applyBorder="1" applyAlignment="1">
      <alignment horizontal="justify" vertical="center" wrapText="1" readingOrder="1"/>
    </xf>
    <xf numFmtId="9" fontId="9" fillId="0" borderId="69" xfId="0" applyNumberFormat="1" applyFont="1" applyBorder="1" applyAlignment="1">
      <alignment horizontal="center" vertical="center" wrapText="1" readingOrder="1"/>
    </xf>
    <xf numFmtId="0" fontId="9" fillId="6" borderId="63" xfId="0" applyFont="1" applyFill="1" applyBorder="1" applyAlignment="1">
      <alignment horizontal="center" vertical="center" wrapText="1" readingOrder="1"/>
    </xf>
    <xf numFmtId="0" fontId="9" fillId="0" borderId="22" xfId="0" applyFont="1" applyBorder="1" applyAlignment="1">
      <alignment horizontal="justify" vertical="center" wrapText="1" readingOrder="1"/>
    </xf>
    <xf numFmtId="9" fontId="9" fillId="0" borderId="23" xfId="0" applyNumberFormat="1" applyFont="1" applyBorder="1" applyAlignment="1">
      <alignment horizontal="center" vertical="center" wrapText="1" readingOrder="1"/>
    </xf>
    <xf numFmtId="0" fontId="9" fillId="4" borderId="63" xfId="0" applyFont="1" applyFill="1" applyBorder="1" applyAlignment="1">
      <alignment horizontal="center" vertical="center" wrapText="1" readingOrder="1"/>
    </xf>
    <xf numFmtId="0" fontId="9" fillId="7" borderId="63" xfId="0" applyFont="1" applyFill="1" applyBorder="1" applyAlignment="1">
      <alignment horizontal="center" vertical="center" wrapText="1" readingOrder="1"/>
    </xf>
    <xf numFmtId="0" fontId="59" fillId="8" borderId="65" xfId="0" applyFont="1" applyFill="1" applyBorder="1" applyAlignment="1">
      <alignment horizontal="center" vertical="center" wrapText="1" readingOrder="1"/>
    </xf>
    <xf numFmtId="0" fontId="9" fillId="0" borderId="24" xfId="0" applyFont="1" applyBorder="1" applyAlignment="1">
      <alignment horizontal="justify" vertical="center" wrapText="1" readingOrder="1"/>
    </xf>
    <xf numFmtId="9" fontId="9" fillId="0" borderId="26" xfId="0" applyNumberFormat="1" applyFont="1" applyBorder="1" applyAlignment="1">
      <alignment horizontal="center" vertical="center" wrapText="1" readingOrder="1"/>
    </xf>
    <xf numFmtId="0" fontId="60" fillId="3" borderId="0" xfId="0" applyFont="1" applyFill="1" applyAlignment="1">
      <alignment horizontal="center" vertical="center" wrapText="1"/>
    </xf>
    <xf numFmtId="0" fontId="61" fillId="18" borderId="2" xfId="0" applyFont="1" applyFill="1" applyBorder="1" applyAlignment="1">
      <alignment horizontal="center" vertical="center" wrapText="1" readingOrder="1"/>
    </xf>
    <xf numFmtId="0" fontId="61" fillId="18" borderId="3" xfId="0" applyFont="1" applyFill="1" applyBorder="1" applyAlignment="1">
      <alignment horizontal="center" vertical="center" wrapText="1" readingOrder="1"/>
    </xf>
    <xf numFmtId="0" fontId="62" fillId="5" borderId="33" xfId="0" applyFont="1" applyFill="1" applyBorder="1" applyAlignment="1">
      <alignment horizontal="center" vertical="center" wrapText="1" readingOrder="1"/>
    </xf>
    <xf numFmtId="0" fontId="62" fillId="0" borderId="62" xfId="0" applyFont="1" applyBorder="1" applyAlignment="1">
      <alignment horizontal="center" vertical="center" wrapText="1" readingOrder="1"/>
    </xf>
    <xf numFmtId="0" fontId="62" fillId="0" borderId="69" xfId="0" applyFont="1" applyBorder="1" applyAlignment="1">
      <alignment horizontal="justify" vertical="center" wrapText="1" readingOrder="1"/>
    </xf>
    <xf numFmtId="0" fontId="62" fillId="6" borderId="63" xfId="0" applyFont="1" applyFill="1" applyBorder="1" applyAlignment="1">
      <alignment horizontal="center" vertical="center" wrapText="1" readingOrder="1"/>
    </xf>
    <xf numFmtId="0" fontId="62" fillId="0" borderId="22" xfId="0" applyFont="1" applyBorder="1" applyAlignment="1">
      <alignment horizontal="center" vertical="center" wrapText="1" readingOrder="1"/>
    </xf>
    <xf numFmtId="0" fontId="62" fillId="0" borderId="23" xfId="0" applyFont="1" applyBorder="1" applyAlignment="1">
      <alignment horizontal="justify" vertical="center" wrapText="1" readingOrder="1"/>
    </xf>
    <xf numFmtId="0" fontId="62" fillId="4" borderId="63" xfId="0" applyFont="1" applyFill="1" applyBorder="1" applyAlignment="1">
      <alignment horizontal="center" vertical="center" wrapText="1" readingOrder="1"/>
    </xf>
    <xf numFmtId="0" fontId="62" fillId="7" borderId="63" xfId="0" applyFont="1" applyFill="1" applyBorder="1" applyAlignment="1">
      <alignment horizontal="center" vertical="center" wrapText="1" readingOrder="1"/>
    </xf>
    <xf numFmtId="0" fontId="63" fillId="8" borderId="65" xfId="0" applyFont="1" applyFill="1" applyBorder="1" applyAlignment="1">
      <alignment horizontal="center" vertical="center" wrapText="1" readingOrder="1"/>
    </xf>
    <xf numFmtId="0" fontId="62" fillId="0" borderId="24" xfId="0" applyFont="1" applyBorder="1" applyAlignment="1">
      <alignment horizontal="center" vertical="center" wrapText="1" readingOrder="1"/>
    </xf>
    <xf numFmtId="0" fontId="62" fillId="0" borderId="26" xfId="0" applyFont="1" applyBorder="1" applyAlignment="1">
      <alignment horizontal="justify" vertical="center" wrapText="1" readingOrder="1"/>
    </xf>
    <xf numFmtId="0" fontId="44" fillId="16" borderId="81" xfId="0" applyFont="1" applyFill="1" applyBorder="1" applyAlignment="1">
      <alignment horizontal="center" vertical="center" wrapText="1"/>
    </xf>
    <xf numFmtId="0" fontId="44" fillId="16" borderId="5" xfId="0" applyFont="1" applyFill="1" applyBorder="1" applyAlignment="1">
      <alignment horizontal="center" vertical="center" wrapText="1"/>
    </xf>
    <xf numFmtId="0" fontId="43" fillId="0" borderId="18" xfId="0" applyFont="1" applyBorder="1" applyAlignment="1" applyProtection="1">
      <alignment horizontal="center" vertical="center" wrapText="1"/>
      <protection locked="0"/>
    </xf>
    <xf numFmtId="0" fontId="43" fillId="0" borderId="18" xfId="0" applyFont="1" applyBorder="1" applyAlignment="1" applyProtection="1">
      <alignment horizontal="justify" vertical="center" wrapText="1"/>
      <protection locked="0"/>
    </xf>
    <xf numFmtId="0" fontId="2" fillId="0" borderId="18" xfId="0" applyFont="1" applyBorder="1" applyAlignment="1" applyProtection="1">
      <alignment horizontal="center" vertical="center" wrapText="1"/>
      <protection locked="0"/>
    </xf>
    <xf numFmtId="0" fontId="35" fillId="12" borderId="18" xfId="0" applyFont="1" applyFill="1" applyBorder="1" applyAlignment="1">
      <alignment horizontal="center" vertical="center" textRotation="90"/>
    </xf>
    <xf numFmtId="0" fontId="43" fillId="0" borderId="18" xfId="0" applyFont="1" applyBorder="1" applyAlignment="1" applyProtection="1">
      <alignment horizontal="center" vertical="center"/>
    </xf>
    <xf numFmtId="0" fontId="43" fillId="0" borderId="18" xfId="0" applyFont="1" applyBorder="1" applyAlignment="1" applyProtection="1">
      <alignment horizontal="center" vertical="center"/>
      <protection hidden="1"/>
    </xf>
    <xf numFmtId="0" fontId="43" fillId="0" borderId="18" xfId="0" applyFont="1" applyBorder="1" applyAlignment="1" applyProtection="1">
      <alignment horizontal="center" vertical="center" textRotation="90"/>
      <protection locked="0"/>
    </xf>
    <xf numFmtId="9" fontId="43" fillId="0" borderId="18" xfId="0" applyNumberFormat="1" applyFont="1" applyBorder="1" applyAlignment="1" applyProtection="1">
      <alignment horizontal="center" vertical="center"/>
      <protection hidden="1"/>
    </xf>
    <xf numFmtId="164" fontId="43" fillId="0" borderId="18" xfId="1" applyNumberFormat="1" applyFont="1" applyBorder="1" applyAlignment="1">
      <alignment horizontal="center" vertical="center"/>
    </xf>
    <xf numFmtId="0" fontId="28" fillId="0" borderId="18" xfId="0" applyFont="1" applyFill="1" applyBorder="1" applyAlignment="1" applyProtection="1">
      <alignment horizontal="center" vertical="center" textRotation="90" wrapText="1"/>
      <protection hidden="1"/>
    </xf>
    <xf numFmtId="0" fontId="28" fillId="0" borderId="18" xfId="0" applyFont="1" applyBorder="1" applyAlignment="1" applyProtection="1">
      <alignment horizontal="center" vertical="center" textRotation="90"/>
      <protection hidden="1"/>
    </xf>
    <xf numFmtId="14" fontId="43" fillId="0" borderId="18" xfId="0" applyNumberFormat="1" applyFont="1" applyBorder="1" applyAlignment="1" applyProtection="1">
      <alignment horizontal="center" vertical="center"/>
      <protection locked="0"/>
    </xf>
    <xf numFmtId="0" fontId="43" fillId="0" borderId="23" xfId="0" applyFont="1" applyBorder="1" applyAlignment="1" applyProtection="1">
      <alignment horizontal="center" vertical="center"/>
      <protection locked="0"/>
    </xf>
    <xf numFmtId="0" fontId="43" fillId="0" borderId="18" xfId="0" applyFont="1" applyBorder="1" applyAlignment="1" applyProtection="1">
      <alignment horizontal="justify" vertical="center"/>
      <protection locked="0"/>
    </xf>
    <xf numFmtId="0" fontId="2" fillId="0" borderId="18" xfId="0" applyFont="1" applyBorder="1" applyAlignment="1" applyProtection="1">
      <alignment horizontal="center" vertical="center"/>
    </xf>
    <xf numFmtId="0" fontId="32" fillId="0" borderId="18" xfId="0" applyFont="1" applyBorder="1" applyAlignment="1" applyProtection="1">
      <alignment horizontal="justify" vertical="center" wrapText="1"/>
      <protection locked="0"/>
    </xf>
    <xf numFmtId="0" fontId="2" fillId="0" borderId="18" xfId="0" applyFont="1" applyBorder="1" applyAlignment="1" applyProtection="1">
      <alignment horizontal="center" vertical="center"/>
      <protection hidden="1"/>
    </xf>
    <xf numFmtId="0" fontId="2" fillId="0" borderId="18" xfId="0" applyFont="1" applyBorder="1" applyAlignment="1" applyProtection="1">
      <alignment horizontal="center" vertical="center" textRotation="90"/>
      <protection locked="0"/>
    </xf>
    <xf numFmtId="9" fontId="2" fillId="0" borderId="18" xfId="0" applyNumberFormat="1" applyFont="1" applyBorder="1" applyAlignment="1" applyProtection="1">
      <alignment horizontal="center" vertical="center"/>
      <protection hidden="1"/>
    </xf>
    <xf numFmtId="164" fontId="2" fillId="0" borderId="18" xfId="1" applyNumberFormat="1" applyFont="1" applyBorder="1" applyAlignment="1">
      <alignment horizontal="center" vertical="center"/>
    </xf>
    <xf numFmtId="0" fontId="35" fillId="0" borderId="18" xfId="0" applyFont="1" applyFill="1" applyBorder="1" applyAlignment="1" applyProtection="1">
      <alignment horizontal="center" vertical="center" textRotation="90" wrapText="1"/>
      <protection hidden="1"/>
    </xf>
    <xf numFmtId="0" fontId="35" fillId="0" borderId="18" xfId="0" applyFont="1" applyBorder="1" applyAlignment="1" applyProtection="1">
      <alignment horizontal="center" vertical="center" textRotation="90"/>
      <protection hidden="1"/>
    </xf>
    <xf numFmtId="14" fontId="2" fillId="0" borderId="18" xfId="0" applyNumberFormat="1"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8" xfId="0" applyFont="1" applyBorder="1" applyAlignment="1" applyProtection="1">
      <alignment horizontal="justify" vertical="center"/>
      <protection locked="0"/>
    </xf>
    <xf numFmtId="164" fontId="2" fillId="8" borderId="18" xfId="1" applyNumberFormat="1" applyFont="1" applyFill="1" applyBorder="1" applyAlignment="1">
      <alignment horizontal="center" vertical="center"/>
    </xf>
    <xf numFmtId="0" fontId="2" fillId="0" borderId="0" xfId="0" applyFont="1" applyBorder="1"/>
    <xf numFmtId="0" fontId="2" fillId="0" borderId="0" xfId="0" applyFont="1" applyBorder="1" applyAlignment="1">
      <alignment wrapText="1"/>
    </xf>
    <xf numFmtId="0" fontId="2" fillId="0" borderId="5" xfId="0" applyFont="1" applyBorder="1"/>
    <xf numFmtId="0" fontId="2" fillId="0" borderId="104" xfId="0" applyFont="1" applyBorder="1" applyAlignment="1" applyProtection="1">
      <alignment horizontal="center" vertical="center"/>
    </xf>
    <xf numFmtId="0" fontId="32" fillId="0" borderId="104" xfId="0" applyFont="1" applyBorder="1" applyAlignment="1" applyProtection="1">
      <alignment horizontal="justify" vertical="center" wrapText="1"/>
      <protection locked="0"/>
    </xf>
    <xf numFmtId="0" fontId="2" fillId="0" borderId="104" xfId="0" applyFont="1" applyBorder="1" applyAlignment="1" applyProtection="1">
      <alignment horizontal="center" vertical="center"/>
      <protection hidden="1"/>
    </xf>
    <xf numFmtId="0" fontId="2" fillId="0" borderId="104" xfId="0" applyFont="1" applyBorder="1" applyAlignment="1" applyProtection="1">
      <alignment horizontal="center" vertical="center" textRotation="90"/>
      <protection locked="0"/>
    </xf>
    <xf numFmtId="9" fontId="2" fillId="0" borderId="104" xfId="0" applyNumberFormat="1" applyFont="1" applyBorder="1" applyAlignment="1" applyProtection="1">
      <alignment horizontal="center" vertical="center"/>
      <protection hidden="1"/>
    </xf>
    <xf numFmtId="164" fontId="2" fillId="0" borderId="104" xfId="1" applyNumberFormat="1" applyFont="1" applyBorder="1" applyAlignment="1">
      <alignment horizontal="center" vertical="center"/>
    </xf>
    <xf numFmtId="0" fontId="35" fillId="0" borderId="104" xfId="0" applyFont="1" applyFill="1" applyBorder="1" applyAlignment="1" applyProtection="1">
      <alignment horizontal="center" vertical="center" textRotation="90" wrapText="1"/>
      <protection hidden="1"/>
    </xf>
    <xf numFmtId="0" fontId="35" fillId="0" borderId="104" xfId="0" applyFont="1" applyBorder="1" applyAlignment="1" applyProtection="1">
      <alignment horizontal="center" vertical="center" textRotation="90"/>
      <protection hidden="1"/>
    </xf>
    <xf numFmtId="0" fontId="2" fillId="0" borderId="104" xfId="0" applyFont="1" applyBorder="1" applyAlignment="1" applyProtection="1">
      <alignment horizontal="center" vertical="center" wrapText="1"/>
      <protection locked="0"/>
    </xf>
    <xf numFmtId="14" fontId="2" fillId="0" borderId="104" xfId="0" applyNumberFormat="1" applyFont="1" applyBorder="1" applyAlignment="1" applyProtection="1">
      <alignment horizontal="center" vertical="center"/>
      <protection locked="0"/>
    </xf>
    <xf numFmtId="0" fontId="2" fillId="0" borderId="105" xfId="0" applyFont="1" applyBorder="1" applyAlignment="1" applyProtection="1">
      <alignment horizontal="center" vertical="center"/>
      <protection locked="0"/>
    </xf>
    <xf numFmtId="0" fontId="2" fillId="0" borderId="106" xfId="0" applyFont="1" applyBorder="1" applyAlignment="1">
      <alignment horizontal="center" vertical="center"/>
    </xf>
    <xf numFmtId="9" fontId="1" fillId="3" borderId="0" xfId="0" applyNumberFormat="1" applyFont="1" applyFill="1" applyAlignment="1">
      <alignment vertical="center"/>
    </xf>
    <xf numFmtId="0" fontId="43" fillId="0" borderId="18" xfId="0" applyFont="1" applyBorder="1" applyAlignment="1" applyProtection="1">
      <alignment horizontal="left" vertical="center" wrapText="1"/>
      <protection locked="0"/>
    </xf>
    <xf numFmtId="0" fontId="43" fillId="0" borderId="18" xfId="0" applyFont="1" applyBorder="1" applyAlignment="1" applyProtection="1">
      <alignment horizontal="center" vertical="center"/>
      <protection locked="0"/>
    </xf>
    <xf numFmtId="0" fontId="37" fillId="3" borderId="74" xfId="3" applyFont="1" applyFill="1" applyBorder="1" applyAlignment="1" applyProtection="1">
      <alignment horizontal="left" vertical="top" wrapText="1" readingOrder="1"/>
    </xf>
    <xf numFmtId="0" fontId="37" fillId="3" borderId="77" xfId="3" applyFont="1" applyFill="1" applyBorder="1" applyAlignment="1" applyProtection="1">
      <alignment horizontal="left" vertical="top" wrapText="1" readingOrder="1"/>
    </xf>
    <xf numFmtId="0" fontId="37" fillId="3" borderId="41" xfId="3" applyFont="1" applyFill="1" applyBorder="1" applyAlignment="1" applyProtection="1">
      <alignment horizontal="left" vertical="top" wrapText="1" readingOrder="1"/>
    </xf>
    <xf numFmtId="0" fontId="37" fillId="3" borderId="76" xfId="3" applyFont="1" applyFill="1" applyBorder="1" applyAlignment="1" applyProtection="1">
      <alignment horizontal="left" vertical="top" wrapText="1" readingOrder="1"/>
    </xf>
    <xf numFmtId="0" fontId="38" fillId="3" borderId="59" xfId="2" applyFont="1" applyFill="1" applyBorder="1" applyAlignment="1" applyProtection="1">
      <alignment horizontal="justify" vertical="center" wrapText="1"/>
    </xf>
    <xf numFmtId="0" fontId="38" fillId="3" borderId="72" xfId="2" applyFont="1" applyFill="1" applyBorder="1" applyAlignment="1" applyProtection="1">
      <alignment horizontal="justify" vertical="center" wrapText="1"/>
    </xf>
    <xf numFmtId="0" fontId="38" fillId="3" borderId="58" xfId="2" applyFont="1" applyFill="1" applyBorder="1" applyAlignment="1" applyProtection="1">
      <alignment horizontal="justify" vertical="center" wrapText="1"/>
    </xf>
    <xf numFmtId="0" fontId="38" fillId="3" borderId="87" xfId="2" applyFont="1" applyFill="1" applyBorder="1" applyAlignment="1" applyProtection="1">
      <alignment horizontal="justify" vertical="center" wrapText="1"/>
    </xf>
    <xf numFmtId="0" fontId="38" fillId="3" borderId="75" xfId="2" applyFont="1" applyFill="1" applyBorder="1" applyAlignment="1" applyProtection="1">
      <alignment horizontal="justify" vertical="center" wrapText="1"/>
    </xf>
    <xf numFmtId="0" fontId="37" fillId="3" borderId="86" xfId="3" applyFont="1" applyFill="1" applyBorder="1" applyAlignment="1" applyProtection="1">
      <alignment horizontal="left" vertical="top" wrapText="1" readingOrder="1"/>
    </xf>
    <xf numFmtId="0" fontId="37" fillId="3" borderId="42" xfId="3" applyFont="1" applyFill="1" applyBorder="1" applyAlignment="1" applyProtection="1">
      <alignment horizontal="left" vertical="top" wrapText="1" readingOrder="1"/>
    </xf>
    <xf numFmtId="0" fontId="38" fillId="3" borderId="71" xfId="2" applyFont="1" applyFill="1" applyBorder="1" applyAlignment="1" applyProtection="1">
      <alignment horizontal="justify" vertical="center" wrapText="1"/>
    </xf>
    <xf numFmtId="0" fontId="33" fillId="14" borderId="33" xfId="2" applyFont="1" applyFill="1" applyBorder="1" applyAlignment="1" applyProtection="1">
      <alignment horizontal="center" vertical="center" wrapText="1"/>
    </xf>
    <xf numFmtId="0" fontId="33" fillId="14" borderId="34" xfId="2" applyFont="1" applyFill="1" applyBorder="1" applyAlignment="1" applyProtection="1">
      <alignment horizontal="center" vertical="center" wrapText="1"/>
    </xf>
    <xf numFmtId="0" fontId="33" fillId="14" borderId="35" xfId="2" applyFont="1" applyFill="1" applyBorder="1" applyAlignment="1" applyProtection="1">
      <alignment horizontal="center" vertical="center" wrapText="1"/>
    </xf>
    <xf numFmtId="0" fontId="32" fillId="0" borderId="4" xfId="2" quotePrefix="1" applyFont="1" applyBorder="1" applyAlignment="1" applyProtection="1">
      <alignment horizontal="left" vertical="center" wrapText="1"/>
    </xf>
    <xf numFmtId="0" fontId="32" fillId="0" borderId="0" xfId="2" quotePrefix="1" applyFont="1" applyBorder="1" applyAlignment="1" applyProtection="1">
      <alignment horizontal="left" vertical="center" wrapText="1"/>
    </xf>
    <xf numFmtId="0" fontId="32" fillId="0" borderId="5" xfId="2" quotePrefix="1" applyFont="1" applyBorder="1" applyAlignment="1" applyProtection="1">
      <alignment horizontal="left" vertical="center" wrapText="1"/>
    </xf>
    <xf numFmtId="0" fontId="32" fillId="0" borderId="51" xfId="2" quotePrefix="1" applyFont="1" applyBorder="1" applyAlignment="1" applyProtection="1">
      <alignment horizontal="left" vertical="center" wrapText="1"/>
    </xf>
    <xf numFmtId="0" fontId="32" fillId="0" borderId="52" xfId="2" quotePrefix="1" applyFont="1" applyBorder="1" applyAlignment="1" applyProtection="1">
      <alignment horizontal="left" vertical="center" wrapText="1"/>
    </xf>
    <xf numFmtId="0" fontId="32" fillId="0" borderId="53" xfId="2" quotePrefix="1" applyFont="1" applyBorder="1" applyAlignment="1" applyProtection="1">
      <alignment horizontal="left" vertical="center" wrapText="1"/>
    </xf>
    <xf numFmtId="0" fontId="34" fillId="3" borderId="37" xfId="2" quotePrefix="1" applyFont="1" applyFill="1" applyBorder="1" applyAlignment="1" applyProtection="1">
      <alignment horizontal="left" vertical="top" wrapText="1"/>
    </xf>
    <xf numFmtId="0" fontId="35" fillId="3" borderId="37" xfId="2" quotePrefix="1" applyFont="1" applyFill="1" applyBorder="1" applyAlignment="1" applyProtection="1">
      <alignment horizontal="left" vertical="top" wrapText="1"/>
    </xf>
    <xf numFmtId="0" fontId="35" fillId="3" borderId="73" xfId="2" quotePrefix="1" applyFont="1" applyFill="1" applyBorder="1" applyAlignment="1" applyProtection="1">
      <alignment horizontal="left" vertical="top" wrapText="1"/>
    </xf>
    <xf numFmtId="0" fontId="32" fillId="3" borderId="0" xfId="2" quotePrefix="1" applyFont="1" applyFill="1" applyBorder="1" applyAlignment="1" applyProtection="1">
      <alignment horizontal="left" vertical="top" wrapText="1"/>
    </xf>
    <xf numFmtId="0" fontId="32" fillId="3" borderId="81" xfId="2" quotePrefix="1" applyFont="1" applyFill="1" applyBorder="1" applyAlignment="1" applyProtection="1">
      <alignment horizontal="left" vertical="top" wrapText="1"/>
    </xf>
    <xf numFmtId="0" fontId="37" fillId="14" borderId="84" xfId="3" applyFont="1" applyFill="1" applyBorder="1" applyAlignment="1" applyProtection="1">
      <alignment horizontal="center" vertical="center" wrapText="1"/>
    </xf>
    <xf numFmtId="0" fontId="37" fillId="14" borderId="83" xfId="3" applyFont="1" applyFill="1" applyBorder="1" applyAlignment="1" applyProtection="1">
      <alignment horizontal="center" vertical="center" wrapText="1"/>
    </xf>
    <xf numFmtId="0" fontId="37" fillId="14" borderId="39" xfId="2" applyFont="1" applyFill="1" applyBorder="1" applyAlignment="1" applyProtection="1">
      <alignment horizontal="center" vertical="center"/>
    </xf>
    <xf numFmtId="0" fontId="37" fillId="14" borderId="40" xfId="2" applyFont="1" applyFill="1" applyBorder="1" applyAlignment="1" applyProtection="1">
      <alignment horizontal="center" vertical="center"/>
    </xf>
    <xf numFmtId="0" fontId="2" fillId="3" borderId="52" xfId="2" quotePrefix="1" applyFont="1" applyFill="1" applyBorder="1" applyAlignment="1" applyProtection="1">
      <alignment horizontal="justify" vertical="center" wrapText="1"/>
    </xf>
    <xf numFmtId="0" fontId="2" fillId="3" borderId="64" xfId="2" quotePrefix="1" applyFont="1" applyFill="1" applyBorder="1" applyAlignment="1" applyProtection="1">
      <alignment horizontal="justify" vertical="center" wrapText="1"/>
    </xf>
    <xf numFmtId="0" fontId="37" fillId="14" borderId="82" xfId="3" applyFont="1" applyFill="1" applyBorder="1" applyAlignment="1" applyProtection="1">
      <alignment horizontal="center" vertical="center" wrapText="1"/>
    </xf>
    <xf numFmtId="0" fontId="36" fillId="3" borderId="4" xfId="2" quotePrefix="1" applyFont="1" applyFill="1" applyBorder="1" applyAlignment="1" applyProtection="1">
      <alignment horizontal="center" vertical="top" wrapText="1"/>
    </xf>
    <xf numFmtId="0" fontId="36" fillId="3" borderId="0" xfId="2" quotePrefix="1" applyFont="1" applyFill="1" applyBorder="1" applyAlignment="1" applyProtection="1">
      <alignment horizontal="center" vertical="top" wrapText="1"/>
    </xf>
    <xf numFmtId="0" fontId="36" fillId="3" borderId="81" xfId="2" quotePrefix="1" applyFont="1" applyFill="1" applyBorder="1" applyAlignment="1" applyProtection="1">
      <alignment horizontal="center" vertical="top" wrapText="1"/>
    </xf>
    <xf numFmtId="0" fontId="37" fillId="3" borderId="54" xfId="0" applyFont="1" applyFill="1" applyBorder="1" applyAlignment="1" applyProtection="1">
      <alignment horizontal="left" vertical="center" wrapText="1"/>
    </xf>
    <xf numFmtId="0" fontId="37" fillId="3" borderId="55" xfId="0" applyFont="1" applyFill="1" applyBorder="1" applyAlignment="1" applyProtection="1">
      <alignment horizontal="left" vertical="center" wrapText="1"/>
    </xf>
    <xf numFmtId="0" fontId="38" fillId="3" borderId="47" xfId="2" applyFont="1" applyFill="1" applyBorder="1" applyAlignment="1" applyProtection="1">
      <alignment horizontal="justify" vertical="center" wrapText="1"/>
    </xf>
    <xf numFmtId="0" fontId="38" fillId="3" borderId="48" xfId="2" applyFont="1" applyFill="1" applyBorder="1" applyAlignment="1" applyProtection="1">
      <alignment horizontal="justify" vertical="center" wrapText="1"/>
    </xf>
    <xf numFmtId="0" fontId="37" fillId="3" borderId="85" xfId="3" applyFont="1" applyFill="1" applyBorder="1" applyAlignment="1" applyProtection="1">
      <alignment horizontal="left" vertical="top" wrapText="1" readingOrder="1"/>
    </xf>
    <xf numFmtId="0" fontId="37" fillId="3" borderId="78" xfId="3" applyFont="1" applyFill="1" applyBorder="1" applyAlignment="1" applyProtection="1">
      <alignment horizontal="left" vertical="top" wrapText="1" readingOrder="1"/>
    </xf>
    <xf numFmtId="0" fontId="38" fillId="3" borderId="79" xfId="2" applyFont="1" applyFill="1" applyBorder="1" applyAlignment="1" applyProtection="1">
      <alignment horizontal="justify" vertical="center" wrapText="1"/>
    </xf>
    <xf numFmtId="0" fontId="38" fillId="3" borderId="80" xfId="2" applyFont="1" applyFill="1" applyBorder="1" applyAlignment="1" applyProtection="1">
      <alignment horizontal="justify" vertical="center" wrapText="1"/>
    </xf>
    <xf numFmtId="0" fontId="37" fillId="3" borderId="46" xfId="0" applyFont="1" applyFill="1" applyBorder="1" applyAlignment="1" applyProtection="1">
      <alignment horizontal="left" vertical="center" wrapText="1"/>
    </xf>
    <xf numFmtId="0" fontId="37" fillId="3" borderId="45" xfId="0" applyFont="1" applyFill="1" applyBorder="1" applyAlignment="1" applyProtection="1">
      <alignment horizontal="left" vertical="center" wrapText="1"/>
    </xf>
    <xf numFmtId="0" fontId="38" fillId="3" borderId="43" xfId="2" applyFont="1" applyFill="1" applyBorder="1" applyAlignment="1" applyProtection="1">
      <alignment horizontal="justify" vertical="center" wrapText="1"/>
    </xf>
    <xf numFmtId="0" fontId="38" fillId="3" borderId="44" xfId="2" applyFont="1" applyFill="1" applyBorder="1" applyAlignment="1" applyProtection="1">
      <alignment horizontal="justify" vertical="center" wrapText="1"/>
    </xf>
    <xf numFmtId="0" fontId="37" fillId="3" borderId="56" xfId="0" applyFont="1" applyFill="1" applyBorder="1" applyAlignment="1" applyProtection="1">
      <alignment horizontal="left" vertical="center" wrapText="1"/>
    </xf>
    <xf numFmtId="0" fontId="37" fillId="3" borderId="57" xfId="0" applyFont="1" applyFill="1" applyBorder="1" applyAlignment="1" applyProtection="1">
      <alignment horizontal="left" vertical="center" wrapText="1"/>
    </xf>
    <xf numFmtId="0" fontId="38" fillId="3" borderId="49" xfId="0" applyFont="1" applyFill="1" applyBorder="1" applyAlignment="1" applyProtection="1">
      <alignment horizontal="justify" vertical="center" wrapText="1"/>
    </xf>
    <xf numFmtId="0" fontId="38" fillId="3" borderId="50" xfId="0" applyFont="1" applyFill="1" applyBorder="1" applyAlignment="1" applyProtection="1">
      <alignment horizontal="justify" vertical="center" wrapText="1"/>
    </xf>
    <xf numFmtId="0" fontId="22" fillId="0" borderId="96"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94"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97"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5" xfId="0" applyFont="1" applyFill="1" applyBorder="1" applyAlignment="1">
      <alignment horizontal="left" vertical="center" wrapText="1"/>
    </xf>
    <xf numFmtId="0" fontId="28" fillId="18" borderId="20" xfId="0" applyFont="1" applyFill="1" applyBorder="1" applyAlignment="1">
      <alignment horizontal="center" vertical="center" wrapText="1"/>
    </xf>
    <xf numFmtId="0" fontId="28" fillId="18" borderId="21" xfId="0" applyFont="1" applyFill="1" applyBorder="1" applyAlignment="1">
      <alignment horizontal="center" vertical="center" wrapText="1"/>
    </xf>
    <xf numFmtId="0" fontId="28" fillId="18" borderId="32" xfId="0" applyFont="1" applyFill="1" applyBorder="1" applyAlignment="1">
      <alignment horizontal="center" vertical="center" wrapText="1"/>
    </xf>
    <xf numFmtId="0" fontId="5" fillId="0" borderId="100" xfId="0" applyFont="1" applyBorder="1" applyAlignment="1">
      <alignment vertical="top" wrapText="1"/>
    </xf>
    <xf numFmtId="0" fontId="5" fillId="0" borderId="88" xfId="0" applyFont="1" applyBorder="1" applyAlignment="1">
      <alignment vertical="top" wrapText="1"/>
    </xf>
    <xf numFmtId="0" fontId="5" fillId="0" borderId="98" xfId="0" applyFont="1" applyBorder="1" applyAlignment="1">
      <alignment vertical="top" wrapText="1"/>
    </xf>
    <xf numFmtId="0" fontId="50" fillId="0" borderId="2"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0" xfId="0" applyFont="1" applyAlignment="1">
      <alignment horizontal="center" vertical="center" wrapText="1"/>
    </xf>
    <xf numFmtId="0" fontId="50" fillId="0" borderId="6" xfId="0" applyFont="1" applyBorder="1" applyAlignment="1">
      <alignment horizontal="center" vertical="center" wrapText="1"/>
    </xf>
    <xf numFmtId="0" fontId="50" fillId="0" borderId="8" xfId="0" applyFont="1" applyBorder="1" applyAlignment="1">
      <alignment horizontal="center" vertical="center" wrapText="1"/>
    </xf>
    <xf numFmtId="0" fontId="28" fillId="18" borderId="29" xfId="0" applyFont="1" applyFill="1" applyBorder="1" applyAlignment="1">
      <alignment horizontal="center" vertical="center" wrapText="1"/>
    </xf>
    <xf numFmtId="0" fontId="28" fillId="18" borderId="31" xfId="0" applyFont="1" applyFill="1" applyBorder="1" applyAlignment="1">
      <alignment horizontal="center" vertical="center" wrapText="1"/>
    </xf>
    <xf numFmtId="0" fontId="28" fillId="15" borderId="61" xfId="0" applyFont="1" applyFill="1" applyBorder="1" applyAlignment="1">
      <alignment horizontal="left" vertical="center" wrapText="1" indent="1"/>
    </xf>
    <xf numFmtId="0" fontId="28" fillId="15" borderId="34" xfId="0" applyFont="1" applyFill="1" applyBorder="1" applyAlignment="1">
      <alignment horizontal="left" vertical="center" wrapText="1" indent="1"/>
    </xf>
    <xf numFmtId="0" fontId="28" fillId="15" borderId="35" xfId="0" applyFont="1" applyFill="1" applyBorder="1" applyAlignment="1">
      <alignment horizontal="left" vertical="center" wrapText="1" indent="1"/>
    </xf>
    <xf numFmtId="0" fontId="43" fillId="0" borderId="91" xfId="0" applyFont="1" applyFill="1" applyBorder="1" applyAlignment="1">
      <alignment horizontal="left" vertical="center" wrapText="1" indent="1"/>
    </xf>
    <xf numFmtId="0" fontId="43" fillId="0" borderId="92" xfId="0" applyFont="1" applyFill="1" applyBorder="1" applyAlignment="1">
      <alignment horizontal="left" vertical="center" wrapText="1" indent="1"/>
    </xf>
    <xf numFmtId="0" fontId="43" fillId="0" borderId="93" xfId="0" applyFont="1" applyFill="1" applyBorder="1" applyAlignment="1">
      <alignment horizontal="left" vertical="center" wrapText="1" indent="1"/>
    </xf>
    <xf numFmtId="0" fontId="23" fillId="13" borderId="0" xfId="0" applyFont="1" applyFill="1" applyAlignment="1">
      <alignment horizontal="center" vertical="center" wrapText="1"/>
    </xf>
    <xf numFmtId="0" fontId="28" fillId="16" borderId="33" xfId="0" applyFont="1" applyFill="1" applyBorder="1" applyAlignment="1">
      <alignment horizontal="center" vertical="center" wrapText="1"/>
    </xf>
    <xf numFmtId="0" fontId="28" fillId="16" borderId="34" xfId="0" applyFont="1" applyFill="1" applyBorder="1" applyAlignment="1">
      <alignment horizontal="center" vertical="center" wrapText="1"/>
    </xf>
    <xf numFmtId="0" fontId="28" fillId="16" borderId="35" xfId="0" applyFont="1" applyFill="1" applyBorder="1" applyAlignment="1">
      <alignment horizontal="center" vertical="center" wrapText="1"/>
    </xf>
    <xf numFmtId="0" fontId="44" fillId="16" borderId="63" xfId="0" applyFont="1" applyFill="1" applyBorder="1" applyAlignment="1">
      <alignment horizontal="center" vertical="center" wrapText="1"/>
    </xf>
    <xf numFmtId="0" fontId="44" fillId="16" borderId="60" xfId="0" applyFont="1" applyFill="1" applyBorder="1" applyAlignment="1">
      <alignment horizontal="center" vertical="center" wrapText="1"/>
    </xf>
    <xf numFmtId="0" fontId="43" fillId="0" borderId="65" xfId="0" applyFont="1" applyBorder="1" applyAlignment="1">
      <alignment horizontal="left" vertical="center" wrapText="1"/>
    </xf>
    <xf numFmtId="0" fontId="43" fillId="0" borderId="92" xfId="0" applyFont="1" applyBorder="1" applyAlignment="1">
      <alignment horizontal="left" vertical="center" wrapText="1"/>
    </xf>
    <xf numFmtId="0" fontId="51" fillId="0" borderId="0" xfId="0" applyFont="1" applyAlignment="1">
      <alignment horizontal="center" vertical="center"/>
    </xf>
    <xf numFmtId="0" fontId="43" fillId="0" borderId="100" xfId="0" applyFont="1" applyBorder="1" applyAlignment="1">
      <alignment horizontal="center" vertical="center" wrapText="1"/>
    </xf>
    <xf numFmtId="0" fontId="43" fillId="0" borderId="98" xfId="0" applyFont="1" applyBorder="1" applyAlignment="1">
      <alignment horizontal="center" vertical="center" wrapText="1"/>
    </xf>
    <xf numFmtId="0" fontId="43" fillId="0" borderId="18" xfId="0" applyFont="1" applyBorder="1" applyAlignment="1" applyProtection="1">
      <alignment horizontal="center" vertical="center" wrapText="1"/>
      <protection locked="0"/>
    </xf>
    <xf numFmtId="0" fontId="43" fillId="0" borderId="18" xfId="0" applyFont="1" applyBorder="1" applyAlignment="1" applyProtection="1">
      <alignment horizontal="center" vertical="center"/>
      <protection locked="0"/>
    </xf>
    <xf numFmtId="0" fontId="28" fillId="0" borderId="18" xfId="0" applyFont="1" applyFill="1" applyBorder="1" applyAlignment="1" applyProtection="1">
      <alignment horizontal="center" vertical="center" wrapText="1"/>
      <protection hidden="1"/>
    </xf>
    <xf numFmtId="0" fontId="43" fillId="0" borderId="22" xfId="0" applyFont="1" applyBorder="1" applyAlignment="1" applyProtection="1">
      <alignment horizontal="center" vertical="center"/>
    </xf>
    <xf numFmtId="0" fontId="28" fillId="0" borderId="18" xfId="0" applyFont="1" applyBorder="1" applyAlignment="1" applyProtection="1">
      <alignment horizontal="center" vertical="center"/>
      <protection hidden="1"/>
    </xf>
    <xf numFmtId="9" fontId="43" fillId="0" borderId="18" xfId="0" applyNumberFormat="1" applyFont="1" applyBorder="1" applyAlignment="1" applyProtection="1">
      <alignment horizontal="center" vertical="center" wrapText="1"/>
      <protection hidden="1"/>
    </xf>
    <xf numFmtId="9" fontId="43" fillId="0" borderId="18" xfId="0" applyNumberFormat="1" applyFont="1" applyBorder="1" applyAlignment="1" applyProtection="1">
      <alignment horizontal="center" vertical="center" wrapText="1"/>
      <protection locked="0"/>
    </xf>
    <xf numFmtId="0" fontId="35" fillId="12" borderId="18" xfId="0" applyFont="1" applyFill="1" applyBorder="1" applyAlignment="1">
      <alignment horizontal="center" vertical="center"/>
    </xf>
    <xf numFmtId="0" fontId="35" fillId="12" borderId="18" xfId="0" applyFont="1" applyFill="1" applyBorder="1" applyAlignment="1">
      <alignment horizontal="center" vertical="center" wrapText="1"/>
    </xf>
    <xf numFmtId="0" fontId="2" fillId="0" borderId="18" xfId="0" applyFont="1" applyBorder="1" applyAlignment="1" applyProtection="1">
      <alignment horizontal="center" vertical="center" wrapText="1"/>
      <protection locked="0"/>
    </xf>
    <xf numFmtId="0" fontId="35" fillId="12" borderId="23" xfId="0" applyFont="1" applyFill="1" applyBorder="1" applyAlignment="1">
      <alignment horizontal="center" vertical="center" wrapText="1"/>
    </xf>
    <xf numFmtId="0" fontId="33" fillId="12" borderId="22" xfId="0" applyFont="1" applyFill="1" applyBorder="1" applyAlignment="1">
      <alignment horizontal="center" vertical="center" textRotation="90"/>
    </xf>
    <xf numFmtId="0" fontId="35" fillId="12" borderId="18" xfId="0" applyFont="1" applyFill="1" applyBorder="1" applyAlignment="1">
      <alignment horizontal="center" vertical="center" textRotation="90" wrapText="1"/>
    </xf>
    <xf numFmtId="9" fontId="2" fillId="0" borderId="18" xfId="0" applyNumberFormat="1" applyFont="1" applyBorder="1" applyAlignment="1" applyProtection="1">
      <alignment horizontal="center" vertical="center" wrapText="1"/>
      <protection hidden="1"/>
    </xf>
    <xf numFmtId="0" fontId="35" fillId="0" borderId="18" xfId="0" applyFont="1" applyFill="1" applyBorder="1" applyAlignment="1" applyProtection="1">
      <alignment horizontal="center" vertical="center" wrapText="1"/>
      <protection hidden="1"/>
    </xf>
    <xf numFmtId="0" fontId="35" fillId="0" borderId="18" xfId="0" applyFont="1" applyBorder="1" applyAlignment="1" applyProtection="1">
      <alignment horizontal="center" vertical="center"/>
      <protection hidden="1"/>
    </xf>
    <xf numFmtId="0" fontId="2" fillId="0" borderId="22" xfId="0" applyFont="1" applyBorder="1" applyAlignment="1" applyProtection="1">
      <alignment horizontal="center" vertical="center"/>
    </xf>
    <xf numFmtId="0" fontId="2" fillId="0" borderId="18" xfId="0" applyFont="1" applyBorder="1" applyAlignment="1" applyProtection="1">
      <alignment horizontal="center" vertical="center"/>
      <protection locked="0"/>
    </xf>
    <xf numFmtId="9" fontId="2" fillId="0" borderId="18" xfId="0" applyNumberFormat="1" applyFont="1" applyBorder="1" applyAlignment="1" applyProtection="1">
      <alignment horizontal="center" vertical="center" wrapText="1"/>
      <protection locked="0"/>
    </xf>
    <xf numFmtId="0" fontId="2" fillId="0" borderId="0" xfId="0" applyFont="1" applyBorder="1"/>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xf>
    <xf numFmtId="0" fontId="33" fillId="14" borderId="22" xfId="0" applyFont="1" applyFill="1" applyBorder="1" applyAlignment="1">
      <alignment horizontal="center" vertical="center"/>
    </xf>
    <xf numFmtId="0" fontId="33" fillId="14" borderId="18" xfId="0" applyFont="1" applyFill="1" applyBorder="1" applyAlignment="1">
      <alignment horizontal="center" vertical="center"/>
    </xf>
    <xf numFmtId="0" fontId="33" fillId="14" borderId="23" xfId="0" applyFont="1" applyFill="1" applyBorder="1" applyAlignment="1">
      <alignment horizontal="center" vertical="center"/>
    </xf>
    <xf numFmtId="0" fontId="2" fillId="0" borderId="107" xfId="0" applyFont="1" applyBorder="1" applyAlignment="1">
      <alignment horizontal="left" vertical="center" wrapText="1"/>
    </xf>
    <xf numFmtId="0" fontId="2" fillId="0" borderId="21" xfId="0" applyFont="1" applyBorder="1" applyAlignment="1">
      <alignment horizontal="left" vertical="center" wrapText="1"/>
    </xf>
    <xf numFmtId="0" fontId="2" fillId="0" borderId="32" xfId="0" applyFont="1" applyBorder="1" applyAlignment="1">
      <alignment horizontal="left" vertical="center" wrapText="1"/>
    </xf>
    <xf numFmtId="0" fontId="2" fillId="0" borderId="103" xfId="0" applyFont="1" applyBorder="1" applyAlignment="1" applyProtection="1">
      <alignment horizontal="center" vertical="center"/>
    </xf>
    <xf numFmtId="0" fontId="2" fillId="0" borderId="104" xfId="0" applyFont="1" applyBorder="1" applyAlignment="1" applyProtection="1">
      <alignment horizontal="center" vertical="center" wrapText="1"/>
      <protection locked="0"/>
    </xf>
    <xf numFmtId="0" fontId="2" fillId="0" borderId="104" xfId="0" applyFont="1" applyBorder="1" applyAlignment="1" applyProtection="1">
      <alignment horizontal="center" vertical="center"/>
      <protection locked="0"/>
    </xf>
    <xf numFmtId="0" fontId="35" fillId="0" borderId="104" xfId="0" applyFont="1" applyFill="1" applyBorder="1" applyAlignment="1" applyProtection="1">
      <alignment horizontal="center" vertical="center" wrapText="1"/>
      <protection hidden="1"/>
    </xf>
    <xf numFmtId="9" fontId="2" fillId="0" borderId="104" xfId="0" applyNumberFormat="1" applyFont="1" applyBorder="1" applyAlignment="1" applyProtection="1">
      <alignment horizontal="center" vertical="center" wrapText="1"/>
      <protection hidden="1"/>
    </xf>
    <xf numFmtId="9" fontId="2" fillId="0" borderId="104" xfId="0" applyNumberFormat="1" applyFont="1" applyBorder="1" applyAlignment="1" applyProtection="1">
      <alignment horizontal="center" vertical="center" wrapText="1"/>
      <protection locked="0"/>
    </xf>
    <xf numFmtId="0" fontId="35" fillId="0" borderId="104" xfId="0" applyFont="1" applyBorder="1" applyAlignment="1" applyProtection="1">
      <alignment horizontal="center" vertical="center"/>
      <protection hidden="1"/>
    </xf>
    <xf numFmtId="0" fontId="40" fillId="3" borderId="25" xfId="0" applyFont="1" applyFill="1" applyBorder="1" applyAlignment="1">
      <alignment horizontal="left"/>
    </xf>
    <xf numFmtId="0" fontId="40" fillId="3" borderId="26" xfId="0" applyFont="1" applyFill="1" applyBorder="1" applyAlignment="1">
      <alignment horizontal="left"/>
    </xf>
    <xf numFmtId="0" fontId="40" fillId="3" borderId="18" xfId="0" applyFont="1" applyFill="1" applyBorder="1" applyAlignment="1">
      <alignment horizontal="left"/>
    </xf>
    <xf numFmtId="0" fontId="40" fillId="3" borderId="23" xfId="0" applyFont="1" applyFill="1" applyBorder="1" applyAlignment="1">
      <alignment horizontal="left"/>
    </xf>
    <xf numFmtId="0" fontId="40" fillId="3" borderId="68" xfId="0" applyFont="1" applyFill="1" applyBorder="1" applyAlignment="1">
      <alignment horizontal="left"/>
    </xf>
    <xf numFmtId="0" fontId="40" fillId="3" borderId="69" xfId="0" applyFont="1" applyFill="1" applyBorder="1" applyAlignment="1">
      <alignment horizontal="left"/>
    </xf>
    <xf numFmtId="0" fontId="47" fillId="3" borderId="67" xfId="0" applyFont="1" applyFill="1" applyBorder="1" applyAlignment="1">
      <alignment horizontal="center" vertical="center"/>
    </xf>
    <xf numFmtId="0" fontId="47" fillId="3" borderId="9" xfId="0" applyFont="1" applyFill="1" applyBorder="1" applyAlignment="1">
      <alignment horizontal="center" vertical="center"/>
    </xf>
    <xf numFmtId="0" fontId="47" fillId="3" borderId="66"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70" xfId="0" applyFont="1" applyFill="1" applyBorder="1" applyAlignment="1">
      <alignment horizontal="center" vertical="center"/>
    </xf>
    <xf numFmtId="0" fontId="47" fillId="3" borderId="8"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9"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6" xfId="0" applyFont="1" applyFill="1" applyBorder="1" applyAlignment="1">
      <alignment horizontal="center" vertical="center"/>
    </xf>
    <xf numFmtId="0" fontId="41" fillId="3" borderId="8" xfId="0" applyFont="1" applyFill="1" applyBorder="1" applyAlignment="1">
      <alignment horizontal="center" vertical="center"/>
    </xf>
    <xf numFmtId="0" fontId="42" fillId="3" borderId="51" xfId="0" applyFont="1" applyFill="1" applyBorder="1" applyAlignment="1">
      <alignment horizontal="center" vertical="center"/>
    </xf>
    <xf numFmtId="0" fontId="42" fillId="3" borderId="52" xfId="0" applyFont="1" applyFill="1" applyBorder="1" applyAlignment="1">
      <alignment horizontal="center" vertical="center"/>
    </xf>
    <xf numFmtId="0" fontId="42" fillId="3" borderId="53" xfId="0" applyFont="1" applyFill="1" applyBorder="1" applyAlignment="1">
      <alignment horizontal="center" vertical="center"/>
    </xf>
    <xf numFmtId="0" fontId="28" fillId="16" borderId="62" xfId="0" applyFont="1" applyFill="1" applyBorder="1" applyAlignment="1">
      <alignment horizontal="left" vertical="center" wrapText="1" indent="1"/>
    </xf>
    <xf numFmtId="0" fontId="28" fillId="16" borderId="68" xfId="0" applyFont="1" applyFill="1" applyBorder="1" applyAlignment="1">
      <alignment horizontal="left" vertical="center" wrapText="1" indent="1"/>
    </xf>
    <xf numFmtId="0" fontId="28" fillId="16" borderId="22" xfId="0" applyFont="1" applyFill="1" applyBorder="1" applyAlignment="1">
      <alignment horizontal="left" vertical="center" wrapText="1" indent="1"/>
    </xf>
    <xf numFmtId="0" fontId="28" fillId="16" borderId="18" xfId="0" applyFont="1" applyFill="1" applyBorder="1" applyAlignment="1">
      <alignment horizontal="left" vertical="center" wrapText="1" indent="1"/>
    </xf>
    <xf numFmtId="0" fontId="28" fillId="16" borderId="24" xfId="0" applyFont="1" applyFill="1" applyBorder="1" applyAlignment="1">
      <alignment horizontal="left" vertical="center" wrapText="1" indent="1"/>
    </xf>
    <xf numFmtId="0" fontId="28" fillId="16" borderId="25" xfId="0" applyFont="1" applyFill="1" applyBorder="1" applyAlignment="1">
      <alignment horizontal="left" vertical="center" wrapText="1" indent="1"/>
    </xf>
    <xf numFmtId="0" fontId="8" fillId="3" borderId="68" xfId="0" applyFont="1" applyFill="1" applyBorder="1" applyAlignment="1" applyProtection="1">
      <alignment horizontal="left" vertical="center" indent="1"/>
      <protection locked="0"/>
    </xf>
    <xf numFmtId="0" fontId="8" fillId="3" borderId="69" xfId="0" applyFont="1" applyFill="1" applyBorder="1" applyAlignment="1" applyProtection="1">
      <alignment horizontal="left" vertical="center" indent="1"/>
      <protection locked="0"/>
    </xf>
    <xf numFmtId="0" fontId="8" fillId="3" borderId="18" xfId="0" applyFont="1" applyFill="1" applyBorder="1" applyAlignment="1" applyProtection="1">
      <alignment horizontal="left" vertical="center" indent="1"/>
      <protection locked="0"/>
    </xf>
    <xf numFmtId="0" fontId="8" fillId="3" borderId="23" xfId="0" applyFont="1" applyFill="1" applyBorder="1" applyAlignment="1" applyProtection="1">
      <alignment horizontal="left" vertical="center" indent="1"/>
      <protection locked="0"/>
    </xf>
    <xf numFmtId="0" fontId="8" fillId="0" borderId="25" xfId="0" applyFont="1" applyFill="1" applyBorder="1" applyAlignment="1" applyProtection="1">
      <alignment horizontal="left" vertical="center" indent="1"/>
      <protection locked="0"/>
    </xf>
    <xf numFmtId="0" fontId="8" fillId="0" borderId="26" xfId="0" applyFont="1" applyFill="1" applyBorder="1" applyAlignment="1" applyProtection="1">
      <alignment horizontal="left" vertical="center" indent="1"/>
      <protection locked="0"/>
    </xf>
    <xf numFmtId="0" fontId="20" fillId="0" borderId="0" xfId="0" applyFont="1" applyAlignment="1">
      <alignment horizontal="center" vertical="center" wrapText="1"/>
    </xf>
    <xf numFmtId="0" fontId="16" fillId="5" borderId="4" xfId="0" applyFont="1" applyFill="1" applyBorder="1" applyAlignment="1" applyProtection="1">
      <alignment horizontal="center" wrapText="1" readingOrder="1"/>
      <protection hidden="1"/>
    </xf>
    <xf numFmtId="0" fontId="16" fillId="5" borderId="0" xfId="0" applyFont="1" applyFill="1" applyBorder="1" applyAlignment="1" applyProtection="1">
      <alignment horizontal="center" wrapText="1" readingOrder="1"/>
      <protection hidden="1"/>
    </xf>
    <xf numFmtId="0" fontId="16" fillId="5" borderId="5" xfId="0" applyFont="1" applyFill="1" applyBorder="1" applyAlignment="1" applyProtection="1">
      <alignment horizontal="center" wrapText="1" readingOrder="1"/>
      <protection hidden="1"/>
    </xf>
    <xf numFmtId="0" fontId="16" fillId="5" borderId="6" xfId="0" applyFont="1" applyFill="1" applyBorder="1" applyAlignment="1" applyProtection="1">
      <alignment horizontal="center" wrapText="1" readingOrder="1"/>
      <protection hidden="1"/>
    </xf>
    <xf numFmtId="0" fontId="16" fillId="5" borderId="8" xfId="0" applyFont="1" applyFill="1" applyBorder="1" applyAlignment="1" applyProtection="1">
      <alignment horizontal="center" wrapText="1" readingOrder="1"/>
      <protection hidden="1"/>
    </xf>
    <xf numFmtId="0" fontId="16" fillId="5" borderId="7" xfId="0" applyFont="1" applyFill="1" applyBorder="1" applyAlignment="1" applyProtection="1">
      <alignment horizontal="center" wrapText="1" readingOrder="1"/>
      <protection hidden="1"/>
    </xf>
    <xf numFmtId="0" fontId="16" fillId="5" borderId="2" xfId="0" applyFont="1" applyFill="1" applyBorder="1" applyAlignment="1" applyProtection="1">
      <alignment horizontal="center" wrapText="1" readingOrder="1"/>
      <protection hidden="1"/>
    </xf>
    <xf numFmtId="0" fontId="16" fillId="5" borderId="9" xfId="0" applyFont="1" applyFill="1" applyBorder="1" applyAlignment="1" applyProtection="1">
      <alignment horizontal="center" wrapText="1" readingOrder="1"/>
      <protection hidden="1"/>
    </xf>
    <xf numFmtId="0" fontId="16" fillId="5" borderId="3" xfId="0" applyFont="1" applyFill="1" applyBorder="1" applyAlignment="1" applyProtection="1">
      <alignment horizontal="center" wrapText="1" readingOrder="1"/>
      <protection hidden="1"/>
    </xf>
    <xf numFmtId="0" fontId="16" fillId="11" borderId="4" xfId="0" applyFont="1" applyFill="1" applyBorder="1" applyAlignment="1" applyProtection="1">
      <alignment horizontal="center" wrapText="1" readingOrder="1"/>
      <protection hidden="1"/>
    </xf>
    <xf numFmtId="0" fontId="16" fillId="11" borderId="0" xfId="0" applyFont="1" applyFill="1" applyBorder="1" applyAlignment="1" applyProtection="1">
      <alignment horizontal="center" wrapText="1" readingOrder="1"/>
      <protection hidden="1"/>
    </xf>
    <xf numFmtId="0" fontId="16" fillId="11" borderId="5" xfId="0" applyFont="1" applyFill="1" applyBorder="1" applyAlignment="1" applyProtection="1">
      <alignment horizontal="center" wrapText="1" readingOrder="1"/>
      <protection hidden="1"/>
    </xf>
    <xf numFmtId="0" fontId="16" fillId="11" borderId="6" xfId="0" applyFont="1" applyFill="1" applyBorder="1" applyAlignment="1" applyProtection="1">
      <alignment horizontal="center" wrapText="1" readingOrder="1"/>
      <protection hidden="1"/>
    </xf>
    <xf numFmtId="0" fontId="16" fillId="11" borderId="8" xfId="0" applyFont="1" applyFill="1" applyBorder="1" applyAlignment="1" applyProtection="1">
      <alignment horizontal="center" wrapText="1" readingOrder="1"/>
      <protection hidden="1"/>
    </xf>
    <xf numFmtId="0" fontId="16" fillId="11" borderId="7" xfId="0" applyFont="1" applyFill="1" applyBorder="1" applyAlignment="1" applyProtection="1">
      <alignment horizontal="center" wrapText="1" readingOrder="1"/>
      <protection hidden="1"/>
    </xf>
    <xf numFmtId="0" fontId="16" fillId="11" borderId="2" xfId="0" applyFont="1" applyFill="1" applyBorder="1" applyAlignment="1" applyProtection="1">
      <alignment horizontal="center" wrapText="1" readingOrder="1"/>
      <protection hidden="1"/>
    </xf>
    <xf numFmtId="0" fontId="16" fillId="11" borderId="9" xfId="0" applyFont="1" applyFill="1" applyBorder="1" applyAlignment="1" applyProtection="1">
      <alignment horizontal="center" wrapText="1" readingOrder="1"/>
      <protection hidden="1"/>
    </xf>
    <xf numFmtId="0" fontId="16" fillId="11" borderId="3" xfId="0" applyFont="1" applyFill="1" applyBorder="1" applyAlignment="1" applyProtection="1">
      <alignment horizontal="center" wrapText="1" readingOrder="1"/>
      <protection hidden="1"/>
    </xf>
    <xf numFmtId="0" fontId="16" fillId="10" borderId="4" xfId="0" applyFont="1" applyFill="1" applyBorder="1" applyAlignment="1" applyProtection="1">
      <alignment horizontal="center" wrapText="1" readingOrder="1"/>
      <protection hidden="1"/>
    </xf>
    <xf numFmtId="0" fontId="16" fillId="10" borderId="0" xfId="0" applyFont="1" applyFill="1" applyBorder="1" applyAlignment="1" applyProtection="1">
      <alignment horizontal="center" wrapText="1" readingOrder="1"/>
      <protection hidden="1"/>
    </xf>
    <xf numFmtId="0" fontId="16" fillId="10" borderId="5" xfId="0" applyFont="1" applyFill="1" applyBorder="1" applyAlignment="1" applyProtection="1">
      <alignment horizontal="center" wrapText="1" readingOrder="1"/>
      <protection hidden="1"/>
    </xf>
    <xf numFmtId="0" fontId="16" fillId="10" borderId="6" xfId="0" applyFont="1" applyFill="1" applyBorder="1" applyAlignment="1" applyProtection="1">
      <alignment horizontal="center" wrapText="1" readingOrder="1"/>
      <protection hidden="1"/>
    </xf>
    <xf numFmtId="0" fontId="16" fillId="10" borderId="8" xfId="0" applyFont="1" applyFill="1" applyBorder="1" applyAlignment="1" applyProtection="1">
      <alignment horizontal="center" wrapText="1" readingOrder="1"/>
      <protection hidden="1"/>
    </xf>
    <xf numFmtId="0" fontId="16" fillId="10" borderId="7" xfId="0" applyFont="1" applyFill="1" applyBorder="1" applyAlignment="1" applyProtection="1">
      <alignment horizontal="center" wrapText="1" readingOrder="1"/>
      <protection hidden="1"/>
    </xf>
    <xf numFmtId="0" fontId="16" fillId="10" borderId="2" xfId="0" applyFont="1" applyFill="1" applyBorder="1" applyAlignment="1" applyProtection="1">
      <alignment horizontal="center" wrapText="1" readingOrder="1"/>
      <protection hidden="1"/>
    </xf>
    <xf numFmtId="0" fontId="16" fillId="10" borderId="9" xfId="0" applyFont="1" applyFill="1" applyBorder="1" applyAlignment="1" applyProtection="1">
      <alignment horizontal="center" wrapText="1" readingOrder="1"/>
      <protection hidden="1"/>
    </xf>
    <xf numFmtId="0" fontId="16" fillId="10" borderId="3" xfId="0" applyFont="1" applyFill="1" applyBorder="1" applyAlignment="1" applyProtection="1">
      <alignment horizontal="center" wrapText="1" readingOrder="1"/>
      <protection hidden="1"/>
    </xf>
    <xf numFmtId="0" fontId="16" fillId="9" borderId="4" xfId="0" applyFont="1" applyFill="1" applyBorder="1" applyAlignment="1" applyProtection="1">
      <alignment horizontal="center" vertical="center" wrapText="1" readingOrder="1"/>
      <protection hidden="1"/>
    </xf>
    <xf numFmtId="0" fontId="16" fillId="9" borderId="0" xfId="0" applyFont="1" applyFill="1" applyBorder="1" applyAlignment="1" applyProtection="1">
      <alignment horizontal="center" vertical="center" wrapText="1" readingOrder="1"/>
      <protection hidden="1"/>
    </xf>
    <xf numFmtId="0" fontId="16" fillId="9" borderId="0" xfId="0" applyFont="1" applyFill="1" applyAlignment="1" applyProtection="1">
      <alignment horizontal="center" vertical="center" wrapText="1" readingOrder="1"/>
      <protection hidden="1"/>
    </xf>
    <xf numFmtId="0" fontId="16" fillId="9" borderId="5" xfId="0" applyFont="1" applyFill="1" applyBorder="1" applyAlignment="1" applyProtection="1">
      <alignment horizontal="center" vertical="center" wrapText="1" readingOrder="1"/>
      <protection hidden="1"/>
    </xf>
    <xf numFmtId="0" fontId="16" fillId="9" borderId="6" xfId="0" applyFont="1" applyFill="1" applyBorder="1" applyAlignment="1" applyProtection="1">
      <alignment horizontal="center" vertical="center" wrapText="1" readingOrder="1"/>
      <protection hidden="1"/>
    </xf>
    <xf numFmtId="0" fontId="16" fillId="9" borderId="8" xfId="0" applyFont="1" applyFill="1" applyBorder="1" applyAlignment="1" applyProtection="1">
      <alignment horizontal="center" vertical="center" wrapText="1" readingOrder="1"/>
      <protection hidden="1"/>
    </xf>
    <xf numFmtId="0" fontId="16" fillId="9" borderId="7" xfId="0" applyFont="1" applyFill="1" applyBorder="1" applyAlignment="1" applyProtection="1">
      <alignment horizontal="center" vertical="center" wrapText="1" readingOrder="1"/>
      <protection hidden="1"/>
    </xf>
    <xf numFmtId="0" fontId="16" fillId="9" borderId="2" xfId="0" applyFont="1" applyFill="1" applyBorder="1" applyAlignment="1" applyProtection="1">
      <alignment horizontal="center" vertical="center" wrapText="1" readingOrder="1"/>
      <protection hidden="1"/>
    </xf>
    <xf numFmtId="0" fontId="16" fillId="9" borderId="9" xfId="0" applyFont="1" applyFill="1" applyBorder="1" applyAlignment="1" applyProtection="1">
      <alignment horizontal="center" vertical="center" wrapText="1" readingOrder="1"/>
      <protection hidden="1"/>
    </xf>
    <xf numFmtId="0" fontId="16" fillId="9" borderId="3" xfId="0" applyFont="1" applyFill="1" applyBorder="1" applyAlignment="1" applyProtection="1">
      <alignment horizontal="center" vertical="center" wrapText="1" readingOrder="1"/>
      <protection hidden="1"/>
    </xf>
    <xf numFmtId="0" fontId="14" fillId="18" borderId="0" xfId="0" applyFont="1" applyFill="1" applyAlignment="1">
      <alignment horizontal="center" vertical="center" wrapText="1" readingOrder="1"/>
    </xf>
    <xf numFmtId="0" fontId="13" fillId="0" borderId="2" xfId="0" applyFont="1" applyBorder="1" applyAlignment="1">
      <alignment horizontal="center" vertical="center" wrapText="1"/>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wrapText="1"/>
    </xf>
    <xf numFmtId="0" fontId="14" fillId="18" borderId="0" xfId="0" applyFont="1" applyFill="1" applyAlignment="1">
      <alignment horizontal="center" vertical="center" textRotation="90" wrapText="1" readingOrder="1"/>
    </xf>
    <xf numFmtId="0" fontId="14" fillId="18" borderId="5" xfId="0" applyFont="1" applyFill="1" applyBorder="1" applyAlignment="1">
      <alignment horizontal="center" vertical="center" textRotation="90" wrapText="1" readingOrder="1"/>
    </xf>
    <xf numFmtId="0" fontId="17" fillId="10" borderId="10" xfId="0" applyFont="1" applyFill="1" applyBorder="1" applyAlignment="1">
      <alignment horizontal="center" vertical="center" wrapText="1" readingOrder="1"/>
    </xf>
    <xf numFmtId="0" fontId="17" fillId="10" borderId="11" xfId="0" applyFont="1" applyFill="1" applyBorder="1" applyAlignment="1">
      <alignment horizontal="center" vertical="center" wrapText="1" readingOrder="1"/>
    </xf>
    <xf numFmtId="0" fontId="17" fillId="10" borderId="12" xfId="0" applyFont="1" applyFill="1" applyBorder="1" applyAlignment="1">
      <alignment horizontal="center" vertical="center" wrapText="1" readingOrder="1"/>
    </xf>
    <xf numFmtId="0" fontId="17" fillId="10" borderId="13" xfId="0" applyFont="1" applyFill="1" applyBorder="1" applyAlignment="1">
      <alignment horizontal="center" vertical="center" wrapText="1" readingOrder="1"/>
    </xf>
    <xf numFmtId="0" fontId="17" fillId="10" borderId="0" xfId="0" applyFont="1" applyFill="1" applyBorder="1" applyAlignment="1">
      <alignment horizontal="center" vertical="center" wrapText="1" readingOrder="1"/>
    </xf>
    <xf numFmtId="0" fontId="17" fillId="10" borderId="14" xfId="0" applyFont="1" applyFill="1" applyBorder="1" applyAlignment="1">
      <alignment horizontal="center" vertical="center" wrapText="1" readingOrder="1"/>
    </xf>
    <xf numFmtId="0" fontId="17" fillId="10" borderId="15" xfId="0" applyFont="1" applyFill="1" applyBorder="1" applyAlignment="1">
      <alignment horizontal="center" vertical="center" wrapText="1" readingOrder="1"/>
    </xf>
    <xf numFmtId="0" fontId="17" fillId="10" borderId="16" xfId="0" applyFont="1" applyFill="1" applyBorder="1" applyAlignment="1">
      <alignment horizontal="center" vertical="center" wrapText="1" readingOrder="1"/>
    </xf>
    <xf numFmtId="0" fontId="17" fillId="10" borderId="17" xfId="0" applyFont="1" applyFill="1" applyBorder="1" applyAlignment="1">
      <alignment horizontal="center" vertical="center" wrapText="1" readingOrder="1"/>
    </xf>
    <xf numFmtId="0" fontId="17" fillId="9" borderId="10" xfId="0" applyFont="1" applyFill="1" applyBorder="1" applyAlignment="1">
      <alignment horizontal="center" vertical="center" wrapText="1" readingOrder="1"/>
    </xf>
    <xf numFmtId="0" fontId="17" fillId="9" borderId="11" xfId="0" applyFont="1" applyFill="1" applyBorder="1" applyAlignment="1">
      <alignment horizontal="center" vertical="center" wrapText="1" readingOrder="1"/>
    </xf>
    <xf numFmtId="0" fontId="17" fillId="9" borderId="12" xfId="0" applyFont="1" applyFill="1" applyBorder="1" applyAlignment="1">
      <alignment horizontal="center" vertical="center" wrapText="1" readingOrder="1"/>
    </xf>
    <xf numFmtId="0" fontId="17" fillId="9" borderId="13" xfId="0" applyFont="1" applyFill="1" applyBorder="1" applyAlignment="1">
      <alignment horizontal="center" vertical="center" wrapText="1" readingOrder="1"/>
    </xf>
    <xf numFmtId="0" fontId="17" fillId="9" borderId="0" xfId="0" applyFont="1" applyFill="1" applyBorder="1" applyAlignment="1">
      <alignment horizontal="center" vertical="center" wrapText="1" readingOrder="1"/>
    </xf>
    <xf numFmtId="0" fontId="17" fillId="9" borderId="14" xfId="0" applyFont="1" applyFill="1" applyBorder="1" applyAlignment="1">
      <alignment horizontal="center" vertical="center" wrapText="1" readingOrder="1"/>
    </xf>
    <xf numFmtId="0" fontId="17" fillId="9" borderId="15" xfId="0" applyFont="1" applyFill="1" applyBorder="1" applyAlignment="1">
      <alignment horizontal="center" vertical="center" wrapText="1" readingOrder="1"/>
    </xf>
    <xf numFmtId="0" fontId="17" fillId="9" borderId="16" xfId="0" applyFont="1" applyFill="1" applyBorder="1" applyAlignment="1">
      <alignment horizontal="center" vertical="center" wrapText="1" readingOrder="1"/>
    </xf>
    <xf numFmtId="0" fontId="17" fillId="9" borderId="17" xfId="0" applyFont="1" applyFill="1" applyBorder="1" applyAlignment="1">
      <alignment horizontal="center" vertical="center" wrapText="1" readingOrder="1"/>
    </xf>
    <xf numFmtId="0" fontId="17" fillId="11" borderId="10" xfId="0" applyFont="1" applyFill="1" applyBorder="1" applyAlignment="1">
      <alignment horizontal="center" vertical="center" wrapText="1" readingOrder="1"/>
    </xf>
    <xf numFmtId="0" fontId="17" fillId="11" borderId="11" xfId="0" applyFont="1" applyFill="1" applyBorder="1" applyAlignment="1">
      <alignment horizontal="center" vertical="center" wrapText="1" readingOrder="1"/>
    </xf>
    <xf numFmtId="0" fontId="17" fillId="11" borderId="12" xfId="0" applyFont="1" applyFill="1" applyBorder="1" applyAlignment="1">
      <alignment horizontal="center" vertical="center" wrapText="1" readingOrder="1"/>
    </xf>
    <xf numFmtId="0" fontId="17" fillId="11" borderId="13" xfId="0" applyFont="1" applyFill="1" applyBorder="1" applyAlignment="1">
      <alignment horizontal="center" vertical="center" wrapText="1" readingOrder="1"/>
    </xf>
    <xf numFmtId="0" fontId="17" fillId="11" borderId="0" xfId="0" applyFont="1" applyFill="1" applyBorder="1" applyAlignment="1">
      <alignment horizontal="center" vertical="center" wrapText="1" readingOrder="1"/>
    </xf>
    <xf numFmtId="0" fontId="17" fillId="11" borderId="14" xfId="0" applyFont="1" applyFill="1" applyBorder="1" applyAlignment="1">
      <alignment horizontal="center" vertical="center" wrapText="1" readingOrder="1"/>
    </xf>
    <xf numFmtId="0" fontId="17" fillId="11" borderId="15" xfId="0" applyFont="1" applyFill="1" applyBorder="1" applyAlignment="1">
      <alignment horizontal="center" vertical="center" wrapText="1" readingOrder="1"/>
    </xf>
    <xf numFmtId="0" fontId="17" fillId="11" borderId="16" xfId="0" applyFont="1" applyFill="1" applyBorder="1" applyAlignment="1">
      <alignment horizontal="center" vertical="center" wrapText="1" readingOrder="1"/>
    </xf>
    <xf numFmtId="0" fontId="17" fillId="11" borderId="17" xfId="0" applyFont="1" applyFill="1" applyBorder="1" applyAlignment="1">
      <alignment horizontal="center" vertical="center" wrapText="1" readingOrder="1"/>
    </xf>
    <xf numFmtId="0" fontId="17" fillId="5" borderId="10" xfId="0" applyFont="1" applyFill="1" applyBorder="1" applyAlignment="1">
      <alignment horizontal="center" vertical="center" wrapText="1" readingOrder="1"/>
    </xf>
    <xf numFmtId="0" fontId="17" fillId="5" borderId="11" xfId="0" applyFont="1" applyFill="1" applyBorder="1" applyAlignment="1">
      <alignment horizontal="center" vertical="center" wrapText="1" readingOrder="1"/>
    </xf>
    <xf numFmtId="0" fontId="17" fillId="5" borderId="12" xfId="0" applyFont="1" applyFill="1" applyBorder="1" applyAlignment="1">
      <alignment horizontal="center" vertical="center" wrapText="1" readingOrder="1"/>
    </xf>
    <xf numFmtId="0" fontId="17" fillId="5" borderId="13" xfId="0" applyFont="1" applyFill="1" applyBorder="1" applyAlignment="1">
      <alignment horizontal="center" vertical="center" wrapText="1" readingOrder="1"/>
    </xf>
    <xf numFmtId="0" fontId="17" fillId="5" borderId="0" xfId="0" applyFont="1" applyFill="1" applyBorder="1" applyAlignment="1">
      <alignment horizontal="center" vertical="center" wrapText="1" readingOrder="1"/>
    </xf>
    <xf numFmtId="0" fontId="17" fillId="5" borderId="14" xfId="0" applyFont="1" applyFill="1" applyBorder="1" applyAlignment="1">
      <alignment horizontal="center" vertical="center" wrapText="1" readingOrder="1"/>
    </xf>
    <xf numFmtId="0" fontId="17" fillId="5" borderId="15" xfId="0" applyFont="1" applyFill="1" applyBorder="1" applyAlignment="1">
      <alignment horizontal="center" vertical="center" wrapText="1" readingOrder="1"/>
    </xf>
    <xf numFmtId="0" fontId="17" fillId="5" borderId="16" xfId="0" applyFont="1" applyFill="1" applyBorder="1" applyAlignment="1">
      <alignment horizontal="center" vertical="center" wrapText="1" readingOrder="1"/>
    </xf>
    <xf numFmtId="0" fontId="17" fillId="5" borderId="17" xfId="0" applyFont="1" applyFill="1" applyBorder="1" applyAlignment="1">
      <alignment horizontal="center" vertical="center" wrapText="1" readingOrder="1"/>
    </xf>
    <xf numFmtId="0" fontId="27" fillId="0" borderId="2" xfId="0" applyFont="1" applyBorder="1" applyAlignment="1">
      <alignment horizontal="center" vertical="center" wrapText="1"/>
    </xf>
    <xf numFmtId="0" fontId="27" fillId="0" borderId="9"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xf>
    <xf numFmtId="0" fontId="27" fillId="0" borderId="9" xfId="0" applyFont="1" applyBorder="1" applyAlignment="1">
      <alignment horizontal="center" vertical="center" wrapText="1"/>
    </xf>
    <xf numFmtId="0" fontId="26" fillId="9" borderId="10" xfId="0" applyFont="1" applyFill="1" applyBorder="1" applyAlignment="1">
      <alignment horizontal="center" vertical="center" wrapText="1" readingOrder="1"/>
    </xf>
    <xf numFmtId="0" fontId="26" fillId="9" borderId="11" xfId="0" applyFont="1" applyFill="1" applyBorder="1" applyAlignment="1">
      <alignment horizontal="center" vertical="center" wrapText="1" readingOrder="1"/>
    </xf>
    <xf numFmtId="0" fontId="26" fillId="9" borderId="12" xfId="0" applyFont="1" applyFill="1" applyBorder="1" applyAlignment="1">
      <alignment horizontal="center" vertical="center" wrapText="1" readingOrder="1"/>
    </xf>
    <xf numFmtId="0" fontId="26" fillId="9" borderId="13" xfId="0" applyFont="1" applyFill="1" applyBorder="1" applyAlignment="1">
      <alignment horizontal="center" vertical="center" wrapText="1" readingOrder="1"/>
    </xf>
    <xf numFmtId="0" fontId="26" fillId="9" borderId="0" xfId="0" applyFont="1" applyFill="1" applyBorder="1" applyAlignment="1">
      <alignment horizontal="center" vertical="center" wrapText="1" readingOrder="1"/>
    </xf>
    <xf numFmtId="0" fontId="26" fillId="9" borderId="14" xfId="0" applyFont="1" applyFill="1" applyBorder="1" applyAlignment="1">
      <alignment horizontal="center" vertical="center" wrapText="1" readingOrder="1"/>
    </xf>
    <xf numFmtId="0" fontId="26" fillId="9" borderId="15" xfId="0" applyFont="1" applyFill="1" applyBorder="1" applyAlignment="1">
      <alignment horizontal="center" vertical="center" wrapText="1" readingOrder="1"/>
    </xf>
    <xf numFmtId="0" fontId="26" fillId="9" borderId="16" xfId="0" applyFont="1" applyFill="1" applyBorder="1" applyAlignment="1">
      <alignment horizontal="center" vertical="center" wrapText="1" readingOrder="1"/>
    </xf>
    <xf numFmtId="0" fontId="26" fillId="9" borderId="17" xfId="0" applyFont="1" applyFill="1" applyBorder="1" applyAlignment="1">
      <alignment horizontal="center" vertical="center" wrapText="1" readingOrder="1"/>
    </xf>
    <xf numFmtId="0" fontId="27" fillId="0" borderId="4" xfId="0" applyFont="1" applyBorder="1" applyAlignment="1">
      <alignment horizontal="center" vertical="center" wrapText="1"/>
    </xf>
    <xf numFmtId="0" fontId="27" fillId="0" borderId="0" xfId="0" applyFont="1" applyBorder="1" applyAlignment="1">
      <alignment horizontal="center" vertical="center"/>
    </xf>
    <xf numFmtId="0" fontId="26" fillId="10" borderId="10" xfId="0" applyFont="1" applyFill="1" applyBorder="1" applyAlignment="1">
      <alignment horizontal="center" vertical="center" wrapText="1" readingOrder="1"/>
    </xf>
    <xf numFmtId="0" fontId="26" fillId="10" borderId="11" xfId="0" applyFont="1" applyFill="1" applyBorder="1" applyAlignment="1">
      <alignment horizontal="center" vertical="center" wrapText="1" readingOrder="1"/>
    </xf>
    <xf numFmtId="0" fontId="26" fillId="10" borderId="12" xfId="0" applyFont="1" applyFill="1" applyBorder="1" applyAlignment="1">
      <alignment horizontal="center" vertical="center" wrapText="1" readingOrder="1"/>
    </xf>
    <xf numFmtId="0" fontId="26" fillId="10" borderId="13" xfId="0" applyFont="1" applyFill="1" applyBorder="1" applyAlignment="1">
      <alignment horizontal="center" vertical="center" wrapText="1" readingOrder="1"/>
    </xf>
    <xf numFmtId="0" fontId="26" fillId="10" borderId="0" xfId="0" applyFont="1" applyFill="1" applyBorder="1" applyAlignment="1">
      <alignment horizontal="center" vertical="center" wrapText="1" readingOrder="1"/>
    </xf>
    <xf numFmtId="0" fontId="26" fillId="10" borderId="14" xfId="0" applyFont="1" applyFill="1" applyBorder="1" applyAlignment="1">
      <alignment horizontal="center" vertical="center" wrapText="1" readingOrder="1"/>
    </xf>
    <xf numFmtId="0" fontId="26" fillId="10" borderId="15" xfId="0" applyFont="1" applyFill="1" applyBorder="1" applyAlignment="1">
      <alignment horizontal="center" vertical="center" wrapText="1" readingOrder="1"/>
    </xf>
    <xf numFmtId="0" fontId="26" fillId="10" borderId="16" xfId="0" applyFont="1" applyFill="1" applyBorder="1" applyAlignment="1">
      <alignment horizontal="center" vertical="center" wrapText="1" readingOrder="1"/>
    </xf>
    <xf numFmtId="0" fontId="26" fillId="10" borderId="17" xfId="0" applyFont="1" applyFill="1" applyBorder="1" applyAlignment="1">
      <alignment horizontal="center" vertical="center" wrapText="1" readingOrder="1"/>
    </xf>
    <xf numFmtId="0" fontId="26" fillId="5" borderId="10" xfId="0" applyFont="1" applyFill="1" applyBorder="1" applyAlignment="1">
      <alignment horizontal="center" vertical="center" wrapText="1" readingOrder="1"/>
    </xf>
    <xf numFmtId="0" fontId="26" fillId="5" borderId="11" xfId="0" applyFont="1" applyFill="1" applyBorder="1" applyAlignment="1">
      <alignment horizontal="center" vertical="center" wrapText="1" readingOrder="1"/>
    </xf>
    <xf numFmtId="0" fontId="26" fillId="5" borderId="12" xfId="0" applyFont="1" applyFill="1" applyBorder="1" applyAlignment="1">
      <alignment horizontal="center" vertical="center" wrapText="1" readingOrder="1"/>
    </xf>
    <xf numFmtId="0" fontId="26" fillId="5" borderId="13" xfId="0" applyFont="1" applyFill="1" applyBorder="1" applyAlignment="1">
      <alignment horizontal="center" vertical="center" wrapText="1" readingOrder="1"/>
    </xf>
    <xf numFmtId="0" fontId="26" fillId="5" borderId="0" xfId="0" applyFont="1" applyFill="1" applyBorder="1" applyAlignment="1">
      <alignment horizontal="center" vertical="center" wrapText="1" readingOrder="1"/>
    </xf>
    <xf numFmtId="0" fontId="26" fillId="5" borderId="14" xfId="0" applyFont="1" applyFill="1" applyBorder="1" applyAlignment="1">
      <alignment horizontal="center" vertical="center" wrapText="1" readingOrder="1"/>
    </xf>
    <xf numFmtId="0" fontId="26" fillId="5" borderId="15" xfId="0" applyFont="1" applyFill="1" applyBorder="1" applyAlignment="1">
      <alignment horizontal="center" vertical="center" wrapText="1" readingOrder="1"/>
    </xf>
    <xf numFmtId="0" fontId="26" fillId="5" borderId="16" xfId="0" applyFont="1" applyFill="1" applyBorder="1" applyAlignment="1">
      <alignment horizontal="center" vertical="center" wrapText="1" readingOrder="1"/>
    </xf>
    <xf numFmtId="0" fontId="26" fillId="5" borderId="17" xfId="0" applyFont="1" applyFill="1" applyBorder="1" applyAlignment="1">
      <alignment horizontal="center" vertical="center" wrapText="1" readingOrder="1"/>
    </xf>
    <xf numFmtId="0" fontId="26" fillId="11" borderId="10" xfId="0" applyFont="1" applyFill="1" applyBorder="1" applyAlignment="1">
      <alignment horizontal="center" vertical="center" wrapText="1" readingOrder="1"/>
    </xf>
    <xf numFmtId="0" fontId="26" fillId="11" borderId="11" xfId="0" applyFont="1" applyFill="1" applyBorder="1" applyAlignment="1">
      <alignment horizontal="center" vertical="center" wrapText="1" readingOrder="1"/>
    </xf>
    <xf numFmtId="0" fontId="26" fillId="11" borderId="12" xfId="0" applyFont="1" applyFill="1" applyBorder="1" applyAlignment="1">
      <alignment horizontal="center" vertical="center" wrapText="1" readingOrder="1"/>
    </xf>
    <xf numFmtId="0" fontId="26" fillId="11" borderId="13" xfId="0" applyFont="1" applyFill="1" applyBorder="1" applyAlignment="1">
      <alignment horizontal="center" vertical="center" wrapText="1" readingOrder="1"/>
    </xf>
    <xf numFmtId="0" fontId="26" fillId="11" borderId="0" xfId="0" applyFont="1" applyFill="1" applyBorder="1" applyAlignment="1">
      <alignment horizontal="center" vertical="center" wrapText="1" readingOrder="1"/>
    </xf>
    <xf numFmtId="0" fontId="26" fillId="11" borderId="14" xfId="0" applyFont="1" applyFill="1" applyBorder="1" applyAlignment="1">
      <alignment horizontal="center" vertical="center" wrapText="1" readingOrder="1"/>
    </xf>
    <xf numFmtId="0" fontId="26" fillId="11" borderId="15" xfId="0" applyFont="1" applyFill="1" applyBorder="1" applyAlignment="1">
      <alignment horizontal="center" vertical="center" wrapText="1" readingOrder="1"/>
    </xf>
    <xf numFmtId="0" fontId="26" fillId="11" borderId="16" xfId="0" applyFont="1" applyFill="1" applyBorder="1" applyAlignment="1">
      <alignment horizontal="center" vertical="center" wrapText="1" readingOrder="1"/>
    </xf>
    <xf numFmtId="0" fontId="26" fillId="11" borderId="17" xfId="0" applyFont="1" applyFill="1" applyBorder="1" applyAlignment="1">
      <alignment horizontal="center" vertical="center" wrapText="1" readingOrder="1"/>
    </xf>
    <xf numFmtId="0" fontId="64" fillId="18" borderId="20" xfId="0" applyFont="1" applyFill="1" applyBorder="1" applyAlignment="1">
      <alignment horizontal="center" vertical="center" wrapText="1" readingOrder="1"/>
    </xf>
    <xf numFmtId="0" fontId="64" fillId="18" borderId="21" xfId="0" applyFont="1" applyFill="1" applyBorder="1" applyAlignment="1">
      <alignment horizontal="center" vertical="center" wrapText="1" readingOrder="1"/>
    </xf>
    <xf numFmtId="0" fontId="64" fillId="18" borderId="32" xfId="0" applyFont="1" applyFill="1" applyBorder="1" applyAlignment="1">
      <alignment horizontal="center" vertical="center" wrapText="1" readingOrder="1"/>
    </xf>
    <xf numFmtId="0" fontId="56" fillId="18" borderId="20" xfId="0" applyFont="1" applyFill="1" applyBorder="1" applyAlignment="1">
      <alignment horizontal="center" vertical="center" wrapText="1" readingOrder="1"/>
    </xf>
    <xf numFmtId="0" fontId="56" fillId="18" borderId="21" xfId="0" applyFont="1" applyFill="1" applyBorder="1" applyAlignment="1">
      <alignment horizontal="center" vertical="center" wrapText="1" readingOrder="1"/>
    </xf>
    <xf numFmtId="0" fontId="22" fillId="3" borderId="0" xfId="0" applyFont="1" applyFill="1" applyBorder="1" applyAlignment="1">
      <alignment horizontal="justify" vertical="center" wrapText="1"/>
    </xf>
    <xf numFmtId="0" fontId="23" fillId="18" borderId="29" xfId="0" applyFont="1" applyFill="1" applyBorder="1" applyAlignment="1">
      <alignment horizontal="center" vertical="center" wrapText="1" readingOrder="1"/>
    </xf>
    <xf numFmtId="0" fontId="23" fillId="18" borderId="30" xfId="0" applyFont="1" applyFill="1" applyBorder="1" applyAlignment="1">
      <alignment horizontal="center" vertical="center" wrapText="1" readingOrder="1"/>
    </xf>
    <xf numFmtId="0" fontId="23" fillId="3" borderId="27" xfId="0" applyFont="1" applyFill="1" applyBorder="1" applyAlignment="1">
      <alignment horizontal="center" vertical="center" wrapText="1" readingOrder="1"/>
    </xf>
    <xf numFmtId="0" fontId="23" fillId="3" borderId="22" xfId="0" applyFont="1" applyFill="1" applyBorder="1" applyAlignment="1">
      <alignment horizontal="center" vertical="center" wrapText="1" readingOrder="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4"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xf numFmtId="0" fontId="1" fillId="3" borderId="18" xfId="0" applyFont="1" applyFill="1" applyBorder="1" applyAlignment="1">
      <alignment horizontal="center" vertical="center"/>
    </xf>
  </cellXfs>
  <cellStyles count="5">
    <cellStyle name="Normal" xfId="0" builtinId="0"/>
    <cellStyle name="Normal - Style1 2" xfId="2"/>
    <cellStyle name="Normal 2" xfId="4"/>
    <cellStyle name="Normal 2 2" xfId="3"/>
    <cellStyle name="Porcentaje" xfId="1" builtinId="5"/>
  </cellStyles>
  <dxfs count="241">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00CD99"/>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2820551-2059-4016-8C7F-8FC244B9FB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64" y="495440"/>
          <a:ext cx="824699" cy="655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920750</xdr:colOff>
      <xdr:row>3</xdr:row>
      <xdr:rowOff>52387</xdr:rowOff>
    </xdr:from>
    <xdr:to>
      <xdr:col>3</xdr:col>
      <xdr:colOff>746126</xdr:colOff>
      <xdr:row>6</xdr:row>
      <xdr:rowOff>134937</xdr:rowOff>
    </xdr:to>
    <xdr:pic>
      <xdr:nvPicPr>
        <xdr:cNvPr id="2" name="Imagen 1">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547813" y="584200"/>
          <a:ext cx="817563"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10:C220" totalsRowShown="0" headerRowDxfId="3" dataDxfId="2">
  <autoFilter ref="B210:C220"/>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zoomScale="120" zoomScaleNormal="120" workbookViewId="0">
      <selection activeCell="C19" sqref="C19:D19"/>
    </sheetView>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8" width="24.7109375" style="55" customWidth="1" collapsed="1"/>
    <col min="9" max="16384" width="11.42578125" style="55" collapsed="1"/>
  </cols>
  <sheetData>
    <row r="1" spans="1:8" ht="15.75" thickBot="1" x14ac:dyDescent="0.3"/>
    <row r="2" spans="1:8" ht="18" x14ac:dyDescent="0.25">
      <c r="B2" s="221" t="s">
        <v>146</v>
      </c>
      <c r="C2" s="222"/>
      <c r="D2" s="222"/>
      <c r="E2" s="222"/>
      <c r="F2" s="222"/>
      <c r="G2" s="222"/>
      <c r="H2" s="223"/>
    </row>
    <row r="3" spans="1:8" x14ac:dyDescent="0.25">
      <c r="B3" s="56"/>
      <c r="C3" s="57"/>
      <c r="D3" s="57"/>
      <c r="E3" s="57"/>
      <c r="F3" s="57"/>
      <c r="G3" s="57"/>
      <c r="H3" s="58"/>
    </row>
    <row r="4" spans="1:8" ht="63" customHeight="1" x14ac:dyDescent="0.25">
      <c r="B4" s="224" t="s">
        <v>203</v>
      </c>
      <c r="C4" s="225"/>
      <c r="D4" s="225"/>
      <c r="E4" s="225"/>
      <c r="F4" s="225"/>
      <c r="G4" s="225"/>
      <c r="H4" s="226"/>
    </row>
    <row r="5" spans="1:8" ht="63" customHeight="1" x14ac:dyDescent="0.25">
      <c r="B5" s="227"/>
      <c r="C5" s="228"/>
      <c r="D5" s="228"/>
      <c r="E5" s="228"/>
      <c r="F5" s="228"/>
      <c r="G5" s="228"/>
      <c r="H5" s="229"/>
    </row>
    <row r="6" spans="1:8" ht="16.5" x14ac:dyDescent="0.25">
      <c r="A6" s="104"/>
      <c r="B6" s="230" t="s">
        <v>144</v>
      </c>
      <c r="C6" s="231"/>
      <c r="D6" s="231"/>
      <c r="E6" s="231"/>
      <c r="F6" s="231"/>
      <c r="G6" s="231"/>
      <c r="H6" s="232"/>
    </row>
    <row r="7" spans="1:8" ht="95.25" customHeight="1" x14ac:dyDescent="0.25">
      <c r="A7" s="104"/>
      <c r="B7" s="239" t="s">
        <v>149</v>
      </c>
      <c r="C7" s="239"/>
      <c r="D7" s="239"/>
      <c r="E7" s="239"/>
      <c r="F7" s="239"/>
      <c r="G7" s="239"/>
      <c r="H7" s="240"/>
    </row>
    <row r="8" spans="1:8" ht="16.5" x14ac:dyDescent="0.25">
      <c r="A8" s="104"/>
      <c r="B8" s="105"/>
      <c r="C8" s="80"/>
      <c r="D8" s="80"/>
      <c r="E8" s="80"/>
      <c r="F8" s="80"/>
      <c r="G8" s="80"/>
      <c r="H8" s="100"/>
    </row>
    <row r="9" spans="1:8" ht="16.5" customHeight="1" x14ac:dyDescent="0.25">
      <c r="A9" s="104"/>
      <c r="B9" s="233" t="s">
        <v>222</v>
      </c>
      <c r="C9" s="233"/>
      <c r="D9" s="233"/>
      <c r="E9" s="233"/>
      <c r="F9" s="233"/>
      <c r="G9" s="233"/>
      <c r="H9" s="234"/>
    </row>
    <row r="10" spans="1:8" ht="16.5" customHeight="1" x14ac:dyDescent="0.25">
      <c r="A10" s="104"/>
      <c r="B10" s="233"/>
      <c r="C10" s="233"/>
      <c r="D10" s="233"/>
      <c r="E10" s="233"/>
      <c r="F10" s="233"/>
      <c r="G10" s="233"/>
      <c r="H10" s="234"/>
    </row>
    <row r="11" spans="1:8" ht="11.65" customHeight="1" x14ac:dyDescent="0.25">
      <c r="A11" s="104"/>
      <c r="B11" s="233"/>
      <c r="C11" s="233"/>
      <c r="D11" s="233"/>
      <c r="E11" s="233"/>
      <c r="F11" s="233"/>
      <c r="G11" s="233"/>
      <c r="H11" s="234"/>
    </row>
    <row r="12" spans="1:8" ht="11.65" customHeight="1" thickBot="1" x14ac:dyDescent="0.3">
      <c r="A12" s="104"/>
      <c r="B12" s="99"/>
      <c r="C12" s="99"/>
      <c r="D12" s="99"/>
      <c r="E12" s="99"/>
      <c r="F12" s="99"/>
      <c r="G12" s="99"/>
      <c r="H12" s="102"/>
    </row>
    <row r="13" spans="1:8" ht="15.4" customHeight="1" thickTop="1" x14ac:dyDescent="0.25">
      <c r="A13" s="104"/>
      <c r="B13" s="99"/>
      <c r="C13" s="241" t="s">
        <v>145</v>
      </c>
      <c r="D13" s="236"/>
      <c r="E13" s="237" t="s">
        <v>182</v>
      </c>
      <c r="F13" s="238"/>
      <c r="G13" s="99"/>
      <c r="H13" s="102"/>
    </row>
    <row r="14" spans="1:8" ht="11.65" customHeight="1" x14ac:dyDescent="0.25">
      <c r="A14" s="104"/>
      <c r="B14" s="99"/>
      <c r="C14" s="211" t="s">
        <v>176</v>
      </c>
      <c r="D14" s="212"/>
      <c r="E14" s="213" t="s">
        <v>181</v>
      </c>
      <c r="F14" s="214"/>
      <c r="G14" s="99"/>
      <c r="H14" s="102"/>
    </row>
    <row r="15" spans="1:8" ht="11.65" customHeight="1" x14ac:dyDescent="0.25">
      <c r="A15" s="104"/>
      <c r="B15" s="99"/>
      <c r="C15" s="211" t="s">
        <v>178</v>
      </c>
      <c r="D15" s="212"/>
      <c r="E15" s="213" t="s">
        <v>180</v>
      </c>
      <c r="F15" s="214"/>
      <c r="G15" s="99"/>
      <c r="H15" s="102"/>
    </row>
    <row r="16" spans="1:8" ht="11.65" customHeight="1" x14ac:dyDescent="0.25">
      <c r="A16" s="104"/>
      <c r="B16" s="99"/>
      <c r="C16" s="211" t="s">
        <v>215</v>
      </c>
      <c r="D16" s="212"/>
      <c r="E16" s="213" t="s">
        <v>219</v>
      </c>
      <c r="F16" s="214"/>
      <c r="G16" s="99"/>
      <c r="H16" s="102"/>
    </row>
    <row r="17" spans="1:8" ht="13.5" customHeight="1" x14ac:dyDescent="0.25">
      <c r="A17" s="104"/>
      <c r="B17" s="99"/>
      <c r="C17" s="211" t="s">
        <v>216</v>
      </c>
      <c r="D17" s="212"/>
      <c r="E17" s="213" t="s">
        <v>179</v>
      </c>
      <c r="F17" s="214"/>
      <c r="G17" s="99"/>
      <c r="H17" s="101"/>
    </row>
    <row r="18" spans="1:8" ht="12.4" customHeight="1" x14ac:dyDescent="0.25">
      <c r="A18" s="104"/>
      <c r="B18" s="99"/>
      <c r="C18" s="211" t="s">
        <v>217</v>
      </c>
      <c r="D18" s="212"/>
      <c r="E18" s="215" t="s">
        <v>220</v>
      </c>
      <c r="F18" s="214"/>
      <c r="G18" s="99"/>
      <c r="H18" s="102"/>
    </row>
    <row r="19" spans="1:8" ht="24" customHeight="1" thickBot="1" x14ac:dyDescent="0.3">
      <c r="A19" s="104"/>
      <c r="B19" s="99"/>
      <c r="C19" s="209" t="s">
        <v>218</v>
      </c>
      <c r="D19" s="210"/>
      <c r="E19" s="216" t="s">
        <v>221</v>
      </c>
      <c r="F19" s="217"/>
      <c r="G19" s="99"/>
      <c r="H19" s="102"/>
    </row>
    <row r="20" spans="1:8" ht="11.65" customHeight="1" thickTop="1" x14ac:dyDescent="0.25">
      <c r="A20" s="104"/>
      <c r="B20" s="99"/>
      <c r="C20" s="106"/>
      <c r="D20" s="106"/>
      <c r="E20" s="106"/>
      <c r="F20" s="106"/>
      <c r="G20" s="99"/>
      <c r="H20" s="102"/>
    </row>
    <row r="21" spans="1:8" ht="27.4" customHeight="1" thickBot="1" x14ac:dyDescent="0.3">
      <c r="A21" s="104"/>
      <c r="B21" s="242" t="s">
        <v>214</v>
      </c>
      <c r="C21" s="243"/>
      <c r="D21" s="243"/>
      <c r="E21" s="243"/>
      <c r="F21" s="243"/>
      <c r="G21" s="243"/>
      <c r="H21" s="244"/>
    </row>
    <row r="22" spans="1:8" ht="15.75" thickTop="1" x14ac:dyDescent="0.25">
      <c r="A22" s="104"/>
      <c r="B22" s="108"/>
      <c r="C22" s="235" t="s">
        <v>145</v>
      </c>
      <c r="D22" s="236"/>
      <c r="E22" s="237" t="s">
        <v>182</v>
      </c>
      <c r="F22" s="238"/>
      <c r="G22" s="106"/>
      <c r="H22" s="107"/>
    </row>
    <row r="23" spans="1:8" ht="13.5" customHeight="1" x14ac:dyDescent="0.25">
      <c r="A23" s="104"/>
      <c r="B23" s="109"/>
      <c r="C23" s="249" t="s">
        <v>176</v>
      </c>
      <c r="D23" s="250"/>
      <c r="E23" s="251" t="s">
        <v>181</v>
      </c>
      <c r="F23" s="252"/>
      <c r="G23" s="75"/>
      <c r="H23" s="103"/>
    </row>
    <row r="24" spans="1:8" ht="13.5" customHeight="1" x14ac:dyDescent="0.25">
      <c r="A24" s="104"/>
      <c r="B24" s="109"/>
      <c r="C24" s="218" t="s">
        <v>177</v>
      </c>
      <c r="D24" s="219"/>
      <c r="E24" s="220" t="s">
        <v>179</v>
      </c>
      <c r="F24" s="214"/>
      <c r="G24" s="75"/>
      <c r="H24" s="103"/>
    </row>
    <row r="25" spans="1:8" ht="13.5" customHeight="1" x14ac:dyDescent="0.25">
      <c r="A25" s="104"/>
      <c r="B25" s="109"/>
      <c r="C25" s="218" t="s">
        <v>178</v>
      </c>
      <c r="D25" s="219"/>
      <c r="E25" s="220" t="s">
        <v>180</v>
      </c>
      <c r="F25" s="214"/>
      <c r="G25" s="75"/>
      <c r="H25" s="103"/>
    </row>
    <row r="26" spans="1:8" ht="22.9" customHeight="1" x14ac:dyDescent="0.25">
      <c r="A26" s="104"/>
      <c r="B26" s="109"/>
      <c r="C26" s="218" t="s">
        <v>147</v>
      </c>
      <c r="D26" s="219"/>
      <c r="E26" s="255" t="s">
        <v>148</v>
      </c>
      <c r="F26" s="256"/>
      <c r="G26" s="75"/>
      <c r="H26" s="103"/>
    </row>
    <row r="27" spans="1:8" ht="69.75" customHeight="1" x14ac:dyDescent="0.25">
      <c r="A27" s="104"/>
      <c r="B27" s="109"/>
      <c r="C27" s="246" t="s">
        <v>2</v>
      </c>
      <c r="D27" s="253"/>
      <c r="E27" s="247" t="s">
        <v>183</v>
      </c>
      <c r="F27" s="248"/>
      <c r="G27" s="75"/>
      <c r="H27" s="76"/>
    </row>
    <row r="28" spans="1:8" ht="34.5" customHeight="1" x14ac:dyDescent="0.25">
      <c r="B28" s="72"/>
      <c r="C28" s="254" t="s">
        <v>3</v>
      </c>
      <c r="D28" s="253"/>
      <c r="E28" s="247" t="s">
        <v>184</v>
      </c>
      <c r="F28" s="248"/>
      <c r="G28" s="75"/>
      <c r="H28" s="76"/>
    </row>
    <row r="29" spans="1:8" ht="27.75" customHeight="1" x14ac:dyDescent="0.25">
      <c r="B29" s="72"/>
      <c r="C29" s="254" t="s">
        <v>42</v>
      </c>
      <c r="D29" s="253"/>
      <c r="E29" s="247" t="s">
        <v>185</v>
      </c>
      <c r="F29" s="248"/>
      <c r="G29" s="75"/>
      <c r="H29" s="76"/>
    </row>
    <row r="30" spans="1:8" ht="28.5" customHeight="1" x14ac:dyDescent="0.25">
      <c r="B30" s="72"/>
      <c r="C30" s="254" t="s">
        <v>1</v>
      </c>
      <c r="D30" s="253"/>
      <c r="E30" s="247" t="s">
        <v>186</v>
      </c>
      <c r="F30" s="248"/>
      <c r="G30" s="75"/>
      <c r="H30" s="76"/>
    </row>
    <row r="31" spans="1:8" ht="72.75" customHeight="1" x14ac:dyDescent="0.25">
      <c r="B31" s="72"/>
      <c r="C31" s="254" t="s">
        <v>48</v>
      </c>
      <c r="D31" s="253"/>
      <c r="E31" s="247" t="s">
        <v>151</v>
      </c>
      <c r="F31" s="248"/>
      <c r="G31" s="75"/>
      <c r="H31" s="76"/>
    </row>
    <row r="32" spans="1:8" ht="64.5" customHeight="1" x14ac:dyDescent="0.25">
      <c r="B32" s="72"/>
      <c r="C32" s="254" t="s">
        <v>150</v>
      </c>
      <c r="D32" s="253"/>
      <c r="E32" s="247" t="s">
        <v>152</v>
      </c>
      <c r="F32" s="248"/>
      <c r="G32" s="75"/>
      <c r="H32" s="76"/>
    </row>
    <row r="33" spans="2:8" ht="71.25" customHeight="1" x14ac:dyDescent="0.25">
      <c r="B33" s="72"/>
      <c r="C33" s="245" t="s">
        <v>153</v>
      </c>
      <c r="D33" s="246"/>
      <c r="E33" s="247" t="s">
        <v>154</v>
      </c>
      <c r="F33" s="248"/>
      <c r="G33" s="75"/>
      <c r="H33" s="76"/>
    </row>
    <row r="34" spans="2:8" ht="55.5" customHeight="1" x14ac:dyDescent="0.25">
      <c r="B34" s="72"/>
      <c r="C34" s="245" t="s">
        <v>46</v>
      </c>
      <c r="D34" s="246"/>
      <c r="E34" s="247" t="s">
        <v>155</v>
      </c>
      <c r="F34" s="248"/>
      <c r="G34" s="75"/>
      <c r="H34" s="76"/>
    </row>
    <row r="35" spans="2:8" ht="42" customHeight="1" x14ac:dyDescent="0.25">
      <c r="B35" s="72"/>
      <c r="C35" s="245" t="s">
        <v>143</v>
      </c>
      <c r="D35" s="246"/>
      <c r="E35" s="247" t="s">
        <v>156</v>
      </c>
      <c r="F35" s="248"/>
      <c r="G35" s="75"/>
      <c r="H35" s="76"/>
    </row>
    <row r="36" spans="2:8" ht="59.25" customHeight="1" x14ac:dyDescent="0.25">
      <c r="B36" s="72"/>
      <c r="C36" s="245" t="s">
        <v>12</v>
      </c>
      <c r="D36" s="246"/>
      <c r="E36" s="247" t="s">
        <v>157</v>
      </c>
      <c r="F36" s="248"/>
      <c r="G36" s="75"/>
      <c r="H36" s="76"/>
    </row>
    <row r="37" spans="2:8" ht="23.25" customHeight="1" x14ac:dyDescent="0.25">
      <c r="B37" s="72"/>
      <c r="C37" s="245" t="s">
        <v>161</v>
      </c>
      <c r="D37" s="246"/>
      <c r="E37" s="247" t="s">
        <v>158</v>
      </c>
      <c r="F37" s="248"/>
      <c r="G37" s="75"/>
      <c r="H37" s="76"/>
    </row>
    <row r="38" spans="2:8" ht="30.75" customHeight="1" x14ac:dyDescent="0.25">
      <c r="B38" s="72"/>
      <c r="C38" s="245" t="s">
        <v>162</v>
      </c>
      <c r="D38" s="246"/>
      <c r="E38" s="247" t="s">
        <v>159</v>
      </c>
      <c r="F38" s="248"/>
      <c r="G38" s="75"/>
      <c r="H38" s="76"/>
    </row>
    <row r="39" spans="2:8" ht="35.25" customHeight="1" x14ac:dyDescent="0.25">
      <c r="B39" s="72"/>
      <c r="C39" s="245" t="s">
        <v>162</v>
      </c>
      <c r="D39" s="246"/>
      <c r="E39" s="247" t="s">
        <v>159</v>
      </c>
      <c r="F39" s="248"/>
      <c r="G39" s="75"/>
      <c r="H39" s="76"/>
    </row>
    <row r="40" spans="2:8" ht="33" customHeight="1" x14ac:dyDescent="0.25">
      <c r="B40" s="72"/>
      <c r="C40" s="245" t="s">
        <v>163</v>
      </c>
      <c r="D40" s="246"/>
      <c r="E40" s="247" t="s">
        <v>160</v>
      </c>
      <c r="F40" s="248"/>
      <c r="G40" s="75"/>
      <c r="H40" s="76"/>
    </row>
    <row r="41" spans="2:8" ht="30" customHeight="1" x14ac:dyDescent="0.25">
      <c r="B41" s="72"/>
      <c r="C41" s="245" t="s">
        <v>164</v>
      </c>
      <c r="D41" s="246"/>
      <c r="E41" s="247" t="s">
        <v>165</v>
      </c>
      <c r="F41" s="248"/>
      <c r="G41" s="75"/>
      <c r="H41" s="76"/>
    </row>
    <row r="42" spans="2:8" ht="35.25" customHeight="1" x14ac:dyDescent="0.25">
      <c r="B42" s="72"/>
      <c r="C42" s="245" t="s">
        <v>166</v>
      </c>
      <c r="D42" s="246"/>
      <c r="E42" s="247" t="s">
        <v>167</v>
      </c>
      <c r="F42" s="248"/>
      <c r="G42" s="75"/>
      <c r="H42" s="76"/>
    </row>
    <row r="43" spans="2:8" ht="31.5" customHeight="1" x14ac:dyDescent="0.25">
      <c r="B43" s="72"/>
      <c r="C43" s="245" t="s">
        <v>168</v>
      </c>
      <c r="D43" s="246"/>
      <c r="E43" s="247" t="s">
        <v>169</v>
      </c>
      <c r="F43" s="248"/>
      <c r="G43" s="75"/>
      <c r="H43" s="76"/>
    </row>
    <row r="44" spans="2:8" ht="35.25" customHeight="1" x14ac:dyDescent="0.25">
      <c r="B44" s="72"/>
      <c r="C44" s="245" t="s">
        <v>170</v>
      </c>
      <c r="D44" s="246"/>
      <c r="E44" s="247" t="s">
        <v>171</v>
      </c>
      <c r="F44" s="248"/>
      <c r="G44" s="75"/>
      <c r="H44" s="76"/>
    </row>
    <row r="45" spans="2:8" ht="59.25" customHeight="1" x14ac:dyDescent="0.25">
      <c r="B45" s="72"/>
      <c r="C45" s="245" t="s">
        <v>29</v>
      </c>
      <c r="D45" s="246"/>
      <c r="E45" s="247" t="s">
        <v>172</v>
      </c>
      <c r="F45" s="248"/>
      <c r="G45" s="75"/>
      <c r="H45" s="76"/>
    </row>
    <row r="46" spans="2:8" ht="29.25" customHeight="1" x14ac:dyDescent="0.25">
      <c r="B46" s="72"/>
      <c r="C46" s="245" t="s">
        <v>174</v>
      </c>
      <c r="D46" s="246"/>
      <c r="E46" s="247" t="s">
        <v>173</v>
      </c>
      <c r="F46" s="248"/>
      <c r="G46" s="75"/>
      <c r="H46" s="76"/>
    </row>
    <row r="47" spans="2:8" ht="82.5" customHeight="1" x14ac:dyDescent="0.25">
      <c r="B47" s="72"/>
      <c r="C47" s="245" t="s">
        <v>39</v>
      </c>
      <c r="D47" s="246"/>
      <c r="E47" s="247" t="s">
        <v>175</v>
      </c>
      <c r="F47" s="248"/>
      <c r="G47" s="75"/>
      <c r="H47" s="76"/>
    </row>
    <row r="48" spans="2:8" ht="46.5" customHeight="1" thickBot="1" x14ac:dyDescent="0.3">
      <c r="B48" s="72"/>
      <c r="C48" s="257"/>
      <c r="D48" s="258"/>
      <c r="E48" s="259"/>
      <c r="F48" s="260"/>
      <c r="G48" s="75"/>
      <c r="H48" s="76"/>
    </row>
    <row r="49" spans="2:8" ht="6.75" customHeight="1" thickTop="1" x14ac:dyDescent="0.25">
      <c r="B49" s="72"/>
      <c r="C49" s="73"/>
      <c r="D49" s="73"/>
      <c r="E49" s="74"/>
      <c r="F49" s="74"/>
      <c r="G49" s="75"/>
      <c r="H49" s="76"/>
    </row>
    <row r="50" spans="2:8" x14ac:dyDescent="0.25">
      <c r="B50" s="72"/>
      <c r="C50" s="94"/>
      <c r="D50" s="94"/>
      <c r="E50" s="94"/>
      <c r="F50" s="94"/>
      <c r="G50" s="75"/>
      <c r="H50" s="76"/>
    </row>
    <row r="51" spans="2:8" ht="21" customHeight="1" x14ac:dyDescent="0.25">
      <c r="B51" s="93" t="s">
        <v>207</v>
      </c>
      <c r="C51" s="94"/>
      <c r="D51" s="94"/>
      <c r="E51" s="94"/>
      <c r="F51" s="94"/>
      <c r="G51" s="94"/>
      <c r="H51" s="95"/>
    </row>
    <row r="52" spans="2:8" ht="20.25" customHeight="1" x14ac:dyDescent="0.25">
      <c r="B52" s="93" t="s">
        <v>208</v>
      </c>
      <c r="C52" s="94"/>
      <c r="D52" s="94"/>
      <c r="E52" s="94"/>
      <c r="F52" s="94"/>
      <c r="G52" s="94"/>
      <c r="H52" s="95"/>
    </row>
    <row r="53" spans="2:8" ht="20.25" customHeight="1" x14ac:dyDescent="0.25">
      <c r="B53" s="93" t="s">
        <v>209</v>
      </c>
      <c r="C53" s="94"/>
      <c r="D53" s="94"/>
      <c r="E53" s="94"/>
      <c r="F53" s="94"/>
      <c r="G53" s="94"/>
      <c r="H53" s="95"/>
    </row>
    <row r="54" spans="2:8" ht="20.25" customHeight="1" x14ac:dyDescent="0.25">
      <c r="B54" s="93" t="s">
        <v>210</v>
      </c>
      <c r="C54" s="94"/>
      <c r="D54" s="94"/>
      <c r="E54" s="94"/>
      <c r="F54" s="94"/>
      <c r="G54" s="94"/>
      <c r="H54" s="95"/>
    </row>
    <row r="55" spans="2:8" ht="14.65" customHeight="1" x14ac:dyDescent="0.25">
      <c r="B55" s="93" t="s">
        <v>211</v>
      </c>
      <c r="C55" s="94"/>
      <c r="D55" s="94"/>
      <c r="E55" s="94"/>
      <c r="F55" s="94"/>
      <c r="G55" s="94"/>
      <c r="H55" s="95"/>
    </row>
    <row r="56" spans="2:8" ht="15.75" thickBot="1" x14ac:dyDescent="0.3">
      <c r="B56" s="77"/>
      <c r="C56" s="78"/>
      <c r="D56" s="78"/>
      <c r="E56" s="78"/>
      <c r="F56" s="78"/>
      <c r="G56" s="78"/>
      <c r="H56" s="79"/>
    </row>
  </sheetData>
  <mergeCells count="74">
    <mergeCell ref="C25:D25"/>
    <mergeCell ref="E25:F25"/>
    <mergeCell ref="E32:F32"/>
    <mergeCell ref="C32:D32"/>
    <mergeCell ref="C35:D35"/>
    <mergeCell ref="E35:F35"/>
    <mergeCell ref="E33:F33"/>
    <mergeCell ref="C33:D33"/>
    <mergeCell ref="C34:D34"/>
    <mergeCell ref="E34:F34"/>
    <mergeCell ref="C45:D45"/>
    <mergeCell ref="E45:F45"/>
    <mergeCell ref="C46:D46"/>
    <mergeCell ref="E46:F46"/>
    <mergeCell ref="C48:D48"/>
    <mergeCell ref="E48:F48"/>
    <mergeCell ref="C47:D47"/>
    <mergeCell ref="E47:F47"/>
    <mergeCell ref="C37:D37"/>
    <mergeCell ref="E37:F37"/>
    <mergeCell ref="C43:D43"/>
    <mergeCell ref="C39:D39"/>
    <mergeCell ref="E39:F39"/>
    <mergeCell ref="C40:D40"/>
    <mergeCell ref="E40:F40"/>
    <mergeCell ref="E43:F43"/>
    <mergeCell ref="E38:F38"/>
    <mergeCell ref="C38:D38"/>
    <mergeCell ref="E44:F44"/>
    <mergeCell ref="C42:D42"/>
    <mergeCell ref="C41:D41"/>
    <mergeCell ref="E41:F41"/>
    <mergeCell ref="E42:F42"/>
    <mergeCell ref="C44:D44"/>
    <mergeCell ref="C36:D36"/>
    <mergeCell ref="E36:F36"/>
    <mergeCell ref="C23:D23"/>
    <mergeCell ref="E23:F23"/>
    <mergeCell ref="C27:D27"/>
    <mergeCell ref="E27:F27"/>
    <mergeCell ref="C31:D31"/>
    <mergeCell ref="C28:D28"/>
    <mergeCell ref="C29:D29"/>
    <mergeCell ref="C30:D30"/>
    <mergeCell ref="E28:F28"/>
    <mergeCell ref="E29:F29"/>
    <mergeCell ref="E30:F30"/>
    <mergeCell ref="E31:F31"/>
    <mergeCell ref="C26:D26"/>
    <mergeCell ref="E26:F26"/>
    <mergeCell ref="C24:D24"/>
    <mergeCell ref="E24:F24"/>
    <mergeCell ref="B2:H2"/>
    <mergeCell ref="B4:H5"/>
    <mergeCell ref="B6:H6"/>
    <mergeCell ref="B9:H11"/>
    <mergeCell ref="C22:D22"/>
    <mergeCell ref="E22:F22"/>
    <mergeCell ref="B7:H7"/>
    <mergeCell ref="C13:D13"/>
    <mergeCell ref="E13:F13"/>
    <mergeCell ref="C14:D14"/>
    <mergeCell ref="C15:D15"/>
    <mergeCell ref="E14:F14"/>
    <mergeCell ref="E15:F15"/>
    <mergeCell ref="B21:H21"/>
    <mergeCell ref="C19:D19"/>
    <mergeCell ref="C18:D18"/>
    <mergeCell ref="C17:D17"/>
    <mergeCell ref="C16:D16"/>
    <mergeCell ref="E16:F16"/>
    <mergeCell ref="E17:F17"/>
    <mergeCell ref="E18:F18"/>
    <mergeCell ref="E19:F1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7109375" style="7" customWidth="1" collapsed="1"/>
    <col min="2" max="16384" width="11.42578125" style="7" collapsed="1"/>
  </cols>
  <sheetData>
    <row r="3" spans="1:1" x14ac:dyDescent="0.2">
      <c r="A3" s="8" t="s">
        <v>14</v>
      </c>
    </row>
    <row r="4" spans="1:1" x14ac:dyDescent="0.2">
      <c r="A4" s="8" t="s">
        <v>15</v>
      </c>
    </row>
    <row r="5" spans="1:1" x14ac:dyDescent="0.2">
      <c r="A5" s="8" t="s">
        <v>16</v>
      </c>
    </row>
    <row r="6" spans="1:1" x14ac:dyDescent="0.2">
      <c r="A6" s="8" t="s">
        <v>10</v>
      </c>
    </row>
    <row r="7" spans="1:1" x14ac:dyDescent="0.2">
      <c r="A7" s="8" t="s">
        <v>9</v>
      </c>
    </row>
    <row r="8" spans="1:1" x14ac:dyDescent="0.2">
      <c r="A8" s="8" t="s">
        <v>19</v>
      </c>
    </row>
    <row r="9" spans="1:1" x14ac:dyDescent="0.2">
      <c r="A9" s="8" t="s">
        <v>20</v>
      </c>
    </row>
    <row r="10" spans="1:1" x14ac:dyDescent="0.2">
      <c r="A10" s="8" t="s">
        <v>22</v>
      </c>
    </row>
    <row r="11" spans="1:1" x14ac:dyDescent="0.2">
      <c r="A11" s="8" t="s">
        <v>23</v>
      </c>
    </row>
    <row r="12" spans="1:1" x14ac:dyDescent="0.2">
      <c r="A12" s="8" t="s">
        <v>25</v>
      </c>
    </row>
    <row r="13" spans="1:1" x14ac:dyDescent="0.2">
      <c r="A13" s="8" t="s">
        <v>26</v>
      </c>
    </row>
    <row r="14" spans="1:1" x14ac:dyDescent="0.2">
      <c r="A14" s="8" t="s">
        <v>27</v>
      </c>
    </row>
    <row r="16" spans="1:1" x14ac:dyDescent="0.2">
      <c r="A16" s="8" t="s">
        <v>30</v>
      </c>
    </row>
    <row r="17" spans="1:1" x14ac:dyDescent="0.2">
      <c r="A17" s="8" t="s">
        <v>31</v>
      </c>
    </row>
    <row r="18" spans="1:1" x14ac:dyDescent="0.2">
      <c r="A18" s="8" t="s">
        <v>32</v>
      </c>
    </row>
    <row r="20" spans="1:1" x14ac:dyDescent="0.2">
      <c r="A20" s="8" t="s">
        <v>40</v>
      </c>
    </row>
    <row r="21" spans="1:1" x14ac:dyDescent="0.2">
      <c r="A21" s="8"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AZ35"/>
  <sheetViews>
    <sheetView showGridLines="0" topLeftCell="A19" zoomScaleNormal="100" workbookViewId="0">
      <selection activeCell="E12" sqref="E12:E13"/>
    </sheetView>
  </sheetViews>
  <sheetFormatPr baseColWidth="10"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20" t="s">
        <v>234</v>
      </c>
    </row>
    <row r="2" spans="2:52" ht="18" customHeight="1" thickBot="1" x14ac:dyDescent="0.3">
      <c r="B2" s="274"/>
      <c r="C2" s="277" t="s">
        <v>204</v>
      </c>
      <c r="D2" s="278"/>
      <c r="E2" s="278"/>
      <c r="F2" s="121" t="s">
        <v>233</v>
      </c>
      <c r="AZ2" s="120" t="s">
        <v>232</v>
      </c>
    </row>
    <row r="3" spans="2:52" ht="18" customHeight="1" thickBot="1" x14ac:dyDescent="0.3">
      <c r="B3" s="275"/>
      <c r="C3" s="279"/>
      <c r="D3" s="280"/>
      <c r="E3" s="280"/>
      <c r="F3" s="119" t="s">
        <v>231</v>
      </c>
      <c r="AZ3" s="120" t="s">
        <v>230</v>
      </c>
    </row>
    <row r="4" spans="2:52" ht="18" customHeight="1" thickBot="1" x14ac:dyDescent="0.3">
      <c r="B4" s="275"/>
      <c r="C4" s="279"/>
      <c r="D4" s="280"/>
      <c r="E4" s="280"/>
      <c r="F4" s="119" t="s">
        <v>241</v>
      </c>
      <c r="AZ4" s="120" t="s">
        <v>229</v>
      </c>
    </row>
    <row r="5" spans="2:52" ht="18" customHeight="1" thickBot="1" x14ac:dyDescent="0.3">
      <c r="B5" s="276"/>
      <c r="C5" s="281"/>
      <c r="D5" s="282"/>
      <c r="E5" s="282"/>
      <c r="F5" s="119" t="s">
        <v>228</v>
      </c>
      <c r="AZ5" s="115"/>
    </row>
    <row r="6" spans="2:52" ht="18" customHeight="1" thickBot="1" x14ac:dyDescent="0.3">
      <c r="B6" s="118"/>
      <c r="C6" s="117"/>
      <c r="D6" s="117"/>
      <c r="E6" s="117"/>
      <c r="F6" s="116"/>
      <c r="AZ6" s="115"/>
    </row>
    <row r="7" spans="2:52" ht="33.4" customHeight="1" x14ac:dyDescent="0.25">
      <c r="B7" s="110" t="s">
        <v>198</v>
      </c>
      <c r="C7" s="285" t="s">
        <v>243</v>
      </c>
      <c r="D7" s="286"/>
      <c r="E7" s="286"/>
      <c r="F7" s="287"/>
      <c r="AZ7" s="115"/>
    </row>
    <row r="8" spans="2:52" ht="25.9" customHeight="1" thickBot="1" x14ac:dyDescent="0.3">
      <c r="B8" s="111" t="s">
        <v>199</v>
      </c>
      <c r="C8" s="288" t="s">
        <v>248</v>
      </c>
      <c r="D8" s="289"/>
      <c r="E8" s="289"/>
      <c r="F8" s="290"/>
      <c r="AZ8" s="115"/>
    </row>
    <row r="9" spans="2:52" ht="16.5" thickBot="1" x14ac:dyDescent="0.3">
      <c r="B9" s="291"/>
      <c r="C9" s="291"/>
      <c r="D9" s="291"/>
      <c r="E9" s="291"/>
      <c r="F9" s="291"/>
    </row>
    <row r="10" spans="2:52" ht="15.6" customHeight="1" x14ac:dyDescent="0.25">
      <c r="B10" s="292" t="s">
        <v>204</v>
      </c>
      <c r="C10" s="293"/>
      <c r="D10" s="293"/>
      <c r="E10" s="293"/>
      <c r="F10" s="294"/>
    </row>
    <row r="11" spans="2:52" ht="32.25" thickBot="1" x14ac:dyDescent="0.3">
      <c r="B11" s="295" t="s">
        <v>197</v>
      </c>
      <c r="C11" s="296"/>
      <c r="D11" s="163" t="s">
        <v>212</v>
      </c>
      <c r="E11" s="163" t="s">
        <v>196</v>
      </c>
      <c r="F11" s="164" t="s">
        <v>206</v>
      </c>
    </row>
    <row r="12" spans="2:52" ht="188.25" customHeight="1" thickBot="1" x14ac:dyDescent="0.3">
      <c r="B12" s="297" t="s">
        <v>244</v>
      </c>
      <c r="C12" s="298"/>
      <c r="D12" s="300" t="s">
        <v>245</v>
      </c>
      <c r="E12" s="300" t="s">
        <v>249</v>
      </c>
      <c r="F12" s="300" t="s">
        <v>250</v>
      </c>
    </row>
    <row r="13" spans="2:52" ht="114" customHeight="1" thickBot="1" x14ac:dyDescent="0.3">
      <c r="B13" s="297" t="s">
        <v>230</v>
      </c>
      <c r="C13" s="298"/>
      <c r="D13" s="301"/>
      <c r="E13" s="301"/>
      <c r="F13" s="301"/>
    </row>
    <row r="15" spans="2:52" ht="18" x14ac:dyDescent="0.25">
      <c r="B15" s="299" t="s">
        <v>227</v>
      </c>
      <c r="C15" s="299"/>
      <c r="D15" s="299"/>
      <c r="E15" s="299"/>
      <c r="F15" s="299"/>
    </row>
    <row r="16" spans="2:52" ht="15.75" x14ac:dyDescent="0.25">
      <c r="B16" s="114"/>
    </row>
    <row r="17" spans="2:6" ht="15.75" thickBot="1" x14ac:dyDescent="0.3">
      <c r="B17" s="113"/>
    </row>
    <row r="18" spans="2:6" ht="16.5" thickBot="1" x14ac:dyDescent="0.3">
      <c r="B18" s="271" t="s">
        <v>226</v>
      </c>
      <c r="C18" s="272"/>
      <c r="D18" s="273"/>
      <c r="E18" s="271" t="s">
        <v>225</v>
      </c>
      <c r="F18" s="273"/>
    </row>
    <row r="19" spans="2:6" x14ac:dyDescent="0.25">
      <c r="B19" s="265" t="s">
        <v>251</v>
      </c>
      <c r="C19" s="266"/>
      <c r="D19" s="267"/>
      <c r="E19" s="261" t="s">
        <v>247</v>
      </c>
      <c r="F19" s="262"/>
    </row>
    <row r="20" spans="2:6" x14ac:dyDescent="0.25">
      <c r="B20" s="265"/>
      <c r="C20" s="266"/>
      <c r="D20" s="267"/>
      <c r="E20" s="261"/>
      <c r="F20" s="262"/>
    </row>
    <row r="21" spans="2:6" x14ac:dyDescent="0.25">
      <c r="B21" s="265"/>
      <c r="C21" s="266"/>
      <c r="D21" s="267"/>
      <c r="E21" s="261"/>
      <c r="F21" s="262"/>
    </row>
    <row r="22" spans="2:6" x14ac:dyDescent="0.25">
      <c r="B22" s="265"/>
      <c r="C22" s="266"/>
      <c r="D22" s="267"/>
      <c r="E22" s="261"/>
      <c r="F22" s="262"/>
    </row>
    <row r="23" spans="2:6" x14ac:dyDescent="0.25">
      <c r="B23" s="265"/>
      <c r="C23" s="266"/>
      <c r="D23" s="267"/>
      <c r="E23" s="261"/>
      <c r="F23" s="262"/>
    </row>
    <row r="24" spans="2:6" x14ac:dyDescent="0.25">
      <c r="B24" s="265"/>
      <c r="C24" s="266"/>
      <c r="D24" s="267"/>
      <c r="E24" s="261"/>
      <c r="F24" s="262"/>
    </row>
    <row r="25" spans="2:6" x14ac:dyDescent="0.25">
      <c r="B25" s="265"/>
      <c r="C25" s="266"/>
      <c r="D25" s="267"/>
      <c r="E25" s="261"/>
      <c r="F25" s="262"/>
    </row>
    <row r="26" spans="2:6" ht="27.75" customHeight="1" thickBot="1" x14ac:dyDescent="0.3">
      <c r="B26" s="265"/>
      <c r="C26" s="266"/>
      <c r="D26" s="267"/>
      <c r="E26" s="261"/>
      <c r="F26" s="262"/>
    </row>
    <row r="27" spans="2:6" ht="16.5" thickBot="1" x14ac:dyDescent="0.3">
      <c r="B27" s="271" t="s">
        <v>224</v>
      </c>
      <c r="C27" s="272"/>
      <c r="D27" s="273"/>
      <c r="E27" s="283" t="s">
        <v>223</v>
      </c>
      <c r="F27" s="284"/>
    </row>
    <row r="28" spans="2:6" x14ac:dyDescent="0.25">
      <c r="B28" s="265" t="s">
        <v>252</v>
      </c>
      <c r="C28" s="266"/>
      <c r="D28" s="267"/>
      <c r="E28" s="261" t="s">
        <v>253</v>
      </c>
      <c r="F28" s="262"/>
    </row>
    <row r="29" spans="2:6" x14ac:dyDescent="0.25">
      <c r="B29" s="265"/>
      <c r="C29" s="266"/>
      <c r="D29" s="267"/>
      <c r="E29" s="261"/>
      <c r="F29" s="262"/>
    </row>
    <row r="30" spans="2:6" x14ac:dyDescent="0.25">
      <c r="B30" s="265"/>
      <c r="C30" s="266"/>
      <c r="D30" s="267"/>
      <c r="E30" s="261"/>
      <c r="F30" s="262"/>
    </row>
    <row r="31" spans="2:6" x14ac:dyDescent="0.25">
      <c r="B31" s="265"/>
      <c r="C31" s="266"/>
      <c r="D31" s="267"/>
      <c r="E31" s="261"/>
      <c r="F31" s="262"/>
    </row>
    <row r="32" spans="2:6" x14ac:dyDescent="0.25">
      <c r="B32" s="265"/>
      <c r="C32" s="266"/>
      <c r="D32" s="267"/>
      <c r="E32" s="261"/>
      <c r="F32" s="262"/>
    </row>
    <row r="33" spans="2:6" x14ac:dyDescent="0.25">
      <c r="B33" s="265"/>
      <c r="C33" s="266"/>
      <c r="D33" s="267"/>
      <c r="E33" s="261"/>
      <c r="F33" s="262"/>
    </row>
    <row r="34" spans="2:6" ht="54.75" customHeight="1" thickBot="1" x14ac:dyDescent="0.3">
      <c r="B34" s="268"/>
      <c r="C34" s="269"/>
      <c r="D34" s="270"/>
      <c r="E34" s="263"/>
      <c r="F34" s="264"/>
    </row>
    <row r="35" spans="2:6" x14ac:dyDescent="0.25">
      <c r="B35" s="112"/>
    </row>
  </sheetData>
  <mergeCells count="21">
    <mergeCell ref="E19:F26"/>
    <mergeCell ref="B13:C13"/>
    <mergeCell ref="D12:D13"/>
    <mergeCell ref="E12:E13"/>
    <mergeCell ref="F12:F13"/>
    <mergeCell ref="E28:F34"/>
    <mergeCell ref="B28:D34"/>
    <mergeCell ref="B19:D26"/>
    <mergeCell ref="B27:D27"/>
    <mergeCell ref="B2:B5"/>
    <mergeCell ref="C2:E5"/>
    <mergeCell ref="B18:D18"/>
    <mergeCell ref="E27:F27"/>
    <mergeCell ref="C7:F7"/>
    <mergeCell ref="C8:F8"/>
    <mergeCell ref="B9:F9"/>
    <mergeCell ref="B10:F10"/>
    <mergeCell ref="B11:C11"/>
    <mergeCell ref="B12:C12"/>
    <mergeCell ref="B15:F15"/>
    <mergeCell ref="E18:F18"/>
  </mergeCells>
  <dataValidations count="1">
    <dataValidation type="list" allowBlank="1" showInputMessage="1" showErrorMessage="1" sqref="B12:C13">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Q78"/>
  <sheetViews>
    <sheetView showGridLines="0" tabSelected="1" topLeftCell="AD13" zoomScale="80" zoomScaleNormal="80" workbookViewId="0">
      <selection activeCell="AM16" sqref="AM16"/>
    </sheetView>
  </sheetViews>
  <sheetFormatPr baseColWidth="10" defaultColWidth="11.42578125" defaultRowHeight="16.5" x14ac:dyDescent="0.3"/>
  <cols>
    <col min="1" max="1" width="5" style="92" customWidth="1"/>
    <col min="2" max="2" width="4" style="2" bestFit="1" customWidth="1" collapsed="1"/>
    <col min="3" max="3" width="14.28515625" style="2" customWidth="1" collapsed="1"/>
    <col min="4" max="4" width="13.28515625" style="2" customWidth="1" collapsed="1"/>
    <col min="5" max="5" width="16.28515625" style="2" customWidth="1" collapsed="1"/>
    <col min="6" max="6" width="32.42578125" style="1" customWidth="1" collapsed="1"/>
    <col min="7" max="7" width="19" style="5" customWidth="1" collapsed="1"/>
    <col min="8" max="8" width="17.7109375" style="1" customWidth="1" collapsed="1"/>
    <col min="9" max="9" width="16.5703125" style="1" customWidth="1" collapsed="1"/>
    <col min="10" max="10" width="6.28515625" style="1" bestFit="1" customWidth="1" collapsed="1"/>
    <col min="11" max="11" width="27.28515625" style="1" bestFit="1" customWidth="1" collapsed="1"/>
    <col min="12" max="12" width="30.5703125" style="1" hidden="1" customWidth="1" collapsed="1"/>
    <col min="13" max="13" width="17.5703125" style="1" customWidth="1" collapsed="1"/>
    <col min="14" max="14" width="6.28515625" style="1" bestFit="1" customWidth="1" collapsed="1"/>
    <col min="15" max="15" width="16" style="1" customWidth="1" collapsed="1"/>
    <col min="16" max="16" width="5.7109375" style="1" customWidth="1" collapsed="1"/>
    <col min="17" max="17" width="46.42578125" style="1" customWidth="1" collapsed="1"/>
    <col min="18" max="18" width="15.28515625" style="1" bestFit="1" customWidth="1" collapsed="1"/>
    <col min="19" max="19" width="6.7109375" style="1" customWidth="1" collapsed="1"/>
    <col min="20" max="20" width="5" style="1" customWidth="1" collapsed="1"/>
    <col min="21" max="21" width="5.5703125" style="1" customWidth="1" collapsed="1"/>
    <col min="22" max="22" width="7.28515625" style="1" customWidth="1" collapsed="1"/>
    <col min="23" max="23" width="6.7109375" style="1" customWidth="1" collapsed="1"/>
    <col min="24" max="24" width="7.5703125" style="1" customWidth="1" collapsed="1"/>
    <col min="25" max="25" width="10.28515625" style="1" customWidth="1" collapsed="1"/>
    <col min="26" max="26" width="8.7109375" style="1" customWidth="1" collapsed="1"/>
    <col min="27" max="27" width="10.42578125" style="1" customWidth="1" collapsed="1"/>
    <col min="28" max="29" width="9.28515625" style="1" customWidth="1" collapsed="1"/>
    <col min="30" max="30" width="8.42578125" style="1" customWidth="1" collapsed="1"/>
    <col min="31" max="31" width="7.28515625" style="1" customWidth="1" collapsed="1"/>
    <col min="32" max="32" width="27.28515625" style="1" customWidth="1" collapsed="1"/>
    <col min="33" max="33" width="18.7109375" style="91" customWidth="1" collapsed="1"/>
    <col min="34" max="34" width="16.7109375" style="1" customWidth="1" collapsed="1"/>
    <col min="35" max="35" width="14.7109375" style="1" customWidth="1" collapsed="1"/>
    <col min="36" max="36" width="18.5703125" style="1" customWidth="1" collapsed="1"/>
    <col min="37" max="37" width="21" style="1" customWidth="1" collapsed="1"/>
    <col min="38" max="16384" width="11.42578125" style="1" collapsed="1"/>
  </cols>
  <sheetData>
    <row r="1" spans="1:69" s="82" customFormat="1" ht="14.25" x14ac:dyDescent="0.2">
      <c r="B1" s="81"/>
      <c r="C1" s="81"/>
      <c r="D1" s="81"/>
      <c r="E1" s="81"/>
      <c r="G1" s="83"/>
      <c r="AG1" s="89"/>
    </row>
    <row r="2" spans="1:69" s="82" customFormat="1" ht="14.25" x14ac:dyDescent="0.2">
      <c r="B2" s="81"/>
      <c r="C2" s="81"/>
      <c r="D2" s="81"/>
      <c r="E2" s="81"/>
      <c r="G2" s="83"/>
      <c r="AG2" s="89"/>
    </row>
    <row r="3" spans="1:69" s="82" customFormat="1" ht="15" thickBot="1" x14ac:dyDescent="0.25">
      <c r="B3" s="81"/>
      <c r="C3" s="81"/>
      <c r="D3" s="81"/>
      <c r="E3" s="81"/>
      <c r="G3" s="83"/>
      <c r="AG3" s="89"/>
    </row>
    <row r="4" spans="1:69" s="82" customFormat="1" ht="14.65" customHeight="1" x14ac:dyDescent="0.2">
      <c r="B4" s="350"/>
      <c r="C4" s="351"/>
      <c r="D4" s="351"/>
      <c r="E4" s="351"/>
      <c r="F4" s="344" t="s">
        <v>213</v>
      </c>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2" t="s">
        <v>200</v>
      </c>
      <c r="AK4" s="343"/>
    </row>
    <row r="5" spans="1:69" s="82" customFormat="1" ht="14.65" customHeight="1" x14ac:dyDescent="0.2">
      <c r="B5" s="352"/>
      <c r="C5" s="353"/>
      <c r="D5" s="353"/>
      <c r="E5" s="353"/>
      <c r="F5" s="346"/>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0" t="s">
        <v>201</v>
      </c>
      <c r="AK5" s="341"/>
    </row>
    <row r="6" spans="1:69" ht="16.5" customHeight="1" x14ac:dyDescent="0.3">
      <c r="B6" s="352"/>
      <c r="C6" s="353"/>
      <c r="D6" s="353"/>
      <c r="E6" s="353"/>
      <c r="F6" s="346"/>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0" t="s">
        <v>242</v>
      </c>
      <c r="AK6" s="341"/>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69" ht="16.899999999999999" customHeight="1" thickBot="1" x14ac:dyDescent="0.35">
      <c r="B7" s="354"/>
      <c r="C7" s="355"/>
      <c r="D7" s="355"/>
      <c r="E7" s="355"/>
      <c r="F7" s="348"/>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38" t="s">
        <v>202</v>
      </c>
      <c r="AK7" s="339"/>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69" ht="12.6" customHeight="1" thickBot="1" x14ac:dyDescent="0.35">
      <c r="B8" s="13"/>
      <c r="C8" s="14"/>
      <c r="D8" s="13"/>
      <c r="E8" s="13"/>
      <c r="F8" s="6"/>
      <c r="G8" s="12"/>
      <c r="H8" s="6"/>
      <c r="I8" s="6"/>
      <c r="J8" s="6"/>
      <c r="K8" s="6"/>
      <c r="L8" s="6"/>
      <c r="M8" s="6"/>
      <c r="N8" s="6"/>
      <c r="O8" s="6"/>
      <c r="P8" s="6"/>
      <c r="Q8" s="6"/>
      <c r="R8" s="6"/>
      <c r="S8" s="6"/>
      <c r="T8" s="6"/>
      <c r="U8" s="6"/>
      <c r="V8" s="6"/>
      <c r="W8" s="6"/>
      <c r="X8" s="6"/>
      <c r="Y8" s="6"/>
      <c r="Z8" s="6"/>
      <c r="AA8" s="6"/>
      <c r="AB8" s="6"/>
      <c r="AC8" s="6"/>
      <c r="AD8" s="6"/>
      <c r="AE8" s="6"/>
      <c r="AF8" s="6"/>
      <c r="AG8" s="90"/>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s="85" customFormat="1" ht="28.5" customHeight="1" x14ac:dyDescent="0.35">
      <c r="A9" s="122"/>
      <c r="B9" s="359" t="s">
        <v>198</v>
      </c>
      <c r="C9" s="360"/>
      <c r="D9" s="365" t="s">
        <v>243</v>
      </c>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6"/>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row>
    <row r="10" spans="1:69" s="85" customFormat="1" ht="28.5" customHeight="1" x14ac:dyDescent="0.35">
      <c r="A10" s="122"/>
      <c r="B10" s="361" t="s">
        <v>205</v>
      </c>
      <c r="C10" s="362"/>
      <c r="D10" s="367" t="s">
        <v>245</v>
      </c>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8"/>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row>
    <row r="11" spans="1:69" s="85" customFormat="1" ht="28.5" customHeight="1" thickBot="1" x14ac:dyDescent="0.4">
      <c r="B11" s="363" t="s">
        <v>199</v>
      </c>
      <c r="C11" s="364"/>
      <c r="D11" s="369" t="s">
        <v>248</v>
      </c>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70"/>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row>
    <row r="12" spans="1:69" s="85" customFormat="1" ht="15" customHeight="1" x14ac:dyDescent="0.35">
      <c r="B12" s="356"/>
      <c r="C12" s="357"/>
      <c r="D12" s="357"/>
      <c r="E12" s="357"/>
      <c r="F12" s="357"/>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8"/>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row>
    <row r="13" spans="1:69" ht="18" x14ac:dyDescent="0.3">
      <c r="B13" s="325" t="s">
        <v>120</v>
      </c>
      <c r="C13" s="326"/>
      <c r="D13" s="326"/>
      <c r="E13" s="326"/>
      <c r="F13" s="326"/>
      <c r="G13" s="326"/>
      <c r="H13" s="326"/>
      <c r="I13" s="326" t="s">
        <v>121</v>
      </c>
      <c r="J13" s="326"/>
      <c r="K13" s="326"/>
      <c r="L13" s="326"/>
      <c r="M13" s="326"/>
      <c r="N13" s="326"/>
      <c r="O13" s="326"/>
      <c r="P13" s="326" t="s">
        <v>122</v>
      </c>
      <c r="Q13" s="326"/>
      <c r="R13" s="326"/>
      <c r="S13" s="326"/>
      <c r="T13" s="326"/>
      <c r="U13" s="326"/>
      <c r="V13" s="326"/>
      <c r="W13" s="326"/>
      <c r="X13" s="326"/>
      <c r="Y13" s="326" t="s">
        <v>123</v>
      </c>
      <c r="Z13" s="326"/>
      <c r="AA13" s="326"/>
      <c r="AB13" s="326"/>
      <c r="AC13" s="326"/>
      <c r="AD13" s="326"/>
      <c r="AE13" s="326"/>
      <c r="AF13" s="326" t="s">
        <v>34</v>
      </c>
      <c r="AG13" s="326"/>
      <c r="AH13" s="326"/>
      <c r="AI13" s="326"/>
      <c r="AJ13" s="326"/>
      <c r="AK13" s="327"/>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ht="16.5" customHeight="1" x14ac:dyDescent="0.3">
      <c r="B14" s="313" t="s">
        <v>0</v>
      </c>
      <c r="C14" s="309" t="s">
        <v>2</v>
      </c>
      <c r="D14" s="310" t="s">
        <v>3</v>
      </c>
      <c r="E14" s="310" t="s">
        <v>42</v>
      </c>
      <c r="F14" s="309" t="s">
        <v>1</v>
      </c>
      <c r="G14" s="310" t="s">
        <v>48</v>
      </c>
      <c r="H14" s="310" t="s">
        <v>116</v>
      </c>
      <c r="I14" s="310" t="s">
        <v>33</v>
      </c>
      <c r="J14" s="309" t="s">
        <v>5</v>
      </c>
      <c r="K14" s="310" t="s">
        <v>78</v>
      </c>
      <c r="L14" s="310" t="s">
        <v>83</v>
      </c>
      <c r="M14" s="310" t="s">
        <v>43</v>
      </c>
      <c r="N14" s="309" t="s">
        <v>5</v>
      </c>
      <c r="O14" s="310" t="s">
        <v>46</v>
      </c>
      <c r="P14" s="314" t="s">
        <v>11</v>
      </c>
      <c r="Q14" s="310" t="s">
        <v>143</v>
      </c>
      <c r="R14" s="310" t="s">
        <v>12</v>
      </c>
      <c r="S14" s="310" t="s">
        <v>8</v>
      </c>
      <c r="T14" s="310"/>
      <c r="U14" s="310"/>
      <c r="V14" s="310"/>
      <c r="W14" s="310"/>
      <c r="X14" s="310"/>
      <c r="Y14" s="314" t="s">
        <v>119</v>
      </c>
      <c r="Z14" s="314" t="s">
        <v>44</v>
      </c>
      <c r="AA14" s="314" t="s">
        <v>5</v>
      </c>
      <c r="AB14" s="314" t="s">
        <v>45</v>
      </c>
      <c r="AC14" s="314" t="s">
        <v>5</v>
      </c>
      <c r="AD14" s="314" t="s">
        <v>47</v>
      </c>
      <c r="AE14" s="314" t="s">
        <v>29</v>
      </c>
      <c r="AF14" s="310" t="s">
        <v>34</v>
      </c>
      <c r="AG14" s="310" t="s">
        <v>35</v>
      </c>
      <c r="AH14" s="310" t="s">
        <v>36</v>
      </c>
      <c r="AI14" s="310" t="s">
        <v>38</v>
      </c>
      <c r="AJ14" s="310" t="s">
        <v>37</v>
      </c>
      <c r="AK14" s="312" t="s">
        <v>39</v>
      </c>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s="4" customFormat="1" ht="94.5" customHeight="1" x14ac:dyDescent="0.3">
      <c r="A15" s="92"/>
      <c r="B15" s="313"/>
      <c r="C15" s="309"/>
      <c r="D15" s="310"/>
      <c r="E15" s="310"/>
      <c r="F15" s="309"/>
      <c r="G15" s="310"/>
      <c r="H15" s="310"/>
      <c r="I15" s="310"/>
      <c r="J15" s="309"/>
      <c r="K15" s="310"/>
      <c r="L15" s="310"/>
      <c r="M15" s="309"/>
      <c r="N15" s="309"/>
      <c r="O15" s="310"/>
      <c r="P15" s="314"/>
      <c r="Q15" s="310"/>
      <c r="R15" s="310"/>
      <c r="S15" s="168" t="s">
        <v>13</v>
      </c>
      <c r="T15" s="168" t="s">
        <v>17</v>
      </c>
      <c r="U15" s="168" t="s">
        <v>28</v>
      </c>
      <c r="V15" s="168" t="s">
        <v>18</v>
      </c>
      <c r="W15" s="168" t="s">
        <v>21</v>
      </c>
      <c r="X15" s="168" t="s">
        <v>24</v>
      </c>
      <c r="Y15" s="314"/>
      <c r="Z15" s="314"/>
      <c r="AA15" s="314"/>
      <c r="AB15" s="314"/>
      <c r="AC15" s="314"/>
      <c r="AD15" s="314"/>
      <c r="AE15" s="314"/>
      <c r="AF15" s="310"/>
      <c r="AG15" s="310"/>
      <c r="AH15" s="310"/>
      <c r="AI15" s="310"/>
      <c r="AJ15" s="310"/>
      <c r="AK15" s="312"/>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s="3" customFormat="1" ht="213" customHeight="1" thickBot="1" x14ac:dyDescent="0.3">
      <c r="B16" s="305">
        <v>1</v>
      </c>
      <c r="C16" s="302" t="s">
        <v>195</v>
      </c>
      <c r="D16" s="302" t="s">
        <v>254</v>
      </c>
      <c r="E16" s="302" t="s">
        <v>255</v>
      </c>
      <c r="F16" s="302" t="s">
        <v>256</v>
      </c>
      <c r="G16" s="302" t="s">
        <v>188</v>
      </c>
      <c r="H16" s="303">
        <v>5</v>
      </c>
      <c r="I16" s="304" t="str">
        <f>IF(H16&lt;=0,"",IF(H16&lt;=2,"Muy Baja",IF(H16&lt;=24,"Baja",IF(H16&lt;=500,"Media",IF(H16&lt;=5000,"Alta","Muy Alta")))))</f>
        <v>Baja</v>
      </c>
      <c r="J16" s="307">
        <f>IF(I16="","",IF(I16="Muy Baja",0.2,IF(I16="Baja",0.4,IF(I16="Media",0.6,IF(I16="Alta",0.8,IF(I16="Muy Alta",1,))))))</f>
        <v>0.4</v>
      </c>
      <c r="K16" s="308" t="s">
        <v>136</v>
      </c>
      <c r="L16" s="307" t="str">
        <f>IF(NOT(ISERROR(MATCH(K16,'Tabla Impacto'!$B$222:$B$224,0))),'Tabla Impacto'!$F$224&amp;"Por favor no seleccionar los criterios de impacto(Afectación Económica o presupuestal y Pérdida Reputacional)",K16)</f>
        <v xml:space="preserve">     El riesgo afecta la imagen de de la entidad con efecto publicitario sostenido a nivel de sector administrativo, nivel departamental o municipal</v>
      </c>
      <c r="M16" s="304" t="str">
        <f>IF(OR(L16='Tabla Impacto'!$C$12,L16='Tabla Impacto'!$D$12),"Leve",IF(OR(L16='Tabla Impacto'!$C$13,L16='Tabla Impacto'!$D$13),"Menor",IF(OR(L16='Tabla Impacto'!$C$14,L16='Tabla Impacto'!$D$14),"Moderado",IF(OR(L16='Tabla Impacto'!$C$15,L16='Tabla Impacto'!$D$15),"Mayor",IF(OR(L16='Tabla Impacto'!$C$16,L16='Tabla Impacto'!$D$16),"Catastrófico","")))))</f>
        <v>Mayor</v>
      </c>
      <c r="N16" s="307">
        <f>IF(M16="","",IF(M16="Leve",0.2,IF(M16="Menor",0.4,IF(M16="Moderado",0.6,IF(M16="Mayor",0.8,IF(M16="Catastrófico",1,))))))</f>
        <v>0.8</v>
      </c>
      <c r="O16" s="306" t="str">
        <f>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Alto</v>
      </c>
      <c r="P16" s="169">
        <v>1</v>
      </c>
      <c r="Q16" s="166" t="s">
        <v>257</v>
      </c>
      <c r="R16" s="170" t="str">
        <f t="shared" ref="R16:R17" si="0">IF(OR(S16="Preventivo",S16="Detectivo"),"Probabilidad",IF(S16="Correctivo","Impacto",""))</f>
        <v>Probabilidad</v>
      </c>
      <c r="S16" s="171" t="s">
        <v>14</v>
      </c>
      <c r="T16" s="171" t="s">
        <v>9</v>
      </c>
      <c r="U16" s="172" t="str">
        <f t="shared" ref="U16:U21" si="1">IF(AND(S16="Preventivo",T16="Automático"),"50%",IF(AND(S16="Preventivo",T16="Manual"),"40%",IF(AND(S16="Detectivo",T16="Automático"),"40%",IF(AND(S16="Detectivo",T16="Manual"),"30%",IF(AND(S16="Correctivo",T16="Automático"),"35%",IF(AND(S16="Correctivo",T16="Manual"),"25%",""))))))</f>
        <v>40%</v>
      </c>
      <c r="V16" s="171" t="s">
        <v>19</v>
      </c>
      <c r="W16" s="171" t="s">
        <v>22</v>
      </c>
      <c r="X16" s="171" t="s">
        <v>110</v>
      </c>
      <c r="Y16" s="173">
        <f>IFERROR(IF(R16="Probabilidad",(J16-(+J16*U16)),IF(R16="Impacto",J16,"")),"")</f>
        <v>0.24</v>
      </c>
      <c r="Z16" s="174" t="str">
        <f>IFERROR(IF(Y16="","",IF(Y16&lt;=0.2,"Muy Baja",IF(Y16&lt;=0.4,"Baja",IF(Y16&lt;=0.6,"Media",IF(Y16&lt;=0.8,"Alta","Muy Alta"))))),"")</f>
        <v>Baja</v>
      </c>
      <c r="AA16" s="172">
        <f>+Y16</f>
        <v>0.24</v>
      </c>
      <c r="AB16" s="174" t="str">
        <f>IFERROR(IF(AC16="","",IF(AC16&lt;=0.2,"Leve",IF(AC16&lt;=0.4,"Menor",IF(AC16&lt;=0.6,"Moderado",IF(AC16&lt;=0.8,"Mayor","Catastrófico"))))),"")</f>
        <v>Mayor</v>
      </c>
      <c r="AC16" s="172">
        <f>IFERROR(IF(R16="Impacto",(N16-(+N16*U16)),IF(R16="Probabilidad",N16,"")),"")</f>
        <v>0.8</v>
      </c>
      <c r="AD16" s="175"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Alto</v>
      </c>
      <c r="AE16" s="171" t="s">
        <v>117</v>
      </c>
      <c r="AF16" s="165" t="s">
        <v>258</v>
      </c>
      <c r="AG16" s="165" t="s">
        <v>246</v>
      </c>
      <c r="AH16" s="176">
        <v>44408</v>
      </c>
      <c r="AI16" s="208" t="s">
        <v>260</v>
      </c>
      <c r="AJ16" s="207" t="s">
        <v>261</v>
      </c>
      <c r="AK16" s="521" t="s">
        <v>262</v>
      </c>
      <c r="AL16" s="206"/>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row>
    <row r="17" spans="2:69" ht="132" hidden="1" customHeight="1" x14ac:dyDescent="0.3">
      <c r="B17" s="305"/>
      <c r="C17" s="302"/>
      <c r="D17" s="302"/>
      <c r="E17" s="302"/>
      <c r="F17" s="302"/>
      <c r="G17" s="302"/>
      <c r="H17" s="303"/>
      <c r="I17" s="304"/>
      <c r="J17" s="307"/>
      <c r="K17" s="308"/>
      <c r="L17" s="307">
        <f>IF(NOT(ISERROR(MATCH(K17,_xlfn.ANCHORARRAY(F28),0))),J30&amp;"Por favor no seleccionar los criterios de impacto",K17)</f>
        <v>0</v>
      </c>
      <c r="M17" s="304"/>
      <c r="N17" s="307"/>
      <c r="O17" s="306"/>
      <c r="P17" s="169">
        <v>2</v>
      </c>
      <c r="Q17" s="166"/>
      <c r="R17" s="170" t="str">
        <f t="shared" si="0"/>
        <v/>
      </c>
      <c r="S17" s="171"/>
      <c r="T17" s="171"/>
      <c r="U17" s="172" t="str">
        <f t="shared" si="1"/>
        <v/>
      </c>
      <c r="V17" s="171"/>
      <c r="W17" s="171"/>
      <c r="X17" s="171"/>
      <c r="Y17" s="173" t="str">
        <f>IFERROR(IF(AND(R16="Probabilidad",R17="Probabilidad"),(AA16-(+AA16*U17)),IF(R17="Probabilidad",(J16-(+J16*U17)),IF(R17="Impacto",AA16,""))),"")</f>
        <v/>
      </c>
      <c r="Z17" s="174" t="str">
        <f t="shared" ref="Z17:Z75" si="2">IFERROR(IF(Y17="","",IF(Y17&lt;=0.2,"Muy Baja",IF(Y17&lt;=0.4,"Baja",IF(Y17&lt;=0.6,"Media",IF(Y17&lt;=0.8,"Alta","Muy Alta"))))),"")</f>
        <v/>
      </c>
      <c r="AA17" s="172" t="str">
        <f t="shared" ref="AA17:AA21" si="3">+Y17</f>
        <v/>
      </c>
      <c r="AB17" s="174" t="str">
        <f t="shared" ref="AB17:AB75" si="4">IFERROR(IF(AC17="","",IF(AC17&lt;=0.2,"Leve",IF(AC17&lt;=0.4,"Menor",IF(AC17&lt;=0.6,"Moderado",IF(AC17&lt;=0.8,"Mayor","Catastrófico"))))),"")</f>
        <v/>
      </c>
      <c r="AC17" s="172" t="str">
        <f>IFERROR(IF(AND(R16="Impacto",R17="Impacto"),(AC16-(+AC16*U17)),IF(R17="Impacto",($N$16-(+$N$16*U17)),IF(R17="Probabilidad",AC16,""))),"")</f>
        <v/>
      </c>
      <c r="AD17" s="175" t="str">
        <f t="shared" ref="AD17:AD21" si="5">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171"/>
      <c r="AF17" s="165"/>
      <c r="AG17" s="165"/>
      <c r="AH17" s="176"/>
      <c r="AI17" s="176"/>
      <c r="AJ17" s="165"/>
      <c r="AK17" s="177"/>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69" ht="24" hidden="1" customHeight="1" x14ac:dyDescent="0.3">
      <c r="B18" s="305"/>
      <c r="C18" s="302"/>
      <c r="D18" s="302"/>
      <c r="E18" s="302"/>
      <c r="F18" s="302"/>
      <c r="G18" s="302"/>
      <c r="H18" s="303"/>
      <c r="I18" s="304"/>
      <c r="J18" s="307"/>
      <c r="K18" s="308"/>
      <c r="L18" s="307">
        <f>IF(NOT(ISERROR(MATCH(K18,_xlfn.ANCHORARRAY(F29),0))),J31&amp;"Por favor no seleccionar los criterios de impacto",K18)</f>
        <v>0</v>
      </c>
      <c r="M18" s="304"/>
      <c r="N18" s="307"/>
      <c r="O18" s="306"/>
      <c r="P18" s="169">
        <v>3</v>
      </c>
      <c r="Q18" s="178"/>
      <c r="R18" s="170" t="str">
        <f>IF(OR(S18="Preventivo",S18="Detectivo"),"Probabilidad",IF(S18="Correctivo","Impacto",""))</f>
        <v/>
      </c>
      <c r="S18" s="171"/>
      <c r="T18" s="171"/>
      <c r="U18" s="172" t="str">
        <f t="shared" si="1"/>
        <v/>
      </c>
      <c r="V18" s="171"/>
      <c r="W18" s="171"/>
      <c r="X18" s="171"/>
      <c r="Y18" s="173" t="str">
        <f>IFERROR(IF(AND(R17="Probabilidad",R18="Probabilidad"),(AA17-(+AA17*U18)),IF(AND(R17="Impacto",R18="Probabilidad"),(AA16-(+AA16*U18)),IF(R18="Impacto",AA17,""))),"")</f>
        <v/>
      </c>
      <c r="Z18" s="174" t="str">
        <f t="shared" si="2"/>
        <v/>
      </c>
      <c r="AA18" s="172" t="str">
        <f t="shared" si="3"/>
        <v/>
      </c>
      <c r="AB18" s="174" t="str">
        <f t="shared" si="4"/>
        <v/>
      </c>
      <c r="AC18" s="172" t="str">
        <f>IFERROR(IF(AND(R17="Impacto",R18="Impacto"),(AC17-(+AC17*U18)),IF(AND(R17="Probabilidad",R18="Impacto"),(AC16-(+AC16*U18)),IF(R18="Probabilidad",AC17,""))),"")</f>
        <v/>
      </c>
      <c r="AD18" s="175" t="str">
        <f t="shared" si="5"/>
        <v/>
      </c>
      <c r="AE18" s="171"/>
      <c r="AF18" s="165"/>
      <c r="AG18" s="165"/>
      <c r="AH18" s="176"/>
      <c r="AI18" s="176"/>
      <c r="AJ18" s="165"/>
      <c r="AK18" s="177"/>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69" ht="24" hidden="1" customHeight="1" x14ac:dyDescent="0.3">
      <c r="B19" s="305"/>
      <c r="C19" s="302"/>
      <c r="D19" s="302"/>
      <c r="E19" s="302"/>
      <c r="F19" s="302"/>
      <c r="G19" s="302"/>
      <c r="H19" s="303"/>
      <c r="I19" s="304"/>
      <c r="J19" s="307"/>
      <c r="K19" s="308"/>
      <c r="L19" s="307">
        <f>IF(NOT(ISERROR(MATCH(K19,_xlfn.ANCHORARRAY(F30),0))),J32&amp;"Por favor no seleccionar los criterios de impacto",K19)</f>
        <v>0</v>
      </c>
      <c r="M19" s="304"/>
      <c r="N19" s="307"/>
      <c r="O19" s="306"/>
      <c r="P19" s="169">
        <v>4</v>
      </c>
      <c r="Q19" s="166"/>
      <c r="R19" s="170" t="str">
        <f t="shared" ref="R19:R21" si="6">IF(OR(S19="Preventivo",S19="Detectivo"),"Probabilidad",IF(S19="Correctivo","Impacto",""))</f>
        <v/>
      </c>
      <c r="S19" s="171"/>
      <c r="T19" s="171"/>
      <c r="U19" s="172" t="str">
        <f t="shared" si="1"/>
        <v/>
      </c>
      <c r="V19" s="171"/>
      <c r="W19" s="171"/>
      <c r="X19" s="171"/>
      <c r="Y19" s="173" t="str">
        <f t="shared" ref="Y19:Y21" si="7">IFERROR(IF(AND(R18="Probabilidad",R19="Probabilidad"),(AA18-(+AA18*U19)),IF(AND(R18="Impacto",R19="Probabilidad"),(AA17-(+AA17*U19)),IF(R19="Impacto",AA18,""))),"")</f>
        <v/>
      </c>
      <c r="Z19" s="174" t="str">
        <f t="shared" si="2"/>
        <v/>
      </c>
      <c r="AA19" s="172" t="str">
        <f t="shared" si="3"/>
        <v/>
      </c>
      <c r="AB19" s="174" t="str">
        <f t="shared" si="4"/>
        <v/>
      </c>
      <c r="AC19" s="172" t="str">
        <f t="shared" ref="AC19:AC21" si="8">IFERROR(IF(AND(R18="Impacto",R19="Impacto"),(AC18-(+AC18*U19)),IF(AND(R18="Probabilidad",R19="Impacto"),(AC17-(+AC17*U19)),IF(R19="Probabilidad",AC18,""))),"")</f>
        <v/>
      </c>
      <c r="AD19" s="175"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171"/>
      <c r="AF19" s="165"/>
      <c r="AG19" s="165"/>
      <c r="AH19" s="176"/>
      <c r="AI19" s="176"/>
      <c r="AJ19" s="165"/>
      <c r="AK19" s="177"/>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69" ht="24" hidden="1" customHeight="1" x14ac:dyDescent="0.3">
      <c r="B20" s="305"/>
      <c r="C20" s="302"/>
      <c r="D20" s="302"/>
      <c r="E20" s="302"/>
      <c r="F20" s="302"/>
      <c r="G20" s="302"/>
      <c r="H20" s="303"/>
      <c r="I20" s="304"/>
      <c r="J20" s="307"/>
      <c r="K20" s="308"/>
      <c r="L20" s="307">
        <f>IF(NOT(ISERROR(MATCH(K20,_xlfn.ANCHORARRAY(F31),0))),J33&amp;"Por favor no seleccionar los criterios de impacto",K20)</f>
        <v>0</v>
      </c>
      <c r="M20" s="304"/>
      <c r="N20" s="307"/>
      <c r="O20" s="306"/>
      <c r="P20" s="169">
        <v>5</v>
      </c>
      <c r="Q20" s="166"/>
      <c r="R20" s="170" t="str">
        <f t="shared" si="6"/>
        <v/>
      </c>
      <c r="S20" s="171"/>
      <c r="T20" s="171"/>
      <c r="U20" s="172" t="str">
        <f t="shared" si="1"/>
        <v/>
      </c>
      <c r="V20" s="171"/>
      <c r="W20" s="171"/>
      <c r="X20" s="171"/>
      <c r="Y20" s="173" t="str">
        <f t="shared" si="7"/>
        <v/>
      </c>
      <c r="Z20" s="174" t="str">
        <f t="shared" si="2"/>
        <v/>
      </c>
      <c r="AA20" s="172" t="str">
        <f t="shared" si="3"/>
        <v/>
      </c>
      <c r="AB20" s="174" t="str">
        <f t="shared" si="4"/>
        <v/>
      </c>
      <c r="AC20" s="172" t="str">
        <f t="shared" si="8"/>
        <v/>
      </c>
      <c r="AD20" s="175" t="str">
        <f t="shared" si="5"/>
        <v/>
      </c>
      <c r="AE20" s="171"/>
      <c r="AF20" s="165"/>
      <c r="AG20" s="165"/>
      <c r="AH20" s="176"/>
      <c r="AI20" s="176"/>
      <c r="AJ20" s="165"/>
      <c r="AK20" s="177"/>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69" ht="58.5" hidden="1" customHeight="1" x14ac:dyDescent="0.3">
      <c r="B21" s="305"/>
      <c r="C21" s="302"/>
      <c r="D21" s="302"/>
      <c r="E21" s="302"/>
      <c r="F21" s="302"/>
      <c r="G21" s="302"/>
      <c r="H21" s="303"/>
      <c r="I21" s="304"/>
      <c r="J21" s="307"/>
      <c r="K21" s="308"/>
      <c r="L21" s="307">
        <f>IF(NOT(ISERROR(MATCH(K21,_xlfn.ANCHORARRAY(F32),0))),J34&amp;"Por favor no seleccionar los criterios de impacto",K21)</f>
        <v>0</v>
      </c>
      <c r="M21" s="304"/>
      <c r="N21" s="307"/>
      <c r="O21" s="306"/>
      <c r="P21" s="169">
        <v>6</v>
      </c>
      <c r="Q21" s="166"/>
      <c r="R21" s="170" t="str">
        <f t="shared" si="6"/>
        <v/>
      </c>
      <c r="S21" s="171"/>
      <c r="T21" s="171"/>
      <c r="U21" s="172" t="str">
        <f t="shared" si="1"/>
        <v/>
      </c>
      <c r="V21" s="171"/>
      <c r="W21" s="171"/>
      <c r="X21" s="171"/>
      <c r="Y21" s="173" t="str">
        <f t="shared" si="7"/>
        <v/>
      </c>
      <c r="Z21" s="174" t="str">
        <f t="shared" si="2"/>
        <v/>
      </c>
      <c r="AA21" s="172" t="str">
        <f t="shared" si="3"/>
        <v/>
      </c>
      <c r="AB21" s="174" t="str">
        <f t="shared" si="4"/>
        <v/>
      </c>
      <c r="AC21" s="172" t="str">
        <f t="shared" si="8"/>
        <v/>
      </c>
      <c r="AD21" s="175" t="str">
        <f t="shared" si="5"/>
        <v/>
      </c>
      <c r="AE21" s="171"/>
      <c r="AF21" s="165"/>
      <c r="AG21" s="165"/>
      <c r="AH21" s="176"/>
      <c r="AI21" s="176"/>
      <c r="AJ21" s="165"/>
      <c r="AK21" s="177"/>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69" ht="151.5" hidden="1" customHeight="1" x14ac:dyDescent="0.3">
      <c r="B22" s="318">
        <v>2</v>
      </c>
      <c r="C22" s="311"/>
      <c r="D22" s="311"/>
      <c r="E22" s="311"/>
      <c r="F22" s="311"/>
      <c r="G22" s="311"/>
      <c r="H22" s="319"/>
      <c r="I22" s="316" t="str">
        <f>IF(H22&lt;=0,"",IF(H22&lt;=2,"Muy Baja",IF(H22&lt;=24,"Baja",IF(H22&lt;=500,"Media",IF(H22&lt;=5000,"Alta","Muy Alta")))))</f>
        <v/>
      </c>
      <c r="J22" s="315" t="str">
        <f>IF(I22="","",IF(I22="Muy Baja",0.2,IF(I22="Baja",0.4,IF(I22="Media",0.6,IF(I22="Alta",0.8,IF(I22="Muy Alta",1,))))))</f>
        <v/>
      </c>
      <c r="K22" s="320"/>
      <c r="L22" s="315">
        <f>IF(NOT(ISERROR(MATCH(K22,'Tabla Impacto'!$B$222:$B$224,0))),'Tabla Impacto'!$F$224&amp;"Por favor no seleccionar los criterios de impacto(Afectación Económica o presupuestal y Pérdida Reputacional)",K22)</f>
        <v>0</v>
      </c>
      <c r="M22" s="316" t="str">
        <f>IF(OR(L22='Tabla Impacto'!$C$12,L22='Tabla Impacto'!$D$12),"Leve",IF(OR(L22='Tabla Impacto'!$C$13,L22='Tabla Impacto'!$D$13),"Menor",IF(OR(L22='Tabla Impacto'!$C$14,L22='Tabla Impacto'!$D$14),"Moderado",IF(OR(L22='Tabla Impacto'!$C$15,L22='Tabla Impacto'!$D$15),"Mayor",IF(OR(L22='Tabla Impacto'!$C$16,L22='Tabla Impacto'!$D$16),"Catastrófico","")))))</f>
        <v/>
      </c>
      <c r="N22" s="315" t="str">
        <f>IF(M22="","",IF(M22="Leve",0.2,IF(M22="Menor",0.4,IF(M22="Moderado",0.6,IF(M22="Mayor",0.8,IF(M22="Catastrófico",1,))))))</f>
        <v/>
      </c>
      <c r="O22" s="317"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
      </c>
      <c r="P22" s="179">
        <v>1</v>
      </c>
      <c r="Q22" s="180"/>
      <c r="R22" s="181" t="str">
        <f>IF(OR(S22="Preventivo",S22="Detectivo"),"Probabilidad",IF(S22="Correctivo","Impacto",""))</f>
        <v/>
      </c>
      <c r="S22" s="182"/>
      <c r="T22" s="182"/>
      <c r="U22" s="183" t="str">
        <f>IF(AND(S22="Preventivo",T22="Automático"),"50%",IF(AND(S22="Preventivo",T22="Manual"),"40%",IF(AND(S22="Detectivo",T22="Automático"),"40%",IF(AND(S22="Detectivo",T22="Manual"),"30%",IF(AND(S22="Correctivo",T22="Automático"),"35%",IF(AND(S22="Correctivo",T22="Manual"),"25%",""))))))</f>
        <v/>
      </c>
      <c r="V22" s="182"/>
      <c r="W22" s="182"/>
      <c r="X22" s="182"/>
      <c r="Y22" s="184" t="str">
        <f>IFERROR(IF(R22="Probabilidad",(J22-(+J22*U22)),IF(R22="Impacto",J22,"")),"")</f>
        <v/>
      </c>
      <c r="Z22" s="185" t="str">
        <f>IFERROR(IF(Y22="","",IF(Y22&lt;=0.2,"Muy Baja",IF(Y22&lt;=0.4,"Baja",IF(Y22&lt;=0.6,"Media",IF(Y22&lt;=0.8,"Alta","Muy Alta"))))),"")</f>
        <v/>
      </c>
      <c r="AA22" s="183" t="str">
        <f>+Y22</f>
        <v/>
      </c>
      <c r="AB22" s="185" t="str">
        <f>IFERROR(IF(AC22="","",IF(AC22&lt;=0.2,"Leve",IF(AC22&lt;=0.4,"Menor",IF(AC22&lt;=0.6,"Moderado",IF(AC22&lt;=0.8,"Mayor","Catastrófico"))))),"")</f>
        <v/>
      </c>
      <c r="AC22" s="183" t="str">
        <f>IFERROR(IF(R22="Impacto",(N22-(+N22*U22)),IF(R22="Probabilidad",N22,"")),"")</f>
        <v/>
      </c>
      <c r="AD22" s="186" t="str">
        <f>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
      </c>
      <c r="AE22" s="182"/>
      <c r="AF22" s="167"/>
      <c r="AG22" s="167"/>
      <c r="AH22" s="187"/>
      <c r="AI22" s="187"/>
      <c r="AJ22" s="167"/>
      <c r="AK22" s="188"/>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69" ht="151.5" hidden="1" customHeight="1" x14ac:dyDescent="0.3">
      <c r="B23" s="318"/>
      <c r="C23" s="311"/>
      <c r="D23" s="311"/>
      <c r="E23" s="311"/>
      <c r="F23" s="311"/>
      <c r="G23" s="311"/>
      <c r="H23" s="319"/>
      <c r="I23" s="316"/>
      <c r="J23" s="315"/>
      <c r="K23" s="320"/>
      <c r="L23" s="315">
        <f>IF(NOT(ISERROR(MATCH(K23,_xlfn.ANCHORARRAY(F34),0))),J36&amp;"Por favor no seleccionar los criterios de impacto",K23)</f>
        <v>0</v>
      </c>
      <c r="M23" s="316"/>
      <c r="N23" s="315"/>
      <c r="O23" s="317"/>
      <c r="P23" s="179">
        <v>2</v>
      </c>
      <c r="Q23" s="180"/>
      <c r="R23" s="181" t="str">
        <f>IF(OR(S23="Preventivo",S23="Detectivo"),"Probabilidad",IF(S23="Correctivo","Impacto",""))</f>
        <v/>
      </c>
      <c r="S23" s="182"/>
      <c r="T23" s="182"/>
      <c r="U23" s="183" t="str">
        <f t="shared" ref="U23:U27" si="9">IF(AND(S23="Preventivo",T23="Automático"),"50%",IF(AND(S23="Preventivo",T23="Manual"),"40%",IF(AND(S23="Detectivo",T23="Automático"),"40%",IF(AND(S23="Detectivo",T23="Manual"),"30%",IF(AND(S23="Correctivo",T23="Automático"),"35%",IF(AND(S23="Correctivo",T23="Manual"),"25%",""))))))</f>
        <v/>
      </c>
      <c r="V23" s="182"/>
      <c r="W23" s="182"/>
      <c r="X23" s="182"/>
      <c r="Y23" s="184" t="str">
        <f>IFERROR(IF(AND(R22="Probabilidad",R23="Probabilidad"),(AA22-(+AA22*U23)),IF(R23="Probabilidad",(J22-(+J22*U23)),IF(R23="Impacto",AA22,""))),"")</f>
        <v/>
      </c>
      <c r="Z23" s="185" t="str">
        <f t="shared" si="2"/>
        <v/>
      </c>
      <c r="AA23" s="183" t="str">
        <f t="shared" ref="AA23:AA27" si="10">+Y23</f>
        <v/>
      </c>
      <c r="AB23" s="185" t="str">
        <f t="shared" si="4"/>
        <v/>
      </c>
      <c r="AC23" s="183" t="str">
        <f>IFERROR(IF(AND(R22="Impacto",R23="Impacto"),(AC16-(+AC16*U23)),IF(R23="Impacto",($N$22-(+$N$22*U23)),IF(R23="Probabilidad",AC16,""))),"")</f>
        <v/>
      </c>
      <c r="AD23" s="186" t="str">
        <f t="shared" ref="AD23:AD24" si="11">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182"/>
      <c r="AF23" s="167"/>
      <c r="AG23" s="167"/>
      <c r="AH23" s="187"/>
      <c r="AI23" s="187"/>
      <c r="AJ23" s="167"/>
      <c r="AK23" s="188"/>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69" ht="151.5" hidden="1" customHeight="1" x14ac:dyDescent="0.3">
      <c r="B24" s="318"/>
      <c r="C24" s="311"/>
      <c r="D24" s="311"/>
      <c r="E24" s="311"/>
      <c r="F24" s="311"/>
      <c r="G24" s="311"/>
      <c r="H24" s="319"/>
      <c r="I24" s="316"/>
      <c r="J24" s="315"/>
      <c r="K24" s="320"/>
      <c r="L24" s="315">
        <f>IF(NOT(ISERROR(MATCH(K24,_xlfn.ANCHORARRAY(F35),0))),J37&amp;"Por favor no seleccionar los criterios de impacto",K24)</f>
        <v>0</v>
      </c>
      <c r="M24" s="316"/>
      <c r="N24" s="315"/>
      <c r="O24" s="317"/>
      <c r="P24" s="179">
        <v>3</v>
      </c>
      <c r="Q24" s="189"/>
      <c r="R24" s="181" t="str">
        <f>IF(OR(S24="Preventivo",S24="Detectivo"),"Probabilidad",IF(S24="Correctivo","Impacto",""))</f>
        <v/>
      </c>
      <c r="S24" s="182"/>
      <c r="T24" s="182"/>
      <c r="U24" s="183" t="str">
        <f t="shared" si="9"/>
        <v/>
      </c>
      <c r="V24" s="182"/>
      <c r="W24" s="182"/>
      <c r="X24" s="182"/>
      <c r="Y24" s="184" t="str">
        <f>IFERROR(IF(AND(R23="Probabilidad",R24="Probabilidad"),(AA23-(+AA23*U24)),IF(AND(R23="Impacto",R24="Probabilidad"),(AA22-(+AA22*U24)),IF(R24="Impacto",AA23,""))),"")</f>
        <v/>
      </c>
      <c r="Z24" s="185" t="str">
        <f t="shared" si="2"/>
        <v/>
      </c>
      <c r="AA24" s="183" t="str">
        <f t="shared" si="10"/>
        <v/>
      </c>
      <c r="AB24" s="185" t="str">
        <f t="shared" si="4"/>
        <v/>
      </c>
      <c r="AC24" s="183" t="str">
        <f>IFERROR(IF(AND(R23="Impacto",R24="Impacto"),(AC23-(+AC23*U24)),IF(AND(R23="Probabilidad",R24="Impacto"),(AC22-(+AC22*U24)),IF(R24="Probabilidad",AC23,""))),"")</f>
        <v/>
      </c>
      <c r="AD24" s="186" t="str">
        <f t="shared" si="11"/>
        <v/>
      </c>
      <c r="AE24" s="182"/>
      <c r="AF24" s="167"/>
      <c r="AG24" s="167"/>
      <c r="AH24" s="187"/>
      <c r="AI24" s="187"/>
      <c r="AJ24" s="167"/>
      <c r="AK24" s="188"/>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69" ht="151.5" hidden="1" customHeight="1" x14ac:dyDescent="0.3">
      <c r="B25" s="318"/>
      <c r="C25" s="311"/>
      <c r="D25" s="311"/>
      <c r="E25" s="311"/>
      <c r="F25" s="311"/>
      <c r="G25" s="311"/>
      <c r="H25" s="319"/>
      <c r="I25" s="316"/>
      <c r="J25" s="315"/>
      <c r="K25" s="320"/>
      <c r="L25" s="315">
        <f>IF(NOT(ISERROR(MATCH(K25,_xlfn.ANCHORARRAY(F36),0))),J38&amp;"Por favor no seleccionar los criterios de impacto",K25)</f>
        <v>0</v>
      </c>
      <c r="M25" s="316"/>
      <c r="N25" s="315"/>
      <c r="O25" s="317"/>
      <c r="P25" s="179">
        <v>4</v>
      </c>
      <c r="Q25" s="180"/>
      <c r="R25" s="181" t="str">
        <f t="shared" ref="R25:R27" si="12">IF(OR(S25="Preventivo",S25="Detectivo"),"Probabilidad",IF(S25="Correctivo","Impacto",""))</f>
        <v/>
      </c>
      <c r="S25" s="182"/>
      <c r="T25" s="182"/>
      <c r="U25" s="183" t="str">
        <f t="shared" si="9"/>
        <v/>
      </c>
      <c r="V25" s="182"/>
      <c r="W25" s="182"/>
      <c r="X25" s="182"/>
      <c r="Y25" s="184" t="str">
        <f t="shared" ref="Y25:Y27" si="13">IFERROR(IF(AND(R24="Probabilidad",R25="Probabilidad"),(AA24-(+AA24*U25)),IF(AND(R24="Impacto",R25="Probabilidad"),(AA23-(+AA23*U25)),IF(R25="Impacto",AA24,""))),"")</f>
        <v/>
      </c>
      <c r="Z25" s="185" t="str">
        <f t="shared" si="2"/>
        <v/>
      </c>
      <c r="AA25" s="183" t="str">
        <f t="shared" si="10"/>
        <v/>
      </c>
      <c r="AB25" s="185" t="str">
        <f t="shared" si="4"/>
        <v/>
      </c>
      <c r="AC25" s="183" t="str">
        <f t="shared" ref="AC25:AC27" si="14">IFERROR(IF(AND(R24="Impacto",R25="Impacto"),(AC24-(+AC24*U25)),IF(AND(R24="Probabilidad",R25="Impacto"),(AC23-(+AC23*U25)),IF(R25="Probabilidad",AC24,""))),"")</f>
        <v/>
      </c>
      <c r="AD25" s="186"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182"/>
      <c r="AF25" s="167"/>
      <c r="AG25" s="167"/>
      <c r="AH25" s="187"/>
      <c r="AI25" s="187"/>
      <c r="AJ25" s="167"/>
      <c r="AK25" s="188"/>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69" ht="151.5" hidden="1" customHeight="1" x14ac:dyDescent="0.3">
      <c r="B26" s="318"/>
      <c r="C26" s="311"/>
      <c r="D26" s="311"/>
      <c r="E26" s="311"/>
      <c r="F26" s="311"/>
      <c r="G26" s="311"/>
      <c r="H26" s="319"/>
      <c r="I26" s="316"/>
      <c r="J26" s="315"/>
      <c r="K26" s="320"/>
      <c r="L26" s="315">
        <f>IF(NOT(ISERROR(MATCH(K26,_xlfn.ANCHORARRAY(F37),0))),J39&amp;"Por favor no seleccionar los criterios de impacto",K26)</f>
        <v>0</v>
      </c>
      <c r="M26" s="316"/>
      <c r="N26" s="315"/>
      <c r="O26" s="317"/>
      <c r="P26" s="179">
        <v>5</v>
      </c>
      <c r="Q26" s="180"/>
      <c r="R26" s="181" t="str">
        <f t="shared" si="12"/>
        <v/>
      </c>
      <c r="S26" s="182"/>
      <c r="T26" s="182"/>
      <c r="U26" s="183" t="str">
        <f t="shared" si="9"/>
        <v/>
      </c>
      <c r="V26" s="182"/>
      <c r="W26" s="182"/>
      <c r="X26" s="182"/>
      <c r="Y26" s="184" t="str">
        <f t="shared" si="13"/>
        <v/>
      </c>
      <c r="Z26" s="185" t="str">
        <f t="shared" si="2"/>
        <v/>
      </c>
      <c r="AA26" s="183" t="str">
        <f t="shared" si="10"/>
        <v/>
      </c>
      <c r="AB26" s="185" t="str">
        <f t="shared" si="4"/>
        <v/>
      </c>
      <c r="AC26" s="183" t="str">
        <f t="shared" si="14"/>
        <v/>
      </c>
      <c r="AD26" s="186" t="str">
        <f t="shared" ref="AD26:AD27" si="15">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182"/>
      <c r="AF26" s="167"/>
      <c r="AG26" s="167"/>
      <c r="AH26" s="187"/>
      <c r="AI26" s="187"/>
      <c r="AJ26" s="167"/>
      <c r="AK26" s="188"/>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69" ht="151.5" hidden="1" customHeight="1" x14ac:dyDescent="0.3">
      <c r="B27" s="318"/>
      <c r="C27" s="311"/>
      <c r="D27" s="311"/>
      <c r="E27" s="311"/>
      <c r="F27" s="311"/>
      <c r="G27" s="311"/>
      <c r="H27" s="319"/>
      <c r="I27" s="316"/>
      <c r="J27" s="315"/>
      <c r="K27" s="320"/>
      <c r="L27" s="315">
        <f>IF(NOT(ISERROR(MATCH(K27,_xlfn.ANCHORARRAY(F38),0))),J40&amp;"Por favor no seleccionar los criterios de impacto",K27)</f>
        <v>0</v>
      </c>
      <c r="M27" s="316"/>
      <c r="N27" s="315"/>
      <c r="O27" s="317"/>
      <c r="P27" s="179">
        <v>6</v>
      </c>
      <c r="Q27" s="180"/>
      <c r="R27" s="181" t="str">
        <f t="shared" si="12"/>
        <v/>
      </c>
      <c r="S27" s="182"/>
      <c r="T27" s="182"/>
      <c r="U27" s="183" t="str">
        <f t="shared" si="9"/>
        <v/>
      </c>
      <c r="V27" s="182"/>
      <c r="W27" s="182"/>
      <c r="X27" s="182"/>
      <c r="Y27" s="184" t="str">
        <f t="shared" si="13"/>
        <v/>
      </c>
      <c r="Z27" s="185" t="str">
        <f t="shared" si="2"/>
        <v/>
      </c>
      <c r="AA27" s="183" t="str">
        <f t="shared" si="10"/>
        <v/>
      </c>
      <c r="AB27" s="185" t="str">
        <f t="shared" si="4"/>
        <v/>
      </c>
      <c r="AC27" s="183" t="str">
        <f t="shared" si="14"/>
        <v/>
      </c>
      <c r="AD27" s="186" t="str">
        <f t="shared" si="15"/>
        <v/>
      </c>
      <c r="AE27" s="182"/>
      <c r="AF27" s="167"/>
      <c r="AG27" s="167"/>
      <c r="AH27" s="187"/>
      <c r="AI27" s="187"/>
      <c r="AJ27" s="167"/>
      <c r="AK27" s="188"/>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69" ht="151.5" hidden="1" customHeight="1" x14ac:dyDescent="0.3">
      <c r="B28" s="318">
        <v>3</v>
      </c>
      <c r="C28" s="311"/>
      <c r="D28" s="311"/>
      <c r="E28" s="311"/>
      <c r="F28" s="311"/>
      <c r="G28" s="311"/>
      <c r="H28" s="319"/>
      <c r="I28" s="316" t="str">
        <f>IF(H28&lt;=0,"",IF(H28&lt;=2,"Muy Baja",IF(H28&lt;=24,"Baja",IF(H28&lt;=500,"Media",IF(H28&lt;=5000,"Alta","Muy Alta")))))</f>
        <v/>
      </c>
      <c r="J28" s="315" t="str">
        <f>IF(I28="","",IF(I28="Muy Baja",0.2,IF(I28="Baja",0.4,IF(I28="Media",0.6,IF(I28="Alta",0.8,IF(I28="Muy Alta",1,))))))</f>
        <v/>
      </c>
      <c r="K28" s="320"/>
      <c r="L28" s="315">
        <f>IF(NOT(ISERROR(MATCH(K28,'Tabla Impacto'!$B$222:$B$224,0))),'Tabla Impacto'!$F$224&amp;"Por favor no seleccionar los criterios de impacto(Afectación Económica o presupuestal y Pérdida Reputacional)",K28)</f>
        <v>0</v>
      </c>
      <c r="M28" s="316" t="str">
        <f>IF(OR(L28='Tabla Impacto'!$C$12,L28='Tabla Impacto'!$D$12),"Leve",IF(OR(L28='Tabla Impacto'!$C$13,L28='Tabla Impacto'!$D$13),"Menor",IF(OR(L28='Tabla Impacto'!$C$14,L28='Tabla Impacto'!$D$14),"Moderado",IF(OR(L28='Tabla Impacto'!$C$15,L28='Tabla Impacto'!$D$15),"Mayor",IF(OR(L28='Tabla Impacto'!$C$16,L28='Tabla Impacto'!$D$16),"Catastrófico","")))))</f>
        <v/>
      </c>
      <c r="N28" s="315" t="str">
        <f>IF(M28="","",IF(M28="Leve",0.2,IF(M28="Menor",0.4,IF(M28="Moderado",0.6,IF(M28="Mayor",0.8,IF(M28="Catastrófico",1,))))))</f>
        <v/>
      </c>
      <c r="O28" s="317" t="str">
        <f>IF(OR(AND(I28="Muy Baja",M28="Leve"),AND(I28="Muy Baja",M28="Menor"),AND(I28="Baja",M28="Leve")),"Bajo",IF(OR(AND(I28="Muy baja",M28="Moderado"),AND(I28="Baja",M28="Menor"),AND(I28="Baja",M28="Moderado"),AND(I28="Media",M28="Leve"),AND(I28="Media",M28="Menor"),AND(I28="Media",M28="Moderado"),AND(I28="Alta",M28="Leve"),AND(I28="Alta",M28="Menor")),"Moderado",IF(OR(AND(I28="Muy Baja",M28="Mayor"),AND(I28="Baja",M28="Mayor"),AND(I28="Media",M28="Mayor"),AND(I28="Alta",M28="Moderado"),AND(I28="Alta",M28="Mayor"),AND(I28="Muy Alta",M28="Leve"),AND(I28="Muy Alta",M28="Menor"),AND(I28="Muy Alta",M28="Moderado"),AND(I28="Muy Alta",M28="Mayor")),"Alto",IF(OR(AND(I28="Muy Baja",M28="Catastrófico"),AND(I28="Baja",M28="Catastrófico"),AND(I28="Media",M28="Catastrófico"),AND(I28="Alta",M28="Catastrófico"),AND(I28="Muy Alta",M28="Catastrófico")),"Extremo",""))))</f>
        <v/>
      </c>
      <c r="P28" s="179">
        <v>1</v>
      </c>
      <c r="Q28" s="180"/>
      <c r="R28" s="181" t="str">
        <f>IF(OR(S28="Preventivo",S28="Detectivo"),"Probabilidad",IF(S28="Correctivo","Impacto",""))</f>
        <v/>
      </c>
      <c r="S28" s="182"/>
      <c r="T28" s="182"/>
      <c r="U28" s="183" t="str">
        <f>IF(AND(S28="Preventivo",T28="Automático"),"50%",IF(AND(S28="Preventivo",T28="Manual"),"40%",IF(AND(S28="Detectivo",T28="Automático"),"40%",IF(AND(S28="Detectivo",T28="Manual"),"30%",IF(AND(S28="Correctivo",T28="Automático"),"35%",IF(AND(S28="Correctivo",T28="Manual"),"25%",""))))))</f>
        <v/>
      </c>
      <c r="V28" s="182"/>
      <c r="W28" s="182"/>
      <c r="X28" s="182"/>
      <c r="Y28" s="184" t="str">
        <f>IFERROR(IF(R28="Probabilidad",(J28-(+J28*U28)),IF(R28="Impacto",J28,"")),"")</f>
        <v/>
      </c>
      <c r="Z28" s="185" t="str">
        <f>IFERROR(IF(Y28="","",IF(Y28&lt;=0.2,"Muy Baja",IF(Y28&lt;=0.4,"Baja",IF(Y28&lt;=0.6,"Media",IF(Y28&lt;=0.8,"Alta","Muy Alta"))))),"")</f>
        <v/>
      </c>
      <c r="AA28" s="183" t="str">
        <f>+Y28</f>
        <v/>
      </c>
      <c r="AB28" s="185" t="str">
        <f>IFERROR(IF(AC28="","",IF(AC28&lt;=0.2,"Leve",IF(AC28&lt;=0.4,"Menor",IF(AC28&lt;=0.6,"Moderado",IF(AC28&lt;=0.8,"Mayor","Catastrófico"))))),"")</f>
        <v/>
      </c>
      <c r="AC28" s="183" t="str">
        <f>IFERROR(IF(R28="Impacto",(N28-(+N28*U28)),IF(R28="Probabilidad",N28,"")),"")</f>
        <v/>
      </c>
      <c r="AD28" s="186" t="str">
        <f>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182"/>
      <c r="AF28" s="167"/>
      <c r="AG28" s="167"/>
      <c r="AH28" s="187"/>
      <c r="AI28" s="187"/>
      <c r="AJ28" s="167"/>
      <c r="AK28" s="188"/>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2:69" ht="151.5" hidden="1" customHeight="1" x14ac:dyDescent="0.3">
      <c r="B29" s="318"/>
      <c r="C29" s="311"/>
      <c r="D29" s="311"/>
      <c r="E29" s="311"/>
      <c r="F29" s="311"/>
      <c r="G29" s="311"/>
      <c r="H29" s="319"/>
      <c r="I29" s="316"/>
      <c r="J29" s="315"/>
      <c r="K29" s="320"/>
      <c r="L29" s="315">
        <f t="shared" ref="L29:L33" si="16">IF(NOT(ISERROR(MATCH(K29,_xlfn.ANCHORARRAY(F40),0))),J42&amp;"Por favor no seleccionar los criterios de impacto",K29)</f>
        <v>0</v>
      </c>
      <c r="M29" s="316"/>
      <c r="N29" s="315"/>
      <c r="O29" s="317"/>
      <c r="P29" s="179">
        <v>2</v>
      </c>
      <c r="Q29" s="180"/>
      <c r="R29" s="181" t="str">
        <f>IF(OR(S29="Preventivo",S29="Detectivo"),"Probabilidad",IF(S29="Correctivo","Impacto",""))</f>
        <v/>
      </c>
      <c r="S29" s="182"/>
      <c r="T29" s="182"/>
      <c r="U29" s="183" t="str">
        <f t="shared" ref="U29:U33" si="17">IF(AND(S29="Preventivo",T29="Automático"),"50%",IF(AND(S29="Preventivo",T29="Manual"),"40%",IF(AND(S29="Detectivo",T29="Automático"),"40%",IF(AND(S29="Detectivo",T29="Manual"),"30%",IF(AND(S29="Correctivo",T29="Automático"),"35%",IF(AND(S29="Correctivo",T29="Manual"),"25%",""))))))</f>
        <v/>
      </c>
      <c r="V29" s="182"/>
      <c r="W29" s="182"/>
      <c r="X29" s="182"/>
      <c r="Y29" s="190" t="str">
        <f>IFERROR(IF(AND(R28="Probabilidad",R29="Probabilidad"),(AA28-(+AA28*U29)),IF(R29="Probabilidad",(J28-(+J28*U29)),IF(R29="Impacto",AA28,""))),"")</f>
        <v/>
      </c>
      <c r="Z29" s="185" t="str">
        <f t="shared" si="2"/>
        <v/>
      </c>
      <c r="AA29" s="183" t="str">
        <f t="shared" ref="AA29:AA33" si="18">+Y29</f>
        <v/>
      </c>
      <c r="AB29" s="185" t="str">
        <f t="shared" si="4"/>
        <v/>
      </c>
      <c r="AC29" s="183" t="str">
        <f>IFERROR(IF(AND(R28="Impacto",R29="Impacto"),(AC22-(+AC22*U29)),IF(R29="Impacto",($N$28-(+$N$28*U29)),IF(R29="Probabilidad",AC22,""))),"")</f>
        <v/>
      </c>
      <c r="AD29" s="186" t="str">
        <f t="shared" ref="AD29:AD30" si="19">IFERROR(IF(OR(AND(Z29="Muy Baja",AB29="Leve"),AND(Z29="Muy Baja",AB29="Menor"),AND(Z29="Baja",AB29="Leve")),"Bajo",IF(OR(AND(Z29="Muy baja",AB29="Moderado"),AND(Z29="Baja",AB29="Menor"),AND(Z29="Baja",AB29="Moderado"),AND(Z29="Media",AB29="Leve"),AND(Z29="Media",AB29="Menor"),AND(Z29="Media",AB29="Moderado"),AND(Z29="Alta",AB29="Leve"),AND(Z29="Alta",AB29="Menor")),"Moderado",IF(OR(AND(Z29="Muy Baja",AB29="Mayor"),AND(Z29="Baja",AB29="Mayor"),AND(Z29="Media",AB29="Mayor"),AND(Z29="Alta",AB29="Moderado"),AND(Z29="Alta",AB29="Mayor"),AND(Z29="Muy Alta",AB29="Leve"),AND(Z29="Muy Alta",AB29="Menor"),AND(Z29="Muy Alta",AB29="Moderado"),AND(Z29="Muy Alta",AB29="Mayor")),"Alto",IF(OR(AND(Z29="Muy Baja",AB29="Catastrófico"),AND(Z29="Baja",AB29="Catastrófico"),AND(Z29="Media",AB29="Catastrófico"),AND(Z29="Alta",AB29="Catastrófico"),AND(Z29="Muy Alta",AB29="Catastrófico")),"Extremo","")))),"")</f>
        <v/>
      </c>
      <c r="AE29" s="182"/>
      <c r="AF29" s="167"/>
      <c r="AG29" s="167"/>
      <c r="AH29" s="187"/>
      <c r="AI29" s="187"/>
      <c r="AJ29" s="167"/>
      <c r="AK29" s="188"/>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69" ht="151.5" hidden="1" customHeight="1" x14ac:dyDescent="0.3">
      <c r="B30" s="318"/>
      <c r="C30" s="311"/>
      <c r="D30" s="311"/>
      <c r="E30" s="311"/>
      <c r="F30" s="311"/>
      <c r="G30" s="311"/>
      <c r="H30" s="319"/>
      <c r="I30" s="316"/>
      <c r="J30" s="315"/>
      <c r="K30" s="320"/>
      <c r="L30" s="315">
        <f t="shared" si="16"/>
        <v>0</v>
      </c>
      <c r="M30" s="316"/>
      <c r="N30" s="315"/>
      <c r="O30" s="317"/>
      <c r="P30" s="179">
        <v>3</v>
      </c>
      <c r="Q30" s="189"/>
      <c r="R30" s="181" t="str">
        <f>IF(OR(S30="Preventivo",S30="Detectivo"),"Probabilidad",IF(S30="Correctivo","Impacto",""))</f>
        <v/>
      </c>
      <c r="S30" s="182"/>
      <c r="T30" s="182"/>
      <c r="U30" s="183" t="str">
        <f t="shared" si="17"/>
        <v/>
      </c>
      <c r="V30" s="182"/>
      <c r="W30" s="182"/>
      <c r="X30" s="182"/>
      <c r="Y30" s="184" t="str">
        <f>IFERROR(IF(AND(R29="Probabilidad",R30="Probabilidad"),(AA29-(+AA29*U30)),IF(AND(R29="Impacto",R30="Probabilidad"),(AA28-(+AA28*U30)),IF(R30="Impacto",AA29,""))),"")</f>
        <v/>
      </c>
      <c r="Z30" s="185" t="str">
        <f t="shared" si="2"/>
        <v/>
      </c>
      <c r="AA30" s="183" t="str">
        <f t="shared" si="18"/>
        <v/>
      </c>
      <c r="AB30" s="185" t="str">
        <f t="shared" si="4"/>
        <v/>
      </c>
      <c r="AC30" s="183" t="str">
        <f>IFERROR(IF(AND(R29="Impacto",R30="Impacto"),(AC29-(+AC29*U30)),IF(AND(R29="Probabilidad",R30="Impacto"),(AC28-(+AC28*U30)),IF(R30="Probabilidad",AC29,""))),"")</f>
        <v/>
      </c>
      <c r="AD30" s="186" t="str">
        <f t="shared" si="19"/>
        <v/>
      </c>
      <c r="AE30" s="182"/>
      <c r="AF30" s="167"/>
      <c r="AG30" s="167"/>
      <c r="AH30" s="187"/>
      <c r="AI30" s="187"/>
      <c r="AJ30" s="167"/>
      <c r="AK30" s="188"/>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69" ht="151.5" hidden="1" customHeight="1" x14ac:dyDescent="0.3">
      <c r="B31" s="318"/>
      <c r="C31" s="311"/>
      <c r="D31" s="311"/>
      <c r="E31" s="311"/>
      <c r="F31" s="311"/>
      <c r="G31" s="311"/>
      <c r="H31" s="319"/>
      <c r="I31" s="316"/>
      <c r="J31" s="315"/>
      <c r="K31" s="320"/>
      <c r="L31" s="315">
        <f t="shared" si="16"/>
        <v>0</v>
      </c>
      <c r="M31" s="316"/>
      <c r="N31" s="315"/>
      <c r="O31" s="317"/>
      <c r="P31" s="179">
        <v>4</v>
      </c>
      <c r="Q31" s="180"/>
      <c r="R31" s="181" t="str">
        <f t="shared" ref="R31:R33" si="20">IF(OR(S31="Preventivo",S31="Detectivo"),"Probabilidad",IF(S31="Correctivo","Impacto",""))</f>
        <v/>
      </c>
      <c r="S31" s="182"/>
      <c r="T31" s="182"/>
      <c r="U31" s="183" t="str">
        <f t="shared" si="17"/>
        <v/>
      </c>
      <c r="V31" s="182"/>
      <c r="W31" s="182"/>
      <c r="X31" s="182"/>
      <c r="Y31" s="184" t="str">
        <f t="shared" ref="Y31:Y33" si="21">IFERROR(IF(AND(R30="Probabilidad",R31="Probabilidad"),(AA30-(+AA30*U31)),IF(AND(R30="Impacto",R31="Probabilidad"),(AA29-(+AA29*U31)),IF(R31="Impacto",AA30,""))),"")</f>
        <v/>
      </c>
      <c r="Z31" s="185" t="str">
        <f t="shared" si="2"/>
        <v/>
      </c>
      <c r="AA31" s="183" t="str">
        <f t="shared" si="18"/>
        <v/>
      </c>
      <c r="AB31" s="185" t="str">
        <f t="shared" si="4"/>
        <v/>
      </c>
      <c r="AC31" s="183" t="str">
        <f t="shared" ref="AC31:AC33" si="22">IFERROR(IF(AND(R30="Impacto",R31="Impacto"),(AC30-(+AC30*U31)),IF(AND(R30="Probabilidad",R31="Impacto"),(AC29-(+AC29*U31)),IF(R31="Probabilidad",AC30,""))),"")</f>
        <v/>
      </c>
      <c r="AD31" s="186" t="str">
        <f>IFERROR(IF(OR(AND(Z31="Muy Baja",AB31="Leve"),AND(Z31="Muy Baja",AB31="Menor"),AND(Z31="Baja",AB31="Leve")),"Bajo",IF(OR(AND(Z31="Muy baja",AB31="Moderado"),AND(Z31="Baja",AB31="Menor"),AND(Z31="Baja",AB31="Moderado"),AND(Z31="Media",AB31="Leve"),AND(Z31="Media",AB31="Menor"),AND(Z31="Media",AB31="Moderado"),AND(Z31="Alta",AB31="Leve"),AND(Z31="Alta",AB31="Menor")),"Moderado",IF(OR(AND(Z31="Muy Baja",AB31="Mayor"),AND(Z31="Baja",AB31="Mayor"),AND(Z31="Media",AB31="Mayor"),AND(Z31="Alta",AB31="Moderado"),AND(Z31="Alta",AB31="Mayor"),AND(Z31="Muy Alta",AB31="Leve"),AND(Z31="Muy Alta",AB31="Menor"),AND(Z31="Muy Alta",AB31="Moderado"),AND(Z31="Muy Alta",AB31="Mayor")),"Alto",IF(OR(AND(Z31="Muy Baja",AB31="Catastrófico"),AND(Z31="Baja",AB31="Catastrófico"),AND(Z31="Media",AB31="Catastrófico"),AND(Z31="Alta",AB31="Catastrófico"),AND(Z31="Muy Alta",AB31="Catastrófico")),"Extremo","")))),"")</f>
        <v/>
      </c>
      <c r="AE31" s="182"/>
      <c r="AF31" s="167"/>
      <c r="AG31" s="167"/>
      <c r="AH31" s="187"/>
      <c r="AI31" s="187"/>
      <c r="AJ31" s="167"/>
      <c r="AK31" s="188"/>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69" ht="151.5" hidden="1" customHeight="1" x14ac:dyDescent="0.3">
      <c r="B32" s="318"/>
      <c r="C32" s="311"/>
      <c r="D32" s="311"/>
      <c r="E32" s="311"/>
      <c r="F32" s="311"/>
      <c r="G32" s="311"/>
      <c r="H32" s="319"/>
      <c r="I32" s="316"/>
      <c r="J32" s="315"/>
      <c r="K32" s="320"/>
      <c r="L32" s="315">
        <f t="shared" si="16"/>
        <v>0</v>
      </c>
      <c r="M32" s="316"/>
      <c r="N32" s="315"/>
      <c r="O32" s="317"/>
      <c r="P32" s="179">
        <v>5</v>
      </c>
      <c r="Q32" s="180"/>
      <c r="R32" s="181" t="str">
        <f t="shared" si="20"/>
        <v/>
      </c>
      <c r="S32" s="182"/>
      <c r="T32" s="182"/>
      <c r="U32" s="183" t="str">
        <f t="shared" si="17"/>
        <v/>
      </c>
      <c r="V32" s="182"/>
      <c r="W32" s="182"/>
      <c r="X32" s="182"/>
      <c r="Y32" s="184" t="str">
        <f t="shared" si="21"/>
        <v/>
      </c>
      <c r="Z32" s="185" t="str">
        <f t="shared" si="2"/>
        <v/>
      </c>
      <c r="AA32" s="183" t="str">
        <f t="shared" si="18"/>
        <v/>
      </c>
      <c r="AB32" s="185" t="str">
        <f t="shared" si="4"/>
        <v/>
      </c>
      <c r="AC32" s="183" t="str">
        <f t="shared" si="22"/>
        <v/>
      </c>
      <c r="AD32" s="186" t="str">
        <f t="shared" ref="AD32:AD33" si="23">IFERROR(IF(OR(AND(Z32="Muy Baja",AB32="Leve"),AND(Z32="Muy Baja",AB32="Menor"),AND(Z32="Baja",AB32="Leve")),"Bajo",IF(OR(AND(Z32="Muy baja",AB32="Moderado"),AND(Z32="Baja",AB32="Menor"),AND(Z32="Baja",AB32="Moderado"),AND(Z32="Media",AB32="Leve"),AND(Z32="Media",AB32="Menor"),AND(Z32="Media",AB32="Moderado"),AND(Z32="Alta",AB32="Leve"),AND(Z32="Alta",AB32="Menor")),"Moderado",IF(OR(AND(Z32="Muy Baja",AB32="Mayor"),AND(Z32="Baja",AB32="Mayor"),AND(Z32="Media",AB32="Mayor"),AND(Z32="Alta",AB32="Moderado"),AND(Z32="Alta",AB32="Mayor"),AND(Z32="Muy Alta",AB32="Leve"),AND(Z32="Muy Alta",AB32="Menor"),AND(Z32="Muy Alta",AB32="Moderado"),AND(Z32="Muy Alta",AB32="Mayor")),"Alto",IF(OR(AND(Z32="Muy Baja",AB32="Catastrófico"),AND(Z32="Baja",AB32="Catastrófico"),AND(Z32="Media",AB32="Catastrófico"),AND(Z32="Alta",AB32="Catastrófico"),AND(Z32="Muy Alta",AB32="Catastrófico")),"Extremo","")))),"")</f>
        <v/>
      </c>
      <c r="AE32" s="182"/>
      <c r="AF32" s="167"/>
      <c r="AG32" s="167"/>
      <c r="AH32" s="187"/>
      <c r="AI32" s="187"/>
      <c r="AJ32" s="167"/>
      <c r="AK32" s="188"/>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69" ht="151.5" hidden="1" customHeight="1" x14ac:dyDescent="0.3">
      <c r="B33" s="318"/>
      <c r="C33" s="311"/>
      <c r="D33" s="311"/>
      <c r="E33" s="311"/>
      <c r="F33" s="311"/>
      <c r="G33" s="311"/>
      <c r="H33" s="319"/>
      <c r="I33" s="316"/>
      <c r="J33" s="315"/>
      <c r="K33" s="320"/>
      <c r="L33" s="315">
        <f t="shared" si="16"/>
        <v>0</v>
      </c>
      <c r="M33" s="316"/>
      <c r="N33" s="315"/>
      <c r="O33" s="317"/>
      <c r="P33" s="179">
        <v>6</v>
      </c>
      <c r="Q33" s="180"/>
      <c r="R33" s="181" t="str">
        <f t="shared" si="20"/>
        <v/>
      </c>
      <c r="S33" s="182"/>
      <c r="T33" s="182"/>
      <c r="U33" s="183" t="str">
        <f t="shared" si="17"/>
        <v/>
      </c>
      <c r="V33" s="182"/>
      <c r="W33" s="182"/>
      <c r="X33" s="182"/>
      <c r="Y33" s="184" t="str">
        <f t="shared" si="21"/>
        <v/>
      </c>
      <c r="Z33" s="185" t="str">
        <f t="shared" si="2"/>
        <v/>
      </c>
      <c r="AA33" s="183" t="str">
        <f t="shared" si="18"/>
        <v/>
      </c>
      <c r="AB33" s="185" t="str">
        <f t="shared" si="4"/>
        <v/>
      </c>
      <c r="AC33" s="183" t="str">
        <f t="shared" si="22"/>
        <v/>
      </c>
      <c r="AD33" s="186" t="str">
        <f t="shared" si="23"/>
        <v/>
      </c>
      <c r="AE33" s="182"/>
      <c r="AF33" s="167"/>
      <c r="AG33" s="167"/>
      <c r="AH33" s="187"/>
      <c r="AI33" s="187"/>
      <c r="AJ33" s="167"/>
      <c r="AK33" s="188"/>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2:69" ht="151.5" hidden="1" customHeight="1" x14ac:dyDescent="0.3">
      <c r="B34" s="318">
        <v>4</v>
      </c>
      <c r="C34" s="311"/>
      <c r="D34" s="311"/>
      <c r="E34" s="311"/>
      <c r="F34" s="311"/>
      <c r="G34" s="311"/>
      <c r="H34" s="319"/>
      <c r="I34" s="316" t="str">
        <f>IF(H34&lt;=0,"",IF(H34&lt;=2,"Muy Baja",IF(H34&lt;=24,"Baja",IF(H34&lt;=500,"Media",IF(H34&lt;=5000,"Alta","Muy Alta")))))</f>
        <v/>
      </c>
      <c r="J34" s="315" t="str">
        <f>IF(I34="","",IF(I34="Muy Baja",0.2,IF(I34="Baja",0.4,IF(I34="Media",0.6,IF(I34="Alta",0.8,IF(I34="Muy Alta",1,))))))</f>
        <v/>
      </c>
      <c r="K34" s="320"/>
      <c r="L34" s="315">
        <f>IF(NOT(ISERROR(MATCH(K34,'Tabla Impacto'!$B$222:$B$224,0))),'Tabla Impacto'!$F$224&amp;"Por favor no seleccionar los criterios de impacto(Afectación Económica o presupuestal y Pérdida Reputacional)",K34)</f>
        <v>0</v>
      </c>
      <c r="M34" s="316" t="str">
        <f>IF(OR(L34='Tabla Impacto'!$C$12,L34='Tabla Impacto'!$D$12),"Leve",IF(OR(L34='Tabla Impacto'!$C$13,L34='Tabla Impacto'!$D$13),"Menor",IF(OR(L34='Tabla Impacto'!$C$14,L34='Tabla Impacto'!$D$14),"Moderado",IF(OR(L34='Tabla Impacto'!$C$15,L34='Tabla Impacto'!$D$15),"Mayor",IF(OR(L34='Tabla Impacto'!$C$16,L34='Tabla Impacto'!$D$16),"Catastrófico","")))))</f>
        <v/>
      </c>
      <c r="N34" s="315" t="str">
        <f>IF(M34="","",IF(M34="Leve",0.2,IF(M34="Menor",0.4,IF(M34="Moderado",0.6,IF(M34="Mayor",0.8,IF(M34="Catastrófico",1,))))))</f>
        <v/>
      </c>
      <c r="O34" s="317" t="str">
        <f>IF(OR(AND(I34="Muy Baja",M34="Leve"),AND(I34="Muy Baja",M34="Menor"),AND(I34="Baja",M34="Leve")),"Bajo",IF(OR(AND(I34="Muy baja",M34="Moderado"),AND(I34="Baja",M34="Menor"),AND(I34="Baja",M34="Moderado"),AND(I34="Media",M34="Leve"),AND(I34="Media",M34="Menor"),AND(I34="Media",M34="Moderado"),AND(I34="Alta",M34="Leve"),AND(I34="Alta",M34="Menor")),"Moderado",IF(OR(AND(I34="Muy Baja",M34="Mayor"),AND(I34="Baja",M34="Mayor"),AND(I34="Media",M34="Mayor"),AND(I34="Alta",M34="Moderado"),AND(I34="Alta",M34="Mayor"),AND(I34="Muy Alta",M34="Leve"),AND(I34="Muy Alta",M34="Menor"),AND(I34="Muy Alta",M34="Moderado"),AND(I34="Muy Alta",M34="Mayor")),"Alto",IF(OR(AND(I34="Muy Baja",M34="Catastrófico"),AND(I34="Baja",M34="Catastrófico"),AND(I34="Media",M34="Catastrófico"),AND(I34="Alta",M34="Catastrófico"),AND(I34="Muy Alta",M34="Catastrófico")),"Extremo",""))))</f>
        <v/>
      </c>
      <c r="P34" s="179">
        <v>1</v>
      </c>
      <c r="Q34" s="180"/>
      <c r="R34" s="181" t="str">
        <f>IF(OR(S34="Preventivo",S34="Detectivo"),"Probabilidad",IF(S34="Correctivo","Impacto",""))</f>
        <v/>
      </c>
      <c r="S34" s="182"/>
      <c r="T34" s="182"/>
      <c r="U34" s="183" t="str">
        <f>IF(AND(S34="Preventivo",T34="Automático"),"50%",IF(AND(S34="Preventivo",T34="Manual"),"40%",IF(AND(S34="Detectivo",T34="Automático"),"40%",IF(AND(S34="Detectivo",T34="Manual"),"30%",IF(AND(S34="Correctivo",T34="Automático"),"35%",IF(AND(S34="Correctivo",T34="Manual"),"25%",""))))))</f>
        <v/>
      </c>
      <c r="V34" s="182"/>
      <c r="W34" s="182"/>
      <c r="X34" s="182"/>
      <c r="Y34" s="184" t="str">
        <f>IFERROR(IF(R34="Probabilidad",(J34-(+J34*U34)),IF(R34="Impacto",J34,"")),"")</f>
        <v/>
      </c>
      <c r="Z34" s="185" t="str">
        <f>IFERROR(IF(Y34="","",IF(Y34&lt;=0.2,"Muy Baja",IF(Y34&lt;=0.4,"Baja",IF(Y34&lt;=0.6,"Media",IF(Y34&lt;=0.8,"Alta","Muy Alta"))))),"")</f>
        <v/>
      </c>
      <c r="AA34" s="183" t="str">
        <f>+Y34</f>
        <v/>
      </c>
      <c r="AB34" s="185" t="str">
        <f>IFERROR(IF(AC34="","",IF(AC34&lt;=0.2,"Leve",IF(AC34&lt;=0.4,"Menor",IF(AC34&lt;=0.6,"Moderado",IF(AC34&lt;=0.8,"Mayor","Catastrófico"))))),"")</f>
        <v/>
      </c>
      <c r="AC34" s="183" t="str">
        <f>IFERROR(IF(R34="Impacto",(N34-(+N34*U34)),IF(R34="Probabilidad",N34,"")),"")</f>
        <v/>
      </c>
      <c r="AD34" s="186" t="str">
        <f>IFERROR(IF(OR(AND(Z34="Muy Baja",AB34="Leve"),AND(Z34="Muy Baja",AB34="Menor"),AND(Z34="Baja",AB34="Leve")),"Bajo",IF(OR(AND(Z34="Muy baja",AB34="Moderado"),AND(Z34="Baja",AB34="Menor"),AND(Z34="Baja",AB34="Moderado"),AND(Z34="Media",AB34="Leve"),AND(Z34="Media",AB34="Menor"),AND(Z34="Media",AB34="Moderado"),AND(Z34="Alta",AB34="Leve"),AND(Z34="Alta",AB34="Menor")),"Moderado",IF(OR(AND(Z34="Muy Baja",AB34="Mayor"),AND(Z34="Baja",AB34="Mayor"),AND(Z34="Media",AB34="Mayor"),AND(Z34="Alta",AB34="Moderado"),AND(Z34="Alta",AB34="Mayor"),AND(Z34="Muy Alta",AB34="Leve"),AND(Z34="Muy Alta",AB34="Menor"),AND(Z34="Muy Alta",AB34="Moderado"),AND(Z34="Muy Alta",AB34="Mayor")),"Alto",IF(OR(AND(Z34="Muy Baja",AB34="Catastrófico"),AND(Z34="Baja",AB34="Catastrófico"),AND(Z34="Media",AB34="Catastrófico"),AND(Z34="Alta",AB34="Catastrófico"),AND(Z34="Muy Alta",AB34="Catastrófico")),"Extremo","")))),"")</f>
        <v/>
      </c>
      <c r="AE34" s="182"/>
      <c r="AF34" s="167"/>
      <c r="AG34" s="167"/>
      <c r="AH34" s="187"/>
      <c r="AI34" s="187"/>
      <c r="AJ34" s="167"/>
      <c r="AK34" s="188"/>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2:69" ht="151.5" hidden="1" customHeight="1" x14ac:dyDescent="0.3">
      <c r="B35" s="318"/>
      <c r="C35" s="311"/>
      <c r="D35" s="311"/>
      <c r="E35" s="311"/>
      <c r="F35" s="311"/>
      <c r="G35" s="311"/>
      <c r="H35" s="319"/>
      <c r="I35" s="316"/>
      <c r="J35" s="315"/>
      <c r="K35" s="320"/>
      <c r="L35" s="315">
        <f t="shared" ref="L35:L39" si="24">IF(NOT(ISERROR(MATCH(K35,_xlfn.ANCHORARRAY(F46),0))),J48&amp;"Por favor no seleccionar los criterios de impacto",K35)</f>
        <v>0</v>
      </c>
      <c r="M35" s="316"/>
      <c r="N35" s="315"/>
      <c r="O35" s="317"/>
      <c r="P35" s="179">
        <v>2</v>
      </c>
      <c r="Q35" s="180"/>
      <c r="R35" s="181" t="str">
        <f>IF(OR(S35="Preventivo",S35="Detectivo"),"Probabilidad",IF(S35="Correctivo","Impacto",""))</f>
        <v/>
      </c>
      <c r="S35" s="182"/>
      <c r="T35" s="182"/>
      <c r="U35" s="183" t="str">
        <f t="shared" ref="U35:U39" si="25">IF(AND(S35="Preventivo",T35="Automático"),"50%",IF(AND(S35="Preventivo",T35="Manual"),"40%",IF(AND(S35="Detectivo",T35="Automático"),"40%",IF(AND(S35="Detectivo",T35="Manual"),"30%",IF(AND(S35="Correctivo",T35="Automático"),"35%",IF(AND(S35="Correctivo",T35="Manual"),"25%",""))))))</f>
        <v/>
      </c>
      <c r="V35" s="182"/>
      <c r="W35" s="182"/>
      <c r="X35" s="182"/>
      <c r="Y35" s="184" t="str">
        <f>IFERROR(IF(AND(R34="Probabilidad",R35="Probabilidad"),(AA34-(+AA34*U35)),IF(R35="Probabilidad",(J34-(+J34*U35)),IF(R35="Impacto",AA34,""))),"")</f>
        <v/>
      </c>
      <c r="Z35" s="185" t="str">
        <f t="shared" si="2"/>
        <v/>
      </c>
      <c r="AA35" s="183" t="str">
        <f t="shared" ref="AA35:AA39" si="26">+Y35</f>
        <v/>
      </c>
      <c r="AB35" s="185" t="str">
        <f t="shared" si="4"/>
        <v/>
      </c>
      <c r="AC35" s="183" t="str">
        <f>IFERROR(IF(AND(R34="Impacto",R35="Impacto"),(AC28-(+AC28*U35)),IF(R35="Impacto",($N$34-(+$N$34*U35)),IF(R35="Probabilidad",AC28,""))),"")</f>
        <v/>
      </c>
      <c r="AD35" s="186" t="str">
        <f t="shared" ref="AD35:AD36" si="27">IFERROR(IF(OR(AND(Z35="Muy Baja",AB35="Leve"),AND(Z35="Muy Baja",AB35="Menor"),AND(Z35="Baja",AB35="Leve")),"Bajo",IF(OR(AND(Z35="Muy baja",AB35="Moderado"),AND(Z35="Baja",AB35="Menor"),AND(Z35="Baja",AB35="Moderado"),AND(Z35="Media",AB35="Leve"),AND(Z35="Media",AB35="Menor"),AND(Z35="Media",AB35="Moderado"),AND(Z35="Alta",AB35="Leve"),AND(Z35="Alta",AB35="Menor")),"Moderado",IF(OR(AND(Z35="Muy Baja",AB35="Mayor"),AND(Z35="Baja",AB35="Mayor"),AND(Z35="Media",AB35="Mayor"),AND(Z35="Alta",AB35="Moderado"),AND(Z35="Alta",AB35="Mayor"),AND(Z35="Muy Alta",AB35="Leve"),AND(Z35="Muy Alta",AB35="Menor"),AND(Z35="Muy Alta",AB35="Moderado"),AND(Z35="Muy Alta",AB35="Mayor")),"Alto",IF(OR(AND(Z35="Muy Baja",AB35="Catastrófico"),AND(Z35="Baja",AB35="Catastrófico"),AND(Z35="Media",AB35="Catastrófico"),AND(Z35="Alta",AB35="Catastrófico"),AND(Z35="Muy Alta",AB35="Catastrófico")),"Extremo","")))),"")</f>
        <v/>
      </c>
      <c r="AE35" s="182"/>
      <c r="AF35" s="167"/>
      <c r="AG35" s="167"/>
      <c r="AH35" s="187"/>
      <c r="AI35" s="187"/>
      <c r="AJ35" s="167"/>
      <c r="AK35" s="188"/>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2:69" ht="151.5" hidden="1" customHeight="1" x14ac:dyDescent="0.3">
      <c r="B36" s="318"/>
      <c r="C36" s="311"/>
      <c r="D36" s="311"/>
      <c r="E36" s="311"/>
      <c r="F36" s="311"/>
      <c r="G36" s="311"/>
      <c r="H36" s="319"/>
      <c r="I36" s="316"/>
      <c r="J36" s="315"/>
      <c r="K36" s="320"/>
      <c r="L36" s="315">
        <f t="shared" si="24"/>
        <v>0</v>
      </c>
      <c r="M36" s="316"/>
      <c r="N36" s="315"/>
      <c r="O36" s="317"/>
      <c r="P36" s="179">
        <v>3</v>
      </c>
      <c r="Q36" s="189"/>
      <c r="R36" s="181" t="str">
        <f>IF(OR(S36="Preventivo",S36="Detectivo"),"Probabilidad",IF(S36="Correctivo","Impacto",""))</f>
        <v/>
      </c>
      <c r="S36" s="182"/>
      <c r="T36" s="182"/>
      <c r="U36" s="183" t="str">
        <f t="shared" si="25"/>
        <v/>
      </c>
      <c r="V36" s="182"/>
      <c r="W36" s="182"/>
      <c r="X36" s="182"/>
      <c r="Y36" s="184" t="str">
        <f>IFERROR(IF(AND(R35="Probabilidad",R36="Probabilidad"),(AA35-(+AA35*U36)),IF(AND(R35="Impacto",R36="Probabilidad"),(AA34-(+AA34*U36)),IF(R36="Impacto",AA35,""))),"")</f>
        <v/>
      </c>
      <c r="Z36" s="185" t="str">
        <f t="shared" si="2"/>
        <v/>
      </c>
      <c r="AA36" s="183" t="str">
        <f t="shared" si="26"/>
        <v/>
      </c>
      <c r="AB36" s="185" t="str">
        <f t="shared" si="4"/>
        <v/>
      </c>
      <c r="AC36" s="183" t="str">
        <f>IFERROR(IF(AND(R35="Impacto",R36="Impacto"),(AC35-(+AC35*U36)),IF(AND(R35="Probabilidad",R36="Impacto"),(AC34-(+AC34*U36)),IF(R36="Probabilidad",AC35,""))),"")</f>
        <v/>
      </c>
      <c r="AD36" s="186" t="str">
        <f t="shared" si="27"/>
        <v/>
      </c>
      <c r="AE36" s="182"/>
      <c r="AF36" s="167"/>
      <c r="AG36" s="167"/>
      <c r="AH36" s="187"/>
      <c r="AI36" s="187"/>
      <c r="AJ36" s="167"/>
      <c r="AK36" s="188"/>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2:69" ht="151.5" hidden="1" customHeight="1" x14ac:dyDescent="0.3">
      <c r="B37" s="318"/>
      <c r="C37" s="311"/>
      <c r="D37" s="311"/>
      <c r="E37" s="311"/>
      <c r="F37" s="311"/>
      <c r="G37" s="311"/>
      <c r="H37" s="319"/>
      <c r="I37" s="316"/>
      <c r="J37" s="315"/>
      <c r="K37" s="320"/>
      <c r="L37" s="315">
        <f t="shared" si="24"/>
        <v>0</v>
      </c>
      <c r="M37" s="316"/>
      <c r="N37" s="315"/>
      <c r="O37" s="317"/>
      <c r="P37" s="179">
        <v>4</v>
      </c>
      <c r="Q37" s="180"/>
      <c r="R37" s="181" t="str">
        <f t="shared" ref="R37:R39" si="28">IF(OR(S37="Preventivo",S37="Detectivo"),"Probabilidad",IF(S37="Correctivo","Impacto",""))</f>
        <v/>
      </c>
      <c r="S37" s="182"/>
      <c r="T37" s="182"/>
      <c r="U37" s="183" t="str">
        <f t="shared" si="25"/>
        <v/>
      </c>
      <c r="V37" s="182"/>
      <c r="W37" s="182"/>
      <c r="X37" s="182"/>
      <c r="Y37" s="184" t="str">
        <f t="shared" ref="Y37:Y39" si="29">IFERROR(IF(AND(R36="Probabilidad",R37="Probabilidad"),(AA36-(+AA36*U37)),IF(AND(R36="Impacto",R37="Probabilidad"),(AA35-(+AA35*U37)),IF(R37="Impacto",AA36,""))),"")</f>
        <v/>
      </c>
      <c r="Z37" s="185" t="str">
        <f t="shared" si="2"/>
        <v/>
      </c>
      <c r="AA37" s="183" t="str">
        <f t="shared" si="26"/>
        <v/>
      </c>
      <c r="AB37" s="185" t="str">
        <f t="shared" si="4"/>
        <v/>
      </c>
      <c r="AC37" s="183" t="str">
        <f t="shared" ref="AC37:AC39" si="30">IFERROR(IF(AND(R36="Impacto",R37="Impacto"),(AC36-(+AC36*U37)),IF(AND(R36="Probabilidad",R37="Impacto"),(AC35-(+AC35*U37)),IF(R37="Probabilidad",AC36,""))),"")</f>
        <v/>
      </c>
      <c r="AD37" s="186" t="str">
        <f>IFERROR(IF(OR(AND(Z37="Muy Baja",AB37="Leve"),AND(Z37="Muy Baja",AB37="Menor"),AND(Z37="Baja",AB37="Leve")),"Bajo",IF(OR(AND(Z37="Muy baja",AB37="Moderado"),AND(Z37="Baja",AB37="Menor"),AND(Z37="Baja",AB37="Moderado"),AND(Z37="Media",AB37="Leve"),AND(Z37="Media",AB37="Menor"),AND(Z37="Media",AB37="Moderado"),AND(Z37="Alta",AB37="Leve"),AND(Z37="Alta",AB37="Menor")),"Moderado",IF(OR(AND(Z37="Muy Baja",AB37="Mayor"),AND(Z37="Baja",AB37="Mayor"),AND(Z37="Media",AB37="Mayor"),AND(Z37="Alta",AB37="Moderado"),AND(Z37="Alta",AB37="Mayor"),AND(Z37="Muy Alta",AB37="Leve"),AND(Z37="Muy Alta",AB37="Menor"),AND(Z37="Muy Alta",AB37="Moderado"),AND(Z37="Muy Alta",AB37="Mayor")),"Alto",IF(OR(AND(Z37="Muy Baja",AB37="Catastrófico"),AND(Z37="Baja",AB37="Catastrófico"),AND(Z37="Media",AB37="Catastrófico"),AND(Z37="Alta",AB37="Catastrófico"),AND(Z37="Muy Alta",AB37="Catastrófico")),"Extremo","")))),"")</f>
        <v/>
      </c>
      <c r="AE37" s="182"/>
      <c r="AF37" s="167"/>
      <c r="AG37" s="167"/>
      <c r="AH37" s="187"/>
      <c r="AI37" s="187"/>
      <c r="AJ37" s="167"/>
      <c r="AK37" s="188"/>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2:69" ht="151.5" hidden="1" customHeight="1" x14ac:dyDescent="0.3">
      <c r="B38" s="318"/>
      <c r="C38" s="311"/>
      <c r="D38" s="311"/>
      <c r="E38" s="311"/>
      <c r="F38" s="311"/>
      <c r="G38" s="311"/>
      <c r="H38" s="319"/>
      <c r="I38" s="316"/>
      <c r="J38" s="315"/>
      <c r="K38" s="320"/>
      <c r="L38" s="315">
        <f t="shared" si="24"/>
        <v>0</v>
      </c>
      <c r="M38" s="316"/>
      <c r="N38" s="315"/>
      <c r="O38" s="317"/>
      <c r="P38" s="179">
        <v>5</v>
      </c>
      <c r="Q38" s="180"/>
      <c r="R38" s="181" t="str">
        <f t="shared" si="28"/>
        <v/>
      </c>
      <c r="S38" s="182"/>
      <c r="T38" s="182"/>
      <c r="U38" s="183" t="str">
        <f t="shared" si="25"/>
        <v/>
      </c>
      <c r="V38" s="182"/>
      <c r="W38" s="182"/>
      <c r="X38" s="182"/>
      <c r="Y38" s="190" t="str">
        <f t="shared" si="29"/>
        <v/>
      </c>
      <c r="Z38" s="185" t="str">
        <f>IFERROR(IF(Y38="","",IF(Y38&lt;=0.2,"Muy Baja",IF(Y38&lt;=0.4,"Baja",IF(Y38&lt;=0.6,"Media",IF(Y38&lt;=0.8,"Alta","Muy Alta"))))),"")</f>
        <v/>
      </c>
      <c r="AA38" s="183" t="str">
        <f t="shared" si="26"/>
        <v/>
      </c>
      <c r="AB38" s="185" t="str">
        <f t="shared" si="4"/>
        <v/>
      </c>
      <c r="AC38" s="183" t="str">
        <f t="shared" si="30"/>
        <v/>
      </c>
      <c r="AD38" s="186" t="str">
        <f t="shared" ref="AD38:AD39" si="31">IFERROR(IF(OR(AND(Z38="Muy Baja",AB38="Leve"),AND(Z38="Muy Baja",AB38="Menor"),AND(Z38="Baja",AB38="Leve")),"Bajo",IF(OR(AND(Z38="Muy baja",AB38="Moderado"),AND(Z38="Baja",AB38="Menor"),AND(Z38="Baja",AB38="Moderado"),AND(Z38="Media",AB38="Leve"),AND(Z38="Media",AB38="Menor"),AND(Z38="Media",AB38="Moderado"),AND(Z38="Alta",AB38="Leve"),AND(Z38="Alta",AB38="Menor")),"Moderado",IF(OR(AND(Z38="Muy Baja",AB38="Mayor"),AND(Z38="Baja",AB38="Mayor"),AND(Z38="Media",AB38="Mayor"),AND(Z38="Alta",AB38="Moderado"),AND(Z38="Alta",AB38="Mayor"),AND(Z38="Muy Alta",AB38="Leve"),AND(Z38="Muy Alta",AB38="Menor"),AND(Z38="Muy Alta",AB38="Moderado"),AND(Z38="Muy Alta",AB38="Mayor")),"Alto",IF(OR(AND(Z38="Muy Baja",AB38="Catastrófico"),AND(Z38="Baja",AB38="Catastrófico"),AND(Z38="Media",AB38="Catastrófico"),AND(Z38="Alta",AB38="Catastrófico"),AND(Z38="Muy Alta",AB38="Catastrófico")),"Extremo","")))),"")</f>
        <v/>
      </c>
      <c r="AE38" s="182"/>
      <c r="AF38" s="167"/>
      <c r="AG38" s="167"/>
      <c r="AH38" s="187"/>
      <c r="AI38" s="187"/>
      <c r="AJ38" s="167"/>
      <c r="AK38" s="188"/>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2:69" ht="151.5" hidden="1" customHeight="1" x14ac:dyDescent="0.3">
      <c r="B39" s="318"/>
      <c r="C39" s="311"/>
      <c r="D39" s="311"/>
      <c r="E39" s="311"/>
      <c r="F39" s="311"/>
      <c r="G39" s="311"/>
      <c r="H39" s="319"/>
      <c r="I39" s="316"/>
      <c r="J39" s="315"/>
      <c r="K39" s="320"/>
      <c r="L39" s="315">
        <f t="shared" si="24"/>
        <v>0</v>
      </c>
      <c r="M39" s="316"/>
      <c r="N39" s="315"/>
      <c r="O39" s="317"/>
      <c r="P39" s="179">
        <v>6</v>
      </c>
      <c r="Q39" s="180"/>
      <c r="R39" s="181" t="str">
        <f t="shared" si="28"/>
        <v/>
      </c>
      <c r="S39" s="182"/>
      <c r="T39" s="182"/>
      <c r="U39" s="183" t="str">
        <f t="shared" si="25"/>
        <v/>
      </c>
      <c r="V39" s="182"/>
      <c r="W39" s="182"/>
      <c r="X39" s="182"/>
      <c r="Y39" s="184" t="str">
        <f t="shared" si="29"/>
        <v/>
      </c>
      <c r="Z39" s="185" t="str">
        <f t="shared" si="2"/>
        <v/>
      </c>
      <c r="AA39" s="183" t="str">
        <f t="shared" si="26"/>
        <v/>
      </c>
      <c r="AB39" s="185" t="str">
        <f t="shared" si="4"/>
        <v/>
      </c>
      <c r="AC39" s="183" t="str">
        <f t="shared" si="30"/>
        <v/>
      </c>
      <c r="AD39" s="186" t="str">
        <f t="shared" si="31"/>
        <v/>
      </c>
      <c r="AE39" s="182"/>
      <c r="AF39" s="167"/>
      <c r="AG39" s="167"/>
      <c r="AH39" s="187"/>
      <c r="AI39" s="187"/>
      <c r="AJ39" s="167"/>
      <c r="AK39" s="188"/>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2:69" ht="151.5" hidden="1" customHeight="1" x14ac:dyDescent="0.3">
      <c r="B40" s="318">
        <v>5</v>
      </c>
      <c r="C40" s="311"/>
      <c r="D40" s="311"/>
      <c r="E40" s="311"/>
      <c r="F40" s="311"/>
      <c r="G40" s="311"/>
      <c r="H40" s="319"/>
      <c r="I40" s="316" t="str">
        <f>IF(H40&lt;=0,"",IF(H40&lt;=2,"Muy Baja",IF(H40&lt;=24,"Baja",IF(H40&lt;=500,"Media",IF(H40&lt;=5000,"Alta","Muy Alta")))))</f>
        <v/>
      </c>
      <c r="J40" s="315" t="str">
        <f>IF(I40="","",IF(I40="Muy Baja",0.2,IF(I40="Baja",0.4,IF(I40="Media",0.6,IF(I40="Alta",0.8,IF(I40="Muy Alta",1,))))))</f>
        <v/>
      </c>
      <c r="K40" s="320"/>
      <c r="L40" s="315">
        <f>IF(NOT(ISERROR(MATCH(K40,'Tabla Impacto'!$B$222:$B$224,0))),'Tabla Impacto'!$F$224&amp;"Por favor no seleccionar los criterios de impacto(Afectación Económica o presupuestal y Pérdida Reputacional)",K40)</f>
        <v>0</v>
      </c>
      <c r="M40" s="316" t="str">
        <f>IF(OR(L40='Tabla Impacto'!$C$12,L40='Tabla Impacto'!$D$12),"Leve",IF(OR(L40='Tabla Impacto'!$C$13,L40='Tabla Impacto'!$D$13),"Menor",IF(OR(L40='Tabla Impacto'!$C$14,L40='Tabla Impacto'!$D$14),"Moderado",IF(OR(L40='Tabla Impacto'!$C$15,L40='Tabla Impacto'!$D$15),"Mayor",IF(OR(L40='Tabla Impacto'!$C$16,L40='Tabla Impacto'!$D$16),"Catastrófico","")))))</f>
        <v/>
      </c>
      <c r="N40" s="315" t="str">
        <f>IF(M40="","",IF(M40="Leve",0.2,IF(M40="Menor",0.4,IF(M40="Moderado",0.6,IF(M40="Mayor",0.8,IF(M40="Catastrófico",1,))))))</f>
        <v/>
      </c>
      <c r="O40" s="317" t="str">
        <f>IF(OR(AND(I40="Muy Baja",M40="Leve"),AND(I40="Muy Baja",M40="Menor"),AND(I40="Baja",M40="Leve")),"Bajo",IF(OR(AND(I40="Muy baja",M40="Moderado"),AND(I40="Baja",M40="Menor"),AND(I40="Baja",M40="Moderado"),AND(I40="Media",M40="Leve"),AND(I40="Media",M40="Menor"),AND(I40="Media",M40="Moderado"),AND(I40="Alta",M40="Leve"),AND(I40="Alta",M40="Menor")),"Moderado",IF(OR(AND(I40="Muy Baja",M40="Mayor"),AND(I40="Baja",M40="Mayor"),AND(I40="Media",M40="Mayor"),AND(I40="Alta",M40="Moderado"),AND(I40="Alta",M40="Mayor"),AND(I40="Muy Alta",M40="Leve"),AND(I40="Muy Alta",M40="Menor"),AND(I40="Muy Alta",M40="Moderado"),AND(I40="Muy Alta",M40="Mayor")),"Alto",IF(OR(AND(I40="Muy Baja",M40="Catastrófico"),AND(I40="Baja",M40="Catastrófico"),AND(I40="Media",M40="Catastrófico"),AND(I40="Alta",M40="Catastrófico"),AND(I40="Muy Alta",M40="Catastrófico")),"Extremo",""))))</f>
        <v/>
      </c>
      <c r="P40" s="179">
        <v>1</v>
      </c>
      <c r="Q40" s="180"/>
      <c r="R40" s="181" t="str">
        <f>IF(OR(S40="Preventivo",S40="Detectivo"),"Probabilidad",IF(S40="Correctivo","Impacto",""))</f>
        <v/>
      </c>
      <c r="S40" s="182"/>
      <c r="T40" s="182"/>
      <c r="U40" s="183" t="str">
        <f>IF(AND(S40="Preventivo",T40="Automático"),"50%",IF(AND(S40="Preventivo",T40="Manual"),"40%",IF(AND(S40="Detectivo",T40="Automático"),"40%",IF(AND(S40="Detectivo",T40="Manual"),"30%",IF(AND(S40="Correctivo",T40="Automático"),"35%",IF(AND(S40="Correctivo",T40="Manual"),"25%",""))))))</f>
        <v/>
      </c>
      <c r="V40" s="182"/>
      <c r="W40" s="182"/>
      <c r="X40" s="182"/>
      <c r="Y40" s="184" t="str">
        <f>IFERROR(IF(R40="Probabilidad",(J40-(+J40*U40)),IF(R40="Impacto",J40,"")),"")</f>
        <v/>
      </c>
      <c r="Z40" s="185" t="str">
        <f>IFERROR(IF(Y40="","",IF(Y40&lt;=0.2,"Muy Baja",IF(Y40&lt;=0.4,"Baja",IF(Y40&lt;=0.6,"Media",IF(Y40&lt;=0.8,"Alta","Muy Alta"))))),"")</f>
        <v/>
      </c>
      <c r="AA40" s="183" t="str">
        <f>+Y40</f>
        <v/>
      </c>
      <c r="AB40" s="185" t="str">
        <f>IFERROR(IF(AC40="","",IF(AC40&lt;=0.2,"Leve",IF(AC40&lt;=0.4,"Menor",IF(AC40&lt;=0.6,"Moderado",IF(AC40&lt;=0.8,"Mayor","Catastrófico"))))),"")</f>
        <v/>
      </c>
      <c r="AC40" s="183" t="str">
        <f>IFERROR(IF(R40="Impacto",(N40-(+N40*U40)),IF(R40="Probabilidad",N40,"")),"")</f>
        <v/>
      </c>
      <c r="AD40" s="186" t="str">
        <f>IFERROR(IF(OR(AND(Z40="Muy Baja",AB40="Leve"),AND(Z40="Muy Baja",AB40="Menor"),AND(Z40="Baja",AB40="Leve")),"Bajo",IF(OR(AND(Z40="Muy baja",AB40="Moderado"),AND(Z40="Baja",AB40="Menor"),AND(Z40="Baja",AB40="Moderado"),AND(Z40="Media",AB40="Leve"),AND(Z40="Media",AB40="Menor"),AND(Z40="Media",AB40="Moderado"),AND(Z40="Alta",AB40="Leve"),AND(Z40="Alta",AB40="Menor")),"Moderado",IF(OR(AND(Z40="Muy Baja",AB40="Mayor"),AND(Z40="Baja",AB40="Mayor"),AND(Z40="Media",AB40="Mayor"),AND(Z40="Alta",AB40="Moderado"),AND(Z40="Alta",AB40="Mayor"),AND(Z40="Muy Alta",AB40="Leve"),AND(Z40="Muy Alta",AB40="Menor"),AND(Z40="Muy Alta",AB40="Moderado"),AND(Z40="Muy Alta",AB40="Mayor")),"Alto",IF(OR(AND(Z40="Muy Baja",AB40="Catastrófico"),AND(Z40="Baja",AB40="Catastrófico"),AND(Z40="Media",AB40="Catastrófico"),AND(Z40="Alta",AB40="Catastrófico"),AND(Z40="Muy Alta",AB40="Catastrófico")),"Extremo","")))),"")</f>
        <v/>
      </c>
      <c r="AE40" s="182"/>
      <c r="AF40" s="167"/>
      <c r="AG40" s="167"/>
      <c r="AH40" s="187"/>
      <c r="AI40" s="187"/>
      <c r="AJ40" s="167"/>
      <c r="AK40" s="188"/>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2:69" ht="151.5" hidden="1" customHeight="1" x14ac:dyDescent="0.3">
      <c r="B41" s="318"/>
      <c r="C41" s="311"/>
      <c r="D41" s="311"/>
      <c r="E41" s="311"/>
      <c r="F41" s="311"/>
      <c r="G41" s="311"/>
      <c r="H41" s="319"/>
      <c r="I41" s="316"/>
      <c r="J41" s="315"/>
      <c r="K41" s="320"/>
      <c r="L41" s="315">
        <f t="shared" ref="L41:L45" si="32">IF(NOT(ISERROR(MATCH(K41,_xlfn.ANCHORARRAY(F52),0))),J54&amp;"Por favor no seleccionar los criterios de impacto",K41)</f>
        <v>0</v>
      </c>
      <c r="M41" s="316"/>
      <c r="N41" s="315"/>
      <c r="O41" s="317"/>
      <c r="P41" s="179">
        <v>2</v>
      </c>
      <c r="Q41" s="180"/>
      <c r="R41" s="181" t="str">
        <f>IF(OR(S41="Preventivo",S41="Detectivo"),"Probabilidad",IF(S41="Correctivo","Impacto",""))</f>
        <v/>
      </c>
      <c r="S41" s="182"/>
      <c r="T41" s="182"/>
      <c r="U41" s="183" t="str">
        <f t="shared" ref="U41:U45" si="33">IF(AND(S41="Preventivo",T41="Automático"),"50%",IF(AND(S41="Preventivo",T41="Manual"),"40%",IF(AND(S41="Detectivo",T41="Automático"),"40%",IF(AND(S41="Detectivo",T41="Manual"),"30%",IF(AND(S41="Correctivo",T41="Automático"),"35%",IF(AND(S41="Correctivo",T41="Manual"),"25%",""))))))</f>
        <v/>
      </c>
      <c r="V41" s="182"/>
      <c r="W41" s="182"/>
      <c r="X41" s="182"/>
      <c r="Y41" s="184" t="str">
        <f>IFERROR(IF(AND(R40="Probabilidad",R41="Probabilidad"),(AA40-(+AA40*U41)),IF(R41="Probabilidad",(J40-(+J40*U41)),IF(R41="Impacto",AA40,""))),"")</f>
        <v/>
      </c>
      <c r="Z41" s="185" t="str">
        <f t="shared" si="2"/>
        <v/>
      </c>
      <c r="AA41" s="183" t="str">
        <f t="shared" ref="AA41:AA45" si="34">+Y41</f>
        <v/>
      </c>
      <c r="AB41" s="185" t="str">
        <f t="shared" si="4"/>
        <v/>
      </c>
      <c r="AC41" s="183" t="str">
        <f>IFERROR(IF(AND(R40="Impacto",R41="Impacto"),(AC34-(+AC34*U41)),IF(R41="Impacto",($N$40-(+$N$40*U41)),IF(R41="Probabilidad",AC34,""))),"")</f>
        <v/>
      </c>
      <c r="AD41" s="186" t="str">
        <f t="shared" ref="AD41:AD42" si="35">IFERROR(IF(OR(AND(Z41="Muy Baja",AB41="Leve"),AND(Z41="Muy Baja",AB41="Menor"),AND(Z41="Baja",AB41="Leve")),"Bajo",IF(OR(AND(Z41="Muy baja",AB41="Moderado"),AND(Z41="Baja",AB41="Menor"),AND(Z41="Baja",AB41="Moderado"),AND(Z41="Media",AB41="Leve"),AND(Z41="Media",AB41="Menor"),AND(Z41="Media",AB41="Moderado"),AND(Z41="Alta",AB41="Leve"),AND(Z41="Alta",AB41="Menor")),"Moderado",IF(OR(AND(Z41="Muy Baja",AB41="Mayor"),AND(Z41="Baja",AB41="Mayor"),AND(Z41="Media",AB41="Mayor"),AND(Z41="Alta",AB41="Moderado"),AND(Z41="Alta",AB41="Mayor"),AND(Z41="Muy Alta",AB41="Leve"),AND(Z41="Muy Alta",AB41="Menor"),AND(Z41="Muy Alta",AB41="Moderado"),AND(Z41="Muy Alta",AB41="Mayor")),"Alto",IF(OR(AND(Z41="Muy Baja",AB41="Catastrófico"),AND(Z41="Baja",AB41="Catastrófico"),AND(Z41="Media",AB41="Catastrófico"),AND(Z41="Alta",AB41="Catastrófico"),AND(Z41="Muy Alta",AB41="Catastrófico")),"Extremo","")))),"")</f>
        <v/>
      </c>
      <c r="AE41" s="182"/>
      <c r="AF41" s="167"/>
      <c r="AG41" s="167"/>
      <c r="AH41" s="187"/>
      <c r="AI41" s="187"/>
      <c r="AJ41" s="167"/>
      <c r="AK41" s="188"/>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69" ht="151.5" hidden="1" customHeight="1" x14ac:dyDescent="0.3">
      <c r="B42" s="318"/>
      <c r="C42" s="311"/>
      <c r="D42" s="311"/>
      <c r="E42" s="311"/>
      <c r="F42" s="311"/>
      <c r="G42" s="311"/>
      <c r="H42" s="319"/>
      <c r="I42" s="316"/>
      <c r="J42" s="315"/>
      <c r="K42" s="320"/>
      <c r="L42" s="315">
        <f t="shared" si="32"/>
        <v>0</v>
      </c>
      <c r="M42" s="316"/>
      <c r="N42" s="315"/>
      <c r="O42" s="317"/>
      <c r="P42" s="179">
        <v>3</v>
      </c>
      <c r="Q42" s="189"/>
      <c r="R42" s="181" t="str">
        <f>IF(OR(S42="Preventivo",S42="Detectivo"),"Probabilidad",IF(S42="Correctivo","Impacto",""))</f>
        <v/>
      </c>
      <c r="S42" s="182"/>
      <c r="T42" s="182"/>
      <c r="U42" s="183" t="str">
        <f t="shared" si="33"/>
        <v/>
      </c>
      <c r="V42" s="182"/>
      <c r="W42" s="182"/>
      <c r="X42" s="182"/>
      <c r="Y42" s="184" t="str">
        <f>IFERROR(IF(AND(R41="Probabilidad",R42="Probabilidad"),(AA41-(+AA41*U42)),IF(AND(R41="Impacto",R42="Probabilidad"),(AA40-(+AA40*U42)),IF(R42="Impacto",AA41,""))),"")</f>
        <v/>
      </c>
      <c r="Z42" s="185" t="str">
        <f t="shared" si="2"/>
        <v/>
      </c>
      <c r="AA42" s="183" t="str">
        <f t="shared" si="34"/>
        <v/>
      </c>
      <c r="AB42" s="185" t="str">
        <f t="shared" si="4"/>
        <v/>
      </c>
      <c r="AC42" s="183" t="str">
        <f>IFERROR(IF(AND(R41="Impacto",R42="Impacto"),(AC41-(+AC41*U42)),IF(AND(R41="Probabilidad",R42="Impacto"),(AC40-(+AC40*U42)),IF(R42="Probabilidad",AC41,""))),"")</f>
        <v/>
      </c>
      <c r="AD42" s="186" t="str">
        <f t="shared" si="35"/>
        <v/>
      </c>
      <c r="AE42" s="182"/>
      <c r="AF42" s="167"/>
      <c r="AG42" s="167"/>
      <c r="AH42" s="187"/>
      <c r="AI42" s="187"/>
      <c r="AJ42" s="167"/>
      <c r="AK42" s="188"/>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69" ht="151.5" hidden="1" customHeight="1" x14ac:dyDescent="0.3">
      <c r="B43" s="318"/>
      <c r="C43" s="311"/>
      <c r="D43" s="311"/>
      <c r="E43" s="311"/>
      <c r="F43" s="311"/>
      <c r="G43" s="311"/>
      <c r="H43" s="319"/>
      <c r="I43" s="316"/>
      <c r="J43" s="315"/>
      <c r="K43" s="320"/>
      <c r="L43" s="315">
        <f t="shared" si="32"/>
        <v>0</v>
      </c>
      <c r="M43" s="316"/>
      <c r="N43" s="315"/>
      <c r="O43" s="317"/>
      <c r="P43" s="179">
        <v>4</v>
      </c>
      <c r="Q43" s="180"/>
      <c r="R43" s="181" t="str">
        <f t="shared" ref="R43:R45" si="36">IF(OR(S43="Preventivo",S43="Detectivo"),"Probabilidad",IF(S43="Correctivo","Impacto",""))</f>
        <v/>
      </c>
      <c r="S43" s="182"/>
      <c r="T43" s="182"/>
      <c r="U43" s="183" t="str">
        <f t="shared" si="33"/>
        <v/>
      </c>
      <c r="V43" s="182"/>
      <c r="W43" s="182"/>
      <c r="X43" s="182"/>
      <c r="Y43" s="184" t="str">
        <f t="shared" ref="Y43:Y45" si="37">IFERROR(IF(AND(R42="Probabilidad",R43="Probabilidad"),(AA42-(+AA42*U43)),IF(AND(R42="Impacto",R43="Probabilidad"),(AA41-(+AA41*U43)),IF(R43="Impacto",AA42,""))),"")</f>
        <v/>
      </c>
      <c r="Z43" s="185" t="str">
        <f t="shared" si="2"/>
        <v/>
      </c>
      <c r="AA43" s="183" t="str">
        <f t="shared" si="34"/>
        <v/>
      </c>
      <c r="AB43" s="185" t="str">
        <f t="shared" si="4"/>
        <v/>
      </c>
      <c r="AC43" s="183" t="str">
        <f t="shared" ref="AC43:AC45" si="38">IFERROR(IF(AND(R42="Impacto",R43="Impacto"),(AC42-(+AC42*U43)),IF(AND(R42="Probabilidad",R43="Impacto"),(AC41-(+AC41*U43)),IF(R43="Probabilidad",AC42,""))),"")</f>
        <v/>
      </c>
      <c r="AD43" s="186" t="str">
        <f>IFERROR(IF(OR(AND(Z43="Muy Baja",AB43="Leve"),AND(Z43="Muy Baja",AB43="Menor"),AND(Z43="Baja",AB43="Leve")),"Bajo",IF(OR(AND(Z43="Muy baja",AB43="Moderado"),AND(Z43="Baja",AB43="Menor"),AND(Z43="Baja",AB43="Moderado"),AND(Z43="Media",AB43="Leve"),AND(Z43="Media",AB43="Menor"),AND(Z43="Media",AB43="Moderado"),AND(Z43="Alta",AB43="Leve"),AND(Z43="Alta",AB43="Menor")),"Moderado",IF(OR(AND(Z43="Muy Baja",AB43="Mayor"),AND(Z43="Baja",AB43="Mayor"),AND(Z43="Media",AB43="Mayor"),AND(Z43="Alta",AB43="Moderado"),AND(Z43="Alta",AB43="Mayor"),AND(Z43="Muy Alta",AB43="Leve"),AND(Z43="Muy Alta",AB43="Menor"),AND(Z43="Muy Alta",AB43="Moderado"),AND(Z43="Muy Alta",AB43="Mayor")),"Alto",IF(OR(AND(Z43="Muy Baja",AB43="Catastrófico"),AND(Z43="Baja",AB43="Catastrófico"),AND(Z43="Media",AB43="Catastrófico"),AND(Z43="Alta",AB43="Catastrófico"),AND(Z43="Muy Alta",AB43="Catastrófico")),"Extremo","")))),"")</f>
        <v/>
      </c>
      <c r="AE43" s="182"/>
      <c r="AF43" s="167"/>
      <c r="AG43" s="167"/>
      <c r="AH43" s="187"/>
      <c r="AI43" s="187"/>
      <c r="AJ43" s="167"/>
      <c r="AK43" s="188"/>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69" ht="151.5" hidden="1" customHeight="1" x14ac:dyDescent="0.3">
      <c r="B44" s="318"/>
      <c r="C44" s="311"/>
      <c r="D44" s="311"/>
      <c r="E44" s="311"/>
      <c r="F44" s="311"/>
      <c r="G44" s="311"/>
      <c r="H44" s="319"/>
      <c r="I44" s="316"/>
      <c r="J44" s="315"/>
      <c r="K44" s="320"/>
      <c r="L44" s="315">
        <f t="shared" si="32"/>
        <v>0</v>
      </c>
      <c r="M44" s="316"/>
      <c r="N44" s="315"/>
      <c r="O44" s="317"/>
      <c r="P44" s="179">
        <v>5</v>
      </c>
      <c r="Q44" s="180"/>
      <c r="R44" s="181" t="str">
        <f t="shared" si="36"/>
        <v/>
      </c>
      <c r="S44" s="182"/>
      <c r="T44" s="182"/>
      <c r="U44" s="183" t="str">
        <f t="shared" si="33"/>
        <v/>
      </c>
      <c r="V44" s="182"/>
      <c r="W44" s="182"/>
      <c r="X44" s="182"/>
      <c r="Y44" s="184" t="str">
        <f t="shared" si="37"/>
        <v/>
      </c>
      <c r="Z44" s="185" t="str">
        <f t="shared" si="2"/>
        <v/>
      </c>
      <c r="AA44" s="183" t="str">
        <f t="shared" si="34"/>
        <v/>
      </c>
      <c r="AB44" s="185" t="str">
        <f t="shared" si="4"/>
        <v/>
      </c>
      <c r="AC44" s="183" t="str">
        <f t="shared" si="38"/>
        <v/>
      </c>
      <c r="AD44" s="186" t="str">
        <f t="shared" ref="AD44:AD45" si="39">IFERROR(IF(OR(AND(Z44="Muy Baja",AB44="Leve"),AND(Z44="Muy Baja",AB44="Menor"),AND(Z44="Baja",AB44="Leve")),"Bajo",IF(OR(AND(Z44="Muy baja",AB44="Moderado"),AND(Z44="Baja",AB44="Menor"),AND(Z44="Baja",AB44="Moderado"),AND(Z44="Media",AB44="Leve"),AND(Z44="Media",AB44="Menor"),AND(Z44="Media",AB44="Moderado"),AND(Z44="Alta",AB44="Leve"),AND(Z44="Alta",AB44="Menor")),"Moderado",IF(OR(AND(Z44="Muy Baja",AB44="Mayor"),AND(Z44="Baja",AB44="Mayor"),AND(Z44="Media",AB44="Mayor"),AND(Z44="Alta",AB44="Moderado"),AND(Z44="Alta",AB44="Mayor"),AND(Z44="Muy Alta",AB44="Leve"),AND(Z44="Muy Alta",AB44="Menor"),AND(Z44="Muy Alta",AB44="Moderado"),AND(Z44="Muy Alta",AB44="Mayor")),"Alto",IF(OR(AND(Z44="Muy Baja",AB44="Catastrófico"),AND(Z44="Baja",AB44="Catastrófico"),AND(Z44="Media",AB44="Catastrófico"),AND(Z44="Alta",AB44="Catastrófico"),AND(Z44="Muy Alta",AB44="Catastrófico")),"Extremo","")))),"")</f>
        <v/>
      </c>
      <c r="AE44" s="182"/>
      <c r="AF44" s="167"/>
      <c r="AG44" s="167"/>
      <c r="AH44" s="187"/>
      <c r="AI44" s="187"/>
      <c r="AJ44" s="167"/>
      <c r="AK44" s="188"/>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69" ht="151.5" hidden="1" customHeight="1" x14ac:dyDescent="0.3">
      <c r="B45" s="318"/>
      <c r="C45" s="311"/>
      <c r="D45" s="311"/>
      <c r="E45" s="311"/>
      <c r="F45" s="311"/>
      <c r="G45" s="311"/>
      <c r="H45" s="319"/>
      <c r="I45" s="316"/>
      <c r="J45" s="315"/>
      <c r="K45" s="320"/>
      <c r="L45" s="315">
        <f t="shared" si="32"/>
        <v>0</v>
      </c>
      <c r="M45" s="316"/>
      <c r="N45" s="315"/>
      <c r="O45" s="317"/>
      <c r="P45" s="179">
        <v>6</v>
      </c>
      <c r="Q45" s="180"/>
      <c r="R45" s="181" t="str">
        <f t="shared" si="36"/>
        <v/>
      </c>
      <c r="S45" s="182"/>
      <c r="T45" s="182"/>
      <c r="U45" s="183" t="str">
        <f t="shared" si="33"/>
        <v/>
      </c>
      <c r="V45" s="182"/>
      <c r="W45" s="182"/>
      <c r="X45" s="182"/>
      <c r="Y45" s="184" t="str">
        <f t="shared" si="37"/>
        <v/>
      </c>
      <c r="Z45" s="185" t="str">
        <f t="shared" si="2"/>
        <v/>
      </c>
      <c r="AA45" s="183" t="str">
        <f t="shared" si="34"/>
        <v/>
      </c>
      <c r="AB45" s="185" t="str">
        <f t="shared" si="4"/>
        <v/>
      </c>
      <c r="AC45" s="183" t="str">
        <f t="shared" si="38"/>
        <v/>
      </c>
      <c r="AD45" s="186" t="str">
        <f t="shared" si="39"/>
        <v/>
      </c>
      <c r="AE45" s="182"/>
      <c r="AF45" s="167"/>
      <c r="AG45" s="167"/>
      <c r="AH45" s="187"/>
      <c r="AI45" s="187"/>
      <c r="AJ45" s="167"/>
      <c r="AK45" s="188"/>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69" ht="151.5" hidden="1" customHeight="1" x14ac:dyDescent="0.3">
      <c r="B46" s="318">
        <v>6</v>
      </c>
      <c r="C46" s="311"/>
      <c r="D46" s="311"/>
      <c r="E46" s="311"/>
      <c r="F46" s="311"/>
      <c r="G46" s="311"/>
      <c r="H46" s="319"/>
      <c r="I46" s="316" t="str">
        <f>IF(H46&lt;=0,"",IF(H46&lt;=2,"Muy Baja",IF(H46&lt;=24,"Baja",IF(H46&lt;=500,"Media",IF(H46&lt;=5000,"Alta","Muy Alta")))))</f>
        <v/>
      </c>
      <c r="J46" s="315" t="str">
        <f>IF(I46="","",IF(I46="Muy Baja",0.2,IF(I46="Baja",0.4,IF(I46="Media",0.6,IF(I46="Alta",0.8,IF(I46="Muy Alta",1,))))))</f>
        <v/>
      </c>
      <c r="K46" s="320"/>
      <c r="L46" s="315">
        <f>IF(NOT(ISERROR(MATCH(K46,'Tabla Impacto'!$B$222:$B$224,0))),'Tabla Impacto'!$F$224&amp;"Por favor no seleccionar los criterios de impacto(Afectación Económica o presupuestal y Pérdida Reputacional)",K46)</f>
        <v>0</v>
      </c>
      <c r="M46" s="316" t="str">
        <f>IF(OR(L46='Tabla Impacto'!$C$12,L46='Tabla Impacto'!$D$12),"Leve",IF(OR(L46='Tabla Impacto'!$C$13,L46='Tabla Impacto'!$D$13),"Menor",IF(OR(L46='Tabla Impacto'!$C$14,L46='Tabla Impacto'!$D$14),"Moderado",IF(OR(L46='Tabla Impacto'!$C$15,L46='Tabla Impacto'!$D$15),"Mayor",IF(OR(L46='Tabla Impacto'!$C$16,L46='Tabla Impacto'!$D$16),"Catastrófico","")))))</f>
        <v/>
      </c>
      <c r="N46" s="315" t="str">
        <f>IF(M46="","",IF(M46="Leve",0.2,IF(M46="Menor",0.4,IF(M46="Moderado",0.6,IF(M46="Mayor",0.8,IF(M46="Catastrófico",1,))))))</f>
        <v/>
      </c>
      <c r="O46" s="317" t="str">
        <f>IF(OR(AND(I46="Muy Baja",M46="Leve"),AND(I46="Muy Baja",M46="Menor"),AND(I46="Baja",M46="Leve")),"Bajo",IF(OR(AND(I46="Muy baja",M46="Moderado"),AND(I46="Baja",M46="Menor"),AND(I46="Baja",M46="Moderado"),AND(I46="Media",M46="Leve"),AND(I46="Media",M46="Menor"),AND(I46="Media",M46="Moderado"),AND(I46="Alta",M46="Leve"),AND(I46="Alta",M46="Menor")),"Moderado",IF(OR(AND(I46="Muy Baja",M46="Mayor"),AND(I46="Baja",M46="Mayor"),AND(I46="Media",M46="Mayor"),AND(I46="Alta",M46="Moderado"),AND(I46="Alta",M46="Mayor"),AND(I46="Muy Alta",M46="Leve"),AND(I46="Muy Alta",M46="Menor"),AND(I46="Muy Alta",M46="Moderado"),AND(I46="Muy Alta",M46="Mayor")),"Alto",IF(OR(AND(I46="Muy Baja",M46="Catastrófico"),AND(I46="Baja",M46="Catastrófico"),AND(I46="Media",M46="Catastrófico"),AND(I46="Alta",M46="Catastrófico"),AND(I46="Muy Alta",M46="Catastrófico")),"Extremo",""))))</f>
        <v/>
      </c>
      <c r="P46" s="179">
        <v>1</v>
      </c>
      <c r="Q46" s="180"/>
      <c r="R46" s="181" t="str">
        <f>IF(OR(S46="Preventivo",S46="Detectivo"),"Probabilidad",IF(S46="Correctivo","Impacto",""))</f>
        <v/>
      </c>
      <c r="S46" s="182"/>
      <c r="T46" s="182"/>
      <c r="U46" s="183" t="str">
        <f>IF(AND(S46="Preventivo",T46="Automático"),"50%",IF(AND(S46="Preventivo",T46="Manual"),"40%",IF(AND(S46="Detectivo",T46="Automático"),"40%",IF(AND(S46="Detectivo",T46="Manual"),"30%",IF(AND(S46="Correctivo",T46="Automático"),"35%",IF(AND(S46="Correctivo",T46="Manual"),"25%",""))))))</f>
        <v/>
      </c>
      <c r="V46" s="182"/>
      <c r="W46" s="182"/>
      <c r="X46" s="182"/>
      <c r="Y46" s="184" t="str">
        <f>IFERROR(IF(R46="Probabilidad",(J46-(+J46*U46)),IF(R46="Impacto",J46,"")),"")</f>
        <v/>
      </c>
      <c r="Z46" s="185" t="str">
        <f>IFERROR(IF(Y46="","",IF(Y46&lt;=0.2,"Muy Baja",IF(Y46&lt;=0.4,"Baja",IF(Y46&lt;=0.6,"Media",IF(Y46&lt;=0.8,"Alta","Muy Alta"))))),"")</f>
        <v/>
      </c>
      <c r="AA46" s="183" t="str">
        <f>+Y46</f>
        <v/>
      </c>
      <c r="AB46" s="185" t="str">
        <f>IFERROR(IF(AC46="","",IF(AC46&lt;=0.2,"Leve",IF(AC46&lt;=0.4,"Menor",IF(AC46&lt;=0.6,"Moderado",IF(AC46&lt;=0.8,"Mayor","Catastrófico"))))),"")</f>
        <v/>
      </c>
      <c r="AC46" s="183" t="str">
        <f>IFERROR(IF(R46="Impacto",(N46-(+N46*U46)),IF(R46="Probabilidad",N46,"")),"")</f>
        <v/>
      </c>
      <c r="AD46" s="186" t="str">
        <f>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
      </c>
      <c r="AE46" s="182"/>
      <c r="AF46" s="167"/>
      <c r="AG46" s="167"/>
      <c r="AH46" s="187"/>
      <c r="AI46" s="187"/>
      <c r="AJ46" s="167"/>
      <c r="AK46" s="188"/>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69" ht="151.5" hidden="1" customHeight="1" x14ac:dyDescent="0.3">
      <c r="B47" s="318"/>
      <c r="C47" s="311"/>
      <c r="D47" s="311"/>
      <c r="E47" s="311"/>
      <c r="F47" s="311"/>
      <c r="G47" s="311"/>
      <c r="H47" s="319"/>
      <c r="I47" s="316"/>
      <c r="J47" s="315"/>
      <c r="K47" s="320"/>
      <c r="L47" s="315">
        <f t="shared" ref="L47:L51" si="40">IF(NOT(ISERROR(MATCH(K47,_xlfn.ANCHORARRAY(F58),0))),J60&amp;"Por favor no seleccionar los criterios de impacto",K47)</f>
        <v>0</v>
      </c>
      <c r="M47" s="316"/>
      <c r="N47" s="315"/>
      <c r="O47" s="317"/>
      <c r="P47" s="179">
        <v>2</v>
      </c>
      <c r="Q47" s="180"/>
      <c r="R47" s="181" t="str">
        <f>IF(OR(S47="Preventivo",S47="Detectivo"),"Probabilidad",IF(S47="Correctivo","Impacto",""))</f>
        <v/>
      </c>
      <c r="S47" s="182"/>
      <c r="T47" s="182"/>
      <c r="U47" s="183" t="str">
        <f t="shared" ref="U47:U51" si="41">IF(AND(S47="Preventivo",T47="Automático"),"50%",IF(AND(S47="Preventivo",T47="Manual"),"40%",IF(AND(S47="Detectivo",T47="Automático"),"40%",IF(AND(S47="Detectivo",T47="Manual"),"30%",IF(AND(S47="Correctivo",T47="Automático"),"35%",IF(AND(S47="Correctivo",T47="Manual"),"25%",""))))))</f>
        <v/>
      </c>
      <c r="V47" s="182"/>
      <c r="W47" s="182"/>
      <c r="X47" s="182"/>
      <c r="Y47" s="184" t="str">
        <f>IFERROR(IF(AND(R46="Probabilidad",R47="Probabilidad"),(AA46-(+AA46*U47)),IF(R47="Probabilidad",(J46-(+J46*U47)),IF(R47="Impacto",AA46,""))),"")</f>
        <v/>
      </c>
      <c r="Z47" s="185" t="str">
        <f t="shared" si="2"/>
        <v/>
      </c>
      <c r="AA47" s="183" t="str">
        <f t="shared" ref="AA47:AA51" si="42">+Y47</f>
        <v/>
      </c>
      <c r="AB47" s="185" t="str">
        <f t="shared" si="4"/>
        <v/>
      </c>
      <c r="AC47" s="183" t="str">
        <f>IFERROR(IF(AND(R46="Impacto",R47="Impacto"),(AC40-(+AC40*U47)),IF(R47="Impacto",($N$46-(+$N$46*U47)),IF(R47="Probabilidad",AC40,""))),"")</f>
        <v/>
      </c>
      <c r="AD47" s="186" t="str">
        <f t="shared" ref="AD47:AD48" si="43">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
      </c>
      <c r="AE47" s="182"/>
      <c r="AF47" s="167"/>
      <c r="AG47" s="167"/>
      <c r="AH47" s="187"/>
      <c r="AI47" s="187"/>
      <c r="AJ47" s="167"/>
      <c r="AK47" s="188"/>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69" ht="151.5" hidden="1" customHeight="1" x14ac:dyDescent="0.3">
      <c r="B48" s="318"/>
      <c r="C48" s="311"/>
      <c r="D48" s="311"/>
      <c r="E48" s="311"/>
      <c r="F48" s="311"/>
      <c r="G48" s="311"/>
      <c r="H48" s="319"/>
      <c r="I48" s="316"/>
      <c r="J48" s="315"/>
      <c r="K48" s="320"/>
      <c r="L48" s="315">
        <f t="shared" si="40"/>
        <v>0</v>
      </c>
      <c r="M48" s="316"/>
      <c r="N48" s="315"/>
      <c r="O48" s="317"/>
      <c r="P48" s="179">
        <v>3</v>
      </c>
      <c r="Q48" s="189"/>
      <c r="R48" s="181" t="str">
        <f>IF(OR(S48="Preventivo",S48="Detectivo"),"Probabilidad",IF(S48="Correctivo","Impacto",""))</f>
        <v/>
      </c>
      <c r="S48" s="182"/>
      <c r="T48" s="182"/>
      <c r="U48" s="183" t="str">
        <f t="shared" si="41"/>
        <v/>
      </c>
      <c r="V48" s="182"/>
      <c r="W48" s="182"/>
      <c r="X48" s="182"/>
      <c r="Y48" s="184" t="str">
        <f>IFERROR(IF(AND(R47="Probabilidad",R48="Probabilidad"),(AA47-(+AA47*U48)),IF(AND(R47="Impacto",R48="Probabilidad"),(AA46-(+AA46*U48)),IF(R48="Impacto",AA47,""))),"")</f>
        <v/>
      </c>
      <c r="Z48" s="185" t="str">
        <f t="shared" si="2"/>
        <v/>
      </c>
      <c r="AA48" s="183" t="str">
        <f t="shared" si="42"/>
        <v/>
      </c>
      <c r="AB48" s="185" t="str">
        <f t="shared" si="4"/>
        <v/>
      </c>
      <c r="AC48" s="183" t="str">
        <f>IFERROR(IF(AND(R47="Impacto",R48="Impacto"),(AC47-(+AC47*U48)),IF(AND(R47="Probabilidad",R48="Impacto"),(AC46-(+AC46*U48)),IF(R48="Probabilidad",AC47,""))),"")</f>
        <v/>
      </c>
      <c r="AD48" s="186" t="str">
        <f t="shared" si="43"/>
        <v/>
      </c>
      <c r="AE48" s="182"/>
      <c r="AF48" s="167"/>
      <c r="AG48" s="167"/>
      <c r="AH48" s="187"/>
      <c r="AI48" s="187"/>
      <c r="AJ48" s="167"/>
      <c r="AK48" s="188"/>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2:69" ht="151.5" hidden="1" customHeight="1" x14ac:dyDescent="0.3">
      <c r="B49" s="318"/>
      <c r="C49" s="311"/>
      <c r="D49" s="311"/>
      <c r="E49" s="311"/>
      <c r="F49" s="311"/>
      <c r="G49" s="311"/>
      <c r="H49" s="319"/>
      <c r="I49" s="316"/>
      <c r="J49" s="315"/>
      <c r="K49" s="320"/>
      <c r="L49" s="315">
        <f t="shared" si="40"/>
        <v>0</v>
      </c>
      <c r="M49" s="316"/>
      <c r="N49" s="315"/>
      <c r="O49" s="317"/>
      <c r="P49" s="179">
        <v>4</v>
      </c>
      <c r="Q49" s="180"/>
      <c r="R49" s="181" t="str">
        <f t="shared" ref="R49:R51" si="44">IF(OR(S49="Preventivo",S49="Detectivo"),"Probabilidad",IF(S49="Correctivo","Impacto",""))</f>
        <v/>
      </c>
      <c r="S49" s="182"/>
      <c r="T49" s="182"/>
      <c r="U49" s="183" t="str">
        <f t="shared" si="41"/>
        <v/>
      </c>
      <c r="V49" s="182"/>
      <c r="W49" s="182"/>
      <c r="X49" s="182"/>
      <c r="Y49" s="184" t="str">
        <f t="shared" ref="Y49:Y51" si="45">IFERROR(IF(AND(R48="Probabilidad",R49="Probabilidad"),(AA48-(+AA48*U49)),IF(AND(R48="Impacto",R49="Probabilidad"),(AA47-(+AA47*U49)),IF(R49="Impacto",AA48,""))),"")</f>
        <v/>
      </c>
      <c r="Z49" s="185" t="str">
        <f t="shared" si="2"/>
        <v/>
      </c>
      <c r="AA49" s="183" t="str">
        <f t="shared" si="42"/>
        <v/>
      </c>
      <c r="AB49" s="185" t="str">
        <f t="shared" si="4"/>
        <v/>
      </c>
      <c r="AC49" s="183" t="str">
        <f t="shared" ref="AC49:AC51" si="46">IFERROR(IF(AND(R48="Impacto",R49="Impacto"),(AC48-(+AC48*U49)),IF(AND(R48="Probabilidad",R49="Impacto"),(AC47-(+AC47*U49)),IF(R49="Probabilidad",AC48,""))),"")</f>
        <v/>
      </c>
      <c r="AD49" s="186" t="str">
        <f>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
      </c>
      <c r="AE49" s="182"/>
      <c r="AF49" s="167"/>
      <c r="AG49" s="167"/>
      <c r="AH49" s="187"/>
      <c r="AI49" s="187"/>
      <c r="AJ49" s="167"/>
      <c r="AK49" s="188"/>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row>
    <row r="50" spans="2:69" ht="151.5" hidden="1" customHeight="1" x14ac:dyDescent="0.3">
      <c r="B50" s="318"/>
      <c r="C50" s="311"/>
      <c r="D50" s="311"/>
      <c r="E50" s="311"/>
      <c r="F50" s="311"/>
      <c r="G50" s="311"/>
      <c r="H50" s="319"/>
      <c r="I50" s="316"/>
      <c r="J50" s="315"/>
      <c r="K50" s="320"/>
      <c r="L50" s="315">
        <f t="shared" si="40"/>
        <v>0</v>
      </c>
      <c r="M50" s="316"/>
      <c r="N50" s="315"/>
      <c r="O50" s="317"/>
      <c r="P50" s="179">
        <v>5</v>
      </c>
      <c r="Q50" s="180"/>
      <c r="R50" s="181" t="str">
        <f t="shared" si="44"/>
        <v/>
      </c>
      <c r="S50" s="182"/>
      <c r="T50" s="182"/>
      <c r="U50" s="183" t="str">
        <f t="shared" si="41"/>
        <v/>
      </c>
      <c r="V50" s="182"/>
      <c r="W50" s="182"/>
      <c r="X50" s="182"/>
      <c r="Y50" s="184" t="str">
        <f t="shared" si="45"/>
        <v/>
      </c>
      <c r="Z50" s="185" t="str">
        <f t="shared" si="2"/>
        <v/>
      </c>
      <c r="AA50" s="183" t="str">
        <f t="shared" si="42"/>
        <v/>
      </c>
      <c r="AB50" s="185" t="str">
        <f t="shared" si="4"/>
        <v/>
      </c>
      <c r="AC50" s="183" t="str">
        <f t="shared" si="46"/>
        <v/>
      </c>
      <c r="AD50" s="186" t="str">
        <f t="shared" ref="AD50" si="47">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
      </c>
      <c r="AE50" s="182"/>
      <c r="AF50" s="167"/>
      <c r="AG50" s="167"/>
      <c r="AH50" s="187"/>
      <c r="AI50" s="187"/>
      <c r="AJ50" s="167"/>
      <c r="AK50" s="188"/>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row>
    <row r="51" spans="2:69" ht="151.5" hidden="1" customHeight="1" x14ac:dyDescent="0.3">
      <c r="B51" s="318"/>
      <c r="C51" s="311"/>
      <c r="D51" s="311"/>
      <c r="E51" s="311"/>
      <c r="F51" s="311"/>
      <c r="G51" s="311"/>
      <c r="H51" s="319"/>
      <c r="I51" s="316"/>
      <c r="J51" s="315"/>
      <c r="K51" s="320"/>
      <c r="L51" s="315">
        <f t="shared" si="40"/>
        <v>0</v>
      </c>
      <c r="M51" s="316"/>
      <c r="N51" s="315"/>
      <c r="O51" s="317"/>
      <c r="P51" s="179">
        <v>6</v>
      </c>
      <c r="Q51" s="180"/>
      <c r="R51" s="181" t="str">
        <f t="shared" si="44"/>
        <v/>
      </c>
      <c r="S51" s="182"/>
      <c r="T51" s="182"/>
      <c r="U51" s="183" t="str">
        <f t="shared" si="41"/>
        <v/>
      </c>
      <c r="V51" s="182"/>
      <c r="W51" s="182"/>
      <c r="X51" s="182"/>
      <c r="Y51" s="184" t="str">
        <f t="shared" si="45"/>
        <v/>
      </c>
      <c r="Z51" s="185" t="str">
        <f t="shared" si="2"/>
        <v/>
      </c>
      <c r="AA51" s="183" t="str">
        <f t="shared" si="42"/>
        <v/>
      </c>
      <c r="AB51" s="185" t="str">
        <f>IFERROR(IF(AC51="","",IF(AC51&lt;=0.2,"Leve",IF(AC51&lt;=0.4,"Menor",IF(AC51&lt;=0.6,"Moderado",IF(AC51&lt;=0.8,"Mayor","Catastrófico"))))),"")</f>
        <v/>
      </c>
      <c r="AC51" s="183" t="str">
        <f t="shared" si="46"/>
        <v/>
      </c>
      <c r="AD51" s="186" t="str">
        <f>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
      </c>
      <c r="AE51" s="182"/>
      <c r="AF51" s="167"/>
      <c r="AG51" s="167"/>
      <c r="AH51" s="187"/>
      <c r="AI51" s="187"/>
      <c r="AJ51" s="167"/>
      <c r="AK51" s="188"/>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row>
    <row r="52" spans="2:69" ht="151.5" hidden="1" customHeight="1" x14ac:dyDescent="0.3">
      <c r="B52" s="318">
        <v>7</v>
      </c>
      <c r="C52" s="311"/>
      <c r="D52" s="311"/>
      <c r="E52" s="311"/>
      <c r="F52" s="311"/>
      <c r="G52" s="311"/>
      <c r="H52" s="319"/>
      <c r="I52" s="316" t="str">
        <f>IF(H52&lt;=0,"",IF(H52&lt;=2,"Muy Baja",IF(H52&lt;=24,"Baja",IF(H52&lt;=500,"Media",IF(H52&lt;=5000,"Alta","Muy Alta")))))</f>
        <v/>
      </c>
      <c r="J52" s="315" t="str">
        <f>IF(I52="","",IF(I52="Muy Baja",0.2,IF(I52="Baja",0.4,IF(I52="Media",0.6,IF(I52="Alta",0.8,IF(I52="Muy Alta",1,))))))</f>
        <v/>
      </c>
      <c r="K52" s="320"/>
      <c r="L52" s="315">
        <f>IF(NOT(ISERROR(MATCH(K52,'Tabla Impacto'!$B$222:$B$224,0))),'Tabla Impacto'!$F$224&amp;"Por favor no seleccionar los criterios de impacto(Afectación Económica o presupuestal y Pérdida Reputacional)",K52)</f>
        <v>0</v>
      </c>
      <c r="M52" s="316" t="str">
        <f>IF(OR(L52='Tabla Impacto'!$C$12,L52='Tabla Impacto'!$D$12),"Leve",IF(OR(L52='Tabla Impacto'!$C$13,L52='Tabla Impacto'!$D$13),"Menor",IF(OR(L52='Tabla Impacto'!$C$14,L52='Tabla Impacto'!$D$14),"Moderado",IF(OR(L52='Tabla Impacto'!$C$15,L52='Tabla Impacto'!$D$15),"Mayor",IF(OR(L52='Tabla Impacto'!$C$16,L52='Tabla Impacto'!$D$16),"Catastrófico","")))))</f>
        <v/>
      </c>
      <c r="N52" s="315" t="str">
        <f>IF(M52="","",IF(M52="Leve",0.2,IF(M52="Menor",0.4,IF(M52="Moderado",0.6,IF(M52="Mayor",0.8,IF(M52="Catastrófico",1,))))))</f>
        <v/>
      </c>
      <c r="O52" s="317" t="str">
        <f>IF(OR(AND(I52="Muy Baja",M52="Leve"),AND(I52="Muy Baja",M52="Menor"),AND(I52="Baja",M52="Leve")),"Bajo",IF(OR(AND(I52="Muy baja",M52="Moderado"),AND(I52="Baja",M52="Menor"),AND(I52="Baja",M52="Moderado"),AND(I52="Media",M52="Leve"),AND(I52="Media",M52="Menor"),AND(I52="Media",M52="Moderado"),AND(I52="Alta",M52="Leve"),AND(I52="Alta",M52="Menor")),"Moderado",IF(OR(AND(I52="Muy Baja",M52="Mayor"),AND(I52="Baja",M52="Mayor"),AND(I52="Media",M52="Mayor"),AND(I52="Alta",M52="Moderado"),AND(I52="Alta",M52="Mayor"),AND(I52="Muy Alta",M52="Leve"),AND(I52="Muy Alta",M52="Menor"),AND(I52="Muy Alta",M52="Moderado"),AND(I52="Muy Alta",M52="Mayor")),"Alto",IF(OR(AND(I52="Muy Baja",M52="Catastrófico"),AND(I52="Baja",M52="Catastrófico"),AND(I52="Media",M52="Catastrófico"),AND(I52="Alta",M52="Catastrófico"),AND(I52="Muy Alta",M52="Catastrófico")),"Extremo",""))))</f>
        <v/>
      </c>
      <c r="P52" s="179">
        <v>1</v>
      </c>
      <c r="Q52" s="180"/>
      <c r="R52" s="181" t="str">
        <f>IF(OR(S52="Preventivo",S52="Detectivo"),"Probabilidad",IF(S52="Correctivo","Impacto",""))</f>
        <v/>
      </c>
      <c r="S52" s="182"/>
      <c r="T52" s="182"/>
      <c r="U52" s="183" t="str">
        <f>IF(AND(S52="Preventivo",T52="Automático"),"50%",IF(AND(S52="Preventivo",T52="Manual"),"40%",IF(AND(S52="Detectivo",T52="Automático"),"40%",IF(AND(S52="Detectivo",T52="Manual"),"30%",IF(AND(S52="Correctivo",T52="Automático"),"35%",IF(AND(S52="Correctivo",T52="Manual"),"25%",""))))))</f>
        <v/>
      </c>
      <c r="V52" s="182"/>
      <c r="W52" s="182"/>
      <c r="X52" s="182"/>
      <c r="Y52" s="184" t="str">
        <f>IFERROR(IF(R52="Probabilidad",(J52-(+J52*U52)),IF(R52="Impacto",J52,"")),"")</f>
        <v/>
      </c>
      <c r="Z52" s="185" t="str">
        <f>IFERROR(IF(Y52="","",IF(Y52&lt;=0.2,"Muy Baja",IF(Y52&lt;=0.4,"Baja",IF(Y52&lt;=0.6,"Media",IF(Y52&lt;=0.8,"Alta","Muy Alta"))))),"")</f>
        <v/>
      </c>
      <c r="AA52" s="183" t="str">
        <f>+Y52</f>
        <v/>
      </c>
      <c r="AB52" s="185" t="str">
        <f>IFERROR(IF(AC52="","",IF(AC52&lt;=0.2,"Leve",IF(AC52&lt;=0.4,"Menor",IF(AC52&lt;=0.6,"Moderado",IF(AC52&lt;=0.8,"Mayor","Catastrófico"))))),"")</f>
        <v/>
      </c>
      <c r="AC52" s="183" t="str">
        <f>IFERROR(IF(R52="Impacto",(N52-(+N52*U52)),IF(R52="Probabilidad",N52,"")),"")</f>
        <v/>
      </c>
      <c r="AD52" s="186" t="str">
        <f>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
      </c>
      <c r="AE52" s="182"/>
      <c r="AF52" s="167"/>
      <c r="AG52" s="167"/>
      <c r="AH52" s="187"/>
      <c r="AI52" s="187"/>
      <c r="AJ52" s="167"/>
      <c r="AK52" s="188"/>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row>
    <row r="53" spans="2:69" ht="151.5" hidden="1" customHeight="1" x14ac:dyDescent="0.3">
      <c r="B53" s="318"/>
      <c r="C53" s="311"/>
      <c r="D53" s="311"/>
      <c r="E53" s="311"/>
      <c r="F53" s="311"/>
      <c r="G53" s="311"/>
      <c r="H53" s="319"/>
      <c r="I53" s="316"/>
      <c r="J53" s="315"/>
      <c r="K53" s="320"/>
      <c r="L53" s="315">
        <f t="shared" ref="L53:L57" si="48">IF(NOT(ISERROR(MATCH(K53,_xlfn.ANCHORARRAY(F64),0))),J66&amp;"Por favor no seleccionar los criterios de impacto",K53)</f>
        <v>0</v>
      </c>
      <c r="M53" s="316"/>
      <c r="N53" s="315"/>
      <c r="O53" s="317"/>
      <c r="P53" s="179">
        <v>2</v>
      </c>
      <c r="Q53" s="180"/>
      <c r="R53" s="181" t="str">
        <f>IF(OR(S53="Preventivo",S53="Detectivo"),"Probabilidad",IF(S53="Correctivo","Impacto",""))</f>
        <v/>
      </c>
      <c r="S53" s="182"/>
      <c r="T53" s="182"/>
      <c r="U53" s="183" t="str">
        <f t="shared" ref="U53:U57" si="49">IF(AND(S53="Preventivo",T53="Automático"),"50%",IF(AND(S53="Preventivo",T53="Manual"),"40%",IF(AND(S53="Detectivo",T53="Automático"),"40%",IF(AND(S53="Detectivo",T53="Manual"),"30%",IF(AND(S53="Correctivo",T53="Automático"),"35%",IF(AND(S53="Correctivo",T53="Manual"),"25%",""))))))</f>
        <v/>
      </c>
      <c r="V53" s="182"/>
      <c r="W53" s="182"/>
      <c r="X53" s="182"/>
      <c r="Y53" s="184" t="str">
        <f>IFERROR(IF(AND(R52="Probabilidad",R53="Probabilidad"),(AA52-(+AA52*U53)),IF(R53="Probabilidad",(J52-(+J52*U53)),IF(R53="Impacto",AA52,""))),"")</f>
        <v/>
      </c>
      <c r="Z53" s="185" t="str">
        <f t="shared" si="2"/>
        <v/>
      </c>
      <c r="AA53" s="183" t="str">
        <f t="shared" ref="AA53:AA57" si="50">+Y53</f>
        <v/>
      </c>
      <c r="AB53" s="185" t="str">
        <f t="shared" si="4"/>
        <v/>
      </c>
      <c r="AC53" s="183" t="str">
        <f>IFERROR(IF(AND(R52="Impacto",R53="Impacto"),(AC46-(+AC46*U53)),IF(R53="Impacto",($N$52-(+$N$52*U53)),IF(R53="Probabilidad",AC46,""))),"")</f>
        <v/>
      </c>
      <c r="AD53" s="186" t="str">
        <f t="shared" ref="AD53:AD54" si="51">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
      </c>
      <c r="AE53" s="182"/>
      <c r="AF53" s="167"/>
      <c r="AG53" s="167"/>
      <c r="AH53" s="187"/>
      <c r="AI53" s="187"/>
      <c r="AJ53" s="167"/>
      <c r="AK53" s="188"/>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row>
    <row r="54" spans="2:69" ht="151.5" hidden="1" customHeight="1" x14ac:dyDescent="0.3">
      <c r="B54" s="318"/>
      <c r="C54" s="311"/>
      <c r="D54" s="311"/>
      <c r="E54" s="311"/>
      <c r="F54" s="311"/>
      <c r="G54" s="311"/>
      <c r="H54" s="319"/>
      <c r="I54" s="316"/>
      <c r="J54" s="315"/>
      <c r="K54" s="320"/>
      <c r="L54" s="315">
        <f t="shared" si="48"/>
        <v>0</v>
      </c>
      <c r="M54" s="316"/>
      <c r="N54" s="315"/>
      <c r="O54" s="317"/>
      <c r="P54" s="179">
        <v>3</v>
      </c>
      <c r="Q54" s="189"/>
      <c r="R54" s="181" t="str">
        <f>IF(OR(S54="Preventivo",S54="Detectivo"),"Probabilidad",IF(S54="Correctivo","Impacto",""))</f>
        <v/>
      </c>
      <c r="S54" s="182"/>
      <c r="T54" s="182"/>
      <c r="U54" s="183" t="str">
        <f t="shared" si="49"/>
        <v/>
      </c>
      <c r="V54" s="182"/>
      <c r="W54" s="182"/>
      <c r="X54" s="182"/>
      <c r="Y54" s="184" t="str">
        <f>IFERROR(IF(AND(R53="Probabilidad",R54="Probabilidad"),(AA53-(+AA53*U54)),IF(AND(R53="Impacto",R54="Probabilidad"),(AA52-(+AA52*U54)),IF(R54="Impacto",AA53,""))),"")</f>
        <v/>
      </c>
      <c r="Z54" s="185" t="str">
        <f t="shared" si="2"/>
        <v/>
      </c>
      <c r="AA54" s="183" t="str">
        <f t="shared" si="50"/>
        <v/>
      </c>
      <c r="AB54" s="185" t="str">
        <f t="shared" si="4"/>
        <v/>
      </c>
      <c r="AC54" s="183" t="str">
        <f>IFERROR(IF(AND(R53="Impacto",R54="Impacto"),(AC53-(+AC53*U54)),IF(AND(R53="Probabilidad",R54="Impacto"),(AC52-(+AC52*U54)),IF(R54="Probabilidad",AC53,""))),"")</f>
        <v/>
      </c>
      <c r="AD54" s="186" t="str">
        <f t="shared" si="51"/>
        <v/>
      </c>
      <c r="AE54" s="182"/>
      <c r="AF54" s="167"/>
      <c r="AG54" s="167"/>
      <c r="AH54" s="187"/>
      <c r="AI54" s="187"/>
      <c r="AJ54" s="167"/>
      <c r="AK54" s="188"/>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row>
    <row r="55" spans="2:69" ht="151.5" hidden="1" customHeight="1" x14ac:dyDescent="0.3">
      <c r="B55" s="318"/>
      <c r="C55" s="311"/>
      <c r="D55" s="311"/>
      <c r="E55" s="311"/>
      <c r="F55" s="311"/>
      <c r="G55" s="311"/>
      <c r="H55" s="319"/>
      <c r="I55" s="316"/>
      <c r="J55" s="315"/>
      <c r="K55" s="320"/>
      <c r="L55" s="315">
        <f t="shared" si="48"/>
        <v>0</v>
      </c>
      <c r="M55" s="316"/>
      <c r="N55" s="315"/>
      <c r="O55" s="317"/>
      <c r="P55" s="179">
        <v>4</v>
      </c>
      <c r="Q55" s="180"/>
      <c r="R55" s="181" t="str">
        <f t="shared" ref="R55:R57" si="52">IF(OR(S55="Preventivo",S55="Detectivo"),"Probabilidad",IF(S55="Correctivo","Impacto",""))</f>
        <v/>
      </c>
      <c r="S55" s="182"/>
      <c r="T55" s="182"/>
      <c r="U55" s="183" t="str">
        <f t="shared" si="49"/>
        <v/>
      </c>
      <c r="V55" s="182"/>
      <c r="W55" s="182"/>
      <c r="X55" s="182"/>
      <c r="Y55" s="184" t="str">
        <f t="shared" ref="Y55:Y57" si="53">IFERROR(IF(AND(R54="Probabilidad",R55="Probabilidad"),(AA54-(+AA54*U55)),IF(AND(R54="Impacto",R55="Probabilidad"),(AA53-(+AA53*U55)),IF(R55="Impacto",AA54,""))),"")</f>
        <v/>
      </c>
      <c r="Z55" s="185" t="str">
        <f t="shared" si="2"/>
        <v/>
      </c>
      <c r="AA55" s="183" t="str">
        <f t="shared" si="50"/>
        <v/>
      </c>
      <c r="AB55" s="185" t="str">
        <f t="shared" si="4"/>
        <v/>
      </c>
      <c r="AC55" s="183" t="str">
        <f t="shared" ref="AC55:AC57" si="54">IFERROR(IF(AND(R54="Impacto",R55="Impacto"),(AC54-(+AC54*U55)),IF(AND(R54="Probabilidad",R55="Impacto"),(AC53-(+AC53*U55)),IF(R55="Probabilidad",AC54,""))),"")</f>
        <v/>
      </c>
      <c r="AD55" s="186" t="str">
        <f>IFERROR(IF(OR(AND(Z55="Muy Baja",AB55="Leve"),AND(Z55="Muy Baja",AB55="Menor"),AND(Z55="Baja",AB55="Leve")),"Bajo",IF(OR(AND(Z55="Muy baja",AB55="Moderado"),AND(Z55="Baja",AB55="Menor"),AND(Z55="Baja",AB55="Moderado"),AND(Z55="Media",AB55="Leve"),AND(Z55="Media",AB55="Menor"),AND(Z55="Media",AB55="Moderado"),AND(Z55="Alta",AB55="Leve"),AND(Z55="Alta",AB55="Menor")),"Moderado",IF(OR(AND(Z55="Muy Baja",AB55="Mayor"),AND(Z55="Baja",AB55="Mayor"),AND(Z55="Media",AB55="Mayor"),AND(Z55="Alta",AB55="Moderado"),AND(Z55="Alta",AB55="Mayor"),AND(Z55="Muy Alta",AB55="Leve"),AND(Z55="Muy Alta",AB55="Menor"),AND(Z55="Muy Alta",AB55="Moderado"),AND(Z55="Muy Alta",AB55="Mayor")),"Alto",IF(OR(AND(Z55="Muy Baja",AB55="Catastrófico"),AND(Z55="Baja",AB55="Catastrófico"),AND(Z55="Media",AB55="Catastrófico"),AND(Z55="Alta",AB55="Catastrófico"),AND(Z55="Muy Alta",AB55="Catastrófico")),"Extremo","")))),"")</f>
        <v/>
      </c>
      <c r="AE55" s="182"/>
      <c r="AF55" s="167"/>
      <c r="AG55" s="167"/>
      <c r="AH55" s="187"/>
      <c r="AI55" s="187"/>
      <c r="AJ55" s="167"/>
      <c r="AK55" s="188"/>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row>
    <row r="56" spans="2:69" ht="151.5" hidden="1" customHeight="1" x14ac:dyDescent="0.3">
      <c r="B56" s="318"/>
      <c r="C56" s="311"/>
      <c r="D56" s="311"/>
      <c r="E56" s="311"/>
      <c r="F56" s="311"/>
      <c r="G56" s="311"/>
      <c r="H56" s="319"/>
      <c r="I56" s="316"/>
      <c r="J56" s="315"/>
      <c r="K56" s="320"/>
      <c r="L56" s="315">
        <f t="shared" si="48"/>
        <v>0</v>
      </c>
      <c r="M56" s="316"/>
      <c r="N56" s="315"/>
      <c r="O56" s="317"/>
      <c r="P56" s="179">
        <v>5</v>
      </c>
      <c r="Q56" s="180"/>
      <c r="R56" s="181" t="str">
        <f t="shared" si="52"/>
        <v/>
      </c>
      <c r="S56" s="182"/>
      <c r="T56" s="182"/>
      <c r="U56" s="183" t="str">
        <f t="shared" si="49"/>
        <v/>
      </c>
      <c r="V56" s="182"/>
      <c r="W56" s="182"/>
      <c r="X56" s="182"/>
      <c r="Y56" s="184" t="str">
        <f t="shared" si="53"/>
        <v/>
      </c>
      <c r="Z56" s="185" t="str">
        <f t="shared" si="2"/>
        <v/>
      </c>
      <c r="AA56" s="183" t="str">
        <f t="shared" si="50"/>
        <v/>
      </c>
      <c r="AB56" s="185" t="str">
        <f t="shared" si="4"/>
        <v/>
      </c>
      <c r="AC56" s="183" t="str">
        <f t="shared" si="54"/>
        <v/>
      </c>
      <c r="AD56" s="186" t="str">
        <f t="shared" ref="AD56:AD57" si="55">IFERROR(IF(OR(AND(Z56="Muy Baja",AB56="Leve"),AND(Z56="Muy Baja",AB56="Menor"),AND(Z56="Baja",AB56="Leve")),"Bajo",IF(OR(AND(Z56="Muy baja",AB56="Moderado"),AND(Z56="Baja",AB56="Menor"),AND(Z56="Baja",AB56="Moderado"),AND(Z56="Media",AB56="Leve"),AND(Z56="Media",AB56="Menor"),AND(Z56="Media",AB56="Moderado"),AND(Z56="Alta",AB56="Leve"),AND(Z56="Alta",AB56="Menor")),"Moderado",IF(OR(AND(Z56="Muy Baja",AB56="Mayor"),AND(Z56="Baja",AB56="Mayor"),AND(Z56="Media",AB56="Mayor"),AND(Z56="Alta",AB56="Moderado"),AND(Z56="Alta",AB56="Mayor"),AND(Z56="Muy Alta",AB56="Leve"),AND(Z56="Muy Alta",AB56="Menor"),AND(Z56="Muy Alta",AB56="Moderado"),AND(Z56="Muy Alta",AB56="Mayor")),"Alto",IF(OR(AND(Z56="Muy Baja",AB56="Catastrófico"),AND(Z56="Baja",AB56="Catastrófico"),AND(Z56="Media",AB56="Catastrófico"),AND(Z56="Alta",AB56="Catastrófico"),AND(Z56="Muy Alta",AB56="Catastrófico")),"Extremo","")))),"")</f>
        <v/>
      </c>
      <c r="AE56" s="182"/>
      <c r="AF56" s="167"/>
      <c r="AG56" s="167"/>
      <c r="AH56" s="187"/>
      <c r="AI56" s="187"/>
      <c r="AJ56" s="167"/>
      <c r="AK56" s="188"/>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row>
    <row r="57" spans="2:69" ht="151.5" hidden="1" customHeight="1" x14ac:dyDescent="0.3">
      <c r="B57" s="318"/>
      <c r="C57" s="311"/>
      <c r="D57" s="311"/>
      <c r="E57" s="311"/>
      <c r="F57" s="311"/>
      <c r="G57" s="311"/>
      <c r="H57" s="319"/>
      <c r="I57" s="316"/>
      <c r="J57" s="315"/>
      <c r="K57" s="320"/>
      <c r="L57" s="315">
        <f t="shared" si="48"/>
        <v>0</v>
      </c>
      <c r="M57" s="316"/>
      <c r="N57" s="315"/>
      <c r="O57" s="317"/>
      <c r="P57" s="179">
        <v>6</v>
      </c>
      <c r="Q57" s="180"/>
      <c r="R57" s="181" t="str">
        <f t="shared" si="52"/>
        <v/>
      </c>
      <c r="S57" s="182"/>
      <c r="T57" s="182"/>
      <c r="U57" s="183" t="str">
        <f t="shared" si="49"/>
        <v/>
      </c>
      <c r="V57" s="182"/>
      <c r="W57" s="182"/>
      <c r="X57" s="182"/>
      <c r="Y57" s="184" t="str">
        <f t="shared" si="53"/>
        <v/>
      </c>
      <c r="Z57" s="185" t="str">
        <f t="shared" si="2"/>
        <v/>
      </c>
      <c r="AA57" s="183" t="str">
        <f t="shared" si="50"/>
        <v/>
      </c>
      <c r="AB57" s="185" t="str">
        <f t="shared" si="4"/>
        <v/>
      </c>
      <c r="AC57" s="183" t="str">
        <f t="shared" si="54"/>
        <v/>
      </c>
      <c r="AD57" s="186" t="str">
        <f t="shared" si="55"/>
        <v/>
      </c>
      <c r="AE57" s="182"/>
      <c r="AF57" s="167"/>
      <c r="AG57" s="167"/>
      <c r="AH57" s="187"/>
      <c r="AI57" s="187"/>
      <c r="AJ57" s="167"/>
      <c r="AK57" s="188"/>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row>
    <row r="58" spans="2:69" ht="151.5" hidden="1" customHeight="1" x14ac:dyDescent="0.3">
      <c r="B58" s="318">
        <v>8</v>
      </c>
      <c r="C58" s="311"/>
      <c r="D58" s="311"/>
      <c r="E58" s="311"/>
      <c r="F58" s="311"/>
      <c r="G58" s="311"/>
      <c r="H58" s="319"/>
      <c r="I58" s="316" t="str">
        <f>IF(H58&lt;=0,"",IF(H58&lt;=2,"Muy Baja",IF(H58&lt;=24,"Baja",IF(H58&lt;=500,"Media",IF(H58&lt;=5000,"Alta","Muy Alta")))))</f>
        <v/>
      </c>
      <c r="J58" s="315" t="str">
        <f>IF(I58="","",IF(I58="Muy Baja",0.2,IF(I58="Baja",0.4,IF(I58="Media",0.6,IF(I58="Alta",0.8,IF(I58="Muy Alta",1,))))))</f>
        <v/>
      </c>
      <c r="K58" s="320"/>
      <c r="L58" s="315">
        <f>IF(NOT(ISERROR(MATCH(K58,'Tabla Impacto'!$B$222:$B$224,0))),'Tabla Impacto'!$F$224&amp;"Por favor no seleccionar los criterios de impacto(Afectación Económica o presupuestal y Pérdida Reputacional)",K58)</f>
        <v>0</v>
      </c>
      <c r="M58" s="316" t="str">
        <f>IF(OR(L58='Tabla Impacto'!$C$12,L58='Tabla Impacto'!$D$12),"Leve",IF(OR(L58='Tabla Impacto'!$C$13,L58='Tabla Impacto'!$D$13),"Menor",IF(OR(L58='Tabla Impacto'!$C$14,L58='Tabla Impacto'!$D$14),"Moderado",IF(OR(L58='Tabla Impacto'!$C$15,L58='Tabla Impacto'!$D$15),"Mayor",IF(OR(L58='Tabla Impacto'!$C$16,L58='Tabla Impacto'!$D$16),"Catastrófico","")))))</f>
        <v/>
      </c>
      <c r="N58" s="315" t="str">
        <f>IF(M58="","",IF(M58="Leve",0.2,IF(M58="Menor",0.4,IF(M58="Moderado",0.6,IF(M58="Mayor",0.8,IF(M58="Catastrófico",1,))))))</f>
        <v/>
      </c>
      <c r="O58" s="317" t="str">
        <f>IF(OR(AND(I58="Muy Baja",M58="Leve"),AND(I58="Muy Baja",M58="Menor"),AND(I58="Baja",M58="Leve")),"Bajo",IF(OR(AND(I58="Muy baja",M58="Moderado"),AND(I58="Baja",M58="Menor"),AND(I58="Baja",M58="Moderado"),AND(I58="Media",M58="Leve"),AND(I58="Media",M58="Menor"),AND(I58="Media",M58="Moderado"),AND(I58="Alta",M58="Leve"),AND(I58="Alta",M58="Menor")),"Moderado",IF(OR(AND(I58="Muy Baja",M58="Mayor"),AND(I58="Baja",M58="Mayor"),AND(I58="Media",M58="Mayor"),AND(I58="Alta",M58="Moderado"),AND(I58="Alta",M58="Mayor"),AND(I58="Muy Alta",M58="Leve"),AND(I58="Muy Alta",M58="Menor"),AND(I58="Muy Alta",M58="Moderado"),AND(I58="Muy Alta",M58="Mayor")),"Alto",IF(OR(AND(I58="Muy Baja",M58="Catastrófico"),AND(I58="Baja",M58="Catastrófico"),AND(I58="Media",M58="Catastrófico"),AND(I58="Alta",M58="Catastrófico"),AND(I58="Muy Alta",M58="Catastrófico")),"Extremo",""))))</f>
        <v/>
      </c>
      <c r="P58" s="179">
        <v>1</v>
      </c>
      <c r="Q58" s="180"/>
      <c r="R58" s="181" t="str">
        <f>IF(OR(S58="Preventivo",S58="Detectivo"),"Probabilidad",IF(S58="Correctivo","Impacto",""))</f>
        <v/>
      </c>
      <c r="S58" s="182"/>
      <c r="T58" s="182"/>
      <c r="U58" s="183" t="str">
        <f>IF(AND(S58="Preventivo",T58="Automático"),"50%",IF(AND(S58="Preventivo",T58="Manual"),"40%",IF(AND(S58="Detectivo",T58="Automático"),"40%",IF(AND(S58="Detectivo",T58="Manual"),"30%",IF(AND(S58="Correctivo",T58="Automático"),"35%",IF(AND(S58="Correctivo",T58="Manual"),"25%",""))))))</f>
        <v/>
      </c>
      <c r="V58" s="182"/>
      <c r="W58" s="182"/>
      <c r="X58" s="182"/>
      <c r="Y58" s="184" t="str">
        <f>IFERROR(IF(R58="Probabilidad",(J58-(+J58*U58)),IF(R58="Impacto",J58,"")),"")</f>
        <v/>
      </c>
      <c r="Z58" s="185" t="str">
        <f>IFERROR(IF(Y58="","",IF(Y58&lt;=0.2,"Muy Baja",IF(Y58&lt;=0.4,"Baja",IF(Y58&lt;=0.6,"Media",IF(Y58&lt;=0.8,"Alta","Muy Alta"))))),"")</f>
        <v/>
      </c>
      <c r="AA58" s="183" t="str">
        <f>+Y58</f>
        <v/>
      </c>
      <c r="AB58" s="185" t="str">
        <f>IFERROR(IF(AC58="","",IF(AC58&lt;=0.2,"Leve",IF(AC58&lt;=0.4,"Menor",IF(AC58&lt;=0.6,"Moderado",IF(AC58&lt;=0.8,"Mayor","Catastrófico"))))),"")</f>
        <v/>
      </c>
      <c r="AC58" s="183" t="str">
        <f>IFERROR(IF(R58="Impacto",(N58-(+N58*U58)),IF(R58="Probabilidad",N58,"")),"")</f>
        <v/>
      </c>
      <c r="AD58" s="186" t="str">
        <f>IFERROR(IF(OR(AND(Z58="Muy Baja",AB58="Leve"),AND(Z58="Muy Baja",AB58="Menor"),AND(Z58="Baja",AB58="Leve")),"Bajo",IF(OR(AND(Z58="Muy baja",AB58="Moderado"),AND(Z58="Baja",AB58="Menor"),AND(Z58="Baja",AB58="Moderado"),AND(Z58="Media",AB58="Leve"),AND(Z58="Media",AB58="Menor"),AND(Z58="Media",AB58="Moderado"),AND(Z58="Alta",AB58="Leve"),AND(Z58="Alta",AB58="Menor")),"Moderado",IF(OR(AND(Z58="Muy Baja",AB58="Mayor"),AND(Z58="Baja",AB58="Mayor"),AND(Z58="Media",AB58="Mayor"),AND(Z58="Alta",AB58="Moderado"),AND(Z58="Alta",AB58="Mayor"),AND(Z58="Muy Alta",AB58="Leve"),AND(Z58="Muy Alta",AB58="Menor"),AND(Z58="Muy Alta",AB58="Moderado"),AND(Z58="Muy Alta",AB58="Mayor")),"Alto",IF(OR(AND(Z58="Muy Baja",AB58="Catastrófico"),AND(Z58="Baja",AB58="Catastrófico"),AND(Z58="Media",AB58="Catastrófico"),AND(Z58="Alta",AB58="Catastrófico"),AND(Z58="Muy Alta",AB58="Catastrófico")),"Extremo","")))),"")</f>
        <v/>
      </c>
      <c r="AE58" s="182"/>
      <c r="AF58" s="167"/>
      <c r="AG58" s="167"/>
      <c r="AH58" s="187"/>
      <c r="AI58" s="187"/>
      <c r="AJ58" s="167"/>
      <c r="AK58" s="188"/>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row>
    <row r="59" spans="2:69" ht="151.5" hidden="1" customHeight="1" x14ac:dyDescent="0.3">
      <c r="B59" s="318"/>
      <c r="C59" s="311"/>
      <c r="D59" s="311"/>
      <c r="E59" s="311"/>
      <c r="F59" s="311"/>
      <c r="G59" s="311"/>
      <c r="H59" s="319"/>
      <c r="I59" s="316"/>
      <c r="J59" s="315"/>
      <c r="K59" s="320"/>
      <c r="L59" s="315">
        <f>IF(NOT(ISERROR(MATCH(K59,_xlfn.ANCHORARRAY(F70),0))),J72&amp;"Por favor no seleccionar los criterios de impacto",K59)</f>
        <v>0</v>
      </c>
      <c r="M59" s="316"/>
      <c r="N59" s="315"/>
      <c r="O59" s="317"/>
      <c r="P59" s="179">
        <v>2</v>
      </c>
      <c r="Q59" s="180"/>
      <c r="R59" s="181" t="str">
        <f>IF(OR(S59="Preventivo",S59="Detectivo"),"Probabilidad",IF(S59="Correctivo","Impacto",""))</f>
        <v/>
      </c>
      <c r="S59" s="182"/>
      <c r="T59" s="182"/>
      <c r="U59" s="183" t="str">
        <f t="shared" ref="U59:U63" si="56">IF(AND(S59="Preventivo",T59="Automático"),"50%",IF(AND(S59="Preventivo",T59="Manual"),"40%",IF(AND(S59="Detectivo",T59="Automático"),"40%",IF(AND(S59="Detectivo",T59="Manual"),"30%",IF(AND(S59="Correctivo",T59="Automático"),"35%",IF(AND(S59="Correctivo",T59="Manual"),"25%",""))))))</f>
        <v/>
      </c>
      <c r="V59" s="182"/>
      <c r="W59" s="182"/>
      <c r="X59" s="182"/>
      <c r="Y59" s="184" t="str">
        <f>IFERROR(IF(AND(R58="Probabilidad",R59="Probabilidad"),(AA58-(+AA58*U59)),IF(R59="Probabilidad",(J58-(+J58*U59)),IF(R59="Impacto",AA58,""))),"")</f>
        <v/>
      </c>
      <c r="Z59" s="185" t="str">
        <f t="shared" si="2"/>
        <v/>
      </c>
      <c r="AA59" s="183" t="str">
        <f t="shared" ref="AA59:AA63" si="57">+Y59</f>
        <v/>
      </c>
      <c r="AB59" s="185" t="str">
        <f t="shared" si="4"/>
        <v/>
      </c>
      <c r="AC59" s="183" t="str">
        <f>IFERROR(IF(AND(R58="Impacto",R59="Impacto"),(AC52-(+AC52*U59)),IF(R59="Impacto",($N$58-(+$N$58*U59)),IF(R59="Probabilidad",AC52,""))),"")</f>
        <v/>
      </c>
      <c r="AD59" s="186" t="str">
        <f t="shared" ref="AD59:AD60" si="58">IFERROR(IF(OR(AND(Z59="Muy Baja",AB59="Leve"),AND(Z59="Muy Baja",AB59="Menor"),AND(Z59="Baja",AB59="Leve")),"Bajo",IF(OR(AND(Z59="Muy baja",AB59="Moderado"),AND(Z59="Baja",AB59="Menor"),AND(Z59="Baja",AB59="Moderado"),AND(Z59="Media",AB59="Leve"),AND(Z59="Media",AB59="Menor"),AND(Z59="Media",AB59="Moderado"),AND(Z59="Alta",AB59="Leve"),AND(Z59="Alta",AB59="Menor")),"Moderado",IF(OR(AND(Z59="Muy Baja",AB59="Mayor"),AND(Z59="Baja",AB59="Mayor"),AND(Z59="Media",AB59="Mayor"),AND(Z59="Alta",AB59="Moderado"),AND(Z59="Alta",AB59="Mayor"),AND(Z59="Muy Alta",AB59="Leve"),AND(Z59="Muy Alta",AB59="Menor"),AND(Z59="Muy Alta",AB59="Moderado"),AND(Z59="Muy Alta",AB59="Mayor")),"Alto",IF(OR(AND(Z59="Muy Baja",AB59="Catastrófico"),AND(Z59="Baja",AB59="Catastrófico"),AND(Z59="Media",AB59="Catastrófico"),AND(Z59="Alta",AB59="Catastrófico"),AND(Z59="Muy Alta",AB59="Catastrófico")),"Extremo","")))),"")</f>
        <v/>
      </c>
      <c r="AE59" s="182"/>
      <c r="AF59" s="167"/>
      <c r="AG59" s="167"/>
      <c r="AH59" s="187"/>
      <c r="AI59" s="187"/>
      <c r="AJ59" s="167"/>
      <c r="AK59" s="188"/>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2:69" ht="151.5" hidden="1" customHeight="1" x14ac:dyDescent="0.3">
      <c r="B60" s="318"/>
      <c r="C60" s="311"/>
      <c r="D60" s="311"/>
      <c r="E60" s="311"/>
      <c r="F60" s="311"/>
      <c r="G60" s="311"/>
      <c r="H60" s="319"/>
      <c r="I60" s="316"/>
      <c r="J60" s="315"/>
      <c r="K60" s="320"/>
      <c r="L60" s="315">
        <f>IF(NOT(ISERROR(MATCH(K60,_xlfn.ANCHORARRAY(F71),0))),J73&amp;"Por favor no seleccionar los criterios de impacto",K60)</f>
        <v>0</v>
      </c>
      <c r="M60" s="316"/>
      <c r="N60" s="315"/>
      <c r="O60" s="317"/>
      <c r="P60" s="179">
        <v>3</v>
      </c>
      <c r="Q60" s="189"/>
      <c r="R60" s="181" t="str">
        <f>IF(OR(S60="Preventivo",S60="Detectivo"),"Probabilidad",IF(S60="Correctivo","Impacto",""))</f>
        <v/>
      </c>
      <c r="S60" s="182"/>
      <c r="T60" s="182"/>
      <c r="U60" s="183" t="str">
        <f t="shared" si="56"/>
        <v/>
      </c>
      <c r="V60" s="182"/>
      <c r="W60" s="182"/>
      <c r="X60" s="182"/>
      <c r="Y60" s="184" t="str">
        <f>IFERROR(IF(AND(R59="Probabilidad",R60="Probabilidad"),(AA59-(+AA59*U60)),IF(AND(R59="Impacto",R60="Probabilidad"),(AA58-(+AA58*U60)),IF(R60="Impacto",AA59,""))),"")</f>
        <v/>
      </c>
      <c r="Z60" s="185" t="str">
        <f t="shared" si="2"/>
        <v/>
      </c>
      <c r="AA60" s="183" t="str">
        <f t="shared" si="57"/>
        <v/>
      </c>
      <c r="AB60" s="185" t="str">
        <f t="shared" si="4"/>
        <v/>
      </c>
      <c r="AC60" s="183" t="str">
        <f>IFERROR(IF(AND(R59="Impacto",R60="Impacto"),(AC59-(+AC59*U60)),IF(AND(R59="Probabilidad",R60="Impacto"),(AC58-(+AC58*U60)),IF(R60="Probabilidad",AC59,""))),"")</f>
        <v/>
      </c>
      <c r="AD60" s="186" t="str">
        <f t="shared" si="58"/>
        <v/>
      </c>
      <c r="AE60" s="182"/>
      <c r="AF60" s="167"/>
      <c r="AG60" s="167"/>
      <c r="AH60" s="187"/>
      <c r="AI60" s="187"/>
      <c r="AJ60" s="167"/>
      <c r="AK60" s="188"/>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2:69" ht="151.5" hidden="1" customHeight="1" x14ac:dyDescent="0.3">
      <c r="B61" s="318"/>
      <c r="C61" s="311"/>
      <c r="D61" s="311"/>
      <c r="E61" s="311"/>
      <c r="F61" s="311"/>
      <c r="G61" s="311"/>
      <c r="H61" s="319"/>
      <c r="I61" s="316"/>
      <c r="J61" s="315"/>
      <c r="K61" s="320"/>
      <c r="L61" s="315">
        <f>IF(NOT(ISERROR(MATCH(K61,_xlfn.ANCHORARRAY(F72),0))),J74&amp;"Por favor no seleccionar los criterios de impacto",K61)</f>
        <v>0</v>
      </c>
      <c r="M61" s="316"/>
      <c r="N61" s="315"/>
      <c r="O61" s="317"/>
      <c r="P61" s="179">
        <v>4</v>
      </c>
      <c r="Q61" s="180"/>
      <c r="R61" s="181" t="str">
        <f t="shared" ref="R61:R63" si="59">IF(OR(S61="Preventivo",S61="Detectivo"),"Probabilidad",IF(S61="Correctivo","Impacto",""))</f>
        <v/>
      </c>
      <c r="S61" s="182"/>
      <c r="T61" s="182"/>
      <c r="U61" s="183" t="str">
        <f t="shared" si="56"/>
        <v/>
      </c>
      <c r="V61" s="182"/>
      <c r="W61" s="182"/>
      <c r="X61" s="182"/>
      <c r="Y61" s="184" t="str">
        <f t="shared" ref="Y61:Y63" si="60">IFERROR(IF(AND(R60="Probabilidad",R61="Probabilidad"),(AA60-(+AA60*U61)),IF(AND(R60="Impacto",R61="Probabilidad"),(AA59-(+AA59*U61)),IF(R61="Impacto",AA60,""))),"")</f>
        <v/>
      </c>
      <c r="Z61" s="185" t="str">
        <f t="shared" si="2"/>
        <v/>
      </c>
      <c r="AA61" s="183" t="str">
        <f t="shared" si="57"/>
        <v/>
      </c>
      <c r="AB61" s="185" t="str">
        <f t="shared" si="4"/>
        <v/>
      </c>
      <c r="AC61" s="183" t="str">
        <f t="shared" ref="AC61:AC63" si="61">IFERROR(IF(AND(R60="Impacto",R61="Impacto"),(AC60-(+AC60*U61)),IF(AND(R60="Probabilidad",R61="Impacto"),(AC59-(+AC59*U61)),IF(R61="Probabilidad",AC60,""))),"")</f>
        <v/>
      </c>
      <c r="AD61" s="186" t="str">
        <f>IFERROR(IF(OR(AND(Z61="Muy Baja",AB61="Leve"),AND(Z61="Muy Baja",AB61="Menor"),AND(Z61="Baja",AB61="Leve")),"Bajo",IF(OR(AND(Z61="Muy baja",AB61="Moderado"),AND(Z61="Baja",AB61="Menor"),AND(Z61="Baja",AB61="Moderado"),AND(Z61="Media",AB61="Leve"),AND(Z61="Media",AB61="Menor"),AND(Z61="Media",AB61="Moderado"),AND(Z61="Alta",AB61="Leve"),AND(Z61="Alta",AB61="Menor")),"Moderado",IF(OR(AND(Z61="Muy Baja",AB61="Mayor"),AND(Z61="Baja",AB61="Mayor"),AND(Z61="Media",AB61="Mayor"),AND(Z61="Alta",AB61="Moderado"),AND(Z61="Alta",AB61="Mayor"),AND(Z61="Muy Alta",AB61="Leve"),AND(Z61="Muy Alta",AB61="Menor"),AND(Z61="Muy Alta",AB61="Moderado"),AND(Z61="Muy Alta",AB61="Mayor")),"Alto",IF(OR(AND(Z61="Muy Baja",AB61="Catastrófico"),AND(Z61="Baja",AB61="Catastrófico"),AND(Z61="Media",AB61="Catastrófico"),AND(Z61="Alta",AB61="Catastrófico"),AND(Z61="Muy Alta",AB61="Catastrófico")),"Extremo","")))),"")</f>
        <v/>
      </c>
      <c r="AE61" s="182"/>
      <c r="AF61" s="167"/>
      <c r="AG61" s="167"/>
      <c r="AH61" s="187"/>
      <c r="AI61" s="187"/>
      <c r="AJ61" s="167"/>
      <c r="AK61" s="188"/>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2:69" ht="151.5" hidden="1" customHeight="1" x14ac:dyDescent="0.3">
      <c r="B62" s="318"/>
      <c r="C62" s="311"/>
      <c r="D62" s="311"/>
      <c r="E62" s="311"/>
      <c r="F62" s="311"/>
      <c r="G62" s="311"/>
      <c r="H62" s="319"/>
      <c r="I62" s="316"/>
      <c r="J62" s="315"/>
      <c r="K62" s="320"/>
      <c r="L62" s="315">
        <f>IF(NOT(ISERROR(MATCH(K62,_xlfn.ANCHORARRAY(F73),0))),J75&amp;"Por favor no seleccionar los criterios de impacto",K62)</f>
        <v>0</v>
      </c>
      <c r="M62" s="316"/>
      <c r="N62" s="315"/>
      <c r="O62" s="317"/>
      <c r="P62" s="179">
        <v>5</v>
      </c>
      <c r="Q62" s="180"/>
      <c r="R62" s="181" t="str">
        <f t="shared" si="59"/>
        <v/>
      </c>
      <c r="S62" s="182"/>
      <c r="T62" s="182"/>
      <c r="U62" s="183" t="str">
        <f t="shared" si="56"/>
        <v/>
      </c>
      <c r="V62" s="182"/>
      <c r="W62" s="182"/>
      <c r="X62" s="182"/>
      <c r="Y62" s="184" t="str">
        <f t="shared" si="60"/>
        <v/>
      </c>
      <c r="Z62" s="185" t="str">
        <f t="shared" si="2"/>
        <v/>
      </c>
      <c r="AA62" s="183" t="str">
        <f t="shared" si="57"/>
        <v/>
      </c>
      <c r="AB62" s="185" t="str">
        <f t="shared" si="4"/>
        <v/>
      </c>
      <c r="AC62" s="183" t="str">
        <f t="shared" si="61"/>
        <v/>
      </c>
      <c r="AD62" s="186" t="str">
        <f t="shared" ref="AD62:AD63" si="62">IFERROR(IF(OR(AND(Z62="Muy Baja",AB62="Leve"),AND(Z62="Muy Baja",AB62="Menor"),AND(Z62="Baja",AB62="Leve")),"Bajo",IF(OR(AND(Z62="Muy baja",AB62="Moderado"),AND(Z62="Baja",AB62="Menor"),AND(Z62="Baja",AB62="Moderado"),AND(Z62="Media",AB62="Leve"),AND(Z62="Media",AB62="Menor"),AND(Z62="Media",AB62="Moderado"),AND(Z62="Alta",AB62="Leve"),AND(Z62="Alta",AB62="Menor")),"Moderado",IF(OR(AND(Z62="Muy Baja",AB62="Mayor"),AND(Z62="Baja",AB62="Mayor"),AND(Z62="Media",AB62="Mayor"),AND(Z62="Alta",AB62="Moderado"),AND(Z62="Alta",AB62="Mayor"),AND(Z62="Muy Alta",AB62="Leve"),AND(Z62="Muy Alta",AB62="Menor"),AND(Z62="Muy Alta",AB62="Moderado"),AND(Z62="Muy Alta",AB62="Mayor")),"Alto",IF(OR(AND(Z62="Muy Baja",AB62="Catastrófico"),AND(Z62="Baja",AB62="Catastrófico"),AND(Z62="Media",AB62="Catastrófico"),AND(Z62="Alta",AB62="Catastrófico"),AND(Z62="Muy Alta",AB62="Catastrófico")),"Extremo","")))),"")</f>
        <v/>
      </c>
      <c r="AE62" s="182"/>
      <c r="AF62" s="167"/>
      <c r="AG62" s="167"/>
      <c r="AH62" s="187"/>
      <c r="AI62" s="187"/>
      <c r="AJ62" s="167"/>
      <c r="AK62" s="188"/>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2:69" ht="151.5" hidden="1" customHeight="1" x14ac:dyDescent="0.3">
      <c r="B63" s="318"/>
      <c r="C63" s="311"/>
      <c r="D63" s="311"/>
      <c r="E63" s="311"/>
      <c r="F63" s="311"/>
      <c r="G63" s="311"/>
      <c r="H63" s="319"/>
      <c r="I63" s="316"/>
      <c r="J63" s="315"/>
      <c r="K63" s="320"/>
      <c r="L63" s="315">
        <f>IF(NOT(ISERROR(MATCH(K63,_xlfn.ANCHORARRAY(F74),0))),J76&amp;"Por favor no seleccionar los criterios de impacto",K63)</f>
        <v>0</v>
      </c>
      <c r="M63" s="316"/>
      <c r="N63" s="315"/>
      <c r="O63" s="317"/>
      <c r="P63" s="179">
        <v>6</v>
      </c>
      <c r="Q63" s="180"/>
      <c r="R63" s="181" t="str">
        <f t="shared" si="59"/>
        <v/>
      </c>
      <c r="S63" s="182"/>
      <c r="T63" s="182"/>
      <c r="U63" s="183" t="str">
        <f t="shared" si="56"/>
        <v/>
      </c>
      <c r="V63" s="182"/>
      <c r="W63" s="182"/>
      <c r="X63" s="182"/>
      <c r="Y63" s="184" t="str">
        <f t="shared" si="60"/>
        <v/>
      </c>
      <c r="Z63" s="185" t="str">
        <f t="shared" si="2"/>
        <v/>
      </c>
      <c r="AA63" s="183" t="str">
        <f t="shared" si="57"/>
        <v/>
      </c>
      <c r="AB63" s="185" t="str">
        <f t="shared" si="4"/>
        <v/>
      </c>
      <c r="AC63" s="183" t="str">
        <f t="shared" si="61"/>
        <v/>
      </c>
      <c r="AD63" s="186" t="str">
        <f t="shared" si="62"/>
        <v/>
      </c>
      <c r="AE63" s="182"/>
      <c r="AF63" s="167"/>
      <c r="AG63" s="167"/>
      <c r="AH63" s="187"/>
      <c r="AI63" s="187"/>
      <c r="AJ63" s="167"/>
      <c r="AK63" s="188"/>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2:69" ht="151.5" hidden="1" customHeight="1" x14ac:dyDescent="0.3">
      <c r="B64" s="318">
        <v>9</v>
      </c>
      <c r="C64" s="311"/>
      <c r="D64" s="311"/>
      <c r="E64" s="311"/>
      <c r="F64" s="311"/>
      <c r="G64" s="311"/>
      <c r="H64" s="319"/>
      <c r="I64" s="316" t="str">
        <f>IF(H64&lt;=0,"",IF(H64&lt;=2,"Muy Baja",IF(H64&lt;=24,"Baja",IF(H64&lt;=500,"Media",IF(H64&lt;=5000,"Alta","Muy Alta")))))</f>
        <v/>
      </c>
      <c r="J64" s="315" t="str">
        <f>IF(I64="","",IF(I64="Muy Baja",0.2,IF(I64="Baja",0.4,IF(I64="Media",0.6,IF(I64="Alta",0.8,IF(I64="Muy Alta",1,))))))</f>
        <v/>
      </c>
      <c r="K64" s="320"/>
      <c r="L64" s="315">
        <f>IF(NOT(ISERROR(MATCH(K64,'Tabla Impacto'!$B$222:$B$224,0))),'Tabla Impacto'!$F$224&amp;"Por favor no seleccionar los criterios de impacto(Afectación Económica o presupuestal y Pérdida Reputacional)",K64)</f>
        <v>0</v>
      </c>
      <c r="M64" s="316" t="str">
        <f>IF(OR(L64='Tabla Impacto'!$C$12,L64='Tabla Impacto'!$D$12),"Leve",IF(OR(L64='Tabla Impacto'!$C$13,L64='Tabla Impacto'!$D$13),"Menor",IF(OR(L64='Tabla Impacto'!$C$14,L64='Tabla Impacto'!$D$14),"Moderado",IF(OR(L64='Tabla Impacto'!$C$15,L64='Tabla Impacto'!$D$15),"Mayor",IF(OR(L64='Tabla Impacto'!$C$16,L64='Tabla Impacto'!$D$16),"Catastrófico","")))))</f>
        <v/>
      </c>
      <c r="N64" s="315" t="str">
        <f>IF(M64="","",IF(M64="Leve",0.2,IF(M64="Menor",0.4,IF(M64="Moderado",0.6,IF(M64="Mayor",0.8,IF(M64="Catastrófico",1,))))))</f>
        <v/>
      </c>
      <c r="O64" s="317" t="str">
        <f>IF(OR(AND(I64="Muy Baja",M64="Leve"),AND(I64="Muy Baja",M64="Menor"),AND(I64="Baja",M64="Leve")),"Bajo",IF(OR(AND(I64="Muy baja",M64="Moderado"),AND(I64="Baja",M64="Menor"),AND(I64="Baja",M64="Moderado"),AND(I64="Media",M64="Leve"),AND(I64="Media",M64="Menor"),AND(I64="Media",M64="Moderado"),AND(I64="Alta",M64="Leve"),AND(I64="Alta",M64="Menor")),"Moderado",IF(OR(AND(I64="Muy Baja",M64="Mayor"),AND(I64="Baja",M64="Mayor"),AND(I64="Media",M64="Mayor"),AND(I64="Alta",M64="Moderado"),AND(I64="Alta",M64="Mayor"),AND(I64="Muy Alta",M64="Leve"),AND(I64="Muy Alta",M64="Menor"),AND(I64="Muy Alta",M64="Moderado"),AND(I64="Muy Alta",M64="Mayor")),"Alto",IF(OR(AND(I64="Muy Baja",M64="Catastrófico"),AND(I64="Baja",M64="Catastrófico"),AND(I64="Media",M64="Catastrófico"),AND(I64="Alta",M64="Catastrófico"),AND(I64="Muy Alta",M64="Catastrófico")),"Extremo",""))))</f>
        <v/>
      </c>
      <c r="P64" s="179">
        <v>1</v>
      </c>
      <c r="Q64" s="180"/>
      <c r="R64" s="181" t="str">
        <f>IF(OR(S64="Preventivo",S64="Detectivo"),"Probabilidad",IF(S64="Correctivo","Impacto",""))</f>
        <v/>
      </c>
      <c r="S64" s="182"/>
      <c r="T64" s="182"/>
      <c r="U64" s="183" t="str">
        <f>IF(AND(S64="Preventivo",T64="Automático"),"50%",IF(AND(S64="Preventivo",T64="Manual"),"40%",IF(AND(S64="Detectivo",T64="Automático"),"40%",IF(AND(S64="Detectivo",T64="Manual"),"30%",IF(AND(S64="Correctivo",T64="Automático"),"35%",IF(AND(S64="Correctivo",T64="Manual"),"25%",""))))))</f>
        <v/>
      </c>
      <c r="V64" s="182"/>
      <c r="W64" s="182"/>
      <c r="X64" s="182"/>
      <c r="Y64" s="184" t="str">
        <f>IFERROR(IF(R64="Probabilidad",(J64-(+J64*U64)),IF(R64="Impacto",J64,"")),"")</f>
        <v/>
      </c>
      <c r="Z64" s="185" t="str">
        <f>IFERROR(IF(Y64="","",IF(Y64&lt;=0.2,"Muy Baja",IF(Y64&lt;=0.4,"Baja",IF(Y64&lt;=0.6,"Media",IF(Y64&lt;=0.8,"Alta","Muy Alta"))))),"")</f>
        <v/>
      </c>
      <c r="AA64" s="183" t="str">
        <f>+Y64</f>
        <v/>
      </c>
      <c r="AB64" s="185" t="str">
        <f>IFERROR(IF(AC64="","",IF(AC64&lt;=0.2,"Leve",IF(AC64&lt;=0.4,"Menor",IF(AC64&lt;=0.6,"Moderado",IF(AC64&lt;=0.8,"Mayor","Catastrófico"))))),"")</f>
        <v/>
      </c>
      <c r="AC64" s="183" t="str">
        <f>IFERROR(IF(R64="Impacto",(N64-(+N64*U64)),IF(R64="Probabilidad",N64,"")),"")</f>
        <v/>
      </c>
      <c r="AD64" s="186" t="str">
        <f>IFERROR(IF(OR(AND(Z64="Muy Baja",AB64="Leve"),AND(Z64="Muy Baja",AB64="Menor"),AND(Z64="Baja",AB64="Leve")),"Bajo",IF(OR(AND(Z64="Muy baja",AB64="Moderado"),AND(Z64="Baja",AB64="Menor"),AND(Z64="Baja",AB64="Moderado"),AND(Z64="Media",AB64="Leve"),AND(Z64="Media",AB64="Menor"),AND(Z64="Media",AB64="Moderado"),AND(Z64="Alta",AB64="Leve"),AND(Z64="Alta",AB64="Menor")),"Moderado",IF(OR(AND(Z64="Muy Baja",AB64="Mayor"),AND(Z64="Baja",AB64="Mayor"),AND(Z64="Media",AB64="Mayor"),AND(Z64="Alta",AB64="Moderado"),AND(Z64="Alta",AB64="Mayor"),AND(Z64="Muy Alta",AB64="Leve"),AND(Z64="Muy Alta",AB64="Menor"),AND(Z64="Muy Alta",AB64="Moderado"),AND(Z64="Muy Alta",AB64="Mayor")),"Alto",IF(OR(AND(Z64="Muy Baja",AB64="Catastrófico"),AND(Z64="Baja",AB64="Catastrófico"),AND(Z64="Media",AB64="Catastrófico"),AND(Z64="Alta",AB64="Catastrófico"),AND(Z64="Muy Alta",AB64="Catastrófico")),"Extremo","")))),"")</f>
        <v/>
      </c>
      <c r="AE64" s="182"/>
      <c r="AF64" s="167"/>
      <c r="AG64" s="167"/>
      <c r="AH64" s="187"/>
      <c r="AI64" s="187"/>
      <c r="AJ64" s="167"/>
      <c r="AK64" s="188"/>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row>
    <row r="65" spans="2:69" ht="151.5" hidden="1" customHeight="1" x14ac:dyDescent="0.3">
      <c r="B65" s="318"/>
      <c r="C65" s="311"/>
      <c r="D65" s="311"/>
      <c r="E65" s="311"/>
      <c r="F65" s="311"/>
      <c r="G65" s="311"/>
      <c r="H65" s="319"/>
      <c r="I65" s="316"/>
      <c r="J65" s="315"/>
      <c r="K65" s="320"/>
      <c r="L65" s="315">
        <f>IF(NOT(ISERROR(MATCH(K65,_xlfn.ANCHORARRAY(F76),0))),J78&amp;"Por favor no seleccionar los criterios de impacto",K65)</f>
        <v>0</v>
      </c>
      <c r="M65" s="316"/>
      <c r="N65" s="315"/>
      <c r="O65" s="317"/>
      <c r="P65" s="179">
        <v>2</v>
      </c>
      <c r="Q65" s="180"/>
      <c r="R65" s="181" t="str">
        <f>IF(OR(S65="Preventivo",S65="Detectivo"),"Probabilidad",IF(S65="Correctivo","Impacto",""))</f>
        <v/>
      </c>
      <c r="S65" s="182"/>
      <c r="T65" s="182"/>
      <c r="U65" s="183" t="str">
        <f t="shared" ref="U65:U69" si="63">IF(AND(S65="Preventivo",T65="Automático"),"50%",IF(AND(S65="Preventivo",T65="Manual"),"40%",IF(AND(S65="Detectivo",T65="Automático"),"40%",IF(AND(S65="Detectivo",T65="Manual"),"30%",IF(AND(S65="Correctivo",T65="Automático"),"35%",IF(AND(S65="Correctivo",T65="Manual"),"25%",""))))))</f>
        <v/>
      </c>
      <c r="V65" s="182"/>
      <c r="W65" s="182"/>
      <c r="X65" s="182"/>
      <c r="Y65" s="184" t="str">
        <f>IFERROR(IF(AND(R64="Probabilidad",R65="Probabilidad"),(AA64-(+AA64*U65)),IF(R65="Probabilidad",(J64-(+J64*U65)),IF(R65="Impacto",AA64,""))),"")</f>
        <v/>
      </c>
      <c r="Z65" s="185" t="str">
        <f t="shared" si="2"/>
        <v/>
      </c>
      <c r="AA65" s="183" t="str">
        <f t="shared" ref="AA65:AA69" si="64">+Y65</f>
        <v/>
      </c>
      <c r="AB65" s="185" t="str">
        <f t="shared" si="4"/>
        <v/>
      </c>
      <c r="AC65" s="183" t="str">
        <f>IFERROR(IF(AND(R64="Impacto",R65="Impacto"),(AC58-(+AC58*U65)),IF(R65="Impacto",($N$64-(+$N$64*U65)),IF(R65="Probabilidad",AC58,""))),"")</f>
        <v/>
      </c>
      <c r="AD65" s="186" t="str">
        <f t="shared" ref="AD65:AD66" si="65">IFERROR(IF(OR(AND(Z65="Muy Baja",AB65="Leve"),AND(Z65="Muy Baja",AB65="Menor"),AND(Z65="Baja",AB65="Leve")),"Bajo",IF(OR(AND(Z65="Muy baja",AB65="Moderado"),AND(Z65="Baja",AB65="Menor"),AND(Z65="Baja",AB65="Moderado"),AND(Z65="Media",AB65="Leve"),AND(Z65="Media",AB65="Menor"),AND(Z65="Media",AB65="Moderado"),AND(Z65="Alta",AB65="Leve"),AND(Z65="Alta",AB65="Menor")),"Moderado",IF(OR(AND(Z65="Muy Baja",AB65="Mayor"),AND(Z65="Baja",AB65="Mayor"),AND(Z65="Media",AB65="Mayor"),AND(Z65="Alta",AB65="Moderado"),AND(Z65="Alta",AB65="Mayor"),AND(Z65="Muy Alta",AB65="Leve"),AND(Z65="Muy Alta",AB65="Menor"),AND(Z65="Muy Alta",AB65="Moderado"),AND(Z65="Muy Alta",AB65="Mayor")),"Alto",IF(OR(AND(Z65="Muy Baja",AB65="Catastrófico"),AND(Z65="Baja",AB65="Catastrófico"),AND(Z65="Media",AB65="Catastrófico"),AND(Z65="Alta",AB65="Catastrófico"),AND(Z65="Muy Alta",AB65="Catastrófico")),"Extremo","")))),"")</f>
        <v/>
      </c>
      <c r="AE65" s="182"/>
      <c r="AF65" s="167"/>
      <c r="AG65" s="167"/>
      <c r="AH65" s="187"/>
      <c r="AI65" s="187"/>
      <c r="AJ65" s="167"/>
      <c r="AK65" s="188"/>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row>
    <row r="66" spans="2:69" ht="151.5" hidden="1" customHeight="1" x14ac:dyDescent="0.3">
      <c r="B66" s="318"/>
      <c r="C66" s="311"/>
      <c r="D66" s="311"/>
      <c r="E66" s="311"/>
      <c r="F66" s="311"/>
      <c r="G66" s="311"/>
      <c r="H66" s="319"/>
      <c r="I66" s="316"/>
      <c r="J66" s="315"/>
      <c r="K66" s="320"/>
      <c r="L66" s="315">
        <f>IF(NOT(ISERROR(MATCH(K66,_xlfn.ANCHORARRAY(F77),0))),J79&amp;"Por favor no seleccionar los criterios de impacto",K66)</f>
        <v>0</v>
      </c>
      <c r="M66" s="316"/>
      <c r="N66" s="315"/>
      <c r="O66" s="317"/>
      <c r="P66" s="179">
        <v>3</v>
      </c>
      <c r="Q66" s="189"/>
      <c r="R66" s="181" t="str">
        <f>IF(OR(S66="Preventivo",S66="Detectivo"),"Probabilidad",IF(S66="Correctivo","Impacto",""))</f>
        <v/>
      </c>
      <c r="S66" s="182"/>
      <c r="T66" s="182"/>
      <c r="U66" s="183" t="str">
        <f t="shared" si="63"/>
        <v/>
      </c>
      <c r="V66" s="182"/>
      <c r="W66" s="182"/>
      <c r="X66" s="182"/>
      <c r="Y66" s="184" t="str">
        <f>IFERROR(IF(AND(R65="Probabilidad",R66="Probabilidad"),(AA65-(+AA65*U66)),IF(AND(R65="Impacto",R66="Probabilidad"),(AA64-(+AA64*U66)),IF(R66="Impacto",AA65,""))),"")</f>
        <v/>
      </c>
      <c r="Z66" s="185" t="str">
        <f t="shared" si="2"/>
        <v/>
      </c>
      <c r="AA66" s="183" t="str">
        <f t="shared" si="64"/>
        <v/>
      </c>
      <c r="AB66" s="185" t="str">
        <f t="shared" si="4"/>
        <v/>
      </c>
      <c r="AC66" s="183" t="str">
        <f>IFERROR(IF(AND(R65="Impacto",R66="Impacto"),(AC65-(+AC65*U66)),IF(AND(R65="Probabilidad",R66="Impacto"),(AC64-(+AC64*U66)),IF(R66="Probabilidad",AC65,""))),"")</f>
        <v/>
      </c>
      <c r="AD66" s="186" t="str">
        <f t="shared" si="65"/>
        <v/>
      </c>
      <c r="AE66" s="182"/>
      <c r="AF66" s="167"/>
      <c r="AG66" s="167"/>
      <c r="AH66" s="187"/>
      <c r="AI66" s="187"/>
      <c r="AJ66" s="167"/>
      <c r="AK66" s="188"/>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row>
    <row r="67" spans="2:69" hidden="1" x14ac:dyDescent="0.3">
      <c r="B67" s="322"/>
      <c r="C67" s="323"/>
      <c r="D67" s="323"/>
      <c r="E67" s="323"/>
      <c r="F67" s="321"/>
      <c r="G67" s="324"/>
      <c r="H67" s="321"/>
      <c r="I67" s="321"/>
      <c r="J67" s="321"/>
      <c r="K67" s="321"/>
      <c r="L67" s="321"/>
      <c r="M67" s="321"/>
      <c r="N67" s="321"/>
      <c r="O67" s="321"/>
      <c r="P67" s="191"/>
      <c r="Q67" s="191"/>
      <c r="R67" s="191"/>
      <c r="S67" s="191"/>
      <c r="T67" s="191"/>
      <c r="U67" s="191"/>
      <c r="V67" s="191"/>
      <c r="W67" s="191"/>
      <c r="X67" s="191"/>
      <c r="Y67" s="191"/>
      <c r="Z67" s="191"/>
      <c r="AA67" s="191"/>
      <c r="AB67" s="191"/>
      <c r="AC67" s="191"/>
      <c r="AD67" s="191"/>
      <c r="AE67" s="191"/>
      <c r="AF67" s="191"/>
      <c r="AG67" s="192"/>
      <c r="AH67" s="191"/>
      <c r="AI67" s="191"/>
      <c r="AJ67" s="191"/>
      <c r="AK67" s="193"/>
    </row>
    <row r="68" spans="2:69" ht="151.5" hidden="1" customHeight="1" x14ac:dyDescent="0.3">
      <c r="B68" s="318"/>
      <c r="C68" s="311"/>
      <c r="D68" s="311"/>
      <c r="E68" s="311"/>
      <c r="F68" s="311"/>
      <c r="G68" s="311"/>
      <c r="H68" s="319"/>
      <c r="I68" s="316"/>
      <c r="J68" s="315"/>
      <c r="K68" s="320"/>
      <c r="L68" s="315">
        <f>IF(NOT(ISERROR(MATCH(K68,_xlfn.ANCHORARRAY(F79),0))),J81&amp;"Por favor no seleccionar los criterios de impacto",K68)</f>
        <v>0</v>
      </c>
      <c r="M68" s="316"/>
      <c r="N68" s="315"/>
      <c r="O68" s="317"/>
      <c r="P68" s="179">
        <v>5</v>
      </c>
      <c r="Q68" s="180"/>
      <c r="R68" s="181" t="str">
        <f t="shared" ref="R68:R69" si="66">IF(OR(S68="Preventivo",S68="Detectivo"),"Probabilidad",IF(S68="Correctivo","Impacto",""))</f>
        <v/>
      </c>
      <c r="S68" s="182"/>
      <c r="T68" s="182"/>
      <c r="U68" s="183" t="str">
        <f t="shared" si="63"/>
        <v/>
      </c>
      <c r="V68" s="182"/>
      <c r="W68" s="182"/>
      <c r="X68" s="182"/>
      <c r="Y68" s="184" t="str">
        <f t="shared" ref="Y68:Y69" si="67">IFERROR(IF(AND(R67="Probabilidad",R68="Probabilidad"),(AA67-(+AA67*U68)),IF(AND(R67="Impacto",R68="Probabilidad"),(AA66-(+AA66*U68)),IF(R68="Impacto",AA67,""))),"")</f>
        <v/>
      </c>
      <c r="Z68" s="185" t="str">
        <f t="shared" si="2"/>
        <v/>
      </c>
      <c r="AA68" s="183" t="str">
        <f t="shared" si="64"/>
        <v/>
      </c>
      <c r="AB68" s="185" t="str">
        <f t="shared" si="4"/>
        <v/>
      </c>
      <c r="AC68" s="183" t="str">
        <f t="shared" ref="AC68:AC69" si="68">IFERROR(IF(AND(R67="Impacto",R68="Impacto"),(AC67-(+AC67*U68)),IF(AND(R67="Probabilidad",R68="Impacto"),(AC66-(+AC66*U68)),IF(R68="Probabilidad",AC67,""))),"")</f>
        <v/>
      </c>
      <c r="AD68" s="186" t="str">
        <f t="shared" ref="AD68:AD69" si="69">IFERROR(IF(OR(AND(Z68="Muy Baja",AB68="Leve"),AND(Z68="Muy Baja",AB68="Menor"),AND(Z68="Baja",AB68="Leve")),"Bajo",IF(OR(AND(Z68="Muy baja",AB68="Moderado"),AND(Z68="Baja",AB68="Menor"),AND(Z68="Baja",AB68="Moderado"),AND(Z68="Media",AB68="Leve"),AND(Z68="Media",AB68="Menor"),AND(Z68="Media",AB68="Moderado"),AND(Z68="Alta",AB68="Leve"),AND(Z68="Alta",AB68="Menor")),"Moderado",IF(OR(AND(Z68="Muy Baja",AB68="Mayor"),AND(Z68="Baja",AB68="Mayor"),AND(Z68="Media",AB68="Mayor"),AND(Z68="Alta",AB68="Moderado"),AND(Z68="Alta",AB68="Mayor"),AND(Z68="Muy Alta",AB68="Leve"),AND(Z68="Muy Alta",AB68="Menor"),AND(Z68="Muy Alta",AB68="Moderado"),AND(Z68="Muy Alta",AB68="Mayor")),"Alto",IF(OR(AND(Z68="Muy Baja",AB68="Catastrófico"),AND(Z68="Baja",AB68="Catastrófico"),AND(Z68="Media",AB68="Catastrófico"),AND(Z68="Alta",AB68="Catastrófico"),AND(Z68="Muy Alta",AB68="Catastrófico")),"Extremo","")))),"")</f>
        <v/>
      </c>
      <c r="AE68" s="182"/>
      <c r="AF68" s="167"/>
      <c r="AG68" s="167"/>
      <c r="AH68" s="187"/>
      <c r="AI68" s="187"/>
      <c r="AJ68" s="167"/>
      <c r="AK68" s="188"/>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row>
    <row r="69" spans="2:69" ht="151.5" hidden="1" customHeight="1" x14ac:dyDescent="0.3">
      <c r="B69" s="318"/>
      <c r="C69" s="311"/>
      <c r="D69" s="311"/>
      <c r="E69" s="311"/>
      <c r="F69" s="311"/>
      <c r="G69" s="311"/>
      <c r="H69" s="319"/>
      <c r="I69" s="316"/>
      <c r="J69" s="315"/>
      <c r="K69" s="320"/>
      <c r="L69" s="315">
        <f>IF(NOT(ISERROR(MATCH(K69,_xlfn.ANCHORARRAY(F80),0))),J82&amp;"Por favor no seleccionar los criterios de impacto",K69)</f>
        <v>0</v>
      </c>
      <c r="M69" s="316"/>
      <c r="N69" s="315"/>
      <c r="O69" s="317"/>
      <c r="P69" s="179">
        <v>6</v>
      </c>
      <c r="Q69" s="180"/>
      <c r="R69" s="181" t="str">
        <f t="shared" si="66"/>
        <v/>
      </c>
      <c r="S69" s="182"/>
      <c r="T69" s="182"/>
      <c r="U69" s="183" t="str">
        <f t="shared" si="63"/>
        <v/>
      </c>
      <c r="V69" s="182"/>
      <c r="W69" s="182"/>
      <c r="X69" s="182"/>
      <c r="Y69" s="184" t="str">
        <f t="shared" si="67"/>
        <v/>
      </c>
      <c r="Z69" s="185" t="str">
        <f t="shared" si="2"/>
        <v/>
      </c>
      <c r="AA69" s="183" t="str">
        <f t="shared" si="64"/>
        <v/>
      </c>
      <c r="AB69" s="185" t="str">
        <f t="shared" si="4"/>
        <v/>
      </c>
      <c r="AC69" s="183" t="str">
        <f t="shared" si="68"/>
        <v/>
      </c>
      <c r="AD69" s="186" t="str">
        <f t="shared" si="69"/>
        <v/>
      </c>
      <c r="AE69" s="182"/>
      <c r="AF69" s="167"/>
      <c r="AG69" s="167"/>
      <c r="AH69" s="187"/>
      <c r="AI69" s="187"/>
      <c r="AJ69" s="167"/>
      <c r="AK69" s="188"/>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row>
    <row r="70" spans="2:69" ht="151.5" hidden="1" customHeight="1" x14ac:dyDescent="0.3">
      <c r="B70" s="318">
        <v>10</v>
      </c>
      <c r="C70" s="311"/>
      <c r="D70" s="311"/>
      <c r="E70" s="311"/>
      <c r="F70" s="311"/>
      <c r="G70" s="311"/>
      <c r="H70" s="319"/>
      <c r="I70" s="316" t="str">
        <f>IF(H70&lt;=0,"",IF(H70&lt;=2,"Muy Baja",IF(H70&lt;=24,"Baja",IF(H70&lt;=500,"Media",IF(H70&lt;=5000,"Alta","Muy Alta")))))</f>
        <v/>
      </c>
      <c r="J70" s="315" t="str">
        <f>IF(I70="","",IF(I70="Muy Baja",0.2,IF(I70="Baja",0.4,IF(I70="Media",0.6,IF(I70="Alta",0.8,IF(I70="Muy Alta",1,))))))</f>
        <v/>
      </c>
      <c r="K70" s="320"/>
      <c r="L70" s="315">
        <f>IF(NOT(ISERROR(MATCH(K70,'Tabla Impacto'!$B$222:$B$224,0))),'Tabla Impacto'!$F$224&amp;"Por favor no seleccionar los criterios de impacto(Afectación Económica o presupuestal y Pérdida Reputacional)",K70)</f>
        <v>0</v>
      </c>
      <c r="M70" s="316" t="str">
        <f>IF(OR(L70='Tabla Impacto'!$C$12,L70='Tabla Impacto'!$D$12),"Leve",IF(OR(L70='Tabla Impacto'!$C$13,L70='Tabla Impacto'!$D$13),"Menor",IF(OR(L70='Tabla Impacto'!$C$14,L70='Tabla Impacto'!$D$14),"Moderado",IF(OR(L70='Tabla Impacto'!$C$15,L70='Tabla Impacto'!$D$15),"Mayor",IF(OR(L70='Tabla Impacto'!$C$16,L70='Tabla Impacto'!$D$16),"Catastrófico","")))))</f>
        <v/>
      </c>
      <c r="N70" s="315" t="str">
        <f>IF(M70="","",IF(M70="Leve",0.2,IF(M70="Menor",0.4,IF(M70="Moderado",0.6,IF(M70="Mayor",0.8,IF(M70="Catastrófico",1,))))))</f>
        <v/>
      </c>
      <c r="O70" s="317" t="str">
        <f>IF(OR(AND(I70="Muy Baja",M70="Leve"),AND(I70="Muy Baja",M70="Menor"),AND(I70="Baja",M70="Leve")),"Bajo",IF(OR(AND(I70="Muy baja",M70="Moderado"),AND(I70="Baja",M70="Menor"),AND(I70="Baja",M70="Moderado"),AND(I70="Media",M70="Leve"),AND(I70="Media",M70="Menor"),AND(I70="Media",M70="Moderado"),AND(I70="Alta",M70="Leve"),AND(I70="Alta",M70="Menor")),"Moderado",IF(OR(AND(I70="Muy Baja",M70="Mayor"),AND(I70="Baja",M70="Mayor"),AND(I70="Media",M70="Mayor"),AND(I70="Alta",M70="Moderado"),AND(I70="Alta",M70="Mayor"),AND(I70="Muy Alta",M70="Leve"),AND(I70="Muy Alta",M70="Menor"),AND(I70="Muy Alta",M70="Moderado"),AND(I70="Muy Alta",M70="Mayor")),"Alto",IF(OR(AND(I70="Muy Baja",M70="Catastrófico"),AND(I70="Baja",M70="Catastrófico"),AND(I70="Media",M70="Catastrófico"),AND(I70="Alta",M70="Catastrófico"),AND(I70="Muy Alta",M70="Catastrófico")),"Extremo",""))))</f>
        <v/>
      </c>
      <c r="P70" s="179">
        <v>1</v>
      </c>
      <c r="Q70" s="180"/>
      <c r="R70" s="181" t="str">
        <f>IF(OR(S70="Preventivo",S70="Detectivo"),"Probabilidad",IF(S70="Correctivo","Impacto",""))</f>
        <v/>
      </c>
      <c r="S70" s="182"/>
      <c r="T70" s="182"/>
      <c r="U70" s="183" t="str">
        <f>IF(AND(S70="Preventivo",T70="Automático"),"50%",IF(AND(S70="Preventivo",T70="Manual"),"40%",IF(AND(S70="Detectivo",T70="Automático"),"40%",IF(AND(S70="Detectivo",T70="Manual"),"30%",IF(AND(S70="Correctivo",T70="Automático"),"35%",IF(AND(S70="Correctivo",T70="Manual"),"25%",""))))))</f>
        <v/>
      </c>
      <c r="V70" s="182"/>
      <c r="W70" s="182"/>
      <c r="X70" s="182"/>
      <c r="Y70" s="184" t="str">
        <f>IFERROR(IF(R70="Probabilidad",(J70-(+J70*U70)),IF(R70="Impacto",J70,"")),"")</f>
        <v/>
      </c>
      <c r="Z70" s="185" t="str">
        <f>IFERROR(IF(Y70="","",IF(Y70&lt;=0.2,"Muy Baja",IF(Y70&lt;=0.4,"Baja",IF(Y70&lt;=0.6,"Media",IF(Y70&lt;=0.8,"Alta","Muy Alta"))))),"")</f>
        <v/>
      </c>
      <c r="AA70" s="183" t="str">
        <f>+Y70</f>
        <v/>
      </c>
      <c r="AB70" s="185" t="str">
        <f>IFERROR(IF(AC70="","",IF(AC70&lt;=0.2,"Leve",IF(AC70&lt;=0.4,"Menor",IF(AC70&lt;=0.6,"Moderado",IF(AC70&lt;=0.8,"Mayor","Catastrófico"))))),"")</f>
        <v/>
      </c>
      <c r="AC70" s="183" t="str">
        <f>IFERROR(IF(R70="Impacto",(N70-(+N70*U70)),IF(R70="Probabilidad",N70,"")),"")</f>
        <v/>
      </c>
      <c r="AD70" s="186" t="str">
        <f>IFERROR(IF(OR(AND(Z70="Muy Baja",AB70="Leve"),AND(Z70="Muy Baja",AB70="Menor"),AND(Z70="Baja",AB70="Leve")),"Bajo",IF(OR(AND(Z70="Muy baja",AB70="Moderado"),AND(Z70="Baja",AB70="Menor"),AND(Z70="Baja",AB70="Moderado"),AND(Z70="Media",AB70="Leve"),AND(Z70="Media",AB70="Menor"),AND(Z70="Media",AB70="Moderado"),AND(Z70="Alta",AB70="Leve"),AND(Z70="Alta",AB70="Menor")),"Moderado",IF(OR(AND(Z70="Muy Baja",AB70="Mayor"),AND(Z70="Baja",AB70="Mayor"),AND(Z70="Media",AB70="Mayor"),AND(Z70="Alta",AB70="Moderado"),AND(Z70="Alta",AB70="Mayor"),AND(Z70="Muy Alta",AB70="Leve"),AND(Z70="Muy Alta",AB70="Menor"),AND(Z70="Muy Alta",AB70="Moderado"),AND(Z70="Muy Alta",AB70="Mayor")),"Alto",IF(OR(AND(Z70="Muy Baja",AB70="Catastrófico"),AND(Z70="Baja",AB70="Catastrófico"),AND(Z70="Media",AB70="Catastrófico"),AND(Z70="Alta",AB70="Catastrófico"),AND(Z70="Muy Alta",AB70="Catastrófico")),"Extremo","")))),"")</f>
        <v/>
      </c>
      <c r="AE70" s="182"/>
      <c r="AF70" s="167"/>
      <c r="AG70" s="167"/>
      <c r="AH70" s="187"/>
      <c r="AI70" s="187"/>
      <c r="AJ70" s="167"/>
      <c r="AK70" s="188"/>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row>
    <row r="71" spans="2:69" ht="151.5" hidden="1" customHeight="1" x14ac:dyDescent="0.3">
      <c r="B71" s="318"/>
      <c r="C71" s="311"/>
      <c r="D71" s="311"/>
      <c r="E71" s="311"/>
      <c r="F71" s="311"/>
      <c r="G71" s="311"/>
      <c r="H71" s="319"/>
      <c r="I71" s="316"/>
      <c r="J71" s="315"/>
      <c r="K71" s="320"/>
      <c r="L71" s="315">
        <f>IF(NOT(ISERROR(MATCH(K71,_xlfn.ANCHORARRAY(F82),0))),J84&amp;"Por favor no seleccionar los criterios de impacto",K71)</f>
        <v>0</v>
      </c>
      <c r="M71" s="316"/>
      <c r="N71" s="315"/>
      <c r="O71" s="317"/>
      <c r="P71" s="179">
        <v>2</v>
      </c>
      <c r="Q71" s="180"/>
      <c r="R71" s="181" t="str">
        <f>IF(OR(S71="Preventivo",S71="Detectivo"),"Probabilidad",IF(S71="Correctivo","Impacto",""))</f>
        <v/>
      </c>
      <c r="S71" s="182"/>
      <c r="T71" s="182"/>
      <c r="U71" s="183" t="str">
        <f t="shared" ref="U71:U75" si="70">IF(AND(S71="Preventivo",T71="Automático"),"50%",IF(AND(S71="Preventivo",T71="Manual"),"40%",IF(AND(S71="Detectivo",T71="Automático"),"40%",IF(AND(S71="Detectivo",T71="Manual"),"30%",IF(AND(S71="Correctivo",T71="Automático"),"35%",IF(AND(S71="Correctivo",T71="Manual"),"25%",""))))))</f>
        <v/>
      </c>
      <c r="V71" s="182"/>
      <c r="W71" s="182"/>
      <c r="X71" s="182"/>
      <c r="Y71" s="184" t="str">
        <f>IFERROR(IF(AND(R70="Probabilidad",R71="Probabilidad"),(AA70-(+AA70*U71)),IF(R71="Probabilidad",(J70-(+J70*U71)),IF(R71="Impacto",AA70,""))),"")</f>
        <v/>
      </c>
      <c r="Z71" s="185" t="str">
        <f t="shared" si="2"/>
        <v/>
      </c>
      <c r="AA71" s="183" t="str">
        <f t="shared" ref="AA71:AA75" si="71">+Y71</f>
        <v/>
      </c>
      <c r="AB71" s="185" t="str">
        <f t="shared" si="4"/>
        <v/>
      </c>
      <c r="AC71" s="183" t="str">
        <f>IFERROR(IF(AND(R70="Impacto",R71="Impacto"),(AC64-(+AC64*U71)),IF(R71="Impacto",($N$70-(+$N$70*U71)),IF(R71="Probabilidad",AC64,""))),"")</f>
        <v/>
      </c>
      <c r="AD71" s="186" t="str">
        <f t="shared" ref="AD71:AD72" si="72">IFERROR(IF(OR(AND(Z71="Muy Baja",AB71="Leve"),AND(Z71="Muy Baja",AB71="Menor"),AND(Z71="Baja",AB71="Leve")),"Bajo",IF(OR(AND(Z71="Muy baja",AB71="Moderado"),AND(Z71="Baja",AB71="Menor"),AND(Z71="Baja",AB71="Moderado"),AND(Z71="Media",AB71="Leve"),AND(Z71="Media",AB71="Menor"),AND(Z71="Media",AB71="Moderado"),AND(Z71="Alta",AB71="Leve"),AND(Z71="Alta",AB71="Menor")),"Moderado",IF(OR(AND(Z71="Muy Baja",AB71="Mayor"),AND(Z71="Baja",AB71="Mayor"),AND(Z71="Media",AB71="Mayor"),AND(Z71="Alta",AB71="Moderado"),AND(Z71="Alta",AB71="Mayor"),AND(Z71="Muy Alta",AB71="Leve"),AND(Z71="Muy Alta",AB71="Menor"),AND(Z71="Muy Alta",AB71="Moderado"),AND(Z71="Muy Alta",AB71="Mayor")),"Alto",IF(OR(AND(Z71="Muy Baja",AB71="Catastrófico"),AND(Z71="Baja",AB71="Catastrófico"),AND(Z71="Media",AB71="Catastrófico"),AND(Z71="Alta",AB71="Catastrófico"),AND(Z71="Muy Alta",AB71="Catastrófico")),"Extremo","")))),"")</f>
        <v/>
      </c>
      <c r="AE71" s="182"/>
      <c r="AF71" s="167"/>
      <c r="AG71" s="167"/>
      <c r="AH71" s="187"/>
      <c r="AI71" s="187"/>
      <c r="AJ71" s="167"/>
      <c r="AK71" s="188"/>
    </row>
    <row r="72" spans="2:69" ht="151.5" hidden="1" customHeight="1" x14ac:dyDescent="0.3">
      <c r="B72" s="318"/>
      <c r="C72" s="311"/>
      <c r="D72" s="311"/>
      <c r="E72" s="311"/>
      <c r="F72" s="311"/>
      <c r="G72" s="311"/>
      <c r="H72" s="319"/>
      <c r="I72" s="316"/>
      <c r="J72" s="315"/>
      <c r="K72" s="320"/>
      <c r="L72" s="315">
        <f>IF(NOT(ISERROR(MATCH(K72,_xlfn.ANCHORARRAY(F83),0))),J85&amp;"Por favor no seleccionar los criterios de impacto",K72)</f>
        <v>0</v>
      </c>
      <c r="M72" s="316"/>
      <c r="N72" s="315"/>
      <c r="O72" s="317"/>
      <c r="P72" s="179">
        <v>3</v>
      </c>
      <c r="Q72" s="189"/>
      <c r="R72" s="181" t="str">
        <f>IF(OR(S72="Preventivo",S72="Detectivo"),"Probabilidad",IF(S72="Correctivo","Impacto",""))</f>
        <v/>
      </c>
      <c r="S72" s="182"/>
      <c r="T72" s="182"/>
      <c r="U72" s="183" t="str">
        <f t="shared" si="70"/>
        <v/>
      </c>
      <c r="V72" s="182"/>
      <c r="W72" s="182"/>
      <c r="X72" s="182"/>
      <c r="Y72" s="184" t="str">
        <f>IFERROR(IF(AND(R71="Probabilidad",R72="Probabilidad"),(AA71-(+AA71*U72)),IF(AND(R71="Impacto",R72="Probabilidad"),(AA70-(+AA70*U72)),IF(R72="Impacto",AA71,""))),"")</f>
        <v/>
      </c>
      <c r="Z72" s="185" t="str">
        <f t="shared" si="2"/>
        <v/>
      </c>
      <c r="AA72" s="183" t="str">
        <f t="shared" si="71"/>
        <v/>
      </c>
      <c r="AB72" s="185" t="str">
        <f t="shared" si="4"/>
        <v/>
      </c>
      <c r="AC72" s="183" t="str">
        <f>IFERROR(IF(AND(R71="Impacto",R72="Impacto"),(AC71-(+AC71*U72)),IF(AND(R71="Probabilidad",R72="Impacto"),(AC70-(+AC70*U72)),IF(R72="Probabilidad",AC71,""))),"")</f>
        <v/>
      </c>
      <c r="AD72" s="186" t="str">
        <f t="shared" si="72"/>
        <v/>
      </c>
      <c r="AE72" s="182"/>
      <c r="AF72" s="167"/>
      <c r="AG72" s="167"/>
      <c r="AH72" s="187"/>
      <c r="AI72" s="187"/>
      <c r="AJ72" s="167"/>
      <c r="AK72" s="188"/>
    </row>
    <row r="73" spans="2:69" ht="151.5" hidden="1" customHeight="1" x14ac:dyDescent="0.3">
      <c r="B73" s="318"/>
      <c r="C73" s="311"/>
      <c r="D73" s="311"/>
      <c r="E73" s="311"/>
      <c r="F73" s="311"/>
      <c r="G73" s="311"/>
      <c r="H73" s="319"/>
      <c r="I73" s="316"/>
      <c r="J73" s="315"/>
      <c r="K73" s="320"/>
      <c r="L73" s="315">
        <f>IF(NOT(ISERROR(MATCH(K73,_xlfn.ANCHORARRAY(F84),0))),J86&amp;"Por favor no seleccionar los criterios de impacto",K73)</f>
        <v>0</v>
      </c>
      <c r="M73" s="316"/>
      <c r="N73" s="315"/>
      <c r="O73" s="317"/>
      <c r="P73" s="179">
        <v>4</v>
      </c>
      <c r="Q73" s="180"/>
      <c r="R73" s="181" t="str">
        <f t="shared" ref="R73:R75" si="73">IF(OR(S73="Preventivo",S73="Detectivo"),"Probabilidad",IF(S73="Correctivo","Impacto",""))</f>
        <v/>
      </c>
      <c r="S73" s="182"/>
      <c r="T73" s="182"/>
      <c r="U73" s="183" t="str">
        <f t="shared" si="70"/>
        <v/>
      </c>
      <c r="V73" s="182"/>
      <c r="W73" s="182"/>
      <c r="X73" s="182"/>
      <c r="Y73" s="184" t="str">
        <f t="shared" ref="Y73:Y75" si="74">IFERROR(IF(AND(R72="Probabilidad",R73="Probabilidad"),(AA72-(+AA72*U73)),IF(AND(R72="Impacto",R73="Probabilidad"),(AA71-(+AA71*U73)),IF(R73="Impacto",AA72,""))),"")</f>
        <v/>
      </c>
      <c r="Z73" s="185" t="str">
        <f t="shared" si="2"/>
        <v/>
      </c>
      <c r="AA73" s="183" t="str">
        <f t="shared" si="71"/>
        <v/>
      </c>
      <c r="AB73" s="185" t="str">
        <f t="shared" si="4"/>
        <v/>
      </c>
      <c r="AC73" s="183" t="str">
        <f t="shared" ref="AC73:AC75" si="75">IFERROR(IF(AND(R72="Impacto",R73="Impacto"),(AC72-(+AC72*U73)),IF(AND(R72="Probabilidad",R73="Impacto"),(AC71-(+AC71*U73)),IF(R73="Probabilidad",AC72,""))),"")</f>
        <v/>
      </c>
      <c r="AD73" s="186" t="str">
        <f>IFERROR(IF(OR(AND(Z73="Muy Baja",AB73="Leve"),AND(Z73="Muy Baja",AB73="Menor"),AND(Z73="Baja",AB73="Leve")),"Bajo",IF(OR(AND(Z73="Muy baja",AB73="Moderado"),AND(Z73="Baja",AB73="Menor"),AND(Z73="Baja",AB73="Moderado"),AND(Z73="Media",AB73="Leve"),AND(Z73="Media",AB73="Menor"),AND(Z73="Media",AB73="Moderado"),AND(Z73="Alta",AB73="Leve"),AND(Z73="Alta",AB73="Menor")),"Moderado",IF(OR(AND(Z73="Muy Baja",AB73="Mayor"),AND(Z73="Baja",AB73="Mayor"),AND(Z73="Media",AB73="Mayor"),AND(Z73="Alta",AB73="Moderado"),AND(Z73="Alta",AB73="Mayor"),AND(Z73="Muy Alta",AB73="Leve"),AND(Z73="Muy Alta",AB73="Menor"),AND(Z73="Muy Alta",AB73="Moderado"),AND(Z73="Muy Alta",AB73="Mayor")),"Alto",IF(OR(AND(Z73="Muy Baja",AB73="Catastrófico"),AND(Z73="Baja",AB73="Catastrófico"),AND(Z73="Media",AB73="Catastrófico"),AND(Z73="Alta",AB73="Catastrófico"),AND(Z73="Muy Alta",AB73="Catastrófico")),"Extremo","")))),"")</f>
        <v/>
      </c>
      <c r="AE73" s="182"/>
      <c r="AF73" s="167"/>
      <c r="AG73" s="167"/>
      <c r="AH73" s="187"/>
      <c r="AI73" s="187"/>
      <c r="AJ73" s="167"/>
      <c r="AK73" s="188"/>
    </row>
    <row r="74" spans="2:69" ht="151.5" hidden="1" customHeight="1" x14ac:dyDescent="0.3">
      <c r="B74" s="318"/>
      <c r="C74" s="311"/>
      <c r="D74" s="311"/>
      <c r="E74" s="311"/>
      <c r="F74" s="311"/>
      <c r="G74" s="311"/>
      <c r="H74" s="319"/>
      <c r="I74" s="316"/>
      <c r="J74" s="315"/>
      <c r="K74" s="320"/>
      <c r="L74" s="315">
        <f>IF(NOT(ISERROR(MATCH(K74,_xlfn.ANCHORARRAY(F85),0))),J87&amp;"Por favor no seleccionar los criterios de impacto",K74)</f>
        <v>0</v>
      </c>
      <c r="M74" s="316"/>
      <c r="N74" s="315"/>
      <c r="O74" s="317"/>
      <c r="P74" s="179">
        <v>5</v>
      </c>
      <c r="Q74" s="180"/>
      <c r="R74" s="181" t="str">
        <f t="shared" si="73"/>
        <v/>
      </c>
      <c r="S74" s="182"/>
      <c r="T74" s="182"/>
      <c r="U74" s="183" t="str">
        <f t="shared" si="70"/>
        <v/>
      </c>
      <c r="V74" s="182"/>
      <c r="W74" s="182"/>
      <c r="X74" s="182"/>
      <c r="Y74" s="184" t="str">
        <f t="shared" si="74"/>
        <v/>
      </c>
      <c r="Z74" s="185" t="str">
        <f t="shared" si="2"/>
        <v/>
      </c>
      <c r="AA74" s="183" t="str">
        <f t="shared" si="71"/>
        <v/>
      </c>
      <c r="AB74" s="185" t="str">
        <f t="shared" si="4"/>
        <v/>
      </c>
      <c r="AC74" s="183" t="str">
        <f t="shared" si="75"/>
        <v/>
      </c>
      <c r="AD74" s="186" t="str">
        <f t="shared" ref="AD74:AD75" si="76">IFERROR(IF(OR(AND(Z74="Muy Baja",AB74="Leve"),AND(Z74="Muy Baja",AB74="Menor"),AND(Z74="Baja",AB74="Leve")),"Bajo",IF(OR(AND(Z74="Muy baja",AB74="Moderado"),AND(Z74="Baja",AB74="Menor"),AND(Z74="Baja",AB74="Moderado"),AND(Z74="Media",AB74="Leve"),AND(Z74="Media",AB74="Menor"),AND(Z74="Media",AB74="Moderado"),AND(Z74="Alta",AB74="Leve"),AND(Z74="Alta",AB74="Menor")),"Moderado",IF(OR(AND(Z74="Muy Baja",AB74="Mayor"),AND(Z74="Baja",AB74="Mayor"),AND(Z74="Media",AB74="Mayor"),AND(Z74="Alta",AB74="Moderado"),AND(Z74="Alta",AB74="Mayor"),AND(Z74="Muy Alta",AB74="Leve"),AND(Z74="Muy Alta",AB74="Menor"),AND(Z74="Muy Alta",AB74="Moderado"),AND(Z74="Muy Alta",AB74="Mayor")),"Alto",IF(OR(AND(Z74="Muy Baja",AB74="Catastrófico"),AND(Z74="Baja",AB74="Catastrófico"),AND(Z74="Media",AB74="Catastrófico"),AND(Z74="Alta",AB74="Catastrófico"),AND(Z74="Muy Alta",AB74="Catastrófico")),"Extremo","")))),"")</f>
        <v/>
      </c>
      <c r="AE74" s="182"/>
      <c r="AF74" s="167"/>
      <c r="AG74" s="167"/>
      <c r="AH74" s="187"/>
      <c r="AI74" s="187"/>
      <c r="AJ74" s="167"/>
      <c r="AK74" s="188"/>
    </row>
    <row r="75" spans="2:69" ht="151.5" hidden="1" customHeight="1" x14ac:dyDescent="0.3">
      <c r="B75" s="331"/>
      <c r="C75" s="332"/>
      <c r="D75" s="332"/>
      <c r="E75" s="332"/>
      <c r="F75" s="332"/>
      <c r="G75" s="332"/>
      <c r="H75" s="333"/>
      <c r="I75" s="334"/>
      <c r="J75" s="335"/>
      <c r="K75" s="336"/>
      <c r="L75" s="335">
        <f>IF(NOT(ISERROR(MATCH(K75,_xlfn.ANCHORARRAY(F86),0))),J88&amp;"Por favor no seleccionar los criterios de impacto",K75)</f>
        <v>0</v>
      </c>
      <c r="M75" s="334"/>
      <c r="N75" s="335"/>
      <c r="O75" s="337"/>
      <c r="P75" s="194">
        <v>6</v>
      </c>
      <c r="Q75" s="195"/>
      <c r="R75" s="196" t="str">
        <f t="shared" si="73"/>
        <v/>
      </c>
      <c r="S75" s="197"/>
      <c r="T75" s="197"/>
      <c r="U75" s="198" t="str">
        <f t="shared" si="70"/>
        <v/>
      </c>
      <c r="V75" s="197"/>
      <c r="W75" s="197"/>
      <c r="X75" s="197"/>
      <c r="Y75" s="199" t="str">
        <f t="shared" si="74"/>
        <v/>
      </c>
      <c r="Z75" s="200" t="str">
        <f t="shared" si="2"/>
        <v/>
      </c>
      <c r="AA75" s="198" t="str">
        <f t="shared" si="71"/>
        <v/>
      </c>
      <c r="AB75" s="200" t="str">
        <f t="shared" si="4"/>
        <v/>
      </c>
      <c r="AC75" s="198" t="str">
        <f t="shared" si="75"/>
        <v/>
      </c>
      <c r="AD75" s="201" t="str">
        <f t="shared" si="76"/>
        <v/>
      </c>
      <c r="AE75" s="197"/>
      <c r="AF75" s="202"/>
      <c r="AG75" s="202"/>
      <c r="AH75" s="203"/>
      <c r="AI75" s="203"/>
      <c r="AJ75" s="202"/>
      <c r="AK75" s="204"/>
    </row>
    <row r="76" spans="2:69" ht="49.5" customHeight="1" thickBot="1" x14ac:dyDescent="0.35">
      <c r="B76" s="205"/>
      <c r="C76" s="328" t="s">
        <v>259</v>
      </c>
      <c r="D76" s="329"/>
      <c r="E76" s="329"/>
      <c r="F76" s="329"/>
      <c r="G76" s="329"/>
      <c r="H76" s="329"/>
      <c r="I76" s="329"/>
      <c r="J76" s="329"/>
      <c r="K76" s="329"/>
      <c r="L76" s="329"/>
      <c r="M76" s="329"/>
      <c r="N76" s="329"/>
      <c r="O76" s="329"/>
      <c r="P76" s="329"/>
      <c r="Q76" s="329"/>
      <c r="R76" s="329"/>
      <c r="S76" s="329"/>
      <c r="T76" s="329"/>
      <c r="U76" s="329"/>
      <c r="V76" s="329"/>
      <c r="W76" s="329"/>
      <c r="X76" s="329"/>
      <c r="Y76" s="329"/>
      <c r="Z76" s="329"/>
      <c r="AA76" s="329"/>
      <c r="AB76" s="329"/>
      <c r="AC76" s="329"/>
      <c r="AD76" s="329"/>
      <c r="AE76" s="329"/>
      <c r="AF76" s="329"/>
      <c r="AG76" s="329"/>
      <c r="AH76" s="329"/>
      <c r="AI76" s="329"/>
      <c r="AJ76" s="329"/>
      <c r="AK76" s="330"/>
    </row>
    <row r="78" spans="2:69" x14ac:dyDescent="0.3">
      <c r="B78" s="1"/>
      <c r="C78" s="9" t="s">
        <v>124</v>
      </c>
      <c r="D78" s="1"/>
      <c r="E78" s="1"/>
      <c r="G78" s="1"/>
    </row>
  </sheetData>
  <dataConsolidate/>
  <mergeCells count="190">
    <mergeCell ref="AJ7:AK7"/>
    <mergeCell ref="AJ6:AK6"/>
    <mergeCell ref="AJ5:AK5"/>
    <mergeCell ref="AJ4:AK4"/>
    <mergeCell ref="F4:AI7"/>
    <mergeCell ref="B4:E7"/>
    <mergeCell ref="B12:AK12"/>
    <mergeCell ref="B9:C9"/>
    <mergeCell ref="B10:C10"/>
    <mergeCell ref="B11:C11"/>
    <mergeCell ref="D9:AK9"/>
    <mergeCell ref="D10:AK10"/>
    <mergeCell ref="D11:AK11"/>
    <mergeCell ref="B13:H13"/>
    <mergeCell ref="I13:O13"/>
    <mergeCell ref="P13:X13"/>
    <mergeCell ref="Y13:AE13"/>
    <mergeCell ref="AF13:AK13"/>
    <mergeCell ref="C76:AK76"/>
    <mergeCell ref="N64:N69"/>
    <mergeCell ref="O64:O69"/>
    <mergeCell ref="B70:B75"/>
    <mergeCell ref="C70:C75"/>
    <mergeCell ref="D70:D75"/>
    <mergeCell ref="E70:E75"/>
    <mergeCell ref="F70:F75"/>
    <mergeCell ref="G70:G75"/>
    <mergeCell ref="H70:H75"/>
    <mergeCell ref="I70:I75"/>
    <mergeCell ref="J70:J75"/>
    <mergeCell ref="K70:K75"/>
    <mergeCell ref="L70:L75"/>
    <mergeCell ref="M70:M75"/>
    <mergeCell ref="N70:N75"/>
    <mergeCell ref="O70:O75"/>
    <mergeCell ref="K64:K69"/>
    <mergeCell ref="L64:L69"/>
    <mergeCell ref="M64:M69"/>
    <mergeCell ref="B64:B69"/>
    <mergeCell ref="C64:C69"/>
    <mergeCell ref="D64:D69"/>
    <mergeCell ref="E64:E69"/>
    <mergeCell ref="F64:F69"/>
    <mergeCell ref="G64:G69"/>
    <mergeCell ref="H64:H69"/>
    <mergeCell ref="I64:I69"/>
    <mergeCell ref="J64:J69"/>
    <mergeCell ref="N52:N57"/>
    <mergeCell ref="O52:O57"/>
    <mergeCell ref="G58:G63"/>
    <mergeCell ref="H58:H63"/>
    <mergeCell ref="I58:I63"/>
    <mergeCell ref="J58:J63"/>
    <mergeCell ref="K58:K63"/>
    <mergeCell ref="G52:G57"/>
    <mergeCell ref="H52:H57"/>
    <mergeCell ref="I52:I57"/>
    <mergeCell ref="J52:J57"/>
    <mergeCell ref="L58:L63"/>
    <mergeCell ref="M58:M63"/>
    <mergeCell ref="N58:N63"/>
    <mergeCell ref="O58:O63"/>
    <mergeCell ref="J40:J45"/>
    <mergeCell ref="K40:K45"/>
    <mergeCell ref="H46:H51"/>
    <mergeCell ref="I46:I51"/>
    <mergeCell ref="J46:J51"/>
    <mergeCell ref="L40:L45"/>
    <mergeCell ref="M40:M45"/>
    <mergeCell ref="B58:B63"/>
    <mergeCell ref="C58:C63"/>
    <mergeCell ref="D58:D63"/>
    <mergeCell ref="E58:E63"/>
    <mergeCell ref="F58:F63"/>
    <mergeCell ref="B52:B57"/>
    <mergeCell ref="C52:C57"/>
    <mergeCell ref="D52:D57"/>
    <mergeCell ref="E52:E57"/>
    <mergeCell ref="F52:F57"/>
    <mergeCell ref="N40:N45"/>
    <mergeCell ref="O40:O45"/>
    <mergeCell ref="N46:N51"/>
    <mergeCell ref="O46:O51"/>
    <mergeCell ref="K52:K57"/>
    <mergeCell ref="L52:L57"/>
    <mergeCell ref="M52:M57"/>
    <mergeCell ref="B40:B45"/>
    <mergeCell ref="C40:C45"/>
    <mergeCell ref="D40:D45"/>
    <mergeCell ref="B46:B51"/>
    <mergeCell ref="C46:C51"/>
    <mergeCell ref="D46:D51"/>
    <mergeCell ref="E46:E51"/>
    <mergeCell ref="F46:F51"/>
    <mergeCell ref="G46:G51"/>
    <mergeCell ref="E40:E45"/>
    <mergeCell ref="F40:F45"/>
    <mergeCell ref="K46:K51"/>
    <mergeCell ref="L46:L51"/>
    <mergeCell ref="M46:M51"/>
    <mergeCell ref="G40:G45"/>
    <mergeCell ref="H40:H45"/>
    <mergeCell ref="I40:I45"/>
    <mergeCell ref="N28:N33"/>
    <mergeCell ref="O28:O33"/>
    <mergeCell ref="B34:B39"/>
    <mergeCell ref="C34:C39"/>
    <mergeCell ref="D34:D39"/>
    <mergeCell ref="E34:E39"/>
    <mergeCell ref="F34:F39"/>
    <mergeCell ref="G34:G39"/>
    <mergeCell ref="H34:H39"/>
    <mergeCell ref="I34:I39"/>
    <mergeCell ref="J34:J39"/>
    <mergeCell ref="K34:K39"/>
    <mergeCell ref="L34:L39"/>
    <mergeCell ref="M34:M39"/>
    <mergeCell ref="N34:N39"/>
    <mergeCell ref="O34:O39"/>
    <mergeCell ref="L22:L27"/>
    <mergeCell ref="M22:M27"/>
    <mergeCell ref="N22:N27"/>
    <mergeCell ref="O22:O27"/>
    <mergeCell ref="B28:B33"/>
    <mergeCell ref="C28:C33"/>
    <mergeCell ref="D28:D33"/>
    <mergeCell ref="E28:E33"/>
    <mergeCell ref="F28:F33"/>
    <mergeCell ref="G28:G33"/>
    <mergeCell ref="H28:H33"/>
    <mergeCell ref="I28:I33"/>
    <mergeCell ref="J28:J33"/>
    <mergeCell ref="K28:K33"/>
    <mergeCell ref="L28:L33"/>
    <mergeCell ref="M28:M33"/>
    <mergeCell ref="G22:G27"/>
    <mergeCell ref="H22:H27"/>
    <mergeCell ref="I22:I27"/>
    <mergeCell ref="J22:J27"/>
    <mergeCell ref="K22:K27"/>
    <mergeCell ref="B22:B27"/>
    <mergeCell ref="C22:C27"/>
    <mergeCell ref="D22:D27"/>
    <mergeCell ref="E22:E27"/>
    <mergeCell ref="F22:F27"/>
    <mergeCell ref="AF14:AF15"/>
    <mergeCell ref="AK14:AK15"/>
    <mergeCell ref="AJ14:AJ15"/>
    <mergeCell ref="AI14:AI15"/>
    <mergeCell ref="AH14:AH15"/>
    <mergeCell ref="AG14:AG15"/>
    <mergeCell ref="B14:B15"/>
    <mergeCell ref="G14:G15"/>
    <mergeCell ref="F14:F15"/>
    <mergeCell ref="E14:E15"/>
    <mergeCell ref="D14:D15"/>
    <mergeCell ref="AE14:AE15"/>
    <mergeCell ref="P14:P15"/>
    <mergeCell ref="AD14:AD15"/>
    <mergeCell ref="AC14:AC15"/>
    <mergeCell ref="Y14:Y15"/>
    <mergeCell ref="Q14:Q15"/>
    <mergeCell ref="AB14:AB15"/>
    <mergeCell ref="Z14:Z15"/>
    <mergeCell ref="AA14:AA15"/>
    <mergeCell ref="H14:H15"/>
    <mergeCell ref="I14:I15"/>
    <mergeCell ref="J14:J15"/>
    <mergeCell ref="M14:M15"/>
    <mergeCell ref="N14:N15"/>
    <mergeCell ref="C14:C15"/>
    <mergeCell ref="O14:O15"/>
    <mergeCell ref="K14:K15"/>
    <mergeCell ref="L14:L15"/>
    <mergeCell ref="R14:R15"/>
    <mergeCell ref="S14:X14"/>
    <mergeCell ref="G16:G21"/>
    <mergeCell ref="H16:H21"/>
    <mergeCell ref="I16:I21"/>
    <mergeCell ref="B16:B21"/>
    <mergeCell ref="C16:C21"/>
    <mergeCell ref="D16:D21"/>
    <mergeCell ref="E16:E21"/>
    <mergeCell ref="F16:F21"/>
    <mergeCell ref="O16:O21"/>
    <mergeCell ref="J16:J21"/>
    <mergeCell ref="K16:K21"/>
    <mergeCell ref="L16:L21"/>
    <mergeCell ref="M16:M21"/>
    <mergeCell ref="N16:N21"/>
  </mergeCells>
  <conditionalFormatting sqref="I16 I22">
    <cfRule type="cellIs" dxfId="240" priority="319" operator="equal">
      <formula>"Muy Alta"</formula>
    </cfRule>
    <cfRule type="cellIs" dxfId="239" priority="320" operator="equal">
      <formula>"Alta"</formula>
    </cfRule>
    <cfRule type="cellIs" dxfId="238" priority="321" operator="equal">
      <formula>"Media"</formula>
    </cfRule>
    <cfRule type="cellIs" dxfId="237" priority="322" operator="equal">
      <formula>"Baja"</formula>
    </cfRule>
    <cfRule type="cellIs" dxfId="236" priority="323" operator="equal">
      <formula>"Muy Baja"</formula>
    </cfRule>
  </conditionalFormatting>
  <conditionalFormatting sqref="M16 M22 M28 M34 M40 M46 M52 M58 M64 M70">
    <cfRule type="cellIs" dxfId="235" priority="314" operator="equal">
      <formula>"Catastrófico"</formula>
    </cfRule>
    <cfRule type="cellIs" dxfId="234" priority="315" operator="equal">
      <formula>"Mayor"</formula>
    </cfRule>
    <cfRule type="cellIs" dxfId="233" priority="316" operator="equal">
      <formula>"Moderado"</formula>
    </cfRule>
    <cfRule type="cellIs" dxfId="232" priority="317" operator="equal">
      <formula>"Menor"</formula>
    </cfRule>
    <cfRule type="cellIs" dxfId="231" priority="318" operator="equal">
      <formula>"Leve"</formula>
    </cfRule>
  </conditionalFormatting>
  <conditionalFormatting sqref="O16">
    <cfRule type="cellIs" dxfId="230" priority="310" operator="equal">
      <formula>"Extremo"</formula>
    </cfRule>
    <cfRule type="cellIs" dxfId="229" priority="311" operator="equal">
      <formula>"Alto"</formula>
    </cfRule>
    <cfRule type="cellIs" dxfId="228" priority="312" operator="equal">
      <formula>"Moderado"</formula>
    </cfRule>
    <cfRule type="cellIs" dxfId="227" priority="313" operator="equal">
      <formula>"Bajo"</formula>
    </cfRule>
  </conditionalFormatting>
  <conditionalFormatting sqref="Z16:Z21">
    <cfRule type="cellIs" dxfId="226" priority="305" operator="equal">
      <formula>"Muy Alta"</formula>
    </cfRule>
    <cfRule type="cellIs" dxfId="225" priority="306" operator="equal">
      <formula>"Alta"</formula>
    </cfRule>
    <cfRule type="cellIs" dxfId="224" priority="307" operator="equal">
      <formula>"Media"</formula>
    </cfRule>
    <cfRule type="cellIs" dxfId="223" priority="308" operator="equal">
      <formula>"Baja"</formula>
    </cfRule>
    <cfRule type="cellIs" dxfId="222" priority="309" operator="equal">
      <formula>"Muy Baja"</formula>
    </cfRule>
  </conditionalFormatting>
  <conditionalFormatting sqref="AB16:AB21">
    <cfRule type="cellIs" dxfId="221" priority="300" operator="equal">
      <formula>"Catastrófico"</formula>
    </cfRule>
    <cfRule type="cellIs" dxfId="220" priority="301" operator="equal">
      <formula>"Mayor"</formula>
    </cfRule>
    <cfRule type="cellIs" dxfId="219" priority="302" operator="equal">
      <formula>"Moderado"</formula>
    </cfRule>
    <cfRule type="cellIs" dxfId="218" priority="303" operator="equal">
      <formula>"Menor"</formula>
    </cfRule>
    <cfRule type="cellIs" dxfId="217" priority="304" operator="equal">
      <formula>"Leve"</formula>
    </cfRule>
  </conditionalFormatting>
  <conditionalFormatting sqref="AD16:AD21">
    <cfRule type="cellIs" dxfId="216" priority="296" operator="equal">
      <formula>"Extremo"</formula>
    </cfRule>
    <cfRule type="cellIs" dxfId="215" priority="297" operator="equal">
      <formula>"Alto"</formula>
    </cfRule>
    <cfRule type="cellIs" dxfId="214" priority="298" operator="equal">
      <formula>"Moderado"</formula>
    </cfRule>
    <cfRule type="cellIs" dxfId="213" priority="299" operator="equal">
      <formula>"Bajo"</formula>
    </cfRule>
  </conditionalFormatting>
  <conditionalFormatting sqref="I64">
    <cfRule type="cellIs" dxfId="212" priority="53" operator="equal">
      <formula>"Muy Alta"</formula>
    </cfRule>
    <cfRule type="cellIs" dxfId="211" priority="54" operator="equal">
      <formula>"Alta"</formula>
    </cfRule>
    <cfRule type="cellIs" dxfId="210" priority="55" operator="equal">
      <formula>"Media"</formula>
    </cfRule>
    <cfRule type="cellIs" dxfId="209" priority="56" operator="equal">
      <formula>"Baja"</formula>
    </cfRule>
    <cfRule type="cellIs" dxfId="208" priority="57" operator="equal">
      <formula>"Muy Baja"</formula>
    </cfRule>
  </conditionalFormatting>
  <conditionalFormatting sqref="O22">
    <cfRule type="cellIs" dxfId="207" priority="240" operator="equal">
      <formula>"Extremo"</formula>
    </cfRule>
    <cfRule type="cellIs" dxfId="206" priority="241" operator="equal">
      <formula>"Alto"</formula>
    </cfRule>
    <cfRule type="cellIs" dxfId="205" priority="242" operator="equal">
      <formula>"Moderado"</formula>
    </cfRule>
    <cfRule type="cellIs" dxfId="204" priority="243" operator="equal">
      <formula>"Bajo"</formula>
    </cfRule>
  </conditionalFormatting>
  <conditionalFormatting sqref="Z22:Z27">
    <cfRule type="cellIs" dxfId="203" priority="235" operator="equal">
      <formula>"Muy Alta"</formula>
    </cfRule>
    <cfRule type="cellIs" dxfId="202" priority="236" operator="equal">
      <formula>"Alta"</formula>
    </cfRule>
    <cfRule type="cellIs" dxfId="201" priority="237" operator="equal">
      <formula>"Media"</formula>
    </cfRule>
    <cfRule type="cellIs" dxfId="200" priority="238" operator="equal">
      <formula>"Baja"</formula>
    </cfRule>
    <cfRule type="cellIs" dxfId="199" priority="239" operator="equal">
      <formula>"Muy Baja"</formula>
    </cfRule>
  </conditionalFormatting>
  <conditionalFormatting sqref="AB22:AB27">
    <cfRule type="cellIs" dxfId="198" priority="230" operator="equal">
      <formula>"Catastrófico"</formula>
    </cfRule>
    <cfRule type="cellIs" dxfId="197" priority="231" operator="equal">
      <formula>"Mayor"</formula>
    </cfRule>
    <cfRule type="cellIs" dxfId="196" priority="232" operator="equal">
      <formula>"Moderado"</formula>
    </cfRule>
    <cfRule type="cellIs" dxfId="195" priority="233" operator="equal">
      <formula>"Menor"</formula>
    </cfRule>
    <cfRule type="cellIs" dxfId="194" priority="234" operator="equal">
      <formula>"Leve"</formula>
    </cfRule>
  </conditionalFormatting>
  <conditionalFormatting sqref="AD22:AD27">
    <cfRule type="cellIs" dxfId="193" priority="226" operator="equal">
      <formula>"Extremo"</formula>
    </cfRule>
    <cfRule type="cellIs" dxfId="192" priority="227" operator="equal">
      <formula>"Alto"</formula>
    </cfRule>
    <cfRule type="cellIs" dxfId="191" priority="228" operator="equal">
      <formula>"Moderado"</formula>
    </cfRule>
    <cfRule type="cellIs" dxfId="190" priority="229" operator="equal">
      <formula>"Bajo"</formula>
    </cfRule>
  </conditionalFormatting>
  <conditionalFormatting sqref="I28">
    <cfRule type="cellIs" dxfId="189" priority="221" operator="equal">
      <formula>"Muy Alta"</formula>
    </cfRule>
    <cfRule type="cellIs" dxfId="188" priority="222" operator="equal">
      <formula>"Alta"</formula>
    </cfRule>
    <cfRule type="cellIs" dxfId="187" priority="223" operator="equal">
      <formula>"Media"</formula>
    </cfRule>
    <cfRule type="cellIs" dxfId="186" priority="224" operator="equal">
      <formula>"Baja"</formula>
    </cfRule>
    <cfRule type="cellIs" dxfId="185" priority="225" operator="equal">
      <formula>"Muy Baja"</formula>
    </cfRule>
  </conditionalFormatting>
  <conditionalFormatting sqref="O28">
    <cfRule type="cellIs" dxfId="184" priority="212" operator="equal">
      <formula>"Extremo"</formula>
    </cfRule>
    <cfRule type="cellIs" dxfId="183" priority="213" operator="equal">
      <formula>"Alto"</formula>
    </cfRule>
    <cfRule type="cellIs" dxfId="182" priority="214" operator="equal">
      <formula>"Moderado"</formula>
    </cfRule>
    <cfRule type="cellIs" dxfId="181" priority="215" operator="equal">
      <formula>"Bajo"</formula>
    </cfRule>
  </conditionalFormatting>
  <conditionalFormatting sqref="Z28:Z33">
    <cfRule type="cellIs" dxfId="180" priority="207" operator="equal">
      <formula>"Muy Alta"</formula>
    </cfRule>
    <cfRule type="cellIs" dxfId="179" priority="208" operator="equal">
      <formula>"Alta"</formula>
    </cfRule>
    <cfRule type="cellIs" dxfId="178" priority="209" operator="equal">
      <formula>"Media"</formula>
    </cfRule>
    <cfRule type="cellIs" dxfId="177" priority="210" operator="equal">
      <formula>"Baja"</formula>
    </cfRule>
    <cfRule type="cellIs" dxfId="176" priority="211" operator="equal">
      <formula>"Muy Baja"</formula>
    </cfRule>
  </conditionalFormatting>
  <conditionalFormatting sqref="AB28:AB33">
    <cfRule type="cellIs" dxfId="175" priority="202" operator="equal">
      <formula>"Catastrófico"</formula>
    </cfRule>
    <cfRule type="cellIs" dxfId="174" priority="203" operator="equal">
      <formula>"Mayor"</formula>
    </cfRule>
    <cfRule type="cellIs" dxfId="173" priority="204" operator="equal">
      <formula>"Moderado"</formula>
    </cfRule>
    <cfRule type="cellIs" dxfId="172" priority="205" operator="equal">
      <formula>"Menor"</formula>
    </cfRule>
    <cfRule type="cellIs" dxfId="171" priority="206" operator="equal">
      <formula>"Leve"</formula>
    </cfRule>
  </conditionalFormatting>
  <conditionalFormatting sqref="AD28:AD33">
    <cfRule type="cellIs" dxfId="170" priority="198" operator="equal">
      <formula>"Extremo"</formula>
    </cfRule>
    <cfRule type="cellIs" dxfId="169" priority="199" operator="equal">
      <formula>"Alto"</formula>
    </cfRule>
    <cfRule type="cellIs" dxfId="168" priority="200" operator="equal">
      <formula>"Moderado"</formula>
    </cfRule>
    <cfRule type="cellIs" dxfId="167" priority="201" operator="equal">
      <formula>"Bajo"</formula>
    </cfRule>
  </conditionalFormatting>
  <conditionalFormatting sqref="I34">
    <cfRule type="cellIs" dxfId="166" priority="193" operator="equal">
      <formula>"Muy Alta"</formula>
    </cfRule>
    <cfRule type="cellIs" dxfId="165" priority="194" operator="equal">
      <formula>"Alta"</formula>
    </cfRule>
    <cfRule type="cellIs" dxfId="164" priority="195" operator="equal">
      <formula>"Media"</formula>
    </cfRule>
    <cfRule type="cellIs" dxfId="163" priority="196" operator="equal">
      <formula>"Baja"</formula>
    </cfRule>
    <cfRule type="cellIs" dxfId="162" priority="197" operator="equal">
      <formula>"Muy Baja"</formula>
    </cfRule>
  </conditionalFormatting>
  <conditionalFormatting sqref="O34">
    <cfRule type="cellIs" dxfId="161" priority="184" operator="equal">
      <formula>"Extremo"</formula>
    </cfRule>
    <cfRule type="cellIs" dxfId="160" priority="185" operator="equal">
      <formula>"Alto"</formula>
    </cfRule>
    <cfRule type="cellIs" dxfId="159" priority="186" operator="equal">
      <formula>"Moderado"</formula>
    </cfRule>
    <cfRule type="cellIs" dxfId="158" priority="187" operator="equal">
      <formula>"Bajo"</formula>
    </cfRule>
  </conditionalFormatting>
  <conditionalFormatting sqref="Z34:Z39">
    <cfRule type="cellIs" dxfId="157" priority="179" operator="equal">
      <formula>"Muy Alta"</formula>
    </cfRule>
    <cfRule type="cellIs" dxfId="156" priority="180" operator="equal">
      <formula>"Alta"</formula>
    </cfRule>
    <cfRule type="cellIs" dxfId="155" priority="181" operator="equal">
      <formula>"Media"</formula>
    </cfRule>
    <cfRule type="cellIs" dxfId="154" priority="182" operator="equal">
      <formula>"Baja"</formula>
    </cfRule>
    <cfRule type="cellIs" dxfId="153" priority="183" operator="equal">
      <formula>"Muy Baja"</formula>
    </cfRule>
  </conditionalFormatting>
  <conditionalFormatting sqref="AB34:AB39">
    <cfRule type="cellIs" dxfId="152" priority="174" operator="equal">
      <formula>"Catastrófico"</formula>
    </cfRule>
    <cfRule type="cellIs" dxfId="151" priority="175" operator="equal">
      <formula>"Mayor"</formula>
    </cfRule>
    <cfRule type="cellIs" dxfId="150" priority="176" operator="equal">
      <formula>"Moderado"</formula>
    </cfRule>
    <cfRule type="cellIs" dxfId="149" priority="177" operator="equal">
      <formula>"Menor"</formula>
    </cfRule>
    <cfRule type="cellIs" dxfId="148" priority="178" operator="equal">
      <formula>"Leve"</formula>
    </cfRule>
  </conditionalFormatting>
  <conditionalFormatting sqref="AD34:AD39">
    <cfRule type="cellIs" dxfId="147" priority="170" operator="equal">
      <formula>"Extremo"</formula>
    </cfRule>
    <cfRule type="cellIs" dxfId="146" priority="171" operator="equal">
      <formula>"Alto"</formula>
    </cfRule>
    <cfRule type="cellIs" dxfId="145" priority="172" operator="equal">
      <formula>"Moderado"</formula>
    </cfRule>
    <cfRule type="cellIs" dxfId="144" priority="173" operator="equal">
      <formula>"Bajo"</formula>
    </cfRule>
  </conditionalFormatting>
  <conditionalFormatting sqref="I40">
    <cfRule type="cellIs" dxfId="143" priority="165" operator="equal">
      <formula>"Muy Alta"</formula>
    </cfRule>
    <cfRule type="cellIs" dxfId="142" priority="166" operator="equal">
      <formula>"Alta"</formula>
    </cfRule>
    <cfRule type="cellIs" dxfId="141" priority="167" operator="equal">
      <formula>"Media"</formula>
    </cfRule>
    <cfRule type="cellIs" dxfId="140" priority="168" operator="equal">
      <formula>"Baja"</formula>
    </cfRule>
    <cfRule type="cellIs" dxfId="139" priority="169" operator="equal">
      <formula>"Muy Baja"</formula>
    </cfRule>
  </conditionalFormatting>
  <conditionalFormatting sqref="O40">
    <cfRule type="cellIs" dxfId="138" priority="156" operator="equal">
      <formula>"Extremo"</formula>
    </cfRule>
    <cfRule type="cellIs" dxfId="137" priority="157" operator="equal">
      <formula>"Alto"</formula>
    </cfRule>
    <cfRule type="cellIs" dxfId="136" priority="158" operator="equal">
      <formula>"Moderado"</formula>
    </cfRule>
    <cfRule type="cellIs" dxfId="135" priority="159" operator="equal">
      <formula>"Bajo"</formula>
    </cfRule>
  </conditionalFormatting>
  <conditionalFormatting sqref="Z40:Z45">
    <cfRule type="cellIs" dxfId="134" priority="151" operator="equal">
      <formula>"Muy Alta"</formula>
    </cfRule>
    <cfRule type="cellIs" dxfId="133" priority="152" operator="equal">
      <formula>"Alta"</formula>
    </cfRule>
    <cfRule type="cellIs" dxfId="132" priority="153" operator="equal">
      <formula>"Media"</formula>
    </cfRule>
    <cfRule type="cellIs" dxfId="131" priority="154" operator="equal">
      <formula>"Baja"</formula>
    </cfRule>
    <cfRule type="cellIs" dxfId="130" priority="155" operator="equal">
      <formula>"Muy Baja"</formula>
    </cfRule>
  </conditionalFormatting>
  <conditionalFormatting sqref="AB40:AB45">
    <cfRule type="cellIs" dxfId="129" priority="146" operator="equal">
      <formula>"Catastrófico"</formula>
    </cfRule>
    <cfRule type="cellIs" dxfId="128" priority="147" operator="equal">
      <formula>"Mayor"</formula>
    </cfRule>
    <cfRule type="cellIs" dxfId="127" priority="148" operator="equal">
      <formula>"Moderado"</formula>
    </cfRule>
    <cfRule type="cellIs" dxfId="126" priority="149" operator="equal">
      <formula>"Menor"</formula>
    </cfRule>
    <cfRule type="cellIs" dxfId="125" priority="150" operator="equal">
      <formula>"Leve"</formula>
    </cfRule>
  </conditionalFormatting>
  <conditionalFormatting sqref="AD40:AD45">
    <cfRule type="cellIs" dxfId="124" priority="142" operator="equal">
      <formula>"Extremo"</formula>
    </cfRule>
    <cfRule type="cellIs" dxfId="123" priority="143" operator="equal">
      <formula>"Alto"</formula>
    </cfRule>
    <cfRule type="cellIs" dxfId="122" priority="144" operator="equal">
      <formula>"Moderado"</formula>
    </cfRule>
    <cfRule type="cellIs" dxfId="121" priority="145" operator="equal">
      <formula>"Bajo"</formula>
    </cfRule>
  </conditionalFormatting>
  <conditionalFormatting sqref="I46">
    <cfRule type="cellIs" dxfId="120" priority="137" operator="equal">
      <formula>"Muy Alta"</formula>
    </cfRule>
    <cfRule type="cellIs" dxfId="119" priority="138" operator="equal">
      <formula>"Alta"</formula>
    </cfRule>
    <cfRule type="cellIs" dxfId="118" priority="139" operator="equal">
      <formula>"Media"</formula>
    </cfRule>
    <cfRule type="cellIs" dxfId="117" priority="140" operator="equal">
      <formula>"Baja"</formula>
    </cfRule>
    <cfRule type="cellIs" dxfId="116" priority="141" operator="equal">
      <formula>"Muy Baja"</formula>
    </cfRule>
  </conditionalFormatting>
  <conditionalFormatting sqref="O46">
    <cfRule type="cellIs" dxfId="115" priority="128" operator="equal">
      <formula>"Extremo"</formula>
    </cfRule>
    <cfRule type="cellIs" dxfId="114" priority="129" operator="equal">
      <formula>"Alto"</formula>
    </cfRule>
    <cfRule type="cellIs" dxfId="113" priority="130" operator="equal">
      <formula>"Moderado"</formula>
    </cfRule>
    <cfRule type="cellIs" dxfId="112" priority="131" operator="equal">
      <formula>"Bajo"</formula>
    </cfRule>
  </conditionalFormatting>
  <conditionalFormatting sqref="Z46:Z51">
    <cfRule type="cellIs" dxfId="111" priority="123" operator="equal">
      <formula>"Muy Alta"</formula>
    </cfRule>
    <cfRule type="cellIs" dxfId="110" priority="124" operator="equal">
      <formula>"Alta"</formula>
    </cfRule>
    <cfRule type="cellIs" dxfId="109" priority="125" operator="equal">
      <formula>"Media"</formula>
    </cfRule>
    <cfRule type="cellIs" dxfId="108" priority="126" operator="equal">
      <formula>"Baja"</formula>
    </cfRule>
    <cfRule type="cellIs" dxfId="107" priority="127" operator="equal">
      <formula>"Muy Baja"</formula>
    </cfRule>
  </conditionalFormatting>
  <conditionalFormatting sqref="AB46:AB51">
    <cfRule type="cellIs" dxfId="106" priority="118" operator="equal">
      <formula>"Catastrófico"</formula>
    </cfRule>
    <cfRule type="cellIs" dxfId="105" priority="119" operator="equal">
      <formula>"Mayor"</formula>
    </cfRule>
    <cfRule type="cellIs" dxfId="104" priority="120" operator="equal">
      <formula>"Moderado"</formula>
    </cfRule>
    <cfRule type="cellIs" dxfId="103" priority="121" operator="equal">
      <formula>"Menor"</formula>
    </cfRule>
    <cfRule type="cellIs" dxfId="102" priority="122" operator="equal">
      <formula>"Leve"</formula>
    </cfRule>
  </conditionalFormatting>
  <conditionalFormatting sqref="AD46:AD51">
    <cfRule type="cellIs" dxfId="101" priority="114" operator="equal">
      <formula>"Extremo"</formula>
    </cfRule>
    <cfRule type="cellIs" dxfId="100" priority="115" operator="equal">
      <formula>"Alto"</formula>
    </cfRule>
    <cfRule type="cellIs" dxfId="99" priority="116" operator="equal">
      <formula>"Moderado"</formula>
    </cfRule>
    <cfRule type="cellIs" dxfId="98" priority="117" operator="equal">
      <formula>"Bajo"</formula>
    </cfRule>
  </conditionalFormatting>
  <conditionalFormatting sqref="I52">
    <cfRule type="cellIs" dxfId="97" priority="109" operator="equal">
      <formula>"Muy Alta"</formula>
    </cfRule>
    <cfRule type="cellIs" dxfId="96" priority="110" operator="equal">
      <formula>"Alta"</formula>
    </cfRule>
    <cfRule type="cellIs" dxfId="95" priority="111" operator="equal">
      <formula>"Media"</formula>
    </cfRule>
    <cfRule type="cellIs" dxfId="94" priority="112" operator="equal">
      <formula>"Baja"</formula>
    </cfRule>
    <cfRule type="cellIs" dxfId="93" priority="113" operator="equal">
      <formula>"Muy Baja"</formula>
    </cfRule>
  </conditionalFormatting>
  <conditionalFormatting sqref="O52">
    <cfRule type="cellIs" dxfId="92" priority="100" operator="equal">
      <formula>"Extremo"</formula>
    </cfRule>
    <cfRule type="cellIs" dxfId="91" priority="101" operator="equal">
      <formula>"Alto"</formula>
    </cfRule>
    <cfRule type="cellIs" dxfId="90" priority="102" operator="equal">
      <formula>"Moderado"</formula>
    </cfRule>
    <cfRule type="cellIs" dxfId="89" priority="103" operator="equal">
      <formula>"Bajo"</formula>
    </cfRule>
  </conditionalFormatting>
  <conditionalFormatting sqref="Z52:Z57">
    <cfRule type="cellIs" dxfId="88" priority="95" operator="equal">
      <formula>"Muy Alta"</formula>
    </cfRule>
    <cfRule type="cellIs" dxfId="87" priority="96" operator="equal">
      <formula>"Alta"</formula>
    </cfRule>
    <cfRule type="cellIs" dxfId="86" priority="97" operator="equal">
      <formula>"Media"</formula>
    </cfRule>
    <cfRule type="cellIs" dxfId="85" priority="98" operator="equal">
      <formula>"Baja"</formula>
    </cfRule>
    <cfRule type="cellIs" dxfId="84" priority="99" operator="equal">
      <formula>"Muy Baja"</formula>
    </cfRule>
  </conditionalFormatting>
  <conditionalFormatting sqref="AB52:AB57">
    <cfRule type="cellIs" dxfId="83" priority="90" operator="equal">
      <formula>"Catastrófico"</formula>
    </cfRule>
    <cfRule type="cellIs" dxfId="82" priority="91" operator="equal">
      <formula>"Mayor"</formula>
    </cfRule>
    <cfRule type="cellIs" dxfId="81" priority="92" operator="equal">
      <formula>"Moderado"</formula>
    </cfRule>
    <cfRule type="cellIs" dxfId="80" priority="93" operator="equal">
      <formula>"Menor"</formula>
    </cfRule>
    <cfRule type="cellIs" dxfId="79" priority="94" operator="equal">
      <formula>"Leve"</formula>
    </cfRule>
  </conditionalFormatting>
  <conditionalFormatting sqref="AD52:AD57">
    <cfRule type="cellIs" dxfId="78" priority="86" operator="equal">
      <formula>"Extremo"</formula>
    </cfRule>
    <cfRule type="cellIs" dxfId="77" priority="87" operator="equal">
      <formula>"Alto"</formula>
    </cfRule>
    <cfRule type="cellIs" dxfId="76" priority="88" operator="equal">
      <formula>"Moderado"</formula>
    </cfRule>
    <cfRule type="cellIs" dxfId="75" priority="89" operator="equal">
      <formula>"Bajo"</formula>
    </cfRule>
  </conditionalFormatting>
  <conditionalFormatting sqref="I58">
    <cfRule type="cellIs" dxfId="74" priority="81" operator="equal">
      <formula>"Muy Alta"</formula>
    </cfRule>
    <cfRule type="cellIs" dxfId="73" priority="82" operator="equal">
      <formula>"Alta"</formula>
    </cfRule>
    <cfRule type="cellIs" dxfId="72" priority="83" operator="equal">
      <formula>"Media"</formula>
    </cfRule>
    <cfRule type="cellIs" dxfId="71" priority="84" operator="equal">
      <formula>"Baja"</formula>
    </cfRule>
    <cfRule type="cellIs" dxfId="70" priority="85" operator="equal">
      <formula>"Muy Baja"</formula>
    </cfRule>
  </conditionalFormatting>
  <conditionalFormatting sqref="O58">
    <cfRule type="cellIs" dxfId="69" priority="72" operator="equal">
      <formula>"Extremo"</formula>
    </cfRule>
    <cfRule type="cellIs" dxfId="68" priority="73" operator="equal">
      <formula>"Alto"</formula>
    </cfRule>
    <cfRule type="cellIs" dxfId="67" priority="74" operator="equal">
      <formula>"Moderado"</formula>
    </cfRule>
    <cfRule type="cellIs" dxfId="66" priority="75" operator="equal">
      <formula>"Bajo"</formula>
    </cfRule>
  </conditionalFormatting>
  <conditionalFormatting sqref="Z58:Z63">
    <cfRule type="cellIs" dxfId="65" priority="67" operator="equal">
      <formula>"Muy Alta"</formula>
    </cfRule>
    <cfRule type="cellIs" dxfId="64" priority="68" operator="equal">
      <formula>"Alta"</formula>
    </cfRule>
    <cfRule type="cellIs" dxfId="63" priority="69" operator="equal">
      <formula>"Media"</formula>
    </cfRule>
    <cfRule type="cellIs" dxfId="62" priority="70" operator="equal">
      <formula>"Baja"</formula>
    </cfRule>
    <cfRule type="cellIs" dxfId="61" priority="71" operator="equal">
      <formula>"Muy Baja"</formula>
    </cfRule>
  </conditionalFormatting>
  <conditionalFormatting sqref="AB58:AB63">
    <cfRule type="cellIs" dxfId="60" priority="62" operator="equal">
      <formula>"Catastrófico"</formula>
    </cfRule>
    <cfRule type="cellIs" dxfId="59" priority="63" operator="equal">
      <formula>"Mayor"</formula>
    </cfRule>
    <cfRule type="cellIs" dxfId="58" priority="64" operator="equal">
      <formula>"Moderado"</formula>
    </cfRule>
    <cfRule type="cellIs" dxfId="57" priority="65" operator="equal">
      <formula>"Menor"</formula>
    </cfRule>
    <cfRule type="cellIs" dxfId="56" priority="66" operator="equal">
      <formula>"Leve"</formula>
    </cfRule>
  </conditionalFormatting>
  <conditionalFormatting sqref="AD58:AD63">
    <cfRule type="cellIs" dxfId="55" priority="58" operator="equal">
      <formula>"Extremo"</formula>
    </cfRule>
    <cfRule type="cellIs" dxfId="54" priority="59" operator="equal">
      <formula>"Alto"</formula>
    </cfRule>
    <cfRule type="cellIs" dxfId="53" priority="60" operator="equal">
      <formula>"Moderado"</formula>
    </cfRule>
    <cfRule type="cellIs" dxfId="52" priority="61" operator="equal">
      <formula>"Bajo"</formula>
    </cfRule>
  </conditionalFormatting>
  <conditionalFormatting sqref="O64">
    <cfRule type="cellIs" dxfId="51" priority="44" operator="equal">
      <formula>"Extremo"</formula>
    </cfRule>
    <cfRule type="cellIs" dxfId="50" priority="45" operator="equal">
      <formula>"Alto"</formula>
    </cfRule>
    <cfRule type="cellIs" dxfId="49" priority="46" operator="equal">
      <formula>"Moderado"</formula>
    </cfRule>
    <cfRule type="cellIs" dxfId="48" priority="47" operator="equal">
      <formula>"Bajo"</formula>
    </cfRule>
  </conditionalFormatting>
  <conditionalFormatting sqref="Z64:Z69">
    <cfRule type="cellIs" dxfId="47" priority="39" operator="equal">
      <formula>"Muy Alta"</formula>
    </cfRule>
    <cfRule type="cellIs" dxfId="46" priority="40" operator="equal">
      <formula>"Alta"</formula>
    </cfRule>
    <cfRule type="cellIs" dxfId="45" priority="41" operator="equal">
      <formula>"Media"</formula>
    </cfRule>
    <cfRule type="cellIs" dxfId="44" priority="42" operator="equal">
      <formula>"Baja"</formula>
    </cfRule>
    <cfRule type="cellIs" dxfId="43" priority="43" operator="equal">
      <formula>"Muy Baja"</formula>
    </cfRule>
  </conditionalFormatting>
  <conditionalFormatting sqref="AB64:AB69">
    <cfRule type="cellIs" dxfId="42" priority="34" operator="equal">
      <formula>"Catastrófico"</formula>
    </cfRule>
    <cfRule type="cellIs" dxfId="41" priority="35" operator="equal">
      <formula>"Mayor"</formula>
    </cfRule>
    <cfRule type="cellIs" dxfId="40" priority="36" operator="equal">
      <formula>"Moderado"</formula>
    </cfRule>
    <cfRule type="cellIs" dxfId="39" priority="37" operator="equal">
      <formula>"Menor"</formula>
    </cfRule>
    <cfRule type="cellIs" dxfId="38" priority="38" operator="equal">
      <formula>"Leve"</formula>
    </cfRule>
  </conditionalFormatting>
  <conditionalFormatting sqref="AD64:AD69">
    <cfRule type="cellIs" dxfId="37" priority="30" operator="equal">
      <formula>"Extremo"</formula>
    </cfRule>
    <cfRule type="cellIs" dxfId="36" priority="31" operator="equal">
      <formula>"Alto"</formula>
    </cfRule>
    <cfRule type="cellIs" dxfId="35" priority="32" operator="equal">
      <formula>"Moderado"</formula>
    </cfRule>
    <cfRule type="cellIs" dxfId="34" priority="33" operator="equal">
      <formula>"Bajo"</formula>
    </cfRule>
  </conditionalFormatting>
  <conditionalFormatting sqref="I70">
    <cfRule type="cellIs" dxfId="33" priority="25" operator="equal">
      <formula>"Muy Alta"</formula>
    </cfRule>
    <cfRule type="cellIs" dxfId="32" priority="26" operator="equal">
      <formula>"Alta"</formula>
    </cfRule>
    <cfRule type="cellIs" dxfId="31" priority="27" operator="equal">
      <formula>"Media"</formula>
    </cfRule>
    <cfRule type="cellIs" dxfId="30" priority="28" operator="equal">
      <formula>"Baja"</formula>
    </cfRule>
    <cfRule type="cellIs" dxfId="29" priority="29" operator="equal">
      <formula>"Muy Baja"</formula>
    </cfRule>
  </conditionalFormatting>
  <conditionalFormatting sqref="O70">
    <cfRule type="cellIs" dxfId="28" priority="16" operator="equal">
      <formula>"Extremo"</formula>
    </cfRule>
    <cfRule type="cellIs" dxfId="27" priority="17" operator="equal">
      <formula>"Alto"</formula>
    </cfRule>
    <cfRule type="cellIs" dxfId="26" priority="18" operator="equal">
      <formula>"Moderado"</formula>
    </cfRule>
    <cfRule type="cellIs" dxfId="25" priority="19" operator="equal">
      <formula>"Bajo"</formula>
    </cfRule>
  </conditionalFormatting>
  <conditionalFormatting sqref="Z70:Z75">
    <cfRule type="cellIs" dxfId="24" priority="11" operator="equal">
      <formula>"Muy Alta"</formula>
    </cfRule>
    <cfRule type="cellIs" dxfId="23" priority="12" operator="equal">
      <formula>"Alta"</formula>
    </cfRule>
    <cfRule type="cellIs" dxfId="22" priority="13" operator="equal">
      <formula>"Media"</formula>
    </cfRule>
    <cfRule type="cellIs" dxfId="21" priority="14" operator="equal">
      <formula>"Baja"</formula>
    </cfRule>
    <cfRule type="cellIs" dxfId="20" priority="15" operator="equal">
      <formula>"Muy Baja"</formula>
    </cfRule>
  </conditionalFormatting>
  <conditionalFormatting sqref="AB70:AB75">
    <cfRule type="cellIs" dxfId="19" priority="6" operator="equal">
      <formula>"Catastrófico"</formula>
    </cfRule>
    <cfRule type="cellIs" dxfId="18" priority="7" operator="equal">
      <formula>"Mayor"</formula>
    </cfRule>
    <cfRule type="cellIs" dxfId="17" priority="8" operator="equal">
      <formula>"Moderado"</formula>
    </cfRule>
    <cfRule type="cellIs" dxfId="16" priority="9" operator="equal">
      <formula>"Menor"</formula>
    </cfRule>
    <cfRule type="cellIs" dxfId="15" priority="10" operator="equal">
      <formula>"Leve"</formula>
    </cfRule>
  </conditionalFormatting>
  <conditionalFormatting sqref="AD70:AD75">
    <cfRule type="cellIs" dxfId="14" priority="2" operator="equal">
      <formula>"Extremo"</formula>
    </cfRule>
    <cfRule type="cellIs" dxfId="13" priority="3" operator="equal">
      <formula>"Alto"</formula>
    </cfRule>
    <cfRule type="cellIs" dxfId="12" priority="4" operator="equal">
      <formula>"Moderado"</formula>
    </cfRule>
    <cfRule type="cellIs" dxfId="11" priority="5" operator="equal">
      <formula>"Bajo"</formula>
    </cfRule>
  </conditionalFormatting>
  <conditionalFormatting sqref="L16:L75">
    <cfRule type="containsText" dxfId="10" priority="1" operator="containsText" text="❌">
      <formula>NOT(ISERROR(SEARCH("❌",L16)))</formula>
    </cfRule>
  </conditionalFormatting>
  <pageMargins left="0.7" right="0.7" top="0.75" bottom="0.75" header="0.3" footer="0.3"/>
  <pageSetup orientation="portrait" r:id="rId1"/>
  <ignoredErrors>
    <ignoredError sqref="AC18"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'Tabla Valoración controles'!$D$5:$D$7</xm:f>
          </x14:formula1>
          <xm:sqref>S16:S75</xm:sqref>
        </x14:dataValidation>
        <x14:dataValidation type="list" allowBlank="1" showInputMessage="1" showErrorMessage="1">
          <x14:formula1>
            <xm:f>'Tabla Valoración controles'!$D$8:$D$9</xm:f>
          </x14:formula1>
          <xm:sqref>T16:T75</xm:sqref>
        </x14:dataValidation>
        <x14:dataValidation type="list" allowBlank="1" showInputMessage="1" showErrorMessage="1">
          <x14:formula1>
            <xm:f>'Tabla Valoración controles'!$D$10:$D$11</xm:f>
          </x14:formula1>
          <xm:sqref>V16:V75</xm:sqref>
        </x14:dataValidation>
        <x14:dataValidation type="list" allowBlank="1" showInputMessage="1" showErrorMessage="1">
          <x14:formula1>
            <xm:f>'Tabla Valoración controles'!$D$12:$D$13</xm:f>
          </x14:formula1>
          <xm:sqref>W16:W75</xm:sqref>
        </x14:dataValidation>
        <x14:dataValidation type="list" allowBlank="1" showInputMessage="1" showErrorMessage="1">
          <x14:formula1>
            <xm:f>'Opciones Tratamiento'!$B$9:$B$10</xm:f>
          </x14:formula1>
          <xm:sqref>AK73:AK74 AK19:AK20 AK22:AK23 AK25:AK26 AK28:AK29 AK31:AK32 AK34:AK35 AK37:AK38 AK40:AK41 AK43:AK44 AK46:AK47 AK49:AK50 AK52:AK53 AK55:AK56 AK58:AK59 AK61:AK62 AK64:AK65 AK67:AK68 AK70:AK71 AK17</xm:sqref>
        </x14:dataValidation>
        <x14:dataValidation type="list" allowBlank="1" showInputMessage="1" showErrorMessage="1">
          <x14:formula1>
            <xm:f>'Tabla Valoración controles'!$D$14:$D$15</xm:f>
          </x14:formula1>
          <xm:sqref>X16:X75</xm:sqref>
        </x14:dataValidation>
        <x14:dataValidation type="list" allowBlank="1" showInputMessage="1" showErrorMessage="1">
          <x14:formula1>
            <xm:f>'Opciones Tratamiento'!$B$13:$B$19</xm:f>
          </x14:formula1>
          <xm:sqref>G16:G75</xm:sqref>
        </x14:dataValidation>
        <x14:dataValidation type="list" allowBlank="1" showInputMessage="1" showErrorMessage="1">
          <x14:formula1>
            <xm:f>'Opciones Tratamiento'!$E$2:$E$4</xm:f>
          </x14:formula1>
          <xm:sqref>C16:C75</xm:sqref>
        </x14:dataValidation>
        <x14:dataValidation type="list" allowBlank="1" showInputMessage="1" showErrorMessage="1">
          <x14:formula1>
            <xm:f>'Opciones Tratamiento'!$B$2:$B$5</xm:f>
          </x14:formula1>
          <xm:sqref>AE16:AE75</xm:sqref>
        </x14:dataValidation>
        <x14:dataValidation type="list" allowBlank="1" showInputMessage="1" showErrorMessage="1">
          <x14:formula1>
            <xm:f>'Tabla Impacto'!$F$211:$F$222</xm:f>
          </x14:formula1>
          <xm:sqref>K16:K75</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AF16:AF75</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AG16:AG75</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AI16:AI17 AH16:AH75</xm:sqref>
        </x14:dataValidation>
        <x14:dataValidation type="custom" allowBlank="1" showInputMessage="1" showErrorMessage="1" error="Recuerde que las acciones se generan bajo la medida de mitigar el riesgo">
          <x14:formula1>
            <xm:f>IF(OR(AE18='Opciones Tratamiento'!$B$2,AE18='Opciones Tratamiento'!$B$3,AE18='Opciones Tratamiento'!$B$4),ISBLANK(AE18),ISTEXT(AE18))</xm:f>
          </x14:formula1>
          <xm:sqref>AI18:AI75</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AJ16:AJ75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40" zoomScaleNormal="40" workbookViewId="0"/>
  </sheetViews>
  <sheetFormatPr baseColWidth="10" defaultRowHeight="15" x14ac:dyDescent="0.25"/>
  <cols>
    <col min="2" max="39" width="5.7109375" customWidth="1" collapsed="1"/>
    <col min="41" max="46" width="5.7109375" customWidth="1" collapsed="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371" t="s">
        <v>141</v>
      </c>
      <c r="C2" s="371"/>
      <c r="D2" s="371"/>
      <c r="E2" s="371"/>
      <c r="F2" s="371"/>
      <c r="G2" s="371"/>
      <c r="H2" s="371"/>
      <c r="I2" s="371"/>
      <c r="J2" s="409" t="s">
        <v>2</v>
      </c>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L2" s="409"/>
      <c r="AM2" s="409"/>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371"/>
      <c r="C3" s="371"/>
      <c r="D3" s="371"/>
      <c r="E3" s="371"/>
      <c r="F3" s="371"/>
      <c r="G3" s="371"/>
      <c r="H3" s="371"/>
      <c r="I3" s="371"/>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c r="AM3" s="409"/>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371"/>
      <c r="C4" s="371"/>
      <c r="D4" s="371"/>
      <c r="E4" s="371"/>
      <c r="F4" s="371"/>
      <c r="G4" s="371"/>
      <c r="H4" s="371"/>
      <c r="I4" s="371"/>
      <c r="J4" s="409"/>
      <c r="K4" s="409"/>
      <c r="L4" s="409"/>
      <c r="M4" s="409"/>
      <c r="N4" s="409"/>
      <c r="O4" s="409"/>
      <c r="P4" s="409"/>
      <c r="Q4" s="409"/>
      <c r="R4" s="409"/>
      <c r="S4" s="409"/>
      <c r="T4" s="409"/>
      <c r="U4" s="409"/>
      <c r="V4" s="409"/>
      <c r="W4" s="409"/>
      <c r="X4" s="409"/>
      <c r="Y4" s="409"/>
      <c r="Z4" s="409"/>
      <c r="AA4" s="409"/>
      <c r="AB4" s="409"/>
      <c r="AC4" s="409"/>
      <c r="AD4" s="409"/>
      <c r="AE4" s="409"/>
      <c r="AF4" s="409"/>
      <c r="AG4" s="409"/>
      <c r="AH4" s="409"/>
      <c r="AI4" s="409"/>
      <c r="AJ4" s="409"/>
      <c r="AK4" s="409"/>
      <c r="AL4" s="409"/>
      <c r="AM4" s="409"/>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421" t="s">
        <v>4</v>
      </c>
      <c r="C6" s="421"/>
      <c r="D6" s="422"/>
      <c r="E6" s="410" t="s">
        <v>107</v>
      </c>
      <c r="F6" s="411"/>
      <c r="G6" s="411"/>
      <c r="H6" s="411"/>
      <c r="I6" s="412"/>
      <c r="J6" s="406" t="str">
        <f>IF(AND('MAPA DE RIESGO'!$I$16="Muy Alta",'MAPA DE RIESGO'!$M$16="Leve"),CONCATENATE("R",'MAPA DE RIESGO'!$B$16),"")</f>
        <v/>
      </c>
      <c r="K6" s="407"/>
      <c r="L6" s="407" t="str">
        <f>IF(AND('MAPA DE RIESGO'!$I$22="Muy Alta",'MAPA DE RIESGO'!$M$22="Leve"),CONCATENATE("R",'MAPA DE RIESGO'!$B$22),"")</f>
        <v/>
      </c>
      <c r="M6" s="407"/>
      <c r="N6" s="407" t="str">
        <f>IF(AND('MAPA DE RIESGO'!$I$28="Muy Alta",'MAPA DE RIESGO'!$M$28="Leve"),CONCATENATE("R",'MAPA DE RIESGO'!$B$28),"")</f>
        <v/>
      </c>
      <c r="O6" s="408"/>
      <c r="P6" s="406" t="str">
        <f>IF(AND('MAPA DE RIESGO'!$I$16="Muy Alta",'MAPA DE RIESGO'!$M$16="Menor"),CONCATENATE("R",'MAPA DE RIESGO'!$B$16),"")</f>
        <v/>
      </c>
      <c r="Q6" s="407"/>
      <c r="R6" s="407" t="str">
        <f>IF(AND('MAPA DE RIESGO'!$I$22="Muy Alta",'MAPA DE RIESGO'!$M$22="Menor"),CONCATENATE("R",'MAPA DE RIESGO'!$B$22),"")</f>
        <v/>
      </c>
      <c r="S6" s="407"/>
      <c r="T6" s="407" t="str">
        <f>IF(AND('MAPA DE RIESGO'!$I$28="Muy Alta",'MAPA DE RIESGO'!$M$28="Menor"),CONCATENATE("R",'MAPA DE RIESGO'!$B$28),"")</f>
        <v/>
      </c>
      <c r="U6" s="408"/>
      <c r="V6" s="406" t="str">
        <f>IF(AND('MAPA DE RIESGO'!$I$16="Muy Alta",'MAPA DE RIESGO'!$M$16="Moderado"),CONCATENATE("R",'MAPA DE RIESGO'!$B$16),"")</f>
        <v/>
      </c>
      <c r="W6" s="407"/>
      <c r="X6" s="407" t="str">
        <f>IF(AND('MAPA DE RIESGO'!$I$22="Muy Alta",'MAPA DE RIESGO'!$M$22="Moderado"),CONCATENATE("R",'MAPA DE RIESGO'!$B$22),"")</f>
        <v/>
      </c>
      <c r="Y6" s="407"/>
      <c r="Z6" s="407" t="str">
        <f>IF(AND('MAPA DE RIESGO'!$I$28="Muy Alta",'MAPA DE RIESGO'!$M$28="Moderado"),CONCATENATE("R",'MAPA DE RIESGO'!$B$28),"")</f>
        <v/>
      </c>
      <c r="AA6" s="408"/>
      <c r="AB6" s="406" t="str">
        <f>IF(AND('MAPA DE RIESGO'!$I$16="Muy Alta",'MAPA DE RIESGO'!$M$16="Mayor"),CONCATENATE("R",'MAPA DE RIESGO'!$B$16),"")</f>
        <v/>
      </c>
      <c r="AC6" s="407"/>
      <c r="AD6" s="407" t="str">
        <f>IF(AND('MAPA DE RIESGO'!$I$22="Muy Alta",'MAPA DE RIESGO'!$M$22="Mayor"),CONCATENATE("R",'MAPA DE RIESGO'!$B$22),"")</f>
        <v/>
      </c>
      <c r="AE6" s="407"/>
      <c r="AF6" s="407" t="str">
        <f>IF(AND('MAPA DE RIESGO'!$I$28="Muy Alta",'MAPA DE RIESGO'!$M$28="Mayor"),CONCATENATE("R",'MAPA DE RIESGO'!$B$28),"")</f>
        <v/>
      </c>
      <c r="AG6" s="408"/>
      <c r="AH6" s="396" t="str">
        <f>IF(AND('MAPA DE RIESGO'!$I$16="Muy Alta",'MAPA DE RIESGO'!$M$16="Catastrófico"),CONCATENATE("R",'MAPA DE RIESGO'!$B$16),"")</f>
        <v/>
      </c>
      <c r="AI6" s="397"/>
      <c r="AJ6" s="397" t="str">
        <f>IF(AND('MAPA DE RIESGO'!$I$22="Muy Alta",'MAPA DE RIESGO'!$M$22="Catastrófico"),CONCATENATE("R",'MAPA DE RIESGO'!$B$22),"")</f>
        <v/>
      </c>
      <c r="AK6" s="397"/>
      <c r="AL6" s="397" t="str">
        <f>IF(AND('MAPA DE RIESGO'!$I$28="Muy Alta",'MAPA DE RIESGO'!$M$28="Catastrófico"),CONCATENATE("R",'MAPA DE RIESGO'!$B$28),"")</f>
        <v/>
      </c>
      <c r="AM6" s="398"/>
      <c r="AO6" s="423" t="s">
        <v>71</v>
      </c>
      <c r="AP6" s="424"/>
      <c r="AQ6" s="424"/>
      <c r="AR6" s="424"/>
      <c r="AS6" s="424"/>
      <c r="AT6" s="42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421"/>
      <c r="C7" s="421"/>
      <c r="D7" s="422"/>
      <c r="E7" s="413"/>
      <c r="F7" s="414"/>
      <c r="G7" s="414"/>
      <c r="H7" s="414"/>
      <c r="I7" s="415"/>
      <c r="J7" s="399"/>
      <c r="K7" s="400"/>
      <c r="L7" s="400"/>
      <c r="M7" s="400"/>
      <c r="N7" s="400"/>
      <c r="O7" s="402"/>
      <c r="P7" s="399"/>
      <c r="Q7" s="400"/>
      <c r="R7" s="400"/>
      <c r="S7" s="400"/>
      <c r="T7" s="400"/>
      <c r="U7" s="402"/>
      <c r="V7" s="399"/>
      <c r="W7" s="400"/>
      <c r="X7" s="400"/>
      <c r="Y7" s="400"/>
      <c r="Z7" s="400"/>
      <c r="AA7" s="402"/>
      <c r="AB7" s="399"/>
      <c r="AC7" s="400"/>
      <c r="AD7" s="400"/>
      <c r="AE7" s="400"/>
      <c r="AF7" s="400"/>
      <c r="AG7" s="402"/>
      <c r="AH7" s="390"/>
      <c r="AI7" s="391"/>
      <c r="AJ7" s="391"/>
      <c r="AK7" s="391"/>
      <c r="AL7" s="391"/>
      <c r="AM7" s="392"/>
      <c r="AN7" s="55"/>
      <c r="AO7" s="426"/>
      <c r="AP7" s="427"/>
      <c r="AQ7" s="427"/>
      <c r="AR7" s="427"/>
      <c r="AS7" s="427"/>
      <c r="AT7" s="428"/>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421"/>
      <c r="C8" s="421"/>
      <c r="D8" s="422"/>
      <c r="E8" s="413"/>
      <c r="F8" s="414"/>
      <c r="G8" s="414"/>
      <c r="H8" s="414"/>
      <c r="I8" s="415"/>
      <c r="J8" s="399" t="str">
        <f>IF(AND('MAPA DE RIESGO'!$I$34="Muy Alta",'MAPA DE RIESGO'!$M$34="Leve"),CONCATENATE("R",'MAPA DE RIESGO'!$B$34),"")</f>
        <v/>
      </c>
      <c r="K8" s="400"/>
      <c r="L8" s="401" t="str">
        <f>IF(AND('MAPA DE RIESGO'!$I$40="Muy Alta",'MAPA DE RIESGO'!$M$40="Leve"),CONCATENATE("R",'MAPA DE RIESGO'!$B$40),"")</f>
        <v/>
      </c>
      <c r="M8" s="401"/>
      <c r="N8" s="401" t="str">
        <f>IF(AND('MAPA DE RIESGO'!$I$46="Muy Alta",'MAPA DE RIESGO'!$M$46="Leve"),CONCATENATE("R",'MAPA DE RIESGO'!$B$46),"")</f>
        <v/>
      </c>
      <c r="O8" s="402"/>
      <c r="P8" s="399" t="str">
        <f>IF(AND('MAPA DE RIESGO'!$I$34="Muy Alta",'MAPA DE RIESGO'!$M$34="Menor"),CONCATENATE("R",'MAPA DE RIESGO'!$B$34),"")</f>
        <v/>
      </c>
      <c r="Q8" s="400"/>
      <c r="R8" s="401" t="str">
        <f>IF(AND('MAPA DE RIESGO'!$I$40="Muy Alta",'MAPA DE RIESGO'!$M$40="Menor"),CONCATENATE("R",'MAPA DE RIESGO'!$B$40),"")</f>
        <v/>
      </c>
      <c r="S8" s="401"/>
      <c r="T8" s="401" t="str">
        <f>IF(AND('MAPA DE RIESGO'!$I$46="Muy Alta",'MAPA DE RIESGO'!$M$46="Menor"),CONCATENATE("R",'MAPA DE RIESGO'!$B$46),"")</f>
        <v/>
      </c>
      <c r="U8" s="402"/>
      <c r="V8" s="399" t="str">
        <f>IF(AND('MAPA DE RIESGO'!$I$34="Muy Alta",'MAPA DE RIESGO'!$M$34="Moderado"),CONCATENATE("R",'MAPA DE RIESGO'!$B$34),"")</f>
        <v/>
      </c>
      <c r="W8" s="400"/>
      <c r="X8" s="401" t="str">
        <f>IF(AND('MAPA DE RIESGO'!$I$40="Muy Alta",'MAPA DE RIESGO'!$M$40="Moderado"),CONCATENATE("R",'MAPA DE RIESGO'!$B$40),"")</f>
        <v/>
      </c>
      <c r="Y8" s="401"/>
      <c r="Z8" s="401" t="str">
        <f>IF(AND('MAPA DE RIESGO'!$I$46="Muy Alta",'MAPA DE RIESGO'!$M$46="Moderado"),CONCATENATE("R",'MAPA DE RIESGO'!$B$46),"")</f>
        <v/>
      </c>
      <c r="AA8" s="402"/>
      <c r="AB8" s="399" t="str">
        <f>IF(AND('MAPA DE RIESGO'!$I$34="Muy Alta",'MAPA DE RIESGO'!$M$34="Mayor"),CONCATENATE("R",'MAPA DE RIESGO'!$B$34),"")</f>
        <v/>
      </c>
      <c r="AC8" s="400"/>
      <c r="AD8" s="401" t="str">
        <f>IF(AND('MAPA DE RIESGO'!$I$40="Muy Alta",'MAPA DE RIESGO'!$M$40="Mayor"),CONCATENATE("R",'MAPA DE RIESGO'!$B$40),"")</f>
        <v/>
      </c>
      <c r="AE8" s="401"/>
      <c r="AF8" s="401" t="str">
        <f>IF(AND('MAPA DE RIESGO'!$I$46="Muy Alta",'MAPA DE RIESGO'!$M$46="Mayor"),CONCATENATE("R",'MAPA DE RIESGO'!$B$46),"")</f>
        <v/>
      </c>
      <c r="AG8" s="402"/>
      <c r="AH8" s="390" t="str">
        <f>IF(AND('MAPA DE RIESGO'!$I$34="Muy Alta",'MAPA DE RIESGO'!$M$34="Catastrófico"),CONCATENATE("R",'MAPA DE RIESGO'!$B$34),"")</f>
        <v/>
      </c>
      <c r="AI8" s="391"/>
      <c r="AJ8" s="391" t="str">
        <f>IF(AND('MAPA DE RIESGO'!$I$40="Muy Alta",'MAPA DE RIESGO'!$M$40="Catastrófico"),CONCATENATE("R",'MAPA DE RIESGO'!$B$40),"")</f>
        <v/>
      </c>
      <c r="AK8" s="391"/>
      <c r="AL8" s="391" t="str">
        <f>IF(AND('MAPA DE RIESGO'!$I$46="Muy Alta",'MAPA DE RIESGO'!$M$46="Catastrófico"),CONCATENATE("R",'MAPA DE RIESGO'!$B$46),"")</f>
        <v/>
      </c>
      <c r="AM8" s="392"/>
      <c r="AN8" s="55"/>
      <c r="AO8" s="426"/>
      <c r="AP8" s="427"/>
      <c r="AQ8" s="427"/>
      <c r="AR8" s="427"/>
      <c r="AS8" s="427"/>
      <c r="AT8" s="428"/>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421"/>
      <c r="C9" s="421"/>
      <c r="D9" s="422"/>
      <c r="E9" s="413"/>
      <c r="F9" s="414"/>
      <c r="G9" s="414"/>
      <c r="H9" s="414"/>
      <c r="I9" s="415"/>
      <c r="J9" s="399"/>
      <c r="K9" s="400"/>
      <c r="L9" s="401"/>
      <c r="M9" s="401"/>
      <c r="N9" s="401"/>
      <c r="O9" s="402"/>
      <c r="P9" s="399"/>
      <c r="Q9" s="400"/>
      <c r="R9" s="401"/>
      <c r="S9" s="401"/>
      <c r="T9" s="401"/>
      <c r="U9" s="402"/>
      <c r="V9" s="399"/>
      <c r="W9" s="400"/>
      <c r="X9" s="401"/>
      <c r="Y9" s="401"/>
      <c r="Z9" s="401"/>
      <c r="AA9" s="402"/>
      <c r="AB9" s="399"/>
      <c r="AC9" s="400"/>
      <c r="AD9" s="401"/>
      <c r="AE9" s="401"/>
      <c r="AF9" s="401"/>
      <c r="AG9" s="402"/>
      <c r="AH9" s="390"/>
      <c r="AI9" s="391"/>
      <c r="AJ9" s="391"/>
      <c r="AK9" s="391"/>
      <c r="AL9" s="391"/>
      <c r="AM9" s="392"/>
      <c r="AN9" s="55"/>
      <c r="AO9" s="426"/>
      <c r="AP9" s="427"/>
      <c r="AQ9" s="427"/>
      <c r="AR9" s="427"/>
      <c r="AS9" s="427"/>
      <c r="AT9" s="428"/>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421"/>
      <c r="C10" s="421"/>
      <c r="D10" s="422"/>
      <c r="E10" s="413"/>
      <c r="F10" s="414"/>
      <c r="G10" s="414"/>
      <c r="H10" s="414"/>
      <c r="I10" s="415"/>
      <c r="J10" s="399" t="str">
        <f>IF(AND('MAPA DE RIESGO'!$I$52="Muy Alta",'MAPA DE RIESGO'!$M$52="Leve"),CONCATENATE("R",'MAPA DE RIESGO'!$B$52),"")</f>
        <v/>
      </c>
      <c r="K10" s="400"/>
      <c r="L10" s="401" t="str">
        <f>IF(AND('MAPA DE RIESGO'!$I$58="Muy Alta",'MAPA DE RIESGO'!$M$58="Leve"),CONCATENATE("R",'MAPA DE RIESGO'!$B$58),"")</f>
        <v/>
      </c>
      <c r="M10" s="401"/>
      <c r="N10" s="401" t="str">
        <f>IF(AND('MAPA DE RIESGO'!$I$64="Muy Alta",'MAPA DE RIESGO'!$M$64="Leve"),CONCATENATE("R",'MAPA DE RIESGO'!$B$64),"")</f>
        <v/>
      </c>
      <c r="O10" s="402"/>
      <c r="P10" s="399" t="str">
        <f>IF(AND('MAPA DE RIESGO'!$I$52="Muy Alta",'MAPA DE RIESGO'!$M$52="Menor"),CONCATENATE("R",'MAPA DE RIESGO'!$B$52),"")</f>
        <v/>
      </c>
      <c r="Q10" s="400"/>
      <c r="R10" s="401" t="str">
        <f>IF(AND('MAPA DE RIESGO'!$I$58="Muy Alta",'MAPA DE RIESGO'!$M$58="Menor"),CONCATENATE("R",'MAPA DE RIESGO'!$B$58),"")</f>
        <v/>
      </c>
      <c r="S10" s="401"/>
      <c r="T10" s="401" t="str">
        <f>IF(AND('MAPA DE RIESGO'!$I$64="Muy Alta",'MAPA DE RIESGO'!$M$64="Menor"),CONCATENATE("R",'MAPA DE RIESGO'!$B$64),"")</f>
        <v/>
      </c>
      <c r="U10" s="402"/>
      <c r="V10" s="399" t="str">
        <f>IF(AND('MAPA DE RIESGO'!$I$52="Muy Alta",'MAPA DE RIESGO'!$M$52="Moderado"),CONCATENATE("R",'MAPA DE RIESGO'!$B$52),"")</f>
        <v/>
      </c>
      <c r="W10" s="400"/>
      <c r="X10" s="401" t="str">
        <f>IF(AND('MAPA DE RIESGO'!$I$58="Muy Alta",'MAPA DE RIESGO'!$M$58="Moderado"),CONCATENATE("R",'MAPA DE RIESGO'!$B$58),"")</f>
        <v/>
      </c>
      <c r="Y10" s="401"/>
      <c r="Z10" s="401" t="str">
        <f>IF(AND('MAPA DE RIESGO'!$I$64="Muy Alta",'MAPA DE RIESGO'!$M$64="Moderado"),CONCATENATE("R",'MAPA DE RIESGO'!$B$64),"")</f>
        <v/>
      </c>
      <c r="AA10" s="402"/>
      <c r="AB10" s="399" t="str">
        <f>IF(AND('MAPA DE RIESGO'!$I$52="Muy Alta",'MAPA DE RIESGO'!$M$52="Mayor"),CONCATENATE("R",'MAPA DE RIESGO'!$B$52),"")</f>
        <v/>
      </c>
      <c r="AC10" s="400"/>
      <c r="AD10" s="401" t="str">
        <f>IF(AND('MAPA DE RIESGO'!$I$58="Muy Alta",'MAPA DE RIESGO'!$M$58="Mayor"),CONCATENATE("R",'MAPA DE RIESGO'!$B$58),"")</f>
        <v/>
      </c>
      <c r="AE10" s="401"/>
      <c r="AF10" s="401" t="str">
        <f>IF(AND('MAPA DE RIESGO'!$I$64="Muy Alta",'MAPA DE RIESGO'!$M$64="Mayor"),CONCATENATE("R",'MAPA DE RIESGO'!$B$64),"")</f>
        <v/>
      </c>
      <c r="AG10" s="402"/>
      <c r="AH10" s="390" t="str">
        <f>IF(AND('MAPA DE RIESGO'!$I$52="Muy Alta",'MAPA DE RIESGO'!$M$52="Catastrófico"),CONCATENATE("R",'MAPA DE RIESGO'!$B$52),"")</f>
        <v/>
      </c>
      <c r="AI10" s="391"/>
      <c r="AJ10" s="391" t="str">
        <f>IF(AND('MAPA DE RIESGO'!$I$58="Muy Alta",'MAPA DE RIESGO'!$M$58="Catastrófico"),CONCATENATE("R",'MAPA DE RIESGO'!$B$58),"")</f>
        <v/>
      </c>
      <c r="AK10" s="391"/>
      <c r="AL10" s="391" t="str">
        <f>IF(AND('MAPA DE RIESGO'!$I$64="Muy Alta",'MAPA DE RIESGO'!$M$64="Catastrófico"),CONCATENATE("R",'MAPA DE RIESGO'!$B$64),"")</f>
        <v/>
      </c>
      <c r="AM10" s="392"/>
      <c r="AN10" s="55"/>
      <c r="AO10" s="426"/>
      <c r="AP10" s="427"/>
      <c r="AQ10" s="427"/>
      <c r="AR10" s="427"/>
      <c r="AS10" s="427"/>
      <c r="AT10" s="428"/>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421"/>
      <c r="C11" s="421"/>
      <c r="D11" s="422"/>
      <c r="E11" s="413"/>
      <c r="F11" s="414"/>
      <c r="G11" s="414"/>
      <c r="H11" s="414"/>
      <c r="I11" s="415"/>
      <c r="J11" s="399"/>
      <c r="K11" s="400"/>
      <c r="L11" s="401"/>
      <c r="M11" s="401"/>
      <c r="N11" s="401"/>
      <c r="O11" s="402"/>
      <c r="P11" s="399"/>
      <c r="Q11" s="400"/>
      <c r="R11" s="401"/>
      <c r="S11" s="401"/>
      <c r="T11" s="401"/>
      <c r="U11" s="402"/>
      <c r="V11" s="399"/>
      <c r="W11" s="400"/>
      <c r="X11" s="401"/>
      <c r="Y11" s="401"/>
      <c r="Z11" s="401"/>
      <c r="AA11" s="402"/>
      <c r="AB11" s="399"/>
      <c r="AC11" s="400"/>
      <c r="AD11" s="401"/>
      <c r="AE11" s="401"/>
      <c r="AF11" s="401"/>
      <c r="AG11" s="402"/>
      <c r="AH11" s="390"/>
      <c r="AI11" s="391"/>
      <c r="AJ11" s="391"/>
      <c r="AK11" s="391"/>
      <c r="AL11" s="391"/>
      <c r="AM11" s="392"/>
      <c r="AN11" s="55"/>
      <c r="AO11" s="426"/>
      <c r="AP11" s="427"/>
      <c r="AQ11" s="427"/>
      <c r="AR11" s="427"/>
      <c r="AS11" s="427"/>
      <c r="AT11" s="428"/>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421"/>
      <c r="C12" s="421"/>
      <c r="D12" s="422"/>
      <c r="E12" s="413"/>
      <c r="F12" s="414"/>
      <c r="G12" s="414"/>
      <c r="H12" s="414"/>
      <c r="I12" s="415"/>
      <c r="J12" s="399" t="str">
        <f>IF(AND('MAPA DE RIESGO'!$I$70="Muy Alta",'MAPA DE RIESGO'!$M$70="Leve"),CONCATENATE("R",'MAPA DE RIESGO'!$B$70),"")</f>
        <v/>
      </c>
      <c r="K12" s="400"/>
      <c r="L12" s="401" t="str">
        <f>IF(AND('MAPA DE RIESGO'!$I$76="Muy Alta",'MAPA DE RIESGO'!$M$76="Leve"),CONCATENATE("R",'MAPA DE RIESGO'!$B$76),"")</f>
        <v/>
      </c>
      <c r="M12" s="401"/>
      <c r="N12" s="401" t="str">
        <f>IF(AND('MAPA DE RIESGO'!$I$82="Muy Alta",'MAPA DE RIESGO'!$M$82="Leve"),CONCATENATE("R",'MAPA DE RIESGO'!$B$82),"")</f>
        <v/>
      </c>
      <c r="O12" s="402"/>
      <c r="P12" s="399" t="str">
        <f>IF(AND('MAPA DE RIESGO'!$I$70="Muy Alta",'MAPA DE RIESGO'!$M$70="Menor"),CONCATENATE("R",'MAPA DE RIESGO'!$B$70),"")</f>
        <v/>
      </c>
      <c r="Q12" s="400"/>
      <c r="R12" s="401" t="str">
        <f>IF(AND('MAPA DE RIESGO'!$I$76="Muy Alta",'MAPA DE RIESGO'!$M$76="Menor"),CONCATENATE("R",'MAPA DE RIESGO'!$B$76),"")</f>
        <v/>
      </c>
      <c r="S12" s="401"/>
      <c r="T12" s="401" t="str">
        <f>IF(AND('MAPA DE RIESGO'!$I$82="Muy Alta",'MAPA DE RIESGO'!$M$82="Menor"),CONCATENATE("R",'MAPA DE RIESGO'!$B$82),"")</f>
        <v/>
      </c>
      <c r="U12" s="402"/>
      <c r="V12" s="399" t="str">
        <f>IF(AND('MAPA DE RIESGO'!$I$70="Muy Alta",'MAPA DE RIESGO'!$M$70="Moderado"),CONCATENATE("R",'MAPA DE RIESGO'!$B$70),"")</f>
        <v/>
      </c>
      <c r="W12" s="400"/>
      <c r="X12" s="401" t="str">
        <f>IF(AND('MAPA DE RIESGO'!$I$76="Muy Alta",'MAPA DE RIESGO'!$M$76="Moderado"),CONCATENATE("R",'MAPA DE RIESGO'!$B$76),"")</f>
        <v/>
      </c>
      <c r="Y12" s="401"/>
      <c r="Z12" s="401" t="str">
        <f>IF(AND('MAPA DE RIESGO'!$I$82="Muy Alta",'MAPA DE RIESGO'!$M$82="Moderado"),CONCATENATE("R",'MAPA DE RIESGO'!$B$82),"")</f>
        <v/>
      </c>
      <c r="AA12" s="402"/>
      <c r="AB12" s="399" t="str">
        <f>IF(AND('MAPA DE RIESGO'!$I$70="Muy Alta",'MAPA DE RIESGO'!$M$70="Mayor"),CONCATENATE("R",'MAPA DE RIESGO'!$B$70),"")</f>
        <v/>
      </c>
      <c r="AC12" s="400"/>
      <c r="AD12" s="401" t="str">
        <f>IF(AND('MAPA DE RIESGO'!$I$76="Muy Alta",'MAPA DE RIESGO'!$M$76="Mayor"),CONCATENATE("R",'MAPA DE RIESGO'!$B$76),"")</f>
        <v/>
      </c>
      <c r="AE12" s="401"/>
      <c r="AF12" s="401" t="str">
        <f>IF(AND('MAPA DE RIESGO'!$I$82="Muy Alta",'MAPA DE RIESGO'!$M$82="Mayor"),CONCATENATE("R",'MAPA DE RIESGO'!$B$82),"")</f>
        <v/>
      </c>
      <c r="AG12" s="402"/>
      <c r="AH12" s="390" t="str">
        <f>IF(AND('MAPA DE RIESGO'!$I$70="Muy Alta",'MAPA DE RIESGO'!$M$70="Catastrófico"),CONCATENATE("R",'MAPA DE RIESGO'!$B$70),"")</f>
        <v/>
      </c>
      <c r="AI12" s="391"/>
      <c r="AJ12" s="391" t="str">
        <f>IF(AND('MAPA DE RIESGO'!$I$76="Muy Alta",'MAPA DE RIESGO'!$M$76="Catastrófico"),CONCATENATE("R",'MAPA DE RIESGO'!$B$76),"")</f>
        <v/>
      </c>
      <c r="AK12" s="391"/>
      <c r="AL12" s="391" t="str">
        <f>IF(AND('MAPA DE RIESGO'!$I$82="Muy Alta",'MAPA DE RIESGO'!$M$82="Catastrófico"),CONCATENATE("R",'MAPA DE RIESGO'!$B$82),"")</f>
        <v/>
      </c>
      <c r="AM12" s="392"/>
      <c r="AN12" s="55"/>
      <c r="AO12" s="426"/>
      <c r="AP12" s="427"/>
      <c r="AQ12" s="427"/>
      <c r="AR12" s="427"/>
      <c r="AS12" s="427"/>
      <c r="AT12" s="428"/>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421"/>
      <c r="C13" s="421"/>
      <c r="D13" s="422"/>
      <c r="E13" s="416"/>
      <c r="F13" s="417"/>
      <c r="G13" s="417"/>
      <c r="H13" s="417"/>
      <c r="I13" s="418"/>
      <c r="J13" s="399"/>
      <c r="K13" s="400"/>
      <c r="L13" s="400"/>
      <c r="M13" s="400"/>
      <c r="N13" s="400"/>
      <c r="O13" s="402"/>
      <c r="P13" s="399"/>
      <c r="Q13" s="400"/>
      <c r="R13" s="400"/>
      <c r="S13" s="400"/>
      <c r="T13" s="400"/>
      <c r="U13" s="402"/>
      <c r="V13" s="399"/>
      <c r="W13" s="400"/>
      <c r="X13" s="400"/>
      <c r="Y13" s="400"/>
      <c r="Z13" s="400"/>
      <c r="AA13" s="402"/>
      <c r="AB13" s="399"/>
      <c r="AC13" s="400"/>
      <c r="AD13" s="400"/>
      <c r="AE13" s="400"/>
      <c r="AF13" s="400"/>
      <c r="AG13" s="402"/>
      <c r="AH13" s="393"/>
      <c r="AI13" s="394"/>
      <c r="AJ13" s="394"/>
      <c r="AK13" s="394"/>
      <c r="AL13" s="394"/>
      <c r="AM13" s="395"/>
      <c r="AN13" s="55"/>
      <c r="AO13" s="429"/>
      <c r="AP13" s="430"/>
      <c r="AQ13" s="430"/>
      <c r="AR13" s="430"/>
      <c r="AS13" s="430"/>
      <c r="AT13" s="431"/>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421"/>
      <c r="C14" s="421"/>
      <c r="D14" s="422"/>
      <c r="E14" s="410" t="s">
        <v>106</v>
      </c>
      <c r="F14" s="411"/>
      <c r="G14" s="411"/>
      <c r="H14" s="411"/>
      <c r="I14" s="411"/>
      <c r="J14" s="387" t="str">
        <f>IF(AND('MAPA DE RIESGO'!$I$16="Alta",'MAPA DE RIESGO'!$M$16="Leve"),CONCATENATE("R",'MAPA DE RIESGO'!$B$16),"")</f>
        <v/>
      </c>
      <c r="K14" s="388"/>
      <c r="L14" s="388" t="str">
        <f>IF(AND('MAPA DE RIESGO'!$I$22="Alta",'MAPA DE RIESGO'!$M$22="Leve"),CONCATENATE("R",'MAPA DE RIESGO'!$B$22),"")</f>
        <v/>
      </c>
      <c r="M14" s="388"/>
      <c r="N14" s="388" t="str">
        <f>IF(AND('MAPA DE RIESGO'!$I$28="Alta",'MAPA DE RIESGO'!$M$28="Leve"),CONCATENATE("R",'MAPA DE RIESGO'!$B$28),"")</f>
        <v/>
      </c>
      <c r="O14" s="389"/>
      <c r="P14" s="387" t="str">
        <f>IF(AND('MAPA DE RIESGO'!$I$16="Alta",'MAPA DE RIESGO'!$M$16="Menor"),CONCATENATE("R",'MAPA DE RIESGO'!$B$16),"")</f>
        <v/>
      </c>
      <c r="Q14" s="388"/>
      <c r="R14" s="388" t="str">
        <f>IF(AND('MAPA DE RIESGO'!$I$22="Alta",'MAPA DE RIESGO'!$M$22="Menor"),CONCATENATE("R",'MAPA DE RIESGO'!$B$22),"")</f>
        <v/>
      </c>
      <c r="S14" s="388"/>
      <c r="T14" s="388" t="str">
        <f>IF(AND('MAPA DE RIESGO'!$I$28="Alta",'MAPA DE RIESGO'!$M$28="Menor"),CONCATENATE("R",'MAPA DE RIESGO'!$B$28),"")</f>
        <v/>
      </c>
      <c r="U14" s="389"/>
      <c r="V14" s="406" t="str">
        <f>IF(AND('MAPA DE RIESGO'!$I$16="Alta",'MAPA DE RIESGO'!$M$16="Moderado"),CONCATENATE("R",'MAPA DE RIESGO'!$B$16),"")</f>
        <v/>
      </c>
      <c r="W14" s="407"/>
      <c r="X14" s="407" t="str">
        <f>IF(AND('MAPA DE RIESGO'!$I$22="Alta",'MAPA DE RIESGO'!$M$22="Moderado"),CONCATENATE("R",'MAPA DE RIESGO'!$B$22),"")</f>
        <v/>
      </c>
      <c r="Y14" s="407"/>
      <c r="Z14" s="407" t="str">
        <f>IF(AND('MAPA DE RIESGO'!$I$28="Alta",'MAPA DE RIESGO'!$M$28="Moderado"),CONCATENATE("R",'MAPA DE RIESGO'!$B$28),"")</f>
        <v/>
      </c>
      <c r="AA14" s="408"/>
      <c r="AB14" s="406" t="str">
        <f>IF(AND('MAPA DE RIESGO'!$I$16="Alta",'MAPA DE RIESGO'!$M$16="Mayor"),CONCATENATE("R",'MAPA DE RIESGO'!$B$16),"")</f>
        <v/>
      </c>
      <c r="AC14" s="407"/>
      <c r="AD14" s="407" t="str">
        <f>IF(AND('MAPA DE RIESGO'!$I$22="Alta",'MAPA DE RIESGO'!$M$22="Mayor"),CONCATENATE("R",'MAPA DE RIESGO'!$B$22),"")</f>
        <v/>
      </c>
      <c r="AE14" s="407"/>
      <c r="AF14" s="407" t="str">
        <f>IF(AND('MAPA DE RIESGO'!$I$28="Alta",'MAPA DE RIESGO'!$M$28="Mayor"),CONCATENATE("R",'MAPA DE RIESGO'!$B$28),"")</f>
        <v/>
      </c>
      <c r="AG14" s="408"/>
      <c r="AH14" s="396" t="str">
        <f>IF(AND('MAPA DE RIESGO'!$I$16="Alta",'MAPA DE RIESGO'!$M$16="Catastrófico"),CONCATENATE("R",'MAPA DE RIESGO'!$B$16),"")</f>
        <v/>
      </c>
      <c r="AI14" s="397"/>
      <c r="AJ14" s="397" t="str">
        <f>IF(AND('MAPA DE RIESGO'!$I$22="Alta",'MAPA DE RIESGO'!$M$22="Catastrófico"),CONCATENATE("R",'MAPA DE RIESGO'!$B$22),"")</f>
        <v/>
      </c>
      <c r="AK14" s="397"/>
      <c r="AL14" s="397" t="str">
        <f>IF(AND('MAPA DE RIESGO'!$I$28="Alta",'MAPA DE RIESGO'!$M$28="Catastrófico"),CONCATENATE("R",'MAPA DE RIESGO'!$B$28),"")</f>
        <v/>
      </c>
      <c r="AM14" s="398"/>
      <c r="AN14" s="55"/>
      <c r="AO14" s="432" t="s">
        <v>72</v>
      </c>
      <c r="AP14" s="433"/>
      <c r="AQ14" s="433"/>
      <c r="AR14" s="433"/>
      <c r="AS14" s="433"/>
      <c r="AT14" s="434"/>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421"/>
      <c r="C15" s="421"/>
      <c r="D15" s="422"/>
      <c r="E15" s="413"/>
      <c r="F15" s="414"/>
      <c r="G15" s="414"/>
      <c r="H15" s="414"/>
      <c r="I15" s="419"/>
      <c r="J15" s="381"/>
      <c r="K15" s="382"/>
      <c r="L15" s="382"/>
      <c r="M15" s="382"/>
      <c r="N15" s="382"/>
      <c r="O15" s="383"/>
      <c r="P15" s="381"/>
      <c r="Q15" s="382"/>
      <c r="R15" s="382"/>
      <c r="S15" s="382"/>
      <c r="T15" s="382"/>
      <c r="U15" s="383"/>
      <c r="V15" s="399"/>
      <c r="W15" s="400"/>
      <c r="X15" s="400"/>
      <c r="Y15" s="400"/>
      <c r="Z15" s="400"/>
      <c r="AA15" s="402"/>
      <c r="AB15" s="399"/>
      <c r="AC15" s="400"/>
      <c r="AD15" s="400"/>
      <c r="AE15" s="400"/>
      <c r="AF15" s="400"/>
      <c r="AG15" s="402"/>
      <c r="AH15" s="390"/>
      <c r="AI15" s="391"/>
      <c r="AJ15" s="391"/>
      <c r="AK15" s="391"/>
      <c r="AL15" s="391"/>
      <c r="AM15" s="392"/>
      <c r="AN15" s="55"/>
      <c r="AO15" s="435"/>
      <c r="AP15" s="436"/>
      <c r="AQ15" s="436"/>
      <c r="AR15" s="436"/>
      <c r="AS15" s="436"/>
      <c r="AT15" s="437"/>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421"/>
      <c r="C16" s="421"/>
      <c r="D16" s="422"/>
      <c r="E16" s="413"/>
      <c r="F16" s="414"/>
      <c r="G16" s="414"/>
      <c r="H16" s="414"/>
      <c r="I16" s="419"/>
      <c r="J16" s="381" t="str">
        <f>IF(AND('MAPA DE RIESGO'!$I$34="Alta",'MAPA DE RIESGO'!$M$34="Leve"),CONCATENATE("R",'MAPA DE RIESGO'!$B$34),"")</f>
        <v/>
      </c>
      <c r="K16" s="382"/>
      <c r="L16" s="382" t="str">
        <f>IF(AND('MAPA DE RIESGO'!$I$40="Alta",'MAPA DE RIESGO'!$M$40="Leve"),CONCATENATE("R",'MAPA DE RIESGO'!$B$40),"")</f>
        <v/>
      </c>
      <c r="M16" s="382"/>
      <c r="N16" s="382" t="str">
        <f>IF(AND('MAPA DE RIESGO'!$I$46="Alta",'MAPA DE RIESGO'!$M$46="Leve"),CONCATENATE("R",'MAPA DE RIESGO'!$B$46),"")</f>
        <v/>
      </c>
      <c r="O16" s="383"/>
      <c r="P16" s="381" t="str">
        <f>IF(AND('MAPA DE RIESGO'!$I$34="Alta",'MAPA DE RIESGO'!$M$34="Menor"),CONCATENATE("R",'MAPA DE RIESGO'!$B$34),"")</f>
        <v/>
      </c>
      <c r="Q16" s="382"/>
      <c r="R16" s="382" t="str">
        <f>IF(AND('MAPA DE RIESGO'!$I$40="Alta",'MAPA DE RIESGO'!$M$40="Menor"),CONCATENATE("R",'MAPA DE RIESGO'!$B$40),"")</f>
        <v/>
      </c>
      <c r="S16" s="382"/>
      <c r="T16" s="382" t="str">
        <f>IF(AND('MAPA DE RIESGO'!$I$46="Alta",'MAPA DE RIESGO'!$M$46="Menor"),CONCATENATE("R",'MAPA DE RIESGO'!$B$46),"")</f>
        <v/>
      </c>
      <c r="U16" s="383"/>
      <c r="V16" s="399" t="str">
        <f>IF(AND('MAPA DE RIESGO'!$I$34="Alta",'MAPA DE RIESGO'!$M$34="Moderado"),CONCATENATE("R",'MAPA DE RIESGO'!$B$34),"")</f>
        <v/>
      </c>
      <c r="W16" s="400"/>
      <c r="X16" s="401" t="str">
        <f>IF(AND('MAPA DE RIESGO'!$I$40="Alta",'MAPA DE RIESGO'!$M$40="Moderado"),CONCATENATE("R",'MAPA DE RIESGO'!$B$40),"")</f>
        <v/>
      </c>
      <c r="Y16" s="401"/>
      <c r="Z16" s="401" t="str">
        <f>IF(AND('MAPA DE RIESGO'!$I$46="Alta",'MAPA DE RIESGO'!$M$46="Moderado"),CONCATENATE("R",'MAPA DE RIESGO'!$B$46),"")</f>
        <v/>
      </c>
      <c r="AA16" s="402"/>
      <c r="AB16" s="399" t="str">
        <f>IF(AND('MAPA DE RIESGO'!$I$34="Alta",'MAPA DE RIESGO'!$M$34="Mayor"),CONCATENATE("R",'MAPA DE RIESGO'!$B$34),"")</f>
        <v/>
      </c>
      <c r="AC16" s="400"/>
      <c r="AD16" s="401" t="str">
        <f>IF(AND('MAPA DE RIESGO'!$I$40="Alta",'MAPA DE RIESGO'!$M$40="Mayor"),CONCATENATE("R",'MAPA DE RIESGO'!$B$40),"")</f>
        <v/>
      </c>
      <c r="AE16" s="401"/>
      <c r="AF16" s="401" t="str">
        <f>IF(AND('MAPA DE RIESGO'!$I$46="Alta",'MAPA DE RIESGO'!$M$46="Mayor"),CONCATENATE("R",'MAPA DE RIESGO'!$B$46),"")</f>
        <v/>
      </c>
      <c r="AG16" s="402"/>
      <c r="AH16" s="390" t="str">
        <f>IF(AND('MAPA DE RIESGO'!$I$34="Alta",'MAPA DE RIESGO'!$M$34="Catastrófico"),CONCATENATE("R",'MAPA DE RIESGO'!$B$34),"")</f>
        <v/>
      </c>
      <c r="AI16" s="391"/>
      <c r="AJ16" s="391" t="str">
        <f>IF(AND('MAPA DE RIESGO'!$I$40="Alta",'MAPA DE RIESGO'!$M$40="Catastrófico"),CONCATENATE("R",'MAPA DE RIESGO'!$B$40),"")</f>
        <v/>
      </c>
      <c r="AK16" s="391"/>
      <c r="AL16" s="391" t="str">
        <f>IF(AND('MAPA DE RIESGO'!$I$46="Alta",'MAPA DE RIESGO'!$M$46="Catastrófico"),CONCATENATE("R",'MAPA DE RIESGO'!$B$46),"")</f>
        <v/>
      </c>
      <c r="AM16" s="392"/>
      <c r="AN16" s="55"/>
      <c r="AO16" s="435"/>
      <c r="AP16" s="436"/>
      <c r="AQ16" s="436"/>
      <c r="AR16" s="436"/>
      <c r="AS16" s="436"/>
      <c r="AT16" s="437"/>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421"/>
      <c r="C17" s="421"/>
      <c r="D17" s="422"/>
      <c r="E17" s="413"/>
      <c r="F17" s="414"/>
      <c r="G17" s="414"/>
      <c r="H17" s="414"/>
      <c r="I17" s="419"/>
      <c r="J17" s="381"/>
      <c r="K17" s="382"/>
      <c r="L17" s="382"/>
      <c r="M17" s="382"/>
      <c r="N17" s="382"/>
      <c r="O17" s="383"/>
      <c r="P17" s="381"/>
      <c r="Q17" s="382"/>
      <c r="R17" s="382"/>
      <c r="S17" s="382"/>
      <c r="T17" s="382"/>
      <c r="U17" s="383"/>
      <c r="V17" s="399"/>
      <c r="W17" s="400"/>
      <c r="X17" s="401"/>
      <c r="Y17" s="401"/>
      <c r="Z17" s="401"/>
      <c r="AA17" s="402"/>
      <c r="AB17" s="399"/>
      <c r="AC17" s="400"/>
      <c r="AD17" s="401"/>
      <c r="AE17" s="401"/>
      <c r="AF17" s="401"/>
      <c r="AG17" s="402"/>
      <c r="AH17" s="390"/>
      <c r="AI17" s="391"/>
      <c r="AJ17" s="391"/>
      <c r="AK17" s="391"/>
      <c r="AL17" s="391"/>
      <c r="AM17" s="392"/>
      <c r="AN17" s="55"/>
      <c r="AO17" s="435"/>
      <c r="AP17" s="436"/>
      <c r="AQ17" s="436"/>
      <c r="AR17" s="436"/>
      <c r="AS17" s="436"/>
      <c r="AT17" s="437"/>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421"/>
      <c r="C18" s="421"/>
      <c r="D18" s="422"/>
      <c r="E18" s="413"/>
      <c r="F18" s="414"/>
      <c r="G18" s="414"/>
      <c r="H18" s="414"/>
      <c r="I18" s="419"/>
      <c r="J18" s="381" t="str">
        <f>IF(AND('MAPA DE RIESGO'!$I$52="Alta",'MAPA DE RIESGO'!$M$52="Leve"),CONCATENATE("R",'MAPA DE RIESGO'!$B$52),"")</f>
        <v/>
      </c>
      <c r="K18" s="382"/>
      <c r="L18" s="382" t="str">
        <f>IF(AND('MAPA DE RIESGO'!$I$58="Alta",'MAPA DE RIESGO'!$M$58="Leve"),CONCATENATE("R",'MAPA DE RIESGO'!$B$58),"")</f>
        <v/>
      </c>
      <c r="M18" s="382"/>
      <c r="N18" s="382" t="str">
        <f>IF(AND('MAPA DE RIESGO'!$I$64="Alta",'MAPA DE RIESGO'!$M$64="Leve"),CONCATENATE("R",'MAPA DE RIESGO'!$B$64),"")</f>
        <v/>
      </c>
      <c r="O18" s="383"/>
      <c r="P18" s="381" t="str">
        <f>IF(AND('MAPA DE RIESGO'!$I$52="Alta",'MAPA DE RIESGO'!$M$52="Menor"),CONCATENATE("R",'MAPA DE RIESGO'!$B$52),"")</f>
        <v/>
      </c>
      <c r="Q18" s="382"/>
      <c r="R18" s="382" t="str">
        <f>IF(AND('MAPA DE RIESGO'!$I$58="Alta",'MAPA DE RIESGO'!$M$58="Menor"),CONCATENATE("R",'MAPA DE RIESGO'!$B$58),"")</f>
        <v/>
      </c>
      <c r="S18" s="382"/>
      <c r="T18" s="382" t="str">
        <f>IF(AND('MAPA DE RIESGO'!$I$64="Alta",'MAPA DE RIESGO'!$M$64="Menor"),CONCATENATE("R",'MAPA DE RIESGO'!$B$64),"")</f>
        <v/>
      </c>
      <c r="U18" s="383"/>
      <c r="V18" s="399" t="str">
        <f>IF(AND('MAPA DE RIESGO'!$I$52="Alta",'MAPA DE RIESGO'!$M$52="Moderado"),CONCATENATE("R",'MAPA DE RIESGO'!$B$52),"")</f>
        <v/>
      </c>
      <c r="W18" s="400"/>
      <c r="X18" s="401" t="str">
        <f>IF(AND('MAPA DE RIESGO'!$I$58="Alta",'MAPA DE RIESGO'!$M$58="Moderado"),CONCATENATE("R",'MAPA DE RIESGO'!$B$58),"")</f>
        <v/>
      </c>
      <c r="Y18" s="401"/>
      <c r="Z18" s="401" t="str">
        <f>IF(AND('MAPA DE RIESGO'!$I$64="Alta",'MAPA DE RIESGO'!$M$64="Moderado"),CONCATENATE("R",'MAPA DE RIESGO'!$B$64),"")</f>
        <v/>
      </c>
      <c r="AA18" s="402"/>
      <c r="AB18" s="399" t="str">
        <f>IF(AND('MAPA DE RIESGO'!$I$52="Alta",'MAPA DE RIESGO'!$M$52="Mayor"),CONCATENATE("R",'MAPA DE RIESGO'!$B$52),"")</f>
        <v/>
      </c>
      <c r="AC18" s="400"/>
      <c r="AD18" s="401" t="str">
        <f>IF(AND('MAPA DE RIESGO'!$I$58="Alta",'MAPA DE RIESGO'!$M$58="Mayor"),CONCATENATE("R",'MAPA DE RIESGO'!$B$58),"")</f>
        <v/>
      </c>
      <c r="AE18" s="401"/>
      <c r="AF18" s="401" t="str">
        <f>IF(AND('MAPA DE RIESGO'!$I$64="Alta",'MAPA DE RIESGO'!$M$64="Mayor"),CONCATENATE("R",'MAPA DE RIESGO'!$B$64),"")</f>
        <v/>
      </c>
      <c r="AG18" s="402"/>
      <c r="AH18" s="390" t="str">
        <f>IF(AND('MAPA DE RIESGO'!$I$52="Alta",'MAPA DE RIESGO'!$M$52="Catastrófico"),CONCATENATE("R",'MAPA DE RIESGO'!$B$52),"")</f>
        <v/>
      </c>
      <c r="AI18" s="391"/>
      <c r="AJ18" s="391" t="str">
        <f>IF(AND('MAPA DE RIESGO'!$I$58="Alta",'MAPA DE RIESGO'!$M$58="Catastrófico"),CONCATENATE("R",'MAPA DE RIESGO'!$B$58),"")</f>
        <v/>
      </c>
      <c r="AK18" s="391"/>
      <c r="AL18" s="391" t="str">
        <f>IF(AND('MAPA DE RIESGO'!$I$64="Alta",'MAPA DE RIESGO'!$M$64="Catastrófico"),CONCATENATE("R",'MAPA DE RIESGO'!$B$64),"")</f>
        <v/>
      </c>
      <c r="AM18" s="392"/>
      <c r="AN18" s="55"/>
      <c r="AO18" s="435"/>
      <c r="AP18" s="436"/>
      <c r="AQ18" s="436"/>
      <c r="AR18" s="436"/>
      <c r="AS18" s="436"/>
      <c r="AT18" s="437"/>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421"/>
      <c r="C19" s="421"/>
      <c r="D19" s="422"/>
      <c r="E19" s="413"/>
      <c r="F19" s="414"/>
      <c r="G19" s="414"/>
      <c r="H19" s="414"/>
      <c r="I19" s="419"/>
      <c r="J19" s="381"/>
      <c r="K19" s="382"/>
      <c r="L19" s="382"/>
      <c r="M19" s="382"/>
      <c r="N19" s="382"/>
      <c r="O19" s="383"/>
      <c r="P19" s="381"/>
      <c r="Q19" s="382"/>
      <c r="R19" s="382"/>
      <c r="S19" s="382"/>
      <c r="T19" s="382"/>
      <c r="U19" s="383"/>
      <c r="V19" s="399"/>
      <c r="W19" s="400"/>
      <c r="X19" s="401"/>
      <c r="Y19" s="401"/>
      <c r="Z19" s="401"/>
      <c r="AA19" s="402"/>
      <c r="AB19" s="399"/>
      <c r="AC19" s="400"/>
      <c r="AD19" s="401"/>
      <c r="AE19" s="401"/>
      <c r="AF19" s="401"/>
      <c r="AG19" s="402"/>
      <c r="AH19" s="390"/>
      <c r="AI19" s="391"/>
      <c r="AJ19" s="391"/>
      <c r="AK19" s="391"/>
      <c r="AL19" s="391"/>
      <c r="AM19" s="392"/>
      <c r="AN19" s="55"/>
      <c r="AO19" s="435"/>
      <c r="AP19" s="436"/>
      <c r="AQ19" s="436"/>
      <c r="AR19" s="436"/>
      <c r="AS19" s="436"/>
      <c r="AT19" s="437"/>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421"/>
      <c r="C20" s="421"/>
      <c r="D20" s="422"/>
      <c r="E20" s="413"/>
      <c r="F20" s="414"/>
      <c r="G20" s="414"/>
      <c r="H20" s="414"/>
      <c r="I20" s="419"/>
      <c r="J20" s="381" t="str">
        <f>IF(AND('MAPA DE RIESGO'!$I$70="Alta",'MAPA DE RIESGO'!$M$70="Leve"),CONCATENATE("R",'MAPA DE RIESGO'!$B$70),"")</f>
        <v/>
      </c>
      <c r="K20" s="382"/>
      <c r="L20" s="382" t="str">
        <f>IF(AND('MAPA DE RIESGO'!$I$76="Alta",'MAPA DE RIESGO'!$M$76="Leve"),CONCATENATE("R",'MAPA DE RIESGO'!$B$76),"")</f>
        <v/>
      </c>
      <c r="M20" s="382"/>
      <c r="N20" s="382" t="str">
        <f>IF(AND('MAPA DE RIESGO'!$I$82="Alta",'MAPA DE RIESGO'!$M$82="Leve"),CONCATENATE("R",'MAPA DE RIESGO'!$B$82),"")</f>
        <v/>
      </c>
      <c r="O20" s="383"/>
      <c r="P20" s="381" t="str">
        <f>IF(AND('MAPA DE RIESGO'!$I$70="Alta",'MAPA DE RIESGO'!$M$70="Menor"),CONCATENATE("R",'MAPA DE RIESGO'!$B$70),"")</f>
        <v/>
      </c>
      <c r="Q20" s="382"/>
      <c r="R20" s="382" t="str">
        <f>IF(AND('MAPA DE RIESGO'!$I$76="Alta",'MAPA DE RIESGO'!$M$76="Menor"),CONCATENATE("R",'MAPA DE RIESGO'!$B$76),"")</f>
        <v/>
      </c>
      <c r="S20" s="382"/>
      <c r="T20" s="382" t="str">
        <f>IF(AND('MAPA DE RIESGO'!$I$82="Alta",'MAPA DE RIESGO'!$M$82="Menor"),CONCATENATE("R",'MAPA DE RIESGO'!$B$82),"")</f>
        <v/>
      </c>
      <c r="U20" s="383"/>
      <c r="V20" s="399" t="str">
        <f>IF(AND('MAPA DE RIESGO'!$I$70="Alta",'MAPA DE RIESGO'!$M$70="Moderado"),CONCATENATE("R",'MAPA DE RIESGO'!$B$70),"")</f>
        <v/>
      </c>
      <c r="W20" s="400"/>
      <c r="X20" s="401" t="str">
        <f>IF(AND('MAPA DE RIESGO'!$I$76="Alta",'MAPA DE RIESGO'!$M$76="Moderado"),CONCATENATE("R",'MAPA DE RIESGO'!$B$76),"")</f>
        <v/>
      </c>
      <c r="Y20" s="401"/>
      <c r="Z20" s="401" t="str">
        <f>IF(AND('MAPA DE RIESGO'!$I$82="Alta",'MAPA DE RIESGO'!$M$82="Moderado"),CONCATENATE("R",'MAPA DE RIESGO'!$B$82),"")</f>
        <v/>
      </c>
      <c r="AA20" s="402"/>
      <c r="AB20" s="399" t="str">
        <f>IF(AND('MAPA DE RIESGO'!$I$70="Alta",'MAPA DE RIESGO'!$M$70="Mayor"),CONCATENATE("R",'MAPA DE RIESGO'!$B$70),"")</f>
        <v/>
      </c>
      <c r="AC20" s="400"/>
      <c r="AD20" s="401" t="str">
        <f>IF(AND('MAPA DE RIESGO'!$I$76="Alta",'MAPA DE RIESGO'!$M$76="Mayor"),CONCATENATE("R",'MAPA DE RIESGO'!$B$76),"")</f>
        <v/>
      </c>
      <c r="AE20" s="401"/>
      <c r="AF20" s="401" t="str">
        <f>IF(AND('MAPA DE RIESGO'!$I$82="Alta",'MAPA DE RIESGO'!$M$82="Mayor"),CONCATENATE("R",'MAPA DE RIESGO'!$B$82),"")</f>
        <v/>
      </c>
      <c r="AG20" s="402"/>
      <c r="AH20" s="390" t="str">
        <f>IF(AND('MAPA DE RIESGO'!$I$70="Alta",'MAPA DE RIESGO'!$M$70="Catastrófico"),CONCATENATE("R",'MAPA DE RIESGO'!$B$70),"")</f>
        <v/>
      </c>
      <c r="AI20" s="391"/>
      <c r="AJ20" s="391" t="str">
        <f>IF(AND('MAPA DE RIESGO'!$I$76="Alta",'MAPA DE RIESGO'!$M$76="Catastrófico"),CONCATENATE("R",'MAPA DE RIESGO'!$B$76),"")</f>
        <v/>
      </c>
      <c r="AK20" s="391"/>
      <c r="AL20" s="391" t="str">
        <f>IF(AND('MAPA DE RIESGO'!$I$82="Alta",'MAPA DE RIESGO'!$M$82="Catastrófico"),CONCATENATE("R",'MAPA DE RIESGO'!$B$82),"")</f>
        <v/>
      </c>
      <c r="AM20" s="392"/>
      <c r="AN20" s="55"/>
      <c r="AO20" s="435"/>
      <c r="AP20" s="436"/>
      <c r="AQ20" s="436"/>
      <c r="AR20" s="436"/>
      <c r="AS20" s="436"/>
      <c r="AT20" s="437"/>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421"/>
      <c r="C21" s="421"/>
      <c r="D21" s="422"/>
      <c r="E21" s="416"/>
      <c r="F21" s="417"/>
      <c r="G21" s="417"/>
      <c r="H21" s="417"/>
      <c r="I21" s="417"/>
      <c r="J21" s="384"/>
      <c r="K21" s="385"/>
      <c r="L21" s="385"/>
      <c r="M21" s="385"/>
      <c r="N21" s="385"/>
      <c r="O21" s="386"/>
      <c r="P21" s="384"/>
      <c r="Q21" s="385"/>
      <c r="R21" s="385"/>
      <c r="S21" s="385"/>
      <c r="T21" s="385"/>
      <c r="U21" s="386"/>
      <c r="V21" s="403"/>
      <c r="W21" s="404"/>
      <c r="X21" s="404"/>
      <c r="Y21" s="404"/>
      <c r="Z21" s="404"/>
      <c r="AA21" s="405"/>
      <c r="AB21" s="403"/>
      <c r="AC21" s="404"/>
      <c r="AD21" s="404"/>
      <c r="AE21" s="404"/>
      <c r="AF21" s="404"/>
      <c r="AG21" s="405"/>
      <c r="AH21" s="393"/>
      <c r="AI21" s="394"/>
      <c r="AJ21" s="394"/>
      <c r="AK21" s="394"/>
      <c r="AL21" s="394"/>
      <c r="AM21" s="395"/>
      <c r="AN21" s="55"/>
      <c r="AO21" s="438"/>
      <c r="AP21" s="439"/>
      <c r="AQ21" s="439"/>
      <c r="AR21" s="439"/>
      <c r="AS21" s="439"/>
      <c r="AT21" s="440"/>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421"/>
      <c r="C22" s="421"/>
      <c r="D22" s="422"/>
      <c r="E22" s="410" t="s">
        <v>108</v>
      </c>
      <c r="F22" s="411"/>
      <c r="G22" s="411"/>
      <c r="H22" s="411"/>
      <c r="I22" s="412"/>
      <c r="J22" s="387" t="str">
        <f>IF(AND('MAPA DE RIESGO'!$I$16="Media",'MAPA DE RIESGO'!$M$16="Leve"),CONCATENATE("R",'MAPA DE RIESGO'!$B$16),"")</f>
        <v/>
      </c>
      <c r="K22" s="388"/>
      <c r="L22" s="388" t="str">
        <f>IF(AND('MAPA DE RIESGO'!$I$22="Media",'MAPA DE RIESGO'!$M$22="Leve"),CONCATENATE("R",'MAPA DE RIESGO'!$B$22),"")</f>
        <v/>
      </c>
      <c r="M22" s="388"/>
      <c r="N22" s="388" t="str">
        <f>IF(AND('MAPA DE RIESGO'!$I$28="Media",'MAPA DE RIESGO'!$M$28="Leve"),CONCATENATE("R",'MAPA DE RIESGO'!$B$28),"")</f>
        <v/>
      </c>
      <c r="O22" s="389"/>
      <c r="P22" s="387" t="str">
        <f>IF(AND('MAPA DE RIESGO'!$I$16="Media",'MAPA DE RIESGO'!$M$16="Menor"),CONCATENATE("R",'MAPA DE RIESGO'!$B$16),"")</f>
        <v/>
      </c>
      <c r="Q22" s="388"/>
      <c r="R22" s="388" t="str">
        <f>IF(AND('MAPA DE RIESGO'!$I$22="Media",'MAPA DE RIESGO'!$M$22="Menor"),CONCATENATE("R",'MAPA DE RIESGO'!$B$22),"")</f>
        <v/>
      </c>
      <c r="S22" s="388"/>
      <c r="T22" s="388" t="str">
        <f>IF(AND('MAPA DE RIESGO'!$I$28="Media",'MAPA DE RIESGO'!$M$28="Menor"),CONCATENATE("R",'MAPA DE RIESGO'!$B$28),"")</f>
        <v/>
      </c>
      <c r="U22" s="389"/>
      <c r="V22" s="387" t="str">
        <f>IF(AND('MAPA DE RIESGO'!$I$16="Media",'MAPA DE RIESGO'!$M$16="Moderado"),CONCATENATE("R",'MAPA DE RIESGO'!$B$16),"")</f>
        <v/>
      </c>
      <c r="W22" s="388"/>
      <c r="X22" s="388" t="str">
        <f>IF(AND('MAPA DE RIESGO'!$I$22="Media",'MAPA DE RIESGO'!$M$22="Moderado"),CONCATENATE("R",'MAPA DE RIESGO'!$B$22),"")</f>
        <v/>
      </c>
      <c r="Y22" s="388"/>
      <c r="Z22" s="388" t="str">
        <f>IF(AND('MAPA DE RIESGO'!$I$28="Media",'MAPA DE RIESGO'!$M$28="Moderado"),CONCATENATE("R",'MAPA DE RIESGO'!$B$28),"")</f>
        <v/>
      </c>
      <c r="AA22" s="389"/>
      <c r="AB22" s="406" t="str">
        <f>IF(AND('MAPA DE RIESGO'!$I$16="Media",'MAPA DE RIESGO'!$M$16="Mayor"),CONCATENATE("R",'MAPA DE RIESGO'!$B$16),"")</f>
        <v/>
      </c>
      <c r="AC22" s="407"/>
      <c r="AD22" s="407" t="str">
        <f>IF(AND('MAPA DE RIESGO'!$I$22="Media",'MAPA DE RIESGO'!$M$22="Mayor"),CONCATENATE("R",'MAPA DE RIESGO'!$B$22),"")</f>
        <v/>
      </c>
      <c r="AE22" s="407"/>
      <c r="AF22" s="407" t="str">
        <f>IF(AND('MAPA DE RIESGO'!$I$28="Media",'MAPA DE RIESGO'!$M$28="Mayor"),CONCATENATE("R",'MAPA DE RIESGO'!$B$28),"")</f>
        <v/>
      </c>
      <c r="AG22" s="408"/>
      <c r="AH22" s="396" t="str">
        <f>IF(AND('MAPA DE RIESGO'!$I$16="Media",'MAPA DE RIESGO'!$M$16="Catastrófico"),CONCATENATE("R",'MAPA DE RIESGO'!$B$16),"")</f>
        <v/>
      </c>
      <c r="AI22" s="397"/>
      <c r="AJ22" s="397" t="str">
        <f>IF(AND('MAPA DE RIESGO'!$I$22="Media",'MAPA DE RIESGO'!$M$22="Catastrófico"),CONCATENATE("R",'MAPA DE RIESGO'!$B$22),"")</f>
        <v/>
      </c>
      <c r="AK22" s="397"/>
      <c r="AL22" s="397" t="str">
        <f>IF(AND('MAPA DE RIESGO'!$I$28="Media",'MAPA DE RIESGO'!$M$28="Catastrófico"),CONCATENATE("R",'MAPA DE RIESGO'!$B$28),"")</f>
        <v/>
      </c>
      <c r="AM22" s="398"/>
      <c r="AN22" s="55"/>
      <c r="AO22" s="441" t="s">
        <v>73</v>
      </c>
      <c r="AP22" s="442"/>
      <c r="AQ22" s="442"/>
      <c r="AR22" s="442"/>
      <c r="AS22" s="442"/>
      <c r="AT22" s="443"/>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421"/>
      <c r="C23" s="421"/>
      <c r="D23" s="422"/>
      <c r="E23" s="413"/>
      <c r="F23" s="414"/>
      <c r="G23" s="414"/>
      <c r="H23" s="414"/>
      <c r="I23" s="415"/>
      <c r="J23" s="381"/>
      <c r="K23" s="382"/>
      <c r="L23" s="382"/>
      <c r="M23" s="382"/>
      <c r="N23" s="382"/>
      <c r="O23" s="383"/>
      <c r="P23" s="381"/>
      <c r="Q23" s="382"/>
      <c r="R23" s="382"/>
      <c r="S23" s="382"/>
      <c r="T23" s="382"/>
      <c r="U23" s="383"/>
      <c r="V23" s="381"/>
      <c r="W23" s="382"/>
      <c r="X23" s="382"/>
      <c r="Y23" s="382"/>
      <c r="Z23" s="382"/>
      <c r="AA23" s="383"/>
      <c r="AB23" s="399"/>
      <c r="AC23" s="400"/>
      <c r="AD23" s="400"/>
      <c r="AE23" s="400"/>
      <c r="AF23" s="400"/>
      <c r="AG23" s="402"/>
      <c r="AH23" s="390"/>
      <c r="AI23" s="391"/>
      <c r="AJ23" s="391"/>
      <c r="AK23" s="391"/>
      <c r="AL23" s="391"/>
      <c r="AM23" s="392"/>
      <c r="AN23" s="55"/>
      <c r="AO23" s="444"/>
      <c r="AP23" s="445"/>
      <c r="AQ23" s="445"/>
      <c r="AR23" s="445"/>
      <c r="AS23" s="445"/>
      <c r="AT23" s="446"/>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421"/>
      <c r="C24" s="421"/>
      <c r="D24" s="422"/>
      <c r="E24" s="413"/>
      <c r="F24" s="414"/>
      <c r="G24" s="414"/>
      <c r="H24" s="414"/>
      <c r="I24" s="415"/>
      <c r="J24" s="381" t="str">
        <f>IF(AND('MAPA DE RIESGO'!$I$34="Media",'MAPA DE RIESGO'!$M$34="Leve"),CONCATENATE("R",'MAPA DE RIESGO'!$B$34),"")</f>
        <v/>
      </c>
      <c r="K24" s="382"/>
      <c r="L24" s="382" t="str">
        <f>IF(AND('MAPA DE RIESGO'!$I$40="Media",'MAPA DE RIESGO'!$M$40="Leve"),CONCATENATE("R",'MAPA DE RIESGO'!$B$40),"")</f>
        <v/>
      </c>
      <c r="M24" s="382"/>
      <c r="N24" s="382" t="str">
        <f>IF(AND('MAPA DE RIESGO'!$I$46="Media",'MAPA DE RIESGO'!$M$46="Leve"),CONCATENATE("R",'MAPA DE RIESGO'!$B$46),"")</f>
        <v/>
      </c>
      <c r="O24" s="383"/>
      <c r="P24" s="381" t="str">
        <f>IF(AND('MAPA DE RIESGO'!$I$34="Media",'MAPA DE RIESGO'!$M$34="Menor"),CONCATENATE("R",'MAPA DE RIESGO'!$B$34),"")</f>
        <v/>
      </c>
      <c r="Q24" s="382"/>
      <c r="R24" s="382" t="str">
        <f>IF(AND('MAPA DE RIESGO'!$I$40="Media",'MAPA DE RIESGO'!$M$40="Menor"),CONCATENATE("R",'MAPA DE RIESGO'!$B$40),"")</f>
        <v/>
      </c>
      <c r="S24" s="382"/>
      <c r="T24" s="382" t="str">
        <f>IF(AND('MAPA DE RIESGO'!$I$46="Media",'MAPA DE RIESGO'!$M$46="Menor"),CONCATENATE("R",'MAPA DE RIESGO'!$B$46),"")</f>
        <v/>
      </c>
      <c r="U24" s="383"/>
      <c r="V24" s="381" t="str">
        <f>IF(AND('MAPA DE RIESGO'!$I$34="Media",'MAPA DE RIESGO'!$M$34="Moderado"),CONCATENATE("R",'MAPA DE RIESGO'!$B$34),"")</f>
        <v/>
      </c>
      <c r="W24" s="382"/>
      <c r="X24" s="382" t="str">
        <f>IF(AND('MAPA DE RIESGO'!$I$40="Media",'MAPA DE RIESGO'!$M$40="Moderado"),CONCATENATE("R",'MAPA DE RIESGO'!$B$40),"")</f>
        <v/>
      </c>
      <c r="Y24" s="382"/>
      <c r="Z24" s="382" t="str">
        <f>IF(AND('MAPA DE RIESGO'!$I$46="Media",'MAPA DE RIESGO'!$M$46="Moderado"),CONCATENATE("R",'MAPA DE RIESGO'!$B$46),"")</f>
        <v/>
      </c>
      <c r="AA24" s="383"/>
      <c r="AB24" s="399" t="str">
        <f>IF(AND('MAPA DE RIESGO'!$I$34="Media",'MAPA DE RIESGO'!$M$34="Mayor"),CONCATENATE("R",'MAPA DE RIESGO'!$B$34),"")</f>
        <v/>
      </c>
      <c r="AC24" s="400"/>
      <c r="AD24" s="401" t="str">
        <f>IF(AND('MAPA DE RIESGO'!$I$40="Media",'MAPA DE RIESGO'!$M$40="Mayor"),CONCATENATE("R",'MAPA DE RIESGO'!$B$40),"")</f>
        <v/>
      </c>
      <c r="AE24" s="401"/>
      <c r="AF24" s="401" t="str">
        <f>IF(AND('MAPA DE RIESGO'!$I$46="Media",'MAPA DE RIESGO'!$M$46="Mayor"),CONCATENATE("R",'MAPA DE RIESGO'!$B$46),"")</f>
        <v/>
      </c>
      <c r="AG24" s="402"/>
      <c r="AH24" s="390" t="str">
        <f>IF(AND('MAPA DE RIESGO'!$I$34="Media",'MAPA DE RIESGO'!$M$34="Catastrófico"),CONCATENATE("R",'MAPA DE RIESGO'!$B$34),"")</f>
        <v/>
      </c>
      <c r="AI24" s="391"/>
      <c r="AJ24" s="391" t="str">
        <f>IF(AND('MAPA DE RIESGO'!$I$40="Media",'MAPA DE RIESGO'!$M$40="Catastrófico"),CONCATENATE("R",'MAPA DE RIESGO'!$B$40),"")</f>
        <v/>
      </c>
      <c r="AK24" s="391"/>
      <c r="AL24" s="391" t="str">
        <f>IF(AND('MAPA DE RIESGO'!$I$46="Media",'MAPA DE RIESGO'!$M$46="Catastrófico"),CONCATENATE("R",'MAPA DE RIESGO'!$B$46),"")</f>
        <v/>
      </c>
      <c r="AM24" s="392"/>
      <c r="AN24" s="55"/>
      <c r="AO24" s="444"/>
      <c r="AP24" s="445"/>
      <c r="AQ24" s="445"/>
      <c r="AR24" s="445"/>
      <c r="AS24" s="445"/>
      <c r="AT24" s="446"/>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421"/>
      <c r="C25" s="421"/>
      <c r="D25" s="422"/>
      <c r="E25" s="413"/>
      <c r="F25" s="414"/>
      <c r="G25" s="414"/>
      <c r="H25" s="414"/>
      <c r="I25" s="415"/>
      <c r="J25" s="381"/>
      <c r="K25" s="382"/>
      <c r="L25" s="382"/>
      <c r="M25" s="382"/>
      <c r="N25" s="382"/>
      <c r="O25" s="383"/>
      <c r="P25" s="381"/>
      <c r="Q25" s="382"/>
      <c r="R25" s="382"/>
      <c r="S25" s="382"/>
      <c r="T25" s="382"/>
      <c r="U25" s="383"/>
      <c r="V25" s="381"/>
      <c r="W25" s="382"/>
      <c r="X25" s="382"/>
      <c r="Y25" s="382"/>
      <c r="Z25" s="382"/>
      <c r="AA25" s="383"/>
      <c r="AB25" s="399"/>
      <c r="AC25" s="400"/>
      <c r="AD25" s="401"/>
      <c r="AE25" s="401"/>
      <c r="AF25" s="401"/>
      <c r="AG25" s="402"/>
      <c r="AH25" s="390"/>
      <c r="AI25" s="391"/>
      <c r="AJ25" s="391"/>
      <c r="AK25" s="391"/>
      <c r="AL25" s="391"/>
      <c r="AM25" s="392"/>
      <c r="AN25" s="55"/>
      <c r="AO25" s="444"/>
      <c r="AP25" s="445"/>
      <c r="AQ25" s="445"/>
      <c r="AR25" s="445"/>
      <c r="AS25" s="445"/>
      <c r="AT25" s="446"/>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421"/>
      <c r="C26" s="421"/>
      <c r="D26" s="422"/>
      <c r="E26" s="413"/>
      <c r="F26" s="414"/>
      <c r="G26" s="414"/>
      <c r="H26" s="414"/>
      <c r="I26" s="415"/>
      <c r="J26" s="381" t="str">
        <f>IF(AND('MAPA DE RIESGO'!$I$52="Media",'MAPA DE RIESGO'!$M$52="Leve"),CONCATENATE("R",'MAPA DE RIESGO'!$B$52),"")</f>
        <v/>
      </c>
      <c r="K26" s="382"/>
      <c r="L26" s="382" t="str">
        <f>IF(AND('MAPA DE RIESGO'!$I$58="Media",'MAPA DE RIESGO'!$M$58="Leve"),CONCATENATE("R",'MAPA DE RIESGO'!$B$58),"")</f>
        <v/>
      </c>
      <c r="M26" s="382"/>
      <c r="N26" s="382" t="str">
        <f>IF(AND('MAPA DE RIESGO'!$I$64="Media",'MAPA DE RIESGO'!$M$64="Leve"),CONCATENATE("R",'MAPA DE RIESGO'!$B$64),"")</f>
        <v/>
      </c>
      <c r="O26" s="383"/>
      <c r="P26" s="381" t="str">
        <f>IF(AND('MAPA DE RIESGO'!$I$52="Media",'MAPA DE RIESGO'!$M$52="Menor"),CONCATENATE("R",'MAPA DE RIESGO'!$B$52),"")</f>
        <v/>
      </c>
      <c r="Q26" s="382"/>
      <c r="R26" s="382" t="str">
        <f>IF(AND('MAPA DE RIESGO'!$I$58="Media",'MAPA DE RIESGO'!$M$58="Menor"),CONCATENATE("R",'MAPA DE RIESGO'!$B$58),"")</f>
        <v/>
      </c>
      <c r="S26" s="382"/>
      <c r="T26" s="382" t="str">
        <f>IF(AND('MAPA DE RIESGO'!$I$64="Media",'MAPA DE RIESGO'!$M$64="Menor"),CONCATENATE("R",'MAPA DE RIESGO'!$B$64),"")</f>
        <v/>
      </c>
      <c r="U26" s="383"/>
      <c r="V26" s="381" t="str">
        <f>IF(AND('MAPA DE RIESGO'!$I$52="Media",'MAPA DE RIESGO'!$M$52="Moderado"),CONCATENATE("R",'MAPA DE RIESGO'!$B$52),"")</f>
        <v/>
      </c>
      <c r="W26" s="382"/>
      <c r="X26" s="382" t="str">
        <f>IF(AND('MAPA DE RIESGO'!$I$58="Media",'MAPA DE RIESGO'!$M$58="Moderado"),CONCATENATE("R",'MAPA DE RIESGO'!$B$58),"")</f>
        <v/>
      </c>
      <c r="Y26" s="382"/>
      <c r="Z26" s="382" t="str">
        <f>IF(AND('MAPA DE RIESGO'!$I$64="Media",'MAPA DE RIESGO'!$M$64="Moderado"),CONCATENATE("R",'MAPA DE RIESGO'!$B$64),"")</f>
        <v/>
      </c>
      <c r="AA26" s="383"/>
      <c r="AB26" s="399" t="str">
        <f>IF(AND('MAPA DE RIESGO'!$I$52="Media",'MAPA DE RIESGO'!$M$52="Mayor"),CONCATENATE("R",'MAPA DE RIESGO'!$B$52),"")</f>
        <v/>
      </c>
      <c r="AC26" s="400"/>
      <c r="AD26" s="401" t="str">
        <f>IF(AND('MAPA DE RIESGO'!$I$58="Media",'MAPA DE RIESGO'!$M$58="Mayor"),CONCATENATE("R",'MAPA DE RIESGO'!$B$58),"")</f>
        <v/>
      </c>
      <c r="AE26" s="401"/>
      <c r="AF26" s="401" t="str">
        <f>IF(AND('MAPA DE RIESGO'!$I$64="Media",'MAPA DE RIESGO'!$M$64="Mayor"),CONCATENATE("R",'MAPA DE RIESGO'!$B$64),"")</f>
        <v/>
      </c>
      <c r="AG26" s="402"/>
      <c r="AH26" s="390" t="str">
        <f>IF(AND('MAPA DE RIESGO'!$I$52="Media",'MAPA DE RIESGO'!$M$52="Catastrófico"),CONCATENATE("R",'MAPA DE RIESGO'!$B$52),"")</f>
        <v/>
      </c>
      <c r="AI26" s="391"/>
      <c r="AJ26" s="391" t="str">
        <f>IF(AND('MAPA DE RIESGO'!$I$58="Media",'MAPA DE RIESGO'!$M$58="Catastrófico"),CONCATENATE("R",'MAPA DE RIESGO'!$B$58),"")</f>
        <v/>
      </c>
      <c r="AK26" s="391"/>
      <c r="AL26" s="391" t="str">
        <f>IF(AND('MAPA DE RIESGO'!$I$64="Media",'MAPA DE RIESGO'!$M$64="Catastrófico"),CONCATENATE("R",'MAPA DE RIESGO'!$B$64),"")</f>
        <v/>
      </c>
      <c r="AM26" s="392"/>
      <c r="AN26" s="55"/>
      <c r="AO26" s="444"/>
      <c r="AP26" s="445"/>
      <c r="AQ26" s="445"/>
      <c r="AR26" s="445"/>
      <c r="AS26" s="445"/>
      <c r="AT26" s="446"/>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421"/>
      <c r="C27" s="421"/>
      <c r="D27" s="422"/>
      <c r="E27" s="413"/>
      <c r="F27" s="414"/>
      <c r="G27" s="414"/>
      <c r="H27" s="414"/>
      <c r="I27" s="415"/>
      <c r="J27" s="381"/>
      <c r="K27" s="382"/>
      <c r="L27" s="382"/>
      <c r="M27" s="382"/>
      <c r="N27" s="382"/>
      <c r="O27" s="383"/>
      <c r="P27" s="381"/>
      <c r="Q27" s="382"/>
      <c r="R27" s="382"/>
      <c r="S27" s="382"/>
      <c r="T27" s="382"/>
      <c r="U27" s="383"/>
      <c r="V27" s="381"/>
      <c r="W27" s="382"/>
      <c r="X27" s="382"/>
      <c r="Y27" s="382"/>
      <c r="Z27" s="382"/>
      <c r="AA27" s="383"/>
      <c r="AB27" s="399"/>
      <c r="AC27" s="400"/>
      <c r="AD27" s="401"/>
      <c r="AE27" s="401"/>
      <c r="AF27" s="401"/>
      <c r="AG27" s="402"/>
      <c r="AH27" s="390"/>
      <c r="AI27" s="391"/>
      <c r="AJ27" s="391"/>
      <c r="AK27" s="391"/>
      <c r="AL27" s="391"/>
      <c r="AM27" s="392"/>
      <c r="AN27" s="55"/>
      <c r="AO27" s="444"/>
      <c r="AP27" s="445"/>
      <c r="AQ27" s="445"/>
      <c r="AR27" s="445"/>
      <c r="AS27" s="445"/>
      <c r="AT27" s="446"/>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421"/>
      <c r="C28" s="421"/>
      <c r="D28" s="422"/>
      <c r="E28" s="413"/>
      <c r="F28" s="414"/>
      <c r="G28" s="414"/>
      <c r="H28" s="414"/>
      <c r="I28" s="415"/>
      <c r="J28" s="381" t="str">
        <f>IF(AND('MAPA DE RIESGO'!$I$70="Media",'MAPA DE RIESGO'!$M$70="Leve"),CONCATENATE("R",'MAPA DE RIESGO'!$B$70),"")</f>
        <v/>
      </c>
      <c r="K28" s="382"/>
      <c r="L28" s="382" t="str">
        <f>IF(AND('MAPA DE RIESGO'!$I$76="Media",'MAPA DE RIESGO'!$M$76="Leve"),CONCATENATE("R",'MAPA DE RIESGO'!$B$76),"")</f>
        <v/>
      </c>
      <c r="M28" s="382"/>
      <c r="N28" s="382" t="str">
        <f>IF(AND('MAPA DE RIESGO'!$I$82="Media",'MAPA DE RIESGO'!$M$82="Leve"),CONCATENATE("R",'MAPA DE RIESGO'!$B$82),"")</f>
        <v/>
      </c>
      <c r="O28" s="383"/>
      <c r="P28" s="381" t="str">
        <f>IF(AND('MAPA DE RIESGO'!$I$70="Media",'MAPA DE RIESGO'!$M$70="Menor"),CONCATENATE("R",'MAPA DE RIESGO'!$B$70),"")</f>
        <v/>
      </c>
      <c r="Q28" s="382"/>
      <c r="R28" s="382" t="str">
        <f>IF(AND('MAPA DE RIESGO'!$I$76="Media",'MAPA DE RIESGO'!$M$76="Menor"),CONCATENATE("R",'MAPA DE RIESGO'!$B$76),"")</f>
        <v/>
      </c>
      <c r="S28" s="382"/>
      <c r="T28" s="382" t="str">
        <f>IF(AND('MAPA DE RIESGO'!$I$82="Media",'MAPA DE RIESGO'!$M$82="Menor"),CONCATENATE("R",'MAPA DE RIESGO'!$B$82),"")</f>
        <v/>
      </c>
      <c r="U28" s="383"/>
      <c r="V28" s="381" t="str">
        <f>IF(AND('MAPA DE RIESGO'!$I$70="Media",'MAPA DE RIESGO'!$M$70="Moderado"),CONCATENATE("R",'MAPA DE RIESGO'!$B$70),"")</f>
        <v/>
      </c>
      <c r="W28" s="382"/>
      <c r="X28" s="382" t="str">
        <f>IF(AND('MAPA DE RIESGO'!$I$76="Media",'MAPA DE RIESGO'!$M$76="Moderado"),CONCATENATE("R",'MAPA DE RIESGO'!$B$76),"")</f>
        <v/>
      </c>
      <c r="Y28" s="382"/>
      <c r="Z28" s="382" t="str">
        <f>IF(AND('MAPA DE RIESGO'!$I$82="Media",'MAPA DE RIESGO'!$M$82="Moderado"),CONCATENATE("R",'MAPA DE RIESGO'!$B$82),"")</f>
        <v/>
      </c>
      <c r="AA28" s="383"/>
      <c r="AB28" s="399" t="str">
        <f>IF(AND('MAPA DE RIESGO'!$I$70="Media",'MAPA DE RIESGO'!$M$70="Mayor"),CONCATENATE("R",'MAPA DE RIESGO'!$B$70),"")</f>
        <v/>
      </c>
      <c r="AC28" s="400"/>
      <c r="AD28" s="401" t="str">
        <f>IF(AND('MAPA DE RIESGO'!$I$76="Media",'MAPA DE RIESGO'!$M$76="Mayor"),CONCATENATE("R",'MAPA DE RIESGO'!$B$76),"")</f>
        <v/>
      </c>
      <c r="AE28" s="401"/>
      <c r="AF28" s="401" t="str">
        <f>IF(AND('MAPA DE RIESGO'!$I$82="Media",'MAPA DE RIESGO'!$M$82="Mayor"),CONCATENATE("R",'MAPA DE RIESGO'!$B$82),"")</f>
        <v/>
      </c>
      <c r="AG28" s="402"/>
      <c r="AH28" s="390" t="str">
        <f>IF(AND('MAPA DE RIESGO'!$I$70="Media",'MAPA DE RIESGO'!$M$70="Catastrófico"),CONCATENATE("R",'MAPA DE RIESGO'!$B$70),"")</f>
        <v/>
      </c>
      <c r="AI28" s="391"/>
      <c r="AJ28" s="391" t="str">
        <f>IF(AND('MAPA DE RIESGO'!$I$76="Media",'MAPA DE RIESGO'!$M$76="Catastrófico"),CONCATENATE("R",'MAPA DE RIESGO'!$B$76),"")</f>
        <v/>
      </c>
      <c r="AK28" s="391"/>
      <c r="AL28" s="391" t="str">
        <f>IF(AND('MAPA DE RIESGO'!$I$82="Media",'MAPA DE RIESGO'!$M$82="Catastrófico"),CONCATENATE("R",'MAPA DE RIESGO'!$B$82),"")</f>
        <v/>
      </c>
      <c r="AM28" s="392"/>
      <c r="AN28" s="55"/>
      <c r="AO28" s="444"/>
      <c r="AP28" s="445"/>
      <c r="AQ28" s="445"/>
      <c r="AR28" s="445"/>
      <c r="AS28" s="445"/>
      <c r="AT28" s="446"/>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421"/>
      <c r="C29" s="421"/>
      <c r="D29" s="422"/>
      <c r="E29" s="416"/>
      <c r="F29" s="417"/>
      <c r="G29" s="417"/>
      <c r="H29" s="417"/>
      <c r="I29" s="418"/>
      <c r="J29" s="381"/>
      <c r="K29" s="382"/>
      <c r="L29" s="382"/>
      <c r="M29" s="382"/>
      <c r="N29" s="382"/>
      <c r="O29" s="383"/>
      <c r="P29" s="384"/>
      <c r="Q29" s="385"/>
      <c r="R29" s="385"/>
      <c r="S29" s="385"/>
      <c r="T29" s="385"/>
      <c r="U29" s="386"/>
      <c r="V29" s="384"/>
      <c r="W29" s="385"/>
      <c r="X29" s="385"/>
      <c r="Y29" s="385"/>
      <c r="Z29" s="385"/>
      <c r="AA29" s="386"/>
      <c r="AB29" s="403"/>
      <c r="AC29" s="404"/>
      <c r="AD29" s="404"/>
      <c r="AE29" s="404"/>
      <c r="AF29" s="404"/>
      <c r="AG29" s="405"/>
      <c r="AH29" s="393"/>
      <c r="AI29" s="394"/>
      <c r="AJ29" s="394"/>
      <c r="AK29" s="394"/>
      <c r="AL29" s="394"/>
      <c r="AM29" s="395"/>
      <c r="AN29" s="55"/>
      <c r="AO29" s="447"/>
      <c r="AP29" s="448"/>
      <c r="AQ29" s="448"/>
      <c r="AR29" s="448"/>
      <c r="AS29" s="448"/>
      <c r="AT29" s="449"/>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421"/>
      <c r="C30" s="421"/>
      <c r="D30" s="422"/>
      <c r="E30" s="410" t="s">
        <v>105</v>
      </c>
      <c r="F30" s="411"/>
      <c r="G30" s="411"/>
      <c r="H30" s="411"/>
      <c r="I30" s="411"/>
      <c r="J30" s="378" t="str">
        <f>IF(AND('MAPA DE RIESGO'!$I$16="Baja",'MAPA DE RIESGO'!$M$16="Leve"),CONCATENATE("R",'MAPA DE RIESGO'!$B$16),"")</f>
        <v/>
      </c>
      <c r="K30" s="379"/>
      <c r="L30" s="379" t="str">
        <f>IF(AND('MAPA DE RIESGO'!$I$22="Baja",'MAPA DE RIESGO'!$M$22="Leve"),CONCATENATE("R",'MAPA DE RIESGO'!$B$22),"")</f>
        <v/>
      </c>
      <c r="M30" s="379"/>
      <c r="N30" s="379" t="str">
        <f>IF(AND('MAPA DE RIESGO'!$I$28="Baja",'MAPA DE RIESGO'!$M$28="Leve"),CONCATENATE("R",'MAPA DE RIESGO'!$B$28),"")</f>
        <v/>
      </c>
      <c r="O30" s="380"/>
      <c r="P30" s="388" t="str">
        <f>IF(AND('MAPA DE RIESGO'!$I$16="Baja",'MAPA DE RIESGO'!$M$16="Menor"),CONCATENATE("R",'MAPA DE RIESGO'!$B$16),"")</f>
        <v/>
      </c>
      <c r="Q30" s="388"/>
      <c r="R30" s="388" t="str">
        <f>IF(AND('MAPA DE RIESGO'!$I$22="Baja",'MAPA DE RIESGO'!$M$22="Menor"),CONCATENATE("R",'MAPA DE RIESGO'!$B$22),"")</f>
        <v/>
      </c>
      <c r="S30" s="388"/>
      <c r="T30" s="388" t="str">
        <f>IF(AND('MAPA DE RIESGO'!$I$28="Baja",'MAPA DE RIESGO'!$M$28="Menor"),CONCATENATE("R",'MAPA DE RIESGO'!$B$28),"")</f>
        <v/>
      </c>
      <c r="U30" s="389"/>
      <c r="V30" s="387" t="str">
        <f>IF(AND('MAPA DE RIESGO'!$I$16="Baja",'MAPA DE RIESGO'!$M$16="Moderado"),CONCATENATE("R",'MAPA DE RIESGO'!$B$16),"")</f>
        <v/>
      </c>
      <c r="W30" s="388"/>
      <c r="X30" s="388" t="str">
        <f>IF(AND('MAPA DE RIESGO'!$I$22="Baja",'MAPA DE RIESGO'!$M$22="Moderado"),CONCATENATE("R",'MAPA DE RIESGO'!$B$22),"")</f>
        <v/>
      </c>
      <c r="Y30" s="388"/>
      <c r="Z30" s="388" t="str">
        <f>IF(AND('MAPA DE RIESGO'!$I$28="Baja",'MAPA DE RIESGO'!$M$28="Moderado"),CONCATENATE("R",'MAPA DE RIESGO'!$B$28),"")</f>
        <v/>
      </c>
      <c r="AA30" s="389"/>
      <c r="AB30" s="406" t="str">
        <f>IF(AND('MAPA DE RIESGO'!$I$16="Baja",'MAPA DE RIESGO'!$M$16="Mayor"),CONCATENATE("R",'MAPA DE RIESGO'!$B$16),"")</f>
        <v>R1</v>
      </c>
      <c r="AC30" s="407"/>
      <c r="AD30" s="407" t="str">
        <f>IF(AND('MAPA DE RIESGO'!$I$22="Baja",'MAPA DE RIESGO'!$M$22="Mayor"),CONCATENATE("R",'MAPA DE RIESGO'!$B$22),"")</f>
        <v/>
      </c>
      <c r="AE30" s="407"/>
      <c r="AF30" s="407" t="str">
        <f>IF(AND('MAPA DE RIESGO'!$I$28="Baja",'MAPA DE RIESGO'!$M$28="Mayor"),CONCATENATE("R",'MAPA DE RIESGO'!$B$28),"")</f>
        <v/>
      </c>
      <c r="AG30" s="408"/>
      <c r="AH30" s="396" t="str">
        <f>IF(AND('MAPA DE RIESGO'!$I$16="Baja",'MAPA DE RIESGO'!$M$16="Catastrófico"),CONCATENATE("R",'MAPA DE RIESGO'!$B$16),"")</f>
        <v/>
      </c>
      <c r="AI30" s="397"/>
      <c r="AJ30" s="397" t="str">
        <f>IF(AND('MAPA DE RIESGO'!$I$22="Baja",'MAPA DE RIESGO'!$M$22="Catastrófico"),CONCATENATE("R",'MAPA DE RIESGO'!$B$22),"")</f>
        <v/>
      </c>
      <c r="AK30" s="397"/>
      <c r="AL30" s="397" t="str">
        <f>IF(AND('MAPA DE RIESGO'!$I$28="Baja",'MAPA DE RIESGO'!$M$28="Catastrófico"),CONCATENATE("R",'MAPA DE RIESGO'!$B$28),"")</f>
        <v/>
      </c>
      <c r="AM30" s="398"/>
      <c r="AN30" s="55"/>
      <c r="AO30" s="450" t="s">
        <v>74</v>
      </c>
      <c r="AP30" s="451"/>
      <c r="AQ30" s="451"/>
      <c r="AR30" s="451"/>
      <c r="AS30" s="451"/>
      <c r="AT30" s="452"/>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421"/>
      <c r="C31" s="421"/>
      <c r="D31" s="422"/>
      <c r="E31" s="413"/>
      <c r="F31" s="414"/>
      <c r="G31" s="414"/>
      <c r="H31" s="414"/>
      <c r="I31" s="419"/>
      <c r="J31" s="372"/>
      <c r="K31" s="373"/>
      <c r="L31" s="373"/>
      <c r="M31" s="373"/>
      <c r="N31" s="373"/>
      <c r="O31" s="374"/>
      <c r="P31" s="382"/>
      <c r="Q31" s="382"/>
      <c r="R31" s="382"/>
      <c r="S31" s="382"/>
      <c r="T31" s="382"/>
      <c r="U31" s="383"/>
      <c r="V31" s="381"/>
      <c r="W31" s="382"/>
      <c r="X31" s="382"/>
      <c r="Y31" s="382"/>
      <c r="Z31" s="382"/>
      <c r="AA31" s="383"/>
      <c r="AB31" s="399"/>
      <c r="AC31" s="400"/>
      <c r="AD31" s="400"/>
      <c r="AE31" s="400"/>
      <c r="AF31" s="400"/>
      <c r="AG31" s="402"/>
      <c r="AH31" s="390"/>
      <c r="AI31" s="391"/>
      <c r="AJ31" s="391"/>
      <c r="AK31" s="391"/>
      <c r="AL31" s="391"/>
      <c r="AM31" s="392"/>
      <c r="AN31" s="55"/>
      <c r="AO31" s="453"/>
      <c r="AP31" s="454"/>
      <c r="AQ31" s="454"/>
      <c r="AR31" s="454"/>
      <c r="AS31" s="454"/>
      <c r="AT31" s="4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421"/>
      <c r="C32" s="421"/>
      <c r="D32" s="422"/>
      <c r="E32" s="413"/>
      <c r="F32" s="414"/>
      <c r="G32" s="414"/>
      <c r="H32" s="414"/>
      <c r="I32" s="419"/>
      <c r="J32" s="372" t="str">
        <f>IF(AND('MAPA DE RIESGO'!$I$34="Baja",'MAPA DE RIESGO'!$M$34="Leve"),CONCATENATE("R",'MAPA DE RIESGO'!$B$34),"")</f>
        <v/>
      </c>
      <c r="K32" s="373"/>
      <c r="L32" s="373" t="str">
        <f>IF(AND('MAPA DE RIESGO'!$I$40="Baja",'MAPA DE RIESGO'!$M$40="Leve"),CONCATENATE("R",'MAPA DE RIESGO'!$B$40),"")</f>
        <v/>
      </c>
      <c r="M32" s="373"/>
      <c r="N32" s="373" t="str">
        <f>IF(AND('MAPA DE RIESGO'!$I$46="Baja",'MAPA DE RIESGO'!$M$46="Leve"),CONCATENATE("R",'MAPA DE RIESGO'!$B$46),"")</f>
        <v/>
      </c>
      <c r="O32" s="374"/>
      <c r="P32" s="382" t="str">
        <f>IF(AND('MAPA DE RIESGO'!$I$34="Baja",'MAPA DE RIESGO'!$M$34="Menor"),CONCATENATE("R",'MAPA DE RIESGO'!$B$34),"")</f>
        <v/>
      </c>
      <c r="Q32" s="382"/>
      <c r="R32" s="382" t="str">
        <f>IF(AND('MAPA DE RIESGO'!$I$40="Baja",'MAPA DE RIESGO'!$M$40="Menor"),CONCATENATE("R",'MAPA DE RIESGO'!$B$40),"")</f>
        <v/>
      </c>
      <c r="S32" s="382"/>
      <c r="T32" s="382" t="str">
        <f>IF(AND('MAPA DE RIESGO'!$I$46="Baja",'MAPA DE RIESGO'!$M$46="Menor"),CONCATENATE("R",'MAPA DE RIESGO'!$B$46),"")</f>
        <v/>
      </c>
      <c r="U32" s="383"/>
      <c r="V32" s="381" t="str">
        <f>IF(AND('MAPA DE RIESGO'!$I$34="Baja",'MAPA DE RIESGO'!$M$34="Moderado"),CONCATENATE("R",'MAPA DE RIESGO'!$B$34),"")</f>
        <v/>
      </c>
      <c r="W32" s="382"/>
      <c r="X32" s="382" t="str">
        <f>IF(AND('MAPA DE RIESGO'!$I$40="Baja",'MAPA DE RIESGO'!$M$40="Moderado"),CONCATENATE("R",'MAPA DE RIESGO'!$B$40),"")</f>
        <v/>
      </c>
      <c r="Y32" s="382"/>
      <c r="Z32" s="382" t="str">
        <f>IF(AND('MAPA DE RIESGO'!$I$46="Baja",'MAPA DE RIESGO'!$M$46="Moderado"),CONCATENATE("R",'MAPA DE RIESGO'!$B$46),"")</f>
        <v/>
      </c>
      <c r="AA32" s="383"/>
      <c r="AB32" s="399" t="str">
        <f>IF(AND('MAPA DE RIESGO'!$I$34="Baja",'MAPA DE RIESGO'!$M$34="Mayor"),CONCATENATE("R",'MAPA DE RIESGO'!$B$34),"")</f>
        <v/>
      </c>
      <c r="AC32" s="400"/>
      <c r="AD32" s="401" t="str">
        <f>IF(AND('MAPA DE RIESGO'!$I$40="Baja",'MAPA DE RIESGO'!$M$40="Mayor"),CONCATENATE("R",'MAPA DE RIESGO'!$B$40),"")</f>
        <v/>
      </c>
      <c r="AE32" s="401"/>
      <c r="AF32" s="401" t="str">
        <f>IF(AND('MAPA DE RIESGO'!$I$46="Baja",'MAPA DE RIESGO'!$M$46="Mayor"),CONCATENATE("R",'MAPA DE RIESGO'!$B$46),"")</f>
        <v/>
      </c>
      <c r="AG32" s="402"/>
      <c r="AH32" s="390" t="str">
        <f>IF(AND('MAPA DE RIESGO'!$I$34="Baja",'MAPA DE RIESGO'!$M$34="Catastrófico"),CONCATENATE("R",'MAPA DE RIESGO'!$B$34),"")</f>
        <v/>
      </c>
      <c r="AI32" s="391"/>
      <c r="AJ32" s="391" t="str">
        <f>IF(AND('MAPA DE RIESGO'!$I$40="Baja",'MAPA DE RIESGO'!$M$40="Catastrófico"),CONCATENATE("R",'MAPA DE RIESGO'!$B$40),"")</f>
        <v/>
      </c>
      <c r="AK32" s="391"/>
      <c r="AL32" s="391" t="str">
        <f>IF(AND('MAPA DE RIESGO'!$I$46="Baja",'MAPA DE RIESGO'!$M$46="Catastrófico"),CONCATENATE("R",'MAPA DE RIESGO'!$B$46),"")</f>
        <v/>
      </c>
      <c r="AM32" s="392"/>
      <c r="AN32" s="55"/>
      <c r="AO32" s="453"/>
      <c r="AP32" s="454"/>
      <c r="AQ32" s="454"/>
      <c r="AR32" s="454"/>
      <c r="AS32" s="454"/>
      <c r="AT32" s="4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421"/>
      <c r="C33" s="421"/>
      <c r="D33" s="422"/>
      <c r="E33" s="413"/>
      <c r="F33" s="414"/>
      <c r="G33" s="414"/>
      <c r="H33" s="414"/>
      <c r="I33" s="419"/>
      <c r="J33" s="372"/>
      <c r="K33" s="373"/>
      <c r="L33" s="373"/>
      <c r="M33" s="373"/>
      <c r="N33" s="373"/>
      <c r="O33" s="374"/>
      <c r="P33" s="382"/>
      <c r="Q33" s="382"/>
      <c r="R33" s="382"/>
      <c r="S33" s="382"/>
      <c r="T33" s="382"/>
      <c r="U33" s="383"/>
      <c r="V33" s="381"/>
      <c r="W33" s="382"/>
      <c r="X33" s="382"/>
      <c r="Y33" s="382"/>
      <c r="Z33" s="382"/>
      <c r="AA33" s="383"/>
      <c r="AB33" s="399"/>
      <c r="AC33" s="400"/>
      <c r="AD33" s="401"/>
      <c r="AE33" s="401"/>
      <c r="AF33" s="401"/>
      <c r="AG33" s="402"/>
      <c r="AH33" s="390"/>
      <c r="AI33" s="391"/>
      <c r="AJ33" s="391"/>
      <c r="AK33" s="391"/>
      <c r="AL33" s="391"/>
      <c r="AM33" s="392"/>
      <c r="AN33" s="55"/>
      <c r="AO33" s="453"/>
      <c r="AP33" s="454"/>
      <c r="AQ33" s="454"/>
      <c r="AR33" s="454"/>
      <c r="AS33" s="454"/>
      <c r="AT33" s="4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421"/>
      <c r="C34" s="421"/>
      <c r="D34" s="422"/>
      <c r="E34" s="413"/>
      <c r="F34" s="414"/>
      <c r="G34" s="414"/>
      <c r="H34" s="414"/>
      <c r="I34" s="419"/>
      <c r="J34" s="372" t="str">
        <f>IF(AND('MAPA DE RIESGO'!$I$52="Baja",'MAPA DE RIESGO'!$M$52="Leve"),CONCATENATE("R",'MAPA DE RIESGO'!$B$52),"")</f>
        <v/>
      </c>
      <c r="K34" s="373"/>
      <c r="L34" s="373" t="str">
        <f>IF(AND('MAPA DE RIESGO'!$I$58="Baja",'MAPA DE RIESGO'!$M$58="Leve"),CONCATENATE("R",'MAPA DE RIESGO'!$B$58),"")</f>
        <v/>
      </c>
      <c r="M34" s="373"/>
      <c r="N34" s="373" t="str">
        <f>IF(AND('MAPA DE RIESGO'!$I$64="Baja",'MAPA DE RIESGO'!$M$64="Leve"),CONCATENATE("R",'MAPA DE RIESGO'!$B$64),"")</f>
        <v/>
      </c>
      <c r="O34" s="374"/>
      <c r="P34" s="382" t="str">
        <f>IF(AND('MAPA DE RIESGO'!$I$52="Baja",'MAPA DE RIESGO'!$M$52="Menor"),CONCATENATE("R",'MAPA DE RIESGO'!$B$52),"")</f>
        <v/>
      </c>
      <c r="Q34" s="382"/>
      <c r="R34" s="382" t="str">
        <f>IF(AND('MAPA DE RIESGO'!$I$58="Baja",'MAPA DE RIESGO'!$M$58="Menor"),CONCATENATE("R",'MAPA DE RIESGO'!$B$58),"")</f>
        <v/>
      </c>
      <c r="S34" s="382"/>
      <c r="T34" s="382" t="str">
        <f>IF(AND('MAPA DE RIESGO'!$I$64="Baja",'MAPA DE RIESGO'!$M$64="Menor"),CONCATENATE("R",'MAPA DE RIESGO'!$B$64),"")</f>
        <v/>
      </c>
      <c r="U34" s="383"/>
      <c r="V34" s="381" t="str">
        <f>IF(AND('MAPA DE RIESGO'!$I$52="Baja",'MAPA DE RIESGO'!$M$52="Moderado"),CONCATENATE("R",'MAPA DE RIESGO'!$B$52),"")</f>
        <v/>
      </c>
      <c r="W34" s="382"/>
      <c r="X34" s="382" t="str">
        <f>IF(AND('MAPA DE RIESGO'!$I$58="Baja",'MAPA DE RIESGO'!$M$58="Moderado"),CONCATENATE("R",'MAPA DE RIESGO'!$B$58),"")</f>
        <v/>
      </c>
      <c r="Y34" s="382"/>
      <c r="Z34" s="382" t="str">
        <f>IF(AND('MAPA DE RIESGO'!$I$64="Baja",'MAPA DE RIESGO'!$M$64="Moderado"),CONCATENATE("R",'MAPA DE RIESGO'!$B$64),"")</f>
        <v/>
      </c>
      <c r="AA34" s="383"/>
      <c r="AB34" s="399" t="str">
        <f>IF(AND('MAPA DE RIESGO'!$I$52="Baja",'MAPA DE RIESGO'!$M$52="Mayor"),CONCATENATE("R",'MAPA DE RIESGO'!$B$52),"")</f>
        <v/>
      </c>
      <c r="AC34" s="400"/>
      <c r="AD34" s="401" t="str">
        <f>IF(AND('MAPA DE RIESGO'!$I$58="Baja",'MAPA DE RIESGO'!$M$58="Mayor"),CONCATENATE("R",'MAPA DE RIESGO'!$B$58),"")</f>
        <v/>
      </c>
      <c r="AE34" s="401"/>
      <c r="AF34" s="401" t="str">
        <f>IF(AND('MAPA DE RIESGO'!$I$64="Baja",'MAPA DE RIESGO'!$M$64="Mayor"),CONCATENATE("R",'MAPA DE RIESGO'!$B$64),"")</f>
        <v/>
      </c>
      <c r="AG34" s="402"/>
      <c r="AH34" s="390" t="str">
        <f>IF(AND('MAPA DE RIESGO'!$I$52="Baja",'MAPA DE RIESGO'!$M$52="Catastrófico"),CONCATENATE("R",'MAPA DE RIESGO'!$B$52),"")</f>
        <v/>
      </c>
      <c r="AI34" s="391"/>
      <c r="AJ34" s="391" t="str">
        <f>IF(AND('MAPA DE RIESGO'!$I$58="Baja",'MAPA DE RIESGO'!$M$58="Catastrófico"),CONCATENATE("R",'MAPA DE RIESGO'!$B$58),"")</f>
        <v/>
      </c>
      <c r="AK34" s="391"/>
      <c r="AL34" s="391" t="str">
        <f>IF(AND('MAPA DE RIESGO'!$I$64="Baja",'MAPA DE RIESGO'!$M$64="Catastrófico"),CONCATENATE("R",'MAPA DE RIESGO'!$B$64),"")</f>
        <v/>
      </c>
      <c r="AM34" s="392"/>
      <c r="AN34" s="55"/>
      <c r="AO34" s="453"/>
      <c r="AP34" s="454"/>
      <c r="AQ34" s="454"/>
      <c r="AR34" s="454"/>
      <c r="AS34" s="454"/>
      <c r="AT34" s="4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421"/>
      <c r="C35" s="421"/>
      <c r="D35" s="422"/>
      <c r="E35" s="413"/>
      <c r="F35" s="414"/>
      <c r="G35" s="414"/>
      <c r="H35" s="414"/>
      <c r="I35" s="419"/>
      <c r="J35" s="372"/>
      <c r="K35" s="373"/>
      <c r="L35" s="373"/>
      <c r="M35" s="373"/>
      <c r="N35" s="373"/>
      <c r="O35" s="374"/>
      <c r="P35" s="382"/>
      <c r="Q35" s="382"/>
      <c r="R35" s="382"/>
      <c r="S35" s="382"/>
      <c r="T35" s="382"/>
      <c r="U35" s="383"/>
      <c r="V35" s="381"/>
      <c r="W35" s="382"/>
      <c r="X35" s="382"/>
      <c r="Y35" s="382"/>
      <c r="Z35" s="382"/>
      <c r="AA35" s="383"/>
      <c r="AB35" s="399"/>
      <c r="AC35" s="400"/>
      <c r="AD35" s="401"/>
      <c r="AE35" s="401"/>
      <c r="AF35" s="401"/>
      <c r="AG35" s="402"/>
      <c r="AH35" s="390"/>
      <c r="AI35" s="391"/>
      <c r="AJ35" s="391"/>
      <c r="AK35" s="391"/>
      <c r="AL35" s="391"/>
      <c r="AM35" s="392"/>
      <c r="AN35" s="55"/>
      <c r="AO35" s="453"/>
      <c r="AP35" s="454"/>
      <c r="AQ35" s="454"/>
      <c r="AR35" s="454"/>
      <c r="AS35" s="454"/>
      <c r="AT35" s="4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421"/>
      <c r="C36" s="421"/>
      <c r="D36" s="422"/>
      <c r="E36" s="413"/>
      <c r="F36" s="414"/>
      <c r="G36" s="414"/>
      <c r="H36" s="414"/>
      <c r="I36" s="419"/>
      <c r="J36" s="372" t="str">
        <f>IF(AND('MAPA DE RIESGO'!$I$70="Baja",'MAPA DE RIESGO'!$M$70="Leve"),CONCATENATE("R",'MAPA DE RIESGO'!$B$70),"")</f>
        <v/>
      </c>
      <c r="K36" s="373"/>
      <c r="L36" s="373" t="str">
        <f>IF(AND('MAPA DE RIESGO'!$I$76="Baja",'MAPA DE RIESGO'!$M$76="Leve"),CONCATENATE("R",'MAPA DE RIESGO'!$B$76),"")</f>
        <v/>
      </c>
      <c r="M36" s="373"/>
      <c r="N36" s="373" t="str">
        <f>IF(AND('MAPA DE RIESGO'!$I$82="Baja",'MAPA DE RIESGO'!$M$82="Leve"),CONCATENATE("R",'MAPA DE RIESGO'!$B$82),"")</f>
        <v/>
      </c>
      <c r="O36" s="374"/>
      <c r="P36" s="382" t="str">
        <f>IF(AND('MAPA DE RIESGO'!$I$70="Baja",'MAPA DE RIESGO'!$M$70="Menor"),CONCATENATE("R",'MAPA DE RIESGO'!$B$70),"")</f>
        <v/>
      </c>
      <c r="Q36" s="382"/>
      <c r="R36" s="382" t="str">
        <f>IF(AND('MAPA DE RIESGO'!$I$76="Baja",'MAPA DE RIESGO'!$M$76="Menor"),CONCATENATE("R",'MAPA DE RIESGO'!$B$76),"")</f>
        <v/>
      </c>
      <c r="S36" s="382"/>
      <c r="T36" s="382" t="str">
        <f>IF(AND('MAPA DE RIESGO'!$I$82="Baja",'MAPA DE RIESGO'!$M$82="Menor"),CONCATENATE("R",'MAPA DE RIESGO'!$B$82),"")</f>
        <v/>
      </c>
      <c r="U36" s="383"/>
      <c r="V36" s="381" t="str">
        <f>IF(AND('MAPA DE RIESGO'!$I$70="Baja",'MAPA DE RIESGO'!$M$70="Moderado"),CONCATENATE("R",'MAPA DE RIESGO'!$B$70),"")</f>
        <v/>
      </c>
      <c r="W36" s="382"/>
      <c r="X36" s="382" t="str">
        <f>IF(AND('MAPA DE RIESGO'!$I$76="Baja",'MAPA DE RIESGO'!$M$76="Moderado"),CONCATENATE("R",'MAPA DE RIESGO'!$B$76),"")</f>
        <v/>
      </c>
      <c r="Y36" s="382"/>
      <c r="Z36" s="382" t="str">
        <f>IF(AND('MAPA DE RIESGO'!$I$82="Baja",'MAPA DE RIESGO'!$M$82="Moderado"),CONCATENATE("R",'MAPA DE RIESGO'!$B$82),"")</f>
        <v/>
      </c>
      <c r="AA36" s="383"/>
      <c r="AB36" s="399" t="str">
        <f>IF(AND('MAPA DE RIESGO'!$I$70="Baja",'MAPA DE RIESGO'!$M$70="Mayor"),CONCATENATE("R",'MAPA DE RIESGO'!$B$70),"")</f>
        <v/>
      </c>
      <c r="AC36" s="400"/>
      <c r="AD36" s="401" t="str">
        <f>IF(AND('MAPA DE RIESGO'!$I$76="Baja",'MAPA DE RIESGO'!$M$76="Mayor"),CONCATENATE("R",'MAPA DE RIESGO'!$B$76),"")</f>
        <v/>
      </c>
      <c r="AE36" s="401"/>
      <c r="AF36" s="401" t="str">
        <f>IF(AND('MAPA DE RIESGO'!$I$82="Baja",'MAPA DE RIESGO'!$M$82="Mayor"),CONCATENATE("R",'MAPA DE RIESGO'!$B$82),"")</f>
        <v/>
      </c>
      <c r="AG36" s="402"/>
      <c r="AH36" s="390" t="str">
        <f>IF(AND('MAPA DE RIESGO'!$I$70="Baja",'MAPA DE RIESGO'!$M$70="Catastrófico"),CONCATENATE("R",'MAPA DE RIESGO'!$B$70),"")</f>
        <v/>
      </c>
      <c r="AI36" s="391"/>
      <c r="AJ36" s="391" t="str">
        <f>IF(AND('MAPA DE RIESGO'!$I$76="Baja",'MAPA DE RIESGO'!$M$76="Catastrófico"),CONCATENATE("R",'MAPA DE RIESGO'!$B$76),"")</f>
        <v/>
      </c>
      <c r="AK36" s="391"/>
      <c r="AL36" s="391" t="str">
        <f>IF(AND('MAPA DE RIESGO'!$I$82="Baja",'MAPA DE RIESGO'!$M$82="Catastrófico"),CONCATENATE("R",'MAPA DE RIESGO'!$B$82),"")</f>
        <v/>
      </c>
      <c r="AM36" s="392"/>
      <c r="AN36" s="55"/>
      <c r="AO36" s="453"/>
      <c r="AP36" s="454"/>
      <c r="AQ36" s="454"/>
      <c r="AR36" s="454"/>
      <c r="AS36" s="454"/>
      <c r="AT36" s="4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421"/>
      <c r="C37" s="421"/>
      <c r="D37" s="422"/>
      <c r="E37" s="416"/>
      <c r="F37" s="417"/>
      <c r="G37" s="417"/>
      <c r="H37" s="417"/>
      <c r="I37" s="417"/>
      <c r="J37" s="375"/>
      <c r="K37" s="376"/>
      <c r="L37" s="376"/>
      <c r="M37" s="376"/>
      <c r="N37" s="376"/>
      <c r="O37" s="377"/>
      <c r="P37" s="385"/>
      <c r="Q37" s="385"/>
      <c r="R37" s="385"/>
      <c r="S37" s="385"/>
      <c r="T37" s="385"/>
      <c r="U37" s="386"/>
      <c r="V37" s="384"/>
      <c r="W37" s="385"/>
      <c r="X37" s="385"/>
      <c r="Y37" s="385"/>
      <c r="Z37" s="385"/>
      <c r="AA37" s="386"/>
      <c r="AB37" s="403"/>
      <c r="AC37" s="404"/>
      <c r="AD37" s="404"/>
      <c r="AE37" s="404"/>
      <c r="AF37" s="404"/>
      <c r="AG37" s="405"/>
      <c r="AH37" s="393"/>
      <c r="AI37" s="394"/>
      <c r="AJ37" s="394"/>
      <c r="AK37" s="394"/>
      <c r="AL37" s="394"/>
      <c r="AM37" s="395"/>
      <c r="AN37" s="55"/>
      <c r="AO37" s="456"/>
      <c r="AP37" s="457"/>
      <c r="AQ37" s="457"/>
      <c r="AR37" s="457"/>
      <c r="AS37" s="457"/>
      <c r="AT37" s="458"/>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421"/>
      <c r="C38" s="421"/>
      <c r="D38" s="422"/>
      <c r="E38" s="410" t="s">
        <v>104</v>
      </c>
      <c r="F38" s="411"/>
      <c r="G38" s="411"/>
      <c r="H38" s="411"/>
      <c r="I38" s="412"/>
      <c r="J38" s="378" t="str">
        <f>IF(AND('MAPA DE RIESGO'!$I$16="Muy Baja",'MAPA DE RIESGO'!$M$16="Leve"),CONCATENATE("R",'MAPA DE RIESGO'!$B$16),"")</f>
        <v/>
      </c>
      <c r="K38" s="379"/>
      <c r="L38" s="379" t="str">
        <f>IF(AND('MAPA DE RIESGO'!$I$22="Muy Baja",'MAPA DE RIESGO'!$M$22="Leve"),CONCATENATE("R",'MAPA DE RIESGO'!$B$22),"")</f>
        <v/>
      </c>
      <c r="M38" s="379"/>
      <c r="N38" s="379" t="str">
        <f>IF(AND('MAPA DE RIESGO'!$I$28="Muy Baja",'MAPA DE RIESGO'!$M$28="Leve"),CONCATENATE("R",'MAPA DE RIESGO'!$B$28),"")</f>
        <v/>
      </c>
      <c r="O38" s="380"/>
      <c r="P38" s="378" t="str">
        <f>IF(AND('MAPA DE RIESGO'!$I$16="Muy Baja",'MAPA DE RIESGO'!$M$16="Menor"),CONCATENATE("R",'MAPA DE RIESGO'!$B$16),"")</f>
        <v/>
      </c>
      <c r="Q38" s="379"/>
      <c r="R38" s="379" t="str">
        <f>IF(AND('MAPA DE RIESGO'!$I$22="Muy Baja",'MAPA DE RIESGO'!$M$22="Menor"),CONCATENATE("R",'MAPA DE RIESGO'!$B$22),"")</f>
        <v/>
      </c>
      <c r="S38" s="379"/>
      <c r="T38" s="379" t="str">
        <f>IF(AND('MAPA DE RIESGO'!$I$28="Muy Baja",'MAPA DE RIESGO'!$M$28="Menor"),CONCATENATE("R",'MAPA DE RIESGO'!$B$28),"")</f>
        <v/>
      </c>
      <c r="U38" s="380"/>
      <c r="V38" s="387" t="str">
        <f>IF(AND('MAPA DE RIESGO'!$I$16="Muy Baja",'MAPA DE RIESGO'!$M$16="Moderado"),CONCATENATE("R",'MAPA DE RIESGO'!$B$16),"")</f>
        <v/>
      </c>
      <c r="W38" s="388"/>
      <c r="X38" s="388" t="str">
        <f>IF(AND('MAPA DE RIESGO'!$I$22="Muy Baja",'MAPA DE RIESGO'!$M$22="Moderado"),CONCATENATE("R",'MAPA DE RIESGO'!$B$22),"")</f>
        <v/>
      </c>
      <c r="Y38" s="388"/>
      <c r="Z38" s="388" t="str">
        <f>IF(AND('MAPA DE RIESGO'!$I$28="Muy Baja",'MAPA DE RIESGO'!$M$28="Moderado"),CONCATENATE("R",'MAPA DE RIESGO'!$B$28),"")</f>
        <v/>
      </c>
      <c r="AA38" s="389"/>
      <c r="AB38" s="406" t="str">
        <f>IF(AND('MAPA DE RIESGO'!$I$16="Muy Baja",'MAPA DE RIESGO'!$M$16="Mayor"),CONCATENATE("R",'MAPA DE RIESGO'!$B$16),"")</f>
        <v/>
      </c>
      <c r="AC38" s="407"/>
      <c r="AD38" s="407" t="str">
        <f>IF(AND('MAPA DE RIESGO'!$I$22="Muy Baja",'MAPA DE RIESGO'!$M$22="Mayor"),CONCATENATE("R",'MAPA DE RIESGO'!$B$22),"")</f>
        <v/>
      </c>
      <c r="AE38" s="407"/>
      <c r="AF38" s="407" t="str">
        <f>IF(AND('MAPA DE RIESGO'!$I$28="Muy Baja",'MAPA DE RIESGO'!$M$28="Mayor"),CONCATENATE("R",'MAPA DE RIESGO'!$B$28),"")</f>
        <v/>
      </c>
      <c r="AG38" s="408"/>
      <c r="AH38" s="396" t="str">
        <f>IF(AND('MAPA DE RIESGO'!$I$16="Muy Baja",'MAPA DE RIESGO'!$M$16="Catastrófico"),CONCATENATE("R",'MAPA DE RIESGO'!$B$16),"")</f>
        <v/>
      </c>
      <c r="AI38" s="397"/>
      <c r="AJ38" s="397" t="str">
        <f>IF(AND('MAPA DE RIESGO'!$I$22="Muy Baja",'MAPA DE RIESGO'!$M$22="Catastrófico"),CONCATENATE("R",'MAPA DE RIESGO'!$B$22),"")</f>
        <v/>
      </c>
      <c r="AK38" s="397"/>
      <c r="AL38" s="397" t="str">
        <f>IF(AND('MAPA DE RIESGO'!$I$28="Muy Baja",'MAPA DE RIESGO'!$M$28="Catastrófico"),CONCATENATE("R",'MAPA DE RIESGO'!$B$28),"")</f>
        <v/>
      </c>
      <c r="AM38" s="398"/>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421"/>
      <c r="C39" s="421"/>
      <c r="D39" s="422"/>
      <c r="E39" s="413"/>
      <c r="F39" s="414"/>
      <c r="G39" s="414"/>
      <c r="H39" s="414"/>
      <c r="I39" s="415"/>
      <c r="J39" s="372"/>
      <c r="K39" s="373"/>
      <c r="L39" s="373"/>
      <c r="M39" s="373"/>
      <c r="N39" s="373"/>
      <c r="O39" s="374"/>
      <c r="P39" s="372"/>
      <c r="Q39" s="373"/>
      <c r="R39" s="373"/>
      <c r="S39" s="373"/>
      <c r="T39" s="373"/>
      <c r="U39" s="374"/>
      <c r="V39" s="381"/>
      <c r="W39" s="382"/>
      <c r="X39" s="382"/>
      <c r="Y39" s="382"/>
      <c r="Z39" s="382"/>
      <c r="AA39" s="383"/>
      <c r="AB39" s="399"/>
      <c r="AC39" s="400"/>
      <c r="AD39" s="400"/>
      <c r="AE39" s="400"/>
      <c r="AF39" s="400"/>
      <c r="AG39" s="402"/>
      <c r="AH39" s="390"/>
      <c r="AI39" s="391"/>
      <c r="AJ39" s="391"/>
      <c r="AK39" s="391"/>
      <c r="AL39" s="391"/>
      <c r="AM39" s="392"/>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421"/>
      <c r="C40" s="421"/>
      <c r="D40" s="422"/>
      <c r="E40" s="413"/>
      <c r="F40" s="414"/>
      <c r="G40" s="414"/>
      <c r="H40" s="414"/>
      <c r="I40" s="415"/>
      <c r="J40" s="372" t="str">
        <f>IF(AND('MAPA DE RIESGO'!$I$34="Muy Baja",'MAPA DE RIESGO'!$M$34="Leve"),CONCATENATE("R",'MAPA DE RIESGO'!$B$34),"")</f>
        <v/>
      </c>
      <c r="K40" s="373"/>
      <c r="L40" s="373" t="str">
        <f>IF(AND('MAPA DE RIESGO'!$I$40="Muy Baja",'MAPA DE RIESGO'!$M$40="Leve"),CONCATENATE("R",'MAPA DE RIESGO'!$B$40),"")</f>
        <v/>
      </c>
      <c r="M40" s="373"/>
      <c r="N40" s="373" t="str">
        <f>IF(AND('MAPA DE RIESGO'!$I$46="Muy Baja",'MAPA DE RIESGO'!$M$46="Leve"),CONCATENATE("R",'MAPA DE RIESGO'!$B$46),"")</f>
        <v/>
      </c>
      <c r="O40" s="374"/>
      <c r="P40" s="372" t="str">
        <f>IF(AND('MAPA DE RIESGO'!$I$34="Muy Baja",'MAPA DE RIESGO'!$M$34="Menor"),CONCATENATE("R",'MAPA DE RIESGO'!$B$34),"")</f>
        <v/>
      </c>
      <c r="Q40" s="373"/>
      <c r="R40" s="373" t="str">
        <f>IF(AND('MAPA DE RIESGO'!$I$40="Muy Baja",'MAPA DE RIESGO'!$M$40="Menor"),CONCATENATE("R",'MAPA DE RIESGO'!$B$40),"")</f>
        <v/>
      </c>
      <c r="S40" s="373"/>
      <c r="T40" s="373" t="str">
        <f>IF(AND('MAPA DE RIESGO'!$I$46="Muy Baja",'MAPA DE RIESGO'!$M$46="Menor"),CONCATENATE("R",'MAPA DE RIESGO'!$B$46),"")</f>
        <v/>
      </c>
      <c r="U40" s="374"/>
      <c r="V40" s="381" t="str">
        <f>IF(AND('MAPA DE RIESGO'!$I$34="Muy Baja",'MAPA DE RIESGO'!$M$34="Moderado"),CONCATENATE("R",'MAPA DE RIESGO'!$B$34),"")</f>
        <v/>
      </c>
      <c r="W40" s="382"/>
      <c r="X40" s="382" t="str">
        <f>IF(AND('MAPA DE RIESGO'!$I$40="Muy Baja",'MAPA DE RIESGO'!$M$40="Moderado"),CONCATENATE("R",'MAPA DE RIESGO'!$B$40),"")</f>
        <v/>
      </c>
      <c r="Y40" s="382"/>
      <c r="Z40" s="382" t="str">
        <f>IF(AND('MAPA DE RIESGO'!$I$46="Muy Baja",'MAPA DE RIESGO'!$M$46="Moderado"),CONCATENATE("R",'MAPA DE RIESGO'!$B$46),"")</f>
        <v/>
      </c>
      <c r="AA40" s="383"/>
      <c r="AB40" s="399" t="str">
        <f>IF(AND('MAPA DE RIESGO'!$I$34="Muy Baja",'MAPA DE RIESGO'!$M$34="Mayor"),CONCATENATE("R",'MAPA DE RIESGO'!$B$34),"")</f>
        <v/>
      </c>
      <c r="AC40" s="400"/>
      <c r="AD40" s="401" t="str">
        <f>IF(AND('MAPA DE RIESGO'!$I$40="Muy Baja",'MAPA DE RIESGO'!$M$40="Mayor"),CONCATENATE("R",'MAPA DE RIESGO'!$B$40),"")</f>
        <v/>
      </c>
      <c r="AE40" s="401"/>
      <c r="AF40" s="401" t="str">
        <f>IF(AND('MAPA DE RIESGO'!$I$46="Muy Baja",'MAPA DE RIESGO'!$M$46="Mayor"),CONCATENATE("R",'MAPA DE RIESGO'!$B$46),"")</f>
        <v/>
      </c>
      <c r="AG40" s="402"/>
      <c r="AH40" s="390" t="str">
        <f>IF(AND('MAPA DE RIESGO'!$I$34="Muy Baja",'MAPA DE RIESGO'!$M$34="Catastrófico"),CONCATENATE("R",'MAPA DE RIESGO'!$B$34),"")</f>
        <v/>
      </c>
      <c r="AI40" s="391"/>
      <c r="AJ40" s="391" t="str">
        <f>IF(AND('MAPA DE RIESGO'!$I$40="Muy Baja",'MAPA DE RIESGO'!$M$40="Catastrófico"),CONCATENATE("R",'MAPA DE RIESGO'!$B$40),"")</f>
        <v/>
      </c>
      <c r="AK40" s="391"/>
      <c r="AL40" s="391" t="str">
        <f>IF(AND('MAPA DE RIESGO'!$I$46="Muy Baja",'MAPA DE RIESGO'!$M$46="Catastrófico"),CONCATENATE("R",'MAPA DE RIESGO'!$B$46),"")</f>
        <v/>
      </c>
      <c r="AM40" s="392"/>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421"/>
      <c r="C41" s="421"/>
      <c r="D41" s="422"/>
      <c r="E41" s="413"/>
      <c r="F41" s="414"/>
      <c r="G41" s="414"/>
      <c r="H41" s="414"/>
      <c r="I41" s="415"/>
      <c r="J41" s="372"/>
      <c r="K41" s="373"/>
      <c r="L41" s="373"/>
      <c r="M41" s="373"/>
      <c r="N41" s="373"/>
      <c r="O41" s="374"/>
      <c r="P41" s="372"/>
      <c r="Q41" s="373"/>
      <c r="R41" s="373"/>
      <c r="S41" s="373"/>
      <c r="T41" s="373"/>
      <c r="U41" s="374"/>
      <c r="V41" s="381"/>
      <c r="W41" s="382"/>
      <c r="X41" s="382"/>
      <c r="Y41" s="382"/>
      <c r="Z41" s="382"/>
      <c r="AA41" s="383"/>
      <c r="AB41" s="399"/>
      <c r="AC41" s="400"/>
      <c r="AD41" s="401"/>
      <c r="AE41" s="401"/>
      <c r="AF41" s="401"/>
      <c r="AG41" s="402"/>
      <c r="AH41" s="390"/>
      <c r="AI41" s="391"/>
      <c r="AJ41" s="391"/>
      <c r="AK41" s="391"/>
      <c r="AL41" s="391"/>
      <c r="AM41" s="392"/>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421"/>
      <c r="C42" s="421"/>
      <c r="D42" s="422"/>
      <c r="E42" s="413"/>
      <c r="F42" s="414"/>
      <c r="G42" s="414"/>
      <c r="H42" s="414"/>
      <c r="I42" s="415"/>
      <c r="J42" s="372" t="str">
        <f>IF(AND('MAPA DE RIESGO'!$I$52="Muy Baja",'MAPA DE RIESGO'!$M$52="Leve"),CONCATENATE("R",'MAPA DE RIESGO'!$B$52),"")</f>
        <v/>
      </c>
      <c r="K42" s="373"/>
      <c r="L42" s="373" t="str">
        <f>IF(AND('MAPA DE RIESGO'!$I$58="Muy Baja",'MAPA DE RIESGO'!$M$58="Leve"),CONCATENATE("R",'MAPA DE RIESGO'!$B$58),"")</f>
        <v/>
      </c>
      <c r="M42" s="373"/>
      <c r="N42" s="373" t="str">
        <f>IF(AND('MAPA DE RIESGO'!$I$64="Muy Baja",'MAPA DE RIESGO'!$M$64="Leve"),CONCATENATE("R",'MAPA DE RIESGO'!$B$64),"")</f>
        <v/>
      </c>
      <c r="O42" s="374"/>
      <c r="P42" s="372" t="str">
        <f>IF(AND('MAPA DE RIESGO'!$I$52="Muy Baja",'MAPA DE RIESGO'!$M$52="Menor"),CONCATENATE("R",'MAPA DE RIESGO'!$B$52),"")</f>
        <v/>
      </c>
      <c r="Q42" s="373"/>
      <c r="R42" s="373" t="str">
        <f>IF(AND('MAPA DE RIESGO'!$I$58="Muy Baja",'MAPA DE RIESGO'!$M$58="Menor"),CONCATENATE("R",'MAPA DE RIESGO'!$B$58),"")</f>
        <v/>
      </c>
      <c r="S42" s="373"/>
      <c r="T42" s="373" t="str">
        <f>IF(AND('MAPA DE RIESGO'!$I$64="Muy Baja",'MAPA DE RIESGO'!$M$64="Menor"),CONCATENATE("R",'MAPA DE RIESGO'!$B$64),"")</f>
        <v/>
      </c>
      <c r="U42" s="374"/>
      <c r="V42" s="381" t="str">
        <f>IF(AND('MAPA DE RIESGO'!$I$52="Muy Baja",'MAPA DE RIESGO'!$M$52="Moderado"),CONCATENATE("R",'MAPA DE RIESGO'!$B$52),"")</f>
        <v/>
      </c>
      <c r="W42" s="382"/>
      <c r="X42" s="382" t="str">
        <f>IF(AND('MAPA DE RIESGO'!$I$58="Muy Baja",'MAPA DE RIESGO'!$M$58="Moderado"),CONCATENATE("R",'MAPA DE RIESGO'!$B$58),"")</f>
        <v/>
      </c>
      <c r="Y42" s="382"/>
      <c r="Z42" s="382" t="str">
        <f>IF(AND('MAPA DE RIESGO'!$I$64="Muy Baja",'MAPA DE RIESGO'!$M$64="Moderado"),CONCATENATE("R",'MAPA DE RIESGO'!$B$64),"")</f>
        <v/>
      </c>
      <c r="AA42" s="383"/>
      <c r="AB42" s="399" t="str">
        <f>IF(AND('MAPA DE RIESGO'!$I$52="Muy Baja",'MAPA DE RIESGO'!$M$52="Mayor"),CONCATENATE("R",'MAPA DE RIESGO'!$B$52),"")</f>
        <v/>
      </c>
      <c r="AC42" s="400"/>
      <c r="AD42" s="401" t="str">
        <f>IF(AND('MAPA DE RIESGO'!$I$58="Muy Baja",'MAPA DE RIESGO'!$M$58="Mayor"),CONCATENATE("R",'MAPA DE RIESGO'!$B$58),"")</f>
        <v/>
      </c>
      <c r="AE42" s="401"/>
      <c r="AF42" s="401" t="str">
        <f>IF(AND('MAPA DE RIESGO'!$I$64="Muy Baja",'MAPA DE RIESGO'!$M$64="Mayor"),CONCATENATE("R",'MAPA DE RIESGO'!$B$64),"")</f>
        <v/>
      </c>
      <c r="AG42" s="402"/>
      <c r="AH42" s="390" t="str">
        <f>IF(AND('MAPA DE RIESGO'!$I$52="Muy Baja",'MAPA DE RIESGO'!$M$52="Catastrófico"),CONCATENATE("R",'MAPA DE RIESGO'!$B$52),"")</f>
        <v/>
      </c>
      <c r="AI42" s="391"/>
      <c r="AJ42" s="391" t="str">
        <f>IF(AND('MAPA DE RIESGO'!$I$58="Muy Baja",'MAPA DE RIESGO'!$M$58="Catastrófico"),CONCATENATE("R",'MAPA DE RIESGO'!$B$58),"")</f>
        <v/>
      </c>
      <c r="AK42" s="391"/>
      <c r="AL42" s="391" t="str">
        <f>IF(AND('MAPA DE RIESGO'!$I$64="Muy Baja",'MAPA DE RIESGO'!$M$64="Catastrófico"),CONCATENATE("R",'MAPA DE RIESGO'!$B$64),"")</f>
        <v/>
      </c>
      <c r="AM42" s="392"/>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421"/>
      <c r="C43" s="421"/>
      <c r="D43" s="422"/>
      <c r="E43" s="413"/>
      <c r="F43" s="414"/>
      <c r="G43" s="414"/>
      <c r="H43" s="414"/>
      <c r="I43" s="415"/>
      <c r="J43" s="372"/>
      <c r="K43" s="373"/>
      <c r="L43" s="373"/>
      <c r="M43" s="373"/>
      <c r="N43" s="373"/>
      <c r="O43" s="374"/>
      <c r="P43" s="372"/>
      <c r="Q43" s="373"/>
      <c r="R43" s="373"/>
      <c r="S43" s="373"/>
      <c r="T43" s="373"/>
      <c r="U43" s="374"/>
      <c r="V43" s="381"/>
      <c r="W43" s="382"/>
      <c r="X43" s="382"/>
      <c r="Y43" s="382"/>
      <c r="Z43" s="382"/>
      <c r="AA43" s="383"/>
      <c r="AB43" s="399"/>
      <c r="AC43" s="400"/>
      <c r="AD43" s="401"/>
      <c r="AE43" s="401"/>
      <c r="AF43" s="401"/>
      <c r="AG43" s="402"/>
      <c r="AH43" s="390"/>
      <c r="AI43" s="391"/>
      <c r="AJ43" s="391"/>
      <c r="AK43" s="391"/>
      <c r="AL43" s="391"/>
      <c r="AM43" s="392"/>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421"/>
      <c r="C44" s="421"/>
      <c r="D44" s="422"/>
      <c r="E44" s="413"/>
      <c r="F44" s="414"/>
      <c r="G44" s="414"/>
      <c r="H44" s="414"/>
      <c r="I44" s="415"/>
      <c r="J44" s="372" t="str">
        <f>IF(AND('MAPA DE RIESGO'!$I$70="Muy Baja",'MAPA DE RIESGO'!$M$70="Leve"),CONCATENATE("R",'MAPA DE RIESGO'!$B$70),"")</f>
        <v/>
      </c>
      <c r="K44" s="373"/>
      <c r="L44" s="373" t="str">
        <f>IF(AND('MAPA DE RIESGO'!$I$76="Muy Baja",'MAPA DE RIESGO'!$M$76="Leve"),CONCATENATE("R",'MAPA DE RIESGO'!$B$76),"")</f>
        <v/>
      </c>
      <c r="M44" s="373"/>
      <c r="N44" s="373" t="str">
        <f>IF(AND('MAPA DE RIESGO'!$I$82="Muy Baja",'MAPA DE RIESGO'!$M$82="Leve"),CONCATENATE("R",'MAPA DE RIESGO'!$B$82),"")</f>
        <v/>
      </c>
      <c r="O44" s="374"/>
      <c r="P44" s="372" t="str">
        <f>IF(AND('MAPA DE RIESGO'!$I$70="Muy Baja",'MAPA DE RIESGO'!$M$70="Menor"),CONCATENATE("R",'MAPA DE RIESGO'!$B$70),"")</f>
        <v/>
      </c>
      <c r="Q44" s="373"/>
      <c r="R44" s="373" t="str">
        <f>IF(AND('MAPA DE RIESGO'!$I$76="Muy Baja",'MAPA DE RIESGO'!$M$76="Menor"),CONCATENATE("R",'MAPA DE RIESGO'!$B$76),"")</f>
        <v/>
      </c>
      <c r="S44" s="373"/>
      <c r="T44" s="373" t="str">
        <f>IF(AND('MAPA DE RIESGO'!$I$82="Muy Baja",'MAPA DE RIESGO'!$M$82="Menor"),CONCATENATE("R",'MAPA DE RIESGO'!$B$82),"")</f>
        <v/>
      </c>
      <c r="U44" s="374"/>
      <c r="V44" s="381" t="str">
        <f>IF(AND('MAPA DE RIESGO'!$I$70="Muy Baja",'MAPA DE RIESGO'!$M$70="Moderado"),CONCATENATE("R",'MAPA DE RIESGO'!$B$70),"")</f>
        <v/>
      </c>
      <c r="W44" s="382"/>
      <c r="X44" s="382" t="str">
        <f>IF(AND('MAPA DE RIESGO'!$I$76="Muy Baja",'MAPA DE RIESGO'!$M$76="Moderado"),CONCATENATE("R",'MAPA DE RIESGO'!$B$76),"")</f>
        <v/>
      </c>
      <c r="Y44" s="382"/>
      <c r="Z44" s="382" t="str">
        <f>IF(AND('MAPA DE RIESGO'!$I$82="Muy Baja",'MAPA DE RIESGO'!$M$82="Moderado"),CONCATENATE("R",'MAPA DE RIESGO'!$B$82),"")</f>
        <v/>
      </c>
      <c r="AA44" s="383"/>
      <c r="AB44" s="399" t="str">
        <f>IF(AND('MAPA DE RIESGO'!$I$70="Muy Baja",'MAPA DE RIESGO'!$M$70="Mayor"),CONCATENATE("R",'MAPA DE RIESGO'!$B$70),"")</f>
        <v/>
      </c>
      <c r="AC44" s="400"/>
      <c r="AD44" s="401" t="str">
        <f>IF(AND('MAPA DE RIESGO'!$I$76="Muy Baja",'MAPA DE RIESGO'!$M$76="Mayor"),CONCATENATE("R",'MAPA DE RIESGO'!$B$76),"")</f>
        <v/>
      </c>
      <c r="AE44" s="401"/>
      <c r="AF44" s="401" t="str">
        <f>IF(AND('MAPA DE RIESGO'!$I$82="Muy Baja",'MAPA DE RIESGO'!$M$82="Mayor"),CONCATENATE("R",'MAPA DE RIESGO'!$B$82),"")</f>
        <v/>
      </c>
      <c r="AG44" s="402"/>
      <c r="AH44" s="390" t="str">
        <f>IF(AND('MAPA DE RIESGO'!$I$70="Muy Baja",'MAPA DE RIESGO'!$M$70="Catastrófico"),CONCATENATE("R",'MAPA DE RIESGO'!$B$70),"")</f>
        <v/>
      </c>
      <c r="AI44" s="391"/>
      <c r="AJ44" s="391" t="str">
        <f>IF(AND('MAPA DE RIESGO'!$I$76="Muy Baja",'MAPA DE RIESGO'!$M$76="Catastrófico"),CONCATENATE("R",'MAPA DE RIESGO'!$B$76),"")</f>
        <v/>
      </c>
      <c r="AK44" s="391"/>
      <c r="AL44" s="391" t="str">
        <f>IF(AND('MAPA DE RIESGO'!$I$82="Muy Baja",'MAPA DE RIESGO'!$M$82="Catastrófico"),CONCATENATE("R",'MAPA DE RIESGO'!$B$82),"")</f>
        <v/>
      </c>
      <c r="AM44" s="392"/>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421"/>
      <c r="C45" s="421"/>
      <c r="D45" s="422"/>
      <c r="E45" s="416"/>
      <c r="F45" s="417"/>
      <c r="G45" s="417"/>
      <c r="H45" s="417"/>
      <c r="I45" s="418"/>
      <c r="J45" s="375"/>
      <c r="K45" s="376"/>
      <c r="L45" s="376"/>
      <c r="M45" s="376"/>
      <c r="N45" s="376"/>
      <c r="O45" s="377"/>
      <c r="P45" s="375"/>
      <c r="Q45" s="376"/>
      <c r="R45" s="376"/>
      <c r="S45" s="376"/>
      <c r="T45" s="376"/>
      <c r="U45" s="377"/>
      <c r="V45" s="384"/>
      <c r="W45" s="385"/>
      <c r="X45" s="385"/>
      <c r="Y45" s="385"/>
      <c r="Z45" s="385"/>
      <c r="AA45" s="386"/>
      <c r="AB45" s="403"/>
      <c r="AC45" s="404"/>
      <c r="AD45" s="404"/>
      <c r="AE45" s="404"/>
      <c r="AF45" s="404"/>
      <c r="AG45" s="405"/>
      <c r="AH45" s="393"/>
      <c r="AI45" s="394"/>
      <c r="AJ45" s="394"/>
      <c r="AK45" s="394"/>
      <c r="AL45" s="394"/>
      <c r="AM45" s="39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410" t="s">
        <v>103</v>
      </c>
      <c r="K46" s="411"/>
      <c r="L46" s="411"/>
      <c r="M46" s="411"/>
      <c r="N46" s="411"/>
      <c r="O46" s="412"/>
      <c r="P46" s="410" t="s">
        <v>102</v>
      </c>
      <c r="Q46" s="411"/>
      <c r="R46" s="411"/>
      <c r="S46" s="411"/>
      <c r="T46" s="411"/>
      <c r="U46" s="412"/>
      <c r="V46" s="410" t="s">
        <v>101</v>
      </c>
      <c r="W46" s="411"/>
      <c r="X46" s="411"/>
      <c r="Y46" s="411"/>
      <c r="Z46" s="411"/>
      <c r="AA46" s="412"/>
      <c r="AB46" s="410" t="s">
        <v>100</v>
      </c>
      <c r="AC46" s="420"/>
      <c r="AD46" s="411"/>
      <c r="AE46" s="411"/>
      <c r="AF46" s="411"/>
      <c r="AG46" s="412"/>
      <c r="AH46" s="410" t="s">
        <v>99</v>
      </c>
      <c r="AI46" s="411"/>
      <c r="AJ46" s="411"/>
      <c r="AK46" s="411"/>
      <c r="AL46" s="411"/>
      <c r="AM46" s="412"/>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413"/>
      <c r="K47" s="414"/>
      <c r="L47" s="414"/>
      <c r="M47" s="414"/>
      <c r="N47" s="414"/>
      <c r="O47" s="415"/>
      <c r="P47" s="413"/>
      <c r="Q47" s="414"/>
      <c r="R47" s="414"/>
      <c r="S47" s="414"/>
      <c r="T47" s="414"/>
      <c r="U47" s="415"/>
      <c r="V47" s="413"/>
      <c r="W47" s="414"/>
      <c r="X47" s="414"/>
      <c r="Y47" s="414"/>
      <c r="Z47" s="414"/>
      <c r="AA47" s="415"/>
      <c r="AB47" s="413"/>
      <c r="AC47" s="414"/>
      <c r="AD47" s="414"/>
      <c r="AE47" s="414"/>
      <c r="AF47" s="414"/>
      <c r="AG47" s="415"/>
      <c r="AH47" s="413"/>
      <c r="AI47" s="414"/>
      <c r="AJ47" s="414"/>
      <c r="AK47" s="414"/>
      <c r="AL47" s="414"/>
      <c r="AM47" s="41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413"/>
      <c r="K48" s="414"/>
      <c r="L48" s="414"/>
      <c r="M48" s="414"/>
      <c r="N48" s="414"/>
      <c r="O48" s="415"/>
      <c r="P48" s="413"/>
      <c r="Q48" s="414"/>
      <c r="R48" s="414"/>
      <c r="S48" s="414"/>
      <c r="T48" s="414"/>
      <c r="U48" s="415"/>
      <c r="V48" s="413"/>
      <c r="W48" s="414"/>
      <c r="X48" s="414"/>
      <c r="Y48" s="414"/>
      <c r="Z48" s="414"/>
      <c r="AA48" s="415"/>
      <c r="AB48" s="413"/>
      <c r="AC48" s="414"/>
      <c r="AD48" s="414"/>
      <c r="AE48" s="414"/>
      <c r="AF48" s="414"/>
      <c r="AG48" s="415"/>
      <c r="AH48" s="413"/>
      <c r="AI48" s="414"/>
      <c r="AJ48" s="414"/>
      <c r="AK48" s="414"/>
      <c r="AL48" s="414"/>
      <c r="AM48" s="41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413"/>
      <c r="K49" s="414"/>
      <c r="L49" s="414"/>
      <c r="M49" s="414"/>
      <c r="N49" s="414"/>
      <c r="O49" s="415"/>
      <c r="P49" s="413"/>
      <c r="Q49" s="414"/>
      <c r="R49" s="414"/>
      <c r="S49" s="414"/>
      <c r="T49" s="414"/>
      <c r="U49" s="415"/>
      <c r="V49" s="413"/>
      <c r="W49" s="414"/>
      <c r="X49" s="414"/>
      <c r="Y49" s="414"/>
      <c r="Z49" s="414"/>
      <c r="AA49" s="415"/>
      <c r="AB49" s="413"/>
      <c r="AC49" s="414"/>
      <c r="AD49" s="414"/>
      <c r="AE49" s="414"/>
      <c r="AF49" s="414"/>
      <c r="AG49" s="415"/>
      <c r="AH49" s="413"/>
      <c r="AI49" s="414"/>
      <c r="AJ49" s="414"/>
      <c r="AK49" s="414"/>
      <c r="AL49" s="414"/>
      <c r="AM49" s="41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413"/>
      <c r="K50" s="414"/>
      <c r="L50" s="414"/>
      <c r="M50" s="414"/>
      <c r="N50" s="414"/>
      <c r="O50" s="415"/>
      <c r="P50" s="413"/>
      <c r="Q50" s="414"/>
      <c r="R50" s="414"/>
      <c r="S50" s="414"/>
      <c r="T50" s="414"/>
      <c r="U50" s="415"/>
      <c r="V50" s="413"/>
      <c r="W50" s="414"/>
      <c r="X50" s="414"/>
      <c r="Y50" s="414"/>
      <c r="Z50" s="414"/>
      <c r="AA50" s="415"/>
      <c r="AB50" s="413"/>
      <c r="AC50" s="414"/>
      <c r="AD50" s="414"/>
      <c r="AE50" s="414"/>
      <c r="AF50" s="414"/>
      <c r="AG50" s="415"/>
      <c r="AH50" s="413"/>
      <c r="AI50" s="414"/>
      <c r="AJ50" s="414"/>
      <c r="AK50" s="414"/>
      <c r="AL50" s="414"/>
      <c r="AM50" s="41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416"/>
      <c r="K51" s="417"/>
      <c r="L51" s="417"/>
      <c r="M51" s="417"/>
      <c r="N51" s="417"/>
      <c r="O51" s="418"/>
      <c r="P51" s="416"/>
      <c r="Q51" s="417"/>
      <c r="R51" s="417"/>
      <c r="S51" s="417"/>
      <c r="T51" s="417"/>
      <c r="U51" s="418"/>
      <c r="V51" s="416"/>
      <c r="W51" s="417"/>
      <c r="X51" s="417"/>
      <c r="Y51" s="417"/>
      <c r="Z51" s="417"/>
      <c r="AA51" s="418"/>
      <c r="AB51" s="416"/>
      <c r="AC51" s="417"/>
      <c r="AD51" s="417"/>
      <c r="AE51" s="417"/>
      <c r="AF51" s="417"/>
      <c r="AG51" s="418"/>
      <c r="AH51" s="416"/>
      <c r="AI51" s="417"/>
      <c r="AJ51" s="417"/>
      <c r="AK51" s="417"/>
      <c r="AL51" s="417"/>
      <c r="AM51" s="418"/>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5" zoomScale="40" zoomScaleNormal="40" workbookViewId="0"/>
  </sheetViews>
  <sheetFormatPr baseColWidth="10" defaultRowHeight="15" x14ac:dyDescent="0.25"/>
  <cols>
    <col min="2" max="18" width="5.7109375" customWidth="1" collapsed="1"/>
    <col min="19" max="19" width="8.42578125" customWidth="1" collapsed="1"/>
    <col min="20" max="23" width="5.7109375" customWidth="1" collapsed="1"/>
    <col min="24" max="24" width="8.5703125" customWidth="1" collapsed="1"/>
    <col min="25" max="26" width="5.7109375" customWidth="1" collapsed="1"/>
    <col min="27" max="27" width="10.7109375" customWidth="1" collapsed="1"/>
    <col min="28" max="28" width="7.28515625" customWidth="1" collapsed="1"/>
    <col min="29" max="29" width="7.42578125" customWidth="1" collapsed="1"/>
    <col min="30" max="33" width="5.7109375" customWidth="1" collapsed="1"/>
    <col min="34" max="34" width="8.5703125" customWidth="1" collapsed="1"/>
    <col min="35" max="39" width="5.7109375" customWidth="1" collapsed="1"/>
    <col min="41" max="46" width="5.7109375" customWidth="1" collapsed="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371" t="s">
        <v>140</v>
      </c>
      <c r="C2" s="371"/>
      <c r="D2" s="371"/>
      <c r="E2" s="371"/>
      <c r="F2" s="371"/>
      <c r="G2" s="371"/>
      <c r="H2" s="371"/>
      <c r="I2" s="371"/>
      <c r="J2" s="409" t="s">
        <v>2</v>
      </c>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L2" s="409"/>
      <c r="AM2" s="409"/>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371"/>
      <c r="C3" s="371"/>
      <c r="D3" s="371"/>
      <c r="E3" s="371"/>
      <c r="F3" s="371"/>
      <c r="G3" s="371"/>
      <c r="H3" s="371"/>
      <c r="I3" s="371"/>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c r="AM3" s="409"/>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371"/>
      <c r="C4" s="371"/>
      <c r="D4" s="371"/>
      <c r="E4" s="371"/>
      <c r="F4" s="371"/>
      <c r="G4" s="371"/>
      <c r="H4" s="371"/>
      <c r="I4" s="371"/>
      <c r="J4" s="409"/>
      <c r="K4" s="409"/>
      <c r="L4" s="409"/>
      <c r="M4" s="409"/>
      <c r="N4" s="409"/>
      <c r="O4" s="409"/>
      <c r="P4" s="409"/>
      <c r="Q4" s="409"/>
      <c r="R4" s="409"/>
      <c r="S4" s="409"/>
      <c r="T4" s="409"/>
      <c r="U4" s="409"/>
      <c r="V4" s="409"/>
      <c r="W4" s="409"/>
      <c r="X4" s="409"/>
      <c r="Y4" s="409"/>
      <c r="Z4" s="409"/>
      <c r="AA4" s="409"/>
      <c r="AB4" s="409"/>
      <c r="AC4" s="409"/>
      <c r="AD4" s="409"/>
      <c r="AE4" s="409"/>
      <c r="AF4" s="409"/>
      <c r="AG4" s="409"/>
      <c r="AH4" s="409"/>
      <c r="AI4" s="409"/>
      <c r="AJ4" s="409"/>
      <c r="AK4" s="409"/>
      <c r="AL4" s="409"/>
      <c r="AM4" s="409"/>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421" t="s">
        <v>4</v>
      </c>
      <c r="C6" s="421"/>
      <c r="D6" s="422"/>
      <c r="E6" s="459" t="s">
        <v>107</v>
      </c>
      <c r="F6" s="460"/>
      <c r="G6" s="460"/>
      <c r="H6" s="460"/>
      <c r="I6" s="461"/>
      <c r="J6" s="17" t="str">
        <f>IF(AND('MAPA DE RIESGO'!$Z$16="Muy Alta",'MAPA DE RIESGO'!$AB$16="Leve"),CONCATENATE("R1C",'MAPA DE RIESGO'!$P$16),"")</f>
        <v/>
      </c>
      <c r="K6" s="18" t="str">
        <f>IF(AND('MAPA DE RIESGO'!$Z$17="Muy Alta",'MAPA DE RIESGO'!$AB$17="Leve"),CONCATENATE("R1C",'MAPA DE RIESGO'!$P$17),"")</f>
        <v/>
      </c>
      <c r="L6" s="18" t="str">
        <f>IF(AND('MAPA DE RIESGO'!$Z$18="Muy Alta",'MAPA DE RIESGO'!$AB$18="Leve"),CONCATENATE("R1C",'MAPA DE RIESGO'!$P$18),"")</f>
        <v/>
      </c>
      <c r="M6" s="18" t="str">
        <f>IF(AND('MAPA DE RIESGO'!$Z$19="Muy Alta",'MAPA DE RIESGO'!$AB$19="Leve"),CONCATENATE("R1C",'MAPA DE RIESGO'!$P$19),"")</f>
        <v/>
      </c>
      <c r="N6" s="18" t="str">
        <f>IF(AND('MAPA DE RIESGO'!$Z$20="Muy Alta",'MAPA DE RIESGO'!$AB$20="Leve"),CONCATENATE("R1C",'MAPA DE RIESGO'!$P$20),"")</f>
        <v/>
      </c>
      <c r="O6" s="19" t="str">
        <f>IF(AND('MAPA DE RIESGO'!$Z$21="Muy Alta",'MAPA DE RIESGO'!$AB$21="Leve"),CONCATENATE("R1C",'MAPA DE RIESGO'!$P$21),"")</f>
        <v/>
      </c>
      <c r="P6" s="17" t="str">
        <f>IF(AND('MAPA DE RIESGO'!$Z$16="Muy Alta",'MAPA DE RIESGO'!$AB$16="Menor"),CONCATENATE("R1C",'MAPA DE RIESGO'!$P$16),"")</f>
        <v/>
      </c>
      <c r="Q6" s="18" t="str">
        <f>IF(AND('MAPA DE RIESGO'!$Z$17="Muy Alta",'MAPA DE RIESGO'!$AB$17="Menor"),CONCATENATE("R1C",'MAPA DE RIESGO'!$P$17),"")</f>
        <v/>
      </c>
      <c r="R6" s="18" t="str">
        <f>IF(AND('MAPA DE RIESGO'!$Z$18="Muy Alta",'MAPA DE RIESGO'!$AB$18="Menor"),CONCATENATE("R1C",'MAPA DE RIESGO'!$P$18),"")</f>
        <v/>
      </c>
      <c r="S6" s="18" t="str">
        <f>IF(AND('MAPA DE RIESGO'!$Z$19="Muy Alta",'MAPA DE RIESGO'!$AB$19="Menor"),CONCATENATE("R1C",'MAPA DE RIESGO'!$P$19),"")</f>
        <v/>
      </c>
      <c r="T6" s="18" t="str">
        <f>IF(AND('MAPA DE RIESGO'!$Z$20="Muy Alta",'MAPA DE RIESGO'!$AB$20="Menor"),CONCATENATE("R1C",'MAPA DE RIESGO'!$P$20),"")</f>
        <v/>
      </c>
      <c r="U6" s="19" t="str">
        <f>IF(AND('MAPA DE RIESGO'!$Z$21="Muy Alta",'MAPA DE RIESGO'!$AB$21="Menor"),CONCATENATE("R1C",'MAPA DE RIESGO'!$P$21),"")</f>
        <v/>
      </c>
      <c r="V6" s="17" t="str">
        <f>IF(AND('MAPA DE RIESGO'!$Z$16="Muy Alta",'MAPA DE RIESGO'!$AB$16="Moderado"),CONCATENATE("R1C",'MAPA DE RIESGO'!$P$16),"")</f>
        <v/>
      </c>
      <c r="W6" s="18" t="str">
        <f>IF(AND('MAPA DE RIESGO'!$Z$17="Muy Alta",'MAPA DE RIESGO'!$AB$17="Moderado"),CONCATENATE("R1C",'MAPA DE RIESGO'!$P$17),"")</f>
        <v/>
      </c>
      <c r="X6" s="18" t="str">
        <f>IF(AND('MAPA DE RIESGO'!$Z$18="Muy Alta",'MAPA DE RIESGO'!$AB$18="Moderado"),CONCATENATE("R1C",'MAPA DE RIESGO'!$P$18),"")</f>
        <v/>
      </c>
      <c r="Y6" s="18" t="str">
        <f>IF(AND('MAPA DE RIESGO'!$Z$19="Muy Alta",'MAPA DE RIESGO'!$AB$19="Moderado"),CONCATENATE("R1C",'MAPA DE RIESGO'!$P$19),"")</f>
        <v/>
      </c>
      <c r="Z6" s="18" t="str">
        <f>IF(AND('MAPA DE RIESGO'!$Z$20="Muy Alta",'MAPA DE RIESGO'!$AB$20="Moderado"),CONCATENATE("R1C",'MAPA DE RIESGO'!$P$20),"")</f>
        <v/>
      </c>
      <c r="AA6" s="19" t="str">
        <f>IF(AND('MAPA DE RIESGO'!$Z$21="Muy Alta",'MAPA DE RIESGO'!$AB$21="Moderado"),CONCATENATE("R1C",'MAPA DE RIESGO'!$P$21),"")</f>
        <v/>
      </c>
      <c r="AB6" s="17" t="str">
        <f>IF(AND('MAPA DE RIESGO'!$Z$16="Muy Alta",'MAPA DE RIESGO'!$AB$16="Mayor"),CONCATENATE("R1C",'MAPA DE RIESGO'!$P$16),"")</f>
        <v/>
      </c>
      <c r="AC6" s="18" t="str">
        <f>IF(AND('MAPA DE RIESGO'!$Z$17="Muy Alta",'MAPA DE RIESGO'!$AB$17="Mayor"),CONCATENATE("R1C",'MAPA DE RIESGO'!$P$17),"")</f>
        <v/>
      </c>
      <c r="AD6" s="18" t="str">
        <f>IF(AND('MAPA DE RIESGO'!$Z$18="Muy Alta",'MAPA DE RIESGO'!$AB$18="Mayor"),CONCATENATE("R1C",'MAPA DE RIESGO'!$P$18),"")</f>
        <v/>
      </c>
      <c r="AE6" s="18" t="str">
        <f>IF(AND('MAPA DE RIESGO'!$Z$19="Muy Alta",'MAPA DE RIESGO'!$AB$19="Mayor"),CONCATENATE("R1C",'MAPA DE RIESGO'!$P$19),"")</f>
        <v/>
      </c>
      <c r="AF6" s="18" t="str">
        <f>IF(AND('MAPA DE RIESGO'!$Z$20="Muy Alta",'MAPA DE RIESGO'!$AB$20="Mayor"),CONCATENATE("R1C",'MAPA DE RIESGO'!$P$20),"")</f>
        <v/>
      </c>
      <c r="AG6" s="19" t="str">
        <f>IF(AND('MAPA DE RIESGO'!$Z$21="Muy Alta",'MAPA DE RIESGO'!$AB$21="Mayor"),CONCATENATE("R1C",'MAPA DE RIESGO'!$P$21),"")</f>
        <v/>
      </c>
      <c r="AH6" s="20" t="str">
        <f>IF(AND('MAPA DE RIESGO'!$Z$16="Muy Alta",'MAPA DE RIESGO'!$AB$16="Catastrófico"),CONCATENATE("R1C",'MAPA DE RIESGO'!$P$16),"")</f>
        <v/>
      </c>
      <c r="AI6" s="21" t="str">
        <f>IF(AND('MAPA DE RIESGO'!$Z$17="Muy Alta",'MAPA DE RIESGO'!$AB$17="Catastrófico"),CONCATENATE("R1C",'MAPA DE RIESGO'!$P$17),"")</f>
        <v/>
      </c>
      <c r="AJ6" s="21" t="str">
        <f>IF(AND('MAPA DE RIESGO'!$Z$18="Muy Alta",'MAPA DE RIESGO'!$AB$18="Catastrófico"),CONCATENATE("R1C",'MAPA DE RIESGO'!$P$18),"")</f>
        <v/>
      </c>
      <c r="AK6" s="21" t="str">
        <f>IF(AND('MAPA DE RIESGO'!$Z$19="Muy Alta",'MAPA DE RIESGO'!$AB$19="Catastrófico"),CONCATENATE("R1C",'MAPA DE RIESGO'!$P$19),"")</f>
        <v/>
      </c>
      <c r="AL6" s="21" t="str">
        <f>IF(AND('MAPA DE RIESGO'!$Z$20="Muy Alta",'MAPA DE RIESGO'!$AB$20="Catastrófico"),CONCATENATE("R1C",'MAPA DE RIESGO'!$P$20),"")</f>
        <v/>
      </c>
      <c r="AM6" s="22" t="str">
        <f>IF(AND('MAPA DE RIESGO'!$Z$21="Muy Alta",'MAPA DE RIESGO'!$AB$21="Catastrófico"),CONCATENATE("R1C",'MAPA DE RIESGO'!$P$21),"")</f>
        <v/>
      </c>
      <c r="AN6" s="55"/>
      <c r="AO6" s="480" t="s">
        <v>71</v>
      </c>
      <c r="AP6" s="481"/>
      <c r="AQ6" s="481"/>
      <c r="AR6" s="481"/>
      <c r="AS6" s="481"/>
      <c r="AT6" s="482"/>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421"/>
      <c r="C7" s="421"/>
      <c r="D7" s="422"/>
      <c r="E7" s="462"/>
      <c r="F7" s="463"/>
      <c r="G7" s="463"/>
      <c r="H7" s="463"/>
      <c r="I7" s="464"/>
      <c r="J7" s="23" t="str">
        <f>IF(AND('MAPA DE RIESGO'!$Z$22="Muy Alta",'MAPA DE RIESGO'!$AB$22="Leve"),CONCATENATE("R2C",'MAPA DE RIESGO'!$P$22),"")</f>
        <v/>
      </c>
      <c r="K7" s="24" t="str">
        <f>IF(AND('MAPA DE RIESGO'!$Z$23="Muy Alta",'MAPA DE RIESGO'!$AB$23="Leve"),CONCATENATE("R2C",'MAPA DE RIESGO'!$P$23),"")</f>
        <v/>
      </c>
      <c r="L7" s="24" t="str">
        <f>IF(AND('MAPA DE RIESGO'!$Z$24="Muy Alta",'MAPA DE RIESGO'!$AB$24="Leve"),CONCATENATE("R2C",'MAPA DE RIESGO'!$P$24),"")</f>
        <v/>
      </c>
      <c r="M7" s="24" t="str">
        <f>IF(AND('MAPA DE RIESGO'!$Z$25="Muy Alta",'MAPA DE RIESGO'!$AB$25="Leve"),CONCATENATE("R2C",'MAPA DE RIESGO'!$P$25),"")</f>
        <v/>
      </c>
      <c r="N7" s="24" t="str">
        <f>IF(AND('MAPA DE RIESGO'!$Z$26="Muy Alta",'MAPA DE RIESGO'!$AB$26="Leve"),CONCATENATE("R2C",'MAPA DE RIESGO'!$P$26),"")</f>
        <v/>
      </c>
      <c r="O7" s="25" t="str">
        <f>IF(AND('MAPA DE RIESGO'!$Z$27="Muy Alta",'MAPA DE RIESGO'!$AB$27="Leve"),CONCATENATE("R2C",'MAPA DE RIESGO'!$P$27),"")</f>
        <v/>
      </c>
      <c r="P7" s="23" t="str">
        <f>IF(AND('MAPA DE RIESGO'!$Z$22="Muy Alta",'MAPA DE RIESGO'!$AB$22="Menor"),CONCATENATE("R2C",'MAPA DE RIESGO'!$P$22),"")</f>
        <v/>
      </c>
      <c r="Q7" s="24" t="str">
        <f>IF(AND('MAPA DE RIESGO'!$Z$23="Muy Alta",'MAPA DE RIESGO'!$AB$23="Menor"),CONCATENATE("R2C",'MAPA DE RIESGO'!$P$23),"")</f>
        <v/>
      </c>
      <c r="R7" s="24" t="str">
        <f>IF(AND('MAPA DE RIESGO'!$Z$24="Muy Alta",'MAPA DE RIESGO'!$AB$24="Menor"),CONCATENATE("R2C",'MAPA DE RIESGO'!$P$24),"")</f>
        <v/>
      </c>
      <c r="S7" s="24" t="str">
        <f>IF(AND('MAPA DE RIESGO'!$Z$25="Muy Alta",'MAPA DE RIESGO'!$AB$25="Menor"),CONCATENATE("R2C",'MAPA DE RIESGO'!$P$25),"")</f>
        <v/>
      </c>
      <c r="T7" s="24" t="str">
        <f>IF(AND('MAPA DE RIESGO'!$Z$26="Muy Alta",'MAPA DE RIESGO'!$AB$26="Menor"),CONCATENATE("R2C",'MAPA DE RIESGO'!$P$26),"")</f>
        <v/>
      </c>
      <c r="U7" s="25" t="str">
        <f>IF(AND('MAPA DE RIESGO'!$Z$27="Muy Alta",'MAPA DE RIESGO'!$AB$27="Menor"),CONCATENATE("R2C",'MAPA DE RIESGO'!$P$27),"")</f>
        <v/>
      </c>
      <c r="V7" s="23" t="str">
        <f>IF(AND('MAPA DE RIESGO'!$Z$22="Muy Alta",'MAPA DE RIESGO'!$AB$22="Moderado"),CONCATENATE("R2C",'MAPA DE RIESGO'!$P$22),"")</f>
        <v/>
      </c>
      <c r="W7" s="24" t="str">
        <f>IF(AND('MAPA DE RIESGO'!$Z$23="Muy Alta",'MAPA DE RIESGO'!$AB$23="Moderado"),CONCATENATE("R2C",'MAPA DE RIESGO'!$P$23),"")</f>
        <v/>
      </c>
      <c r="X7" s="24" t="str">
        <f>IF(AND('MAPA DE RIESGO'!$Z$24="Muy Alta",'MAPA DE RIESGO'!$AB$24="Moderado"),CONCATENATE("R2C",'MAPA DE RIESGO'!$P$24),"")</f>
        <v/>
      </c>
      <c r="Y7" s="24" t="str">
        <f>IF(AND('MAPA DE RIESGO'!$Z$25="Muy Alta",'MAPA DE RIESGO'!$AB$25="Moderado"),CONCATENATE("R2C",'MAPA DE RIESGO'!$P$25),"")</f>
        <v/>
      </c>
      <c r="Z7" s="24" t="str">
        <f>IF(AND('MAPA DE RIESGO'!$Z$26="Muy Alta",'MAPA DE RIESGO'!$AB$26="Moderado"),CONCATENATE("R2C",'MAPA DE RIESGO'!$P$26),"")</f>
        <v/>
      </c>
      <c r="AA7" s="25" t="str">
        <f>IF(AND('MAPA DE RIESGO'!$Z$27="Muy Alta",'MAPA DE RIESGO'!$AB$27="Moderado"),CONCATENATE("R2C",'MAPA DE RIESGO'!$P$27),"")</f>
        <v/>
      </c>
      <c r="AB7" s="23" t="str">
        <f>IF(AND('MAPA DE RIESGO'!$Z$22="Muy Alta",'MAPA DE RIESGO'!$AB$22="Mayor"),CONCATENATE("R2C",'MAPA DE RIESGO'!$P$22),"")</f>
        <v/>
      </c>
      <c r="AC7" s="24" t="str">
        <f>IF(AND('MAPA DE RIESGO'!$Z$23="Muy Alta",'MAPA DE RIESGO'!$AB$23="Mayor"),CONCATENATE("R2C",'MAPA DE RIESGO'!$P$23),"")</f>
        <v/>
      </c>
      <c r="AD7" s="24" t="str">
        <f>IF(AND('MAPA DE RIESGO'!$Z$24="Muy Alta",'MAPA DE RIESGO'!$AB$24="Mayor"),CONCATENATE("R2C",'MAPA DE RIESGO'!$P$24),"")</f>
        <v/>
      </c>
      <c r="AE7" s="24" t="str">
        <f>IF(AND('MAPA DE RIESGO'!$Z$25="Muy Alta",'MAPA DE RIESGO'!$AB$25="Mayor"),CONCATENATE("R2C",'MAPA DE RIESGO'!$P$25),"")</f>
        <v/>
      </c>
      <c r="AF7" s="24" t="str">
        <f>IF(AND('MAPA DE RIESGO'!$Z$26="Muy Alta",'MAPA DE RIESGO'!$AB$26="Mayor"),CONCATENATE("R2C",'MAPA DE RIESGO'!$P$26),"")</f>
        <v/>
      </c>
      <c r="AG7" s="25" t="str">
        <f>IF(AND('MAPA DE RIESGO'!$Z$27="Muy Alta",'MAPA DE RIESGO'!$AB$27="Mayor"),CONCATENATE("R2C",'MAPA DE RIESGO'!$P$27),"")</f>
        <v/>
      </c>
      <c r="AH7" s="26" t="str">
        <f>IF(AND('MAPA DE RIESGO'!$Z$22="Muy Alta",'MAPA DE RIESGO'!$AB$22="Catastrófico"),CONCATENATE("R2C",'MAPA DE RIESGO'!$P$22),"")</f>
        <v/>
      </c>
      <c r="AI7" s="27" t="str">
        <f>IF(AND('MAPA DE RIESGO'!$Z$23="Muy Alta",'MAPA DE RIESGO'!$AB$23="Catastrófico"),CONCATENATE("R2C",'MAPA DE RIESGO'!$P$23),"")</f>
        <v/>
      </c>
      <c r="AJ7" s="27" t="str">
        <f>IF(AND('MAPA DE RIESGO'!$Z$24="Muy Alta",'MAPA DE RIESGO'!$AB$24="Catastrófico"),CONCATENATE("R2C",'MAPA DE RIESGO'!$P$24),"")</f>
        <v/>
      </c>
      <c r="AK7" s="27" t="str">
        <f>IF(AND('MAPA DE RIESGO'!$Z$25="Muy Alta",'MAPA DE RIESGO'!$AB$25="Catastrófico"),CONCATENATE("R2C",'MAPA DE RIESGO'!$P$25),"")</f>
        <v/>
      </c>
      <c r="AL7" s="27" t="str">
        <f>IF(AND('MAPA DE RIESGO'!$Z$26="Muy Alta",'MAPA DE RIESGO'!$AB$26="Catastrófico"),CONCATENATE("R2C",'MAPA DE RIESGO'!$P$26),"")</f>
        <v/>
      </c>
      <c r="AM7" s="28" t="str">
        <f>IF(AND('MAPA DE RIESGO'!$Z$27="Muy Alta",'MAPA DE RIESGO'!$AB$27="Catastrófico"),CONCATENATE("R2C",'MAPA DE RIESGO'!$P$27),"")</f>
        <v/>
      </c>
      <c r="AN7" s="55"/>
      <c r="AO7" s="483"/>
      <c r="AP7" s="484"/>
      <c r="AQ7" s="484"/>
      <c r="AR7" s="484"/>
      <c r="AS7" s="484"/>
      <c r="AT7" s="48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421"/>
      <c r="C8" s="421"/>
      <c r="D8" s="422"/>
      <c r="E8" s="462"/>
      <c r="F8" s="463"/>
      <c r="G8" s="463"/>
      <c r="H8" s="463"/>
      <c r="I8" s="464"/>
      <c r="J8" s="23" t="str">
        <f>IF(AND('MAPA DE RIESGO'!$Z$28="Muy Alta",'MAPA DE RIESGO'!$AB$28="Leve"),CONCATENATE("R3C",'MAPA DE RIESGO'!$P$28),"")</f>
        <v/>
      </c>
      <c r="K8" s="24" t="str">
        <f>IF(AND('MAPA DE RIESGO'!$Z$29="Muy Alta",'MAPA DE RIESGO'!$AB$29="Leve"),CONCATENATE("R3C",'MAPA DE RIESGO'!$P$29),"")</f>
        <v/>
      </c>
      <c r="L8" s="24" t="str">
        <f>IF(AND('MAPA DE RIESGO'!$Z$30="Muy Alta",'MAPA DE RIESGO'!$AB$30="Leve"),CONCATENATE("R3C",'MAPA DE RIESGO'!$P$30),"")</f>
        <v/>
      </c>
      <c r="M8" s="24" t="str">
        <f>IF(AND('MAPA DE RIESGO'!$Z$31="Muy Alta",'MAPA DE RIESGO'!$AB$31="Leve"),CONCATENATE("R3C",'MAPA DE RIESGO'!$P$31),"")</f>
        <v/>
      </c>
      <c r="N8" s="24" t="str">
        <f>IF(AND('MAPA DE RIESGO'!$Z$32="Muy Alta",'MAPA DE RIESGO'!$AB$32="Leve"),CONCATENATE("R3C",'MAPA DE RIESGO'!$P$32),"")</f>
        <v/>
      </c>
      <c r="O8" s="25" t="str">
        <f>IF(AND('MAPA DE RIESGO'!$Z$33="Muy Alta",'MAPA DE RIESGO'!$AB$33="Leve"),CONCATENATE("R3C",'MAPA DE RIESGO'!$P$33),"")</f>
        <v/>
      </c>
      <c r="P8" s="23" t="str">
        <f>IF(AND('MAPA DE RIESGO'!$Z$28="Muy Alta",'MAPA DE RIESGO'!$AB$28="Menor"),CONCATENATE("R3C",'MAPA DE RIESGO'!$P$28),"")</f>
        <v/>
      </c>
      <c r="Q8" s="24" t="str">
        <f>IF(AND('MAPA DE RIESGO'!$Z$29="Muy Alta",'MAPA DE RIESGO'!$AB$29="Menor"),CONCATENATE("R3C",'MAPA DE RIESGO'!$P$29),"")</f>
        <v/>
      </c>
      <c r="R8" s="24" t="str">
        <f>IF(AND('MAPA DE RIESGO'!$Z$30="Muy Alta",'MAPA DE RIESGO'!$AB$30="Menor"),CONCATENATE("R3C",'MAPA DE RIESGO'!$P$30),"")</f>
        <v/>
      </c>
      <c r="S8" s="24" t="str">
        <f>IF(AND('MAPA DE RIESGO'!$Z$31="Muy Alta",'MAPA DE RIESGO'!$AB$31="Menor"),CONCATENATE("R3C",'MAPA DE RIESGO'!$P$31),"")</f>
        <v/>
      </c>
      <c r="T8" s="24" t="str">
        <f>IF(AND('MAPA DE RIESGO'!$Z$32="Muy Alta",'MAPA DE RIESGO'!$AB$32="Menor"),CONCATENATE("R3C",'MAPA DE RIESGO'!$P$32),"")</f>
        <v/>
      </c>
      <c r="U8" s="25" t="str">
        <f>IF(AND('MAPA DE RIESGO'!$Z$33="Muy Alta",'MAPA DE RIESGO'!$AB$33="Menor"),CONCATENATE("R3C",'MAPA DE RIESGO'!$P$33),"")</f>
        <v/>
      </c>
      <c r="V8" s="23" t="str">
        <f>IF(AND('MAPA DE RIESGO'!$Z$28="Muy Alta",'MAPA DE RIESGO'!$AB$28="Moderado"),CONCATENATE("R3C",'MAPA DE RIESGO'!$P$28),"")</f>
        <v/>
      </c>
      <c r="W8" s="24" t="str">
        <f>IF(AND('MAPA DE RIESGO'!$Z$29="Muy Alta",'MAPA DE RIESGO'!$AB$29="Moderado"),CONCATENATE("R3C",'MAPA DE RIESGO'!$P$29),"")</f>
        <v/>
      </c>
      <c r="X8" s="24" t="str">
        <f>IF(AND('MAPA DE RIESGO'!$Z$30="Muy Alta",'MAPA DE RIESGO'!$AB$30="Moderado"),CONCATENATE("R3C",'MAPA DE RIESGO'!$P$30),"")</f>
        <v/>
      </c>
      <c r="Y8" s="24" t="str">
        <f>IF(AND('MAPA DE RIESGO'!$Z$31="Muy Alta",'MAPA DE RIESGO'!$AB$31="Moderado"),CONCATENATE("R3C",'MAPA DE RIESGO'!$P$31),"")</f>
        <v/>
      </c>
      <c r="Z8" s="24" t="str">
        <f>IF(AND('MAPA DE RIESGO'!$Z$32="Muy Alta",'MAPA DE RIESGO'!$AB$32="Moderado"),CONCATENATE("R3C",'MAPA DE RIESGO'!$P$32),"")</f>
        <v/>
      </c>
      <c r="AA8" s="25" t="str">
        <f>IF(AND('MAPA DE RIESGO'!$Z$33="Muy Alta",'MAPA DE RIESGO'!$AB$33="Moderado"),CONCATENATE("R3C",'MAPA DE RIESGO'!$P$33),"")</f>
        <v/>
      </c>
      <c r="AB8" s="23" t="str">
        <f>IF(AND('MAPA DE RIESGO'!$Z$28="Muy Alta",'MAPA DE RIESGO'!$AB$28="Mayor"),CONCATENATE("R3C",'MAPA DE RIESGO'!$P$28),"")</f>
        <v/>
      </c>
      <c r="AC8" s="24" t="str">
        <f>IF(AND('MAPA DE RIESGO'!$Z$29="Muy Alta",'MAPA DE RIESGO'!$AB$29="Mayor"),CONCATENATE("R3C",'MAPA DE RIESGO'!$P$29),"")</f>
        <v/>
      </c>
      <c r="AD8" s="24" t="str">
        <f>IF(AND('MAPA DE RIESGO'!$Z$30="Muy Alta",'MAPA DE RIESGO'!$AB$30="Mayor"),CONCATENATE("R3C",'MAPA DE RIESGO'!$P$30),"")</f>
        <v/>
      </c>
      <c r="AE8" s="24" t="str">
        <f>IF(AND('MAPA DE RIESGO'!$Z$31="Muy Alta",'MAPA DE RIESGO'!$AB$31="Mayor"),CONCATENATE("R3C",'MAPA DE RIESGO'!$P$31),"")</f>
        <v/>
      </c>
      <c r="AF8" s="24" t="str">
        <f>IF(AND('MAPA DE RIESGO'!$Z$32="Muy Alta",'MAPA DE RIESGO'!$AB$32="Mayor"),CONCATENATE("R3C",'MAPA DE RIESGO'!$P$32),"")</f>
        <v/>
      </c>
      <c r="AG8" s="25" t="str">
        <f>IF(AND('MAPA DE RIESGO'!$Z$33="Muy Alta",'MAPA DE RIESGO'!$AB$33="Mayor"),CONCATENATE("R3C",'MAPA DE RIESGO'!$P$33),"")</f>
        <v/>
      </c>
      <c r="AH8" s="26" t="str">
        <f>IF(AND('MAPA DE RIESGO'!$Z$28="Muy Alta",'MAPA DE RIESGO'!$AB$28="Catastrófico"),CONCATENATE("R3C",'MAPA DE RIESGO'!$P$28),"")</f>
        <v/>
      </c>
      <c r="AI8" s="27" t="str">
        <f>IF(AND('MAPA DE RIESGO'!$Z$29="Muy Alta",'MAPA DE RIESGO'!$AB$29="Catastrófico"),CONCATENATE("R3C",'MAPA DE RIESGO'!$P$29),"")</f>
        <v/>
      </c>
      <c r="AJ8" s="27" t="str">
        <f>IF(AND('MAPA DE RIESGO'!$Z$30="Muy Alta",'MAPA DE RIESGO'!$AB$30="Catastrófico"),CONCATENATE("R3C",'MAPA DE RIESGO'!$P$30),"")</f>
        <v/>
      </c>
      <c r="AK8" s="27" t="str">
        <f>IF(AND('MAPA DE RIESGO'!$Z$31="Muy Alta",'MAPA DE RIESGO'!$AB$31="Catastrófico"),CONCATENATE("R3C",'MAPA DE RIESGO'!$P$31),"")</f>
        <v/>
      </c>
      <c r="AL8" s="27" t="str">
        <f>IF(AND('MAPA DE RIESGO'!$Z$32="Muy Alta",'MAPA DE RIESGO'!$AB$32="Catastrófico"),CONCATENATE("R3C",'MAPA DE RIESGO'!$P$32),"")</f>
        <v/>
      </c>
      <c r="AM8" s="28" t="str">
        <f>IF(AND('MAPA DE RIESGO'!$Z$33="Muy Alta",'MAPA DE RIESGO'!$AB$33="Catastrófico"),CONCATENATE("R3C",'MAPA DE RIESGO'!$P$33),"")</f>
        <v/>
      </c>
      <c r="AN8" s="55"/>
      <c r="AO8" s="483"/>
      <c r="AP8" s="484"/>
      <c r="AQ8" s="484"/>
      <c r="AR8" s="484"/>
      <c r="AS8" s="484"/>
      <c r="AT8" s="48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421"/>
      <c r="C9" s="421"/>
      <c r="D9" s="422"/>
      <c r="E9" s="462"/>
      <c r="F9" s="463"/>
      <c r="G9" s="463"/>
      <c r="H9" s="463"/>
      <c r="I9" s="464"/>
      <c r="J9" s="23" t="str">
        <f>IF(AND('MAPA DE RIESGO'!$Z$34="Muy Alta",'MAPA DE RIESGO'!$AB$34="Leve"),CONCATENATE("R4C",'MAPA DE RIESGO'!$P$34),"")</f>
        <v/>
      </c>
      <c r="K9" s="24" t="str">
        <f>IF(AND('MAPA DE RIESGO'!$Z$35="Muy Alta",'MAPA DE RIESGO'!$AB$35="Leve"),CONCATENATE("R4C",'MAPA DE RIESGO'!$P$35),"")</f>
        <v/>
      </c>
      <c r="L9" s="29" t="str">
        <f>IF(AND('MAPA DE RIESGO'!$Z$36="Muy Alta",'MAPA DE RIESGO'!$AB$36="Leve"),CONCATENATE("R4C",'MAPA DE RIESGO'!$P$36),"")</f>
        <v/>
      </c>
      <c r="M9" s="29" t="str">
        <f>IF(AND('MAPA DE RIESGO'!$Z$37="Muy Alta",'MAPA DE RIESGO'!$AB$37="Leve"),CONCATENATE("R4C",'MAPA DE RIESGO'!$P$37),"")</f>
        <v/>
      </c>
      <c r="N9" s="29" t="str">
        <f>IF(AND('MAPA DE RIESGO'!$Z$38="Muy Alta",'MAPA DE RIESGO'!$AB$38="Leve"),CONCATENATE("R4C",'MAPA DE RIESGO'!$P$38),"")</f>
        <v/>
      </c>
      <c r="O9" s="25" t="str">
        <f>IF(AND('MAPA DE RIESGO'!$Z$39="Muy Alta",'MAPA DE RIESGO'!$AB$39="Leve"),CONCATENATE("R4C",'MAPA DE RIESGO'!$P$39),"")</f>
        <v/>
      </c>
      <c r="P9" s="23" t="str">
        <f>IF(AND('MAPA DE RIESGO'!$Z$34="Muy Alta",'MAPA DE RIESGO'!$AB$34="Menor"),CONCATENATE("R4C",'MAPA DE RIESGO'!$P$34),"")</f>
        <v/>
      </c>
      <c r="Q9" s="24" t="str">
        <f>IF(AND('MAPA DE RIESGO'!$Z$35="Muy Alta",'MAPA DE RIESGO'!$AB$35="Menor"),CONCATENATE("R4C",'MAPA DE RIESGO'!$P$35),"")</f>
        <v/>
      </c>
      <c r="R9" s="29" t="str">
        <f>IF(AND('MAPA DE RIESGO'!$Z$36="Muy Alta",'MAPA DE RIESGO'!$AB$36="Menor"),CONCATENATE("R4C",'MAPA DE RIESGO'!$P$36),"")</f>
        <v/>
      </c>
      <c r="S9" s="29" t="str">
        <f>IF(AND('MAPA DE RIESGO'!$Z$37="Muy Alta",'MAPA DE RIESGO'!$AB$37="Menor"),CONCATENATE("R4C",'MAPA DE RIESGO'!$P$37),"")</f>
        <v/>
      </c>
      <c r="T9" s="29" t="str">
        <f>IF(AND('MAPA DE RIESGO'!$Z$38="Muy Alta",'MAPA DE RIESGO'!$AB$38="Menor"),CONCATENATE("R4C",'MAPA DE RIESGO'!$P$38),"")</f>
        <v/>
      </c>
      <c r="U9" s="25" t="str">
        <f>IF(AND('MAPA DE RIESGO'!$Z$39="Muy Alta",'MAPA DE RIESGO'!$AB$39="Menor"),CONCATENATE("R4C",'MAPA DE RIESGO'!$P$39),"")</f>
        <v/>
      </c>
      <c r="V9" s="23" t="str">
        <f>IF(AND('MAPA DE RIESGO'!$Z$34="Muy Alta",'MAPA DE RIESGO'!$AB$34="Moderado"),CONCATENATE("R4C",'MAPA DE RIESGO'!$P$34),"")</f>
        <v/>
      </c>
      <c r="W9" s="24" t="str">
        <f>IF(AND('MAPA DE RIESGO'!$Z$35="Muy Alta",'MAPA DE RIESGO'!$AB$35="Moderado"),CONCATENATE("R4C",'MAPA DE RIESGO'!$P$35),"")</f>
        <v/>
      </c>
      <c r="X9" s="29" t="str">
        <f>IF(AND('MAPA DE RIESGO'!$Z$36="Muy Alta",'MAPA DE RIESGO'!$AB$36="Moderado"),CONCATENATE("R4C",'MAPA DE RIESGO'!$P$36),"")</f>
        <v/>
      </c>
      <c r="Y9" s="29" t="str">
        <f>IF(AND('MAPA DE RIESGO'!$Z$37="Muy Alta",'MAPA DE RIESGO'!$AB$37="Moderado"),CONCATENATE("R4C",'MAPA DE RIESGO'!$P$37),"")</f>
        <v/>
      </c>
      <c r="Z9" s="29" t="str">
        <f>IF(AND('MAPA DE RIESGO'!$Z$38="Muy Alta",'MAPA DE RIESGO'!$AB$38="Moderado"),CONCATENATE("R4C",'MAPA DE RIESGO'!$P$38),"")</f>
        <v/>
      </c>
      <c r="AA9" s="25" t="str">
        <f>IF(AND('MAPA DE RIESGO'!$Z$39="Muy Alta",'MAPA DE RIESGO'!$AB$39="Moderado"),CONCATENATE("R4C",'MAPA DE RIESGO'!$P$39),"")</f>
        <v/>
      </c>
      <c r="AB9" s="23" t="str">
        <f>IF(AND('MAPA DE RIESGO'!$Z$34="Muy Alta",'MAPA DE RIESGO'!$AB$34="Mayor"),CONCATENATE("R4C",'MAPA DE RIESGO'!$P$34),"")</f>
        <v/>
      </c>
      <c r="AC9" s="24" t="str">
        <f>IF(AND('MAPA DE RIESGO'!$Z$35="Muy Alta",'MAPA DE RIESGO'!$AB$35="Mayor"),CONCATENATE("R4C",'MAPA DE RIESGO'!$P$35),"")</f>
        <v/>
      </c>
      <c r="AD9" s="29" t="str">
        <f>IF(AND('MAPA DE RIESGO'!$Z$36="Muy Alta",'MAPA DE RIESGO'!$AB$36="Mayor"),CONCATENATE("R4C",'MAPA DE RIESGO'!$P$36),"")</f>
        <v/>
      </c>
      <c r="AE9" s="29" t="str">
        <f>IF(AND('MAPA DE RIESGO'!$Z$37="Muy Alta",'MAPA DE RIESGO'!$AB$37="Mayor"),CONCATENATE("R4C",'MAPA DE RIESGO'!$P$37),"")</f>
        <v/>
      </c>
      <c r="AF9" s="29" t="str">
        <f>IF(AND('MAPA DE RIESGO'!$Z$38="Muy Alta",'MAPA DE RIESGO'!$AB$38="Mayor"),CONCATENATE("R4C",'MAPA DE RIESGO'!$P$38),"")</f>
        <v/>
      </c>
      <c r="AG9" s="25" t="str">
        <f>IF(AND('MAPA DE RIESGO'!$Z$39="Muy Alta",'MAPA DE RIESGO'!$AB$39="Mayor"),CONCATENATE("R4C",'MAPA DE RIESGO'!$P$39),"")</f>
        <v/>
      </c>
      <c r="AH9" s="26" t="str">
        <f>IF(AND('MAPA DE RIESGO'!$Z$34="Muy Alta",'MAPA DE RIESGO'!$AB$34="Catastrófico"),CONCATENATE("R4C",'MAPA DE RIESGO'!$P$34),"")</f>
        <v/>
      </c>
      <c r="AI9" s="27" t="str">
        <f>IF(AND('MAPA DE RIESGO'!$Z$35="Muy Alta",'MAPA DE RIESGO'!$AB$35="Catastrófico"),CONCATENATE("R4C",'MAPA DE RIESGO'!$P$35),"")</f>
        <v/>
      </c>
      <c r="AJ9" s="27" t="str">
        <f>IF(AND('MAPA DE RIESGO'!$Z$36="Muy Alta",'MAPA DE RIESGO'!$AB$36="Catastrófico"),CONCATENATE("R4C",'MAPA DE RIESGO'!$P$36),"")</f>
        <v/>
      </c>
      <c r="AK9" s="27" t="str">
        <f>IF(AND('MAPA DE RIESGO'!$Z$37="Muy Alta",'MAPA DE RIESGO'!$AB$37="Catastrófico"),CONCATENATE("R4C",'MAPA DE RIESGO'!$P$37),"")</f>
        <v/>
      </c>
      <c r="AL9" s="27" t="str">
        <f>IF(AND('MAPA DE RIESGO'!$Z$38="Muy Alta",'MAPA DE RIESGO'!$AB$38="Catastrófico"),CONCATENATE("R4C",'MAPA DE RIESGO'!$P$38),"")</f>
        <v/>
      </c>
      <c r="AM9" s="28" t="str">
        <f>IF(AND('MAPA DE RIESGO'!$Z$39="Muy Alta",'MAPA DE RIESGO'!$AB$39="Catastrófico"),CONCATENATE("R4C",'MAPA DE RIESGO'!$P$39),"")</f>
        <v/>
      </c>
      <c r="AN9" s="55"/>
      <c r="AO9" s="483"/>
      <c r="AP9" s="484"/>
      <c r="AQ9" s="484"/>
      <c r="AR9" s="484"/>
      <c r="AS9" s="484"/>
      <c r="AT9" s="48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421"/>
      <c r="C10" s="421"/>
      <c r="D10" s="422"/>
      <c r="E10" s="462"/>
      <c r="F10" s="463"/>
      <c r="G10" s="463"/>
      <c r="H10" s="463"/>
      <c r="I10" s="464"/>
      <c r="J10" s="23" t="str">
        <f>IF(AND('MAPA DE RIESGO'!$Z$40="Muy Alta",'MAPA DE RIESGO'!$AB$40="Leve"),CONCATENATE("R5C",'MAPA DE RIESGO'!$P$40),"")</f>
        <v/>
      </c>
      <c r="K10" s="24" t="str">
        <f>IF(AND('MAPA DE RIESGO'!$Z$41="Muy Alta",'MAPA DE RIESGO'!$AB$41="Leve"),CONCATENATE("R5C",'MAPA DE RIESGO'!$P$41),"")</f>
        <v/>
      </c>
      <c r="L10" s="29" t="str">
        <f>IF(AND('MAPA DE RIESGO'!$Z$42="Muy Alta",'MAPA DE RIESGO'!$AB$42="Leve"),CONCATENATE("R5C",'MAPA DE RIESGO'!$P$42),"")</f>
        <v/>
      </c>
      <c r="M10" s="29" t="str">
        <f>IF(AND('MAPA DE RIESGO'!$Z$43="Muy Alta",'MAPA DE RIESGO'!$AB$43="Leve"),CONCATENATE("R5C",'MAPA DE RIESGO'!$P$43),"")</f>
        <v/>
      </c>
      <c r="N10" s="29" t="str">
        <f>IF(AND('MAPA DE RIESGO'!$Z$44="Muy Alta",'MAPA DE RIESGO'!$AB$44="Leve"),CONCATENATE("R5C",'MAPA DE RIESGO'!$P$44),"")</f>
        <v/>
      </c>
      <c r="O10" s="25" t="str">
        <f>IF(AND('MAPA DE RIESGO'!$Z$45="Muy Alta",'MAPA DE RIESGO'!$AB$45="Leve"),CONCATENATE("R5C",'MAPA DE RIESGO'!$P$45),"")</f>
        <v/>
      </c>
      <c r="P10" s="23" t="str">
        <f>IF(AND('MAPA DE RIESGO'!$Z$40="Muy Alta",'MAPA DE RIESGO'!$AB$40="Menor"),CONCATENATE("R5C",'MAPA DE RIESGO'!$P$40),"")</f>
        <v/>
      </c>
      <c r="Q10" s="24" t="str">
        <f>IF(AND('MAPA DE RIESGO'!$Z$41="Muy Alta",'MAPA DE RIESGO'!$AB$41="Menor"),CONCATENATE("R5C",'MAPA DE RIESGO'!$P$41),"")</f>
        <v/>
      </c>
      <c r="R10" s="29" t="str">
        <f>IF(AND('MAPA DE RIESGO'!$Z$42="Muy Alta",'MAPA DE RIESGO'!$AB$42="Menor"),CONCATENATE("R5C",'MAPA DE RIESGO'!$P$42),"")</f>
        <v/>
      </c>
      <c r="S10" s="29" t="str">
        <f>IF(AND('MAPA DE RIESGO'!$Z$43="Muy Alta",'MAPA DE RIESGO'!$AB$43="Menor"),CONCATENATE("R5C",'MAPA DE RIESGO'!$P$43),"")</f>
        <v/>
      </c>
      <c r="T10" s="29" t="str">
        <f>IF(AND('MAPA DE RIESGO'!$Z$44="Muy Alta",'MAPA DE RIESGO'!$AB$44="Menor"),CONCATENATE("R5C",'MAPA DE RIESGO'!$P$44),"")</f>
        <v/>
      </c>
      <c r="U10" s="25" t="str">
        <f>IF(AND('MAPA DE RIESGO'!$Z$45="Muy Alta",'MAPA DE RIESGO'!$AB$45="Menor"),CONCATENATE("R5C",'MAPA DE RIESGO'!$P$45),"")</f>
        <v/>
      </c>
      <c r="V10" s="23" t="str">
        <f>IF(AND('MAPA DE RIESGO'!$Z$40="Muy Alta",'MAPA DE RIESGO'!$AB$40="Moderado"),CONCATENATE("R5C",'MAPA DE RIESGO'!$P$40),"")</f>
        <v/>
      </c>
      <c r="W10" s="24" t="str">
        <f>IF(AND('MAPA DE RIESGO'!$Z$41="Muy Alta",'MAPA DE RIESGO'!$AB$41="Moderado"),CONCATENATE("R5C",'MAPA DE RIESGO'!$P$41),"")</f>
        <v/>
      </c>
      <c r="X10" s="29" t="str">
        <f>IF(AND('MAPA DE RIESGO'!$Z$42="Muy Alta",'MAPA DE RIESGO'!$AB$42="Moderado"),CONCATENATE("R5C",'MAPA DE RIESGO'!$P$42),"")</f>
        <v/>
      </c>
      <c r="Y10" s="29" t="str">
        <f>IF(AND('MAPA DE RIESGO'!$Z$43="Muy Alta",'MAPA DE RIESGO'!$AB$43="Moderado"),CONCATENATE("R5C",'MAPA DE RIESGO'!$P$43),"")</f>
        <v/>
      </c>
      <c r="Z10" s="29" t="str">
        <f>IF(AND('MAPA DE RIESGO'!$Z$44="Muy Alta",'MAPA DE RIESGO'!$AB$44="Moderado"),CONCATENATE("R5C",'MAPA DE RIESGO'!$P$44),"")</f>
        <v/>
      </c>
      <c r="AA10" s="25" t="str">
        <f>IF(AND('MAPA DE RIESGO'!$Z$45="Muy Alta",'MAPA DE RIESGO'!$AB$45="Moderado"),CONCATENATE("R5C",'MAPA DE RIESGO'!$P$45),"")</f>
        <v/>
      </c>
      <c r="AB10" s="23" t="str">
        <f>IF(AND('MAPA DE RIESGO'!$Z$40="Muy Alta",'MAPA DE RIESGO'!$AB$40="Mayor"),CONCATENATE("R5C",'MAPA DE RIESGO'!$P$40),"")</f>
        <v/>
      </c>
      <c r="AC10" s="24" t="str">
        <f>IF(AND('MAPA DE RIESGO'!$Z$41="Muy Alta",'MAPA DE RIESGO'!$AB$41="Mayor"),CONCATENATE("R5C",'MAPA DE RIESGO'!$P$41),"")</f>
        <v/>
      </c>
      <c r="AD10" s="29" t="str">
        <f>IF(AND('MAPA DE RIESGO'!$Z$42="Muy Alta",'MAPA DE RIESGO'!$AB$42="Mayor"),CONCATENATE("R5C",'MAPA DE RIESGO'!$P$42),"")</f>
        <v/>
      </c>
      <c r="AE10" s="29" t="str">
        <f>IF(AND('MAPA DE RIESGO'!$Z$43="Muy Alta",'MAPA DE RIESGO'!$AB$43="Mayor"),CONCATENATE("R5C",'MAPA DE RIESGO'!$P$43),"")</f>
        <v/>
      </c>
      <c r="AF10" s="29" t="str">
        <f>IF(AND('MAPA DE RIESGO'!$Z$44="Muy Alta",'MAPA DE RIESGO'!$AB$44="Mayor"),CONCATENATE("R5C",'MAPA DE RIESGO'!$P$44),"")</f>
        <v/>
      </c>
      <c r="AG10" s="25" t="str">
        <f>IF(AND('MAPA DE RIESGO'!$Z$45="Muy Alta",'MAPA DE RIESGO'!$AB$45="Mayor"),CONCATENATE("R5C",'MAPA DE RIESGO'!$P$45),"")</f>
        <v/>
      </c>
      <c r="AH10" s="26" t="str">
        <f>IF(AND('MAPA DE RIESGO'!$Z$40="Muy Alta",'MAPA DE RIESGO'!$AB$40="Catastrófico"),CONCATENATE("R5C",'MAPA DE RIESGO'!$P$40),"")</f>
        <v/>
      </c>
      <c r="AI10" s="27" t="str">
        <f>IF(AND('MAPA DE RIESGO'!$Z$41="Muy Alta",'MAPA DE RIESGO'!$AB$41="Catastrófico"),CONCATENATE("R5C",'MAPA DE RIESGO'!$P$41),"")</f>
        <v/>
      </c>
      <c r="AJ10" s="27" t="str">
        <f>IF(AND('MAPA DE RIESGO'!$Z$42="Muy Alta",'MAPA DE RIESGO'!$AB$42="Catastrófico"),CONCATENATE("R5C",'MAPA DE RIESGO'!$P$42),"")</f>
        <v/>
      </c>
      <c r="AK10" s="27" t="str">
        <f>IF(AND('MAPA DE RIESGO'!$Z$43="Muy Alta",'MAPA DE RIESGO'!$AB$43="Catastrófico"),CONCATENATE("R5C",'MAPA DE RIESGO'!$P$43),"")</f>
        <v/>
      </c>
      <c r="AL10" s="27" t="str">
        <f>IF(AND('MAPA DE RIESGO'!$Z$44="Muy Alta",'MAPA DE RIESGO'!$AB$44="Catastrófico"),CONCATENATE("R5C",'MAPA DE RIESGO'!$P$44),"")</f>
        <v/>
      </c>
      <c r="AM10" s="28" t="str">
        <f>IF(AND('MAPA DE RIESGO'!$Z$45="Muy Alta",'MAPA DE RIESGO'!$AB$45="Catastrófico"),CONCATENATE("R5C",'MAPA DE RIESGO'!$P$45),"")</f>
        <v/>
      </c>
      <c r="AN10" s="55"/>
      <c r="AO10" s="483"/>
      <c r="AP10" s="484"/>
      <c r="AQ10" s="484"/>
      <c r="AR10" s="484"/>
      <c r="AS10" s="484"/>
      <c r="AT10" s="48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421"/>
      <c r="C11" s="421"/>
      <c r="D11" s="422"/>
      <c r="E11" s="462"/>
      <c r="F11" s="463"/>
      <c r="G11" s="463"/>
      <c r="H11" s="463"/>
      <c r="I11" s="464"/>
      <c r="J11" s="23" t="str">
        <f>IF(AND('MAPA DE RIESGO'!$Z$46="Muy Alta",'MAPA DE RIESGO'!$AB$46="Leve"),CONCATENATE("R6C",'MAPA DE RIESGO'!$P$46),"")</f>
        <v/>
      </c>
      <c r="K11" s="24" t="str">
        <f>IF(AND('MAPA DE RIESGO'!$Z$47="Muy Alta",'MAPA DE RIESGO'!$AB$47="Leve"),CONCATENATE("R6C",'MAPA DE RIESGO'!$P$47),"")</f>
        <v/>
      </c>
      <c r="L11" s="29" t="str">
        <f>IF(AND('MAPA DE RIESGO'!$Z$48="Muy Alta",'MAPA DE RIESGO'!$AB$48="Leve"),CONCATENATE("R6C",'MAPA DE RIESGO'!$P$48),"")</f>
        <v/>
      </c>
      <c r="M11" s="29" t="str">
        <f>IF(AND('MAPA DE RIESGO'!$Z$49="Muy Alta",'MAPA DE RIESGO'!$AB$49="Leve"),CONCATENATE("R6C",'MAPA DE RIESGO'!$P$49),"")</f>
        <v/>
      </c>
      <c r="N11" s="29" t="str">
        <f>IF(AND('MAPA DE RIESGO'!$Z$50="Muy Alta",'MAPA DE RIESGO'!$AB$50="Leve"),CONCATENATE("R6C",'MAPA DE RIESGO'!$P$50),"")</f>
        <v/>
      </c>
      <c r="O11" s="25" t="str">
        <f>IF(AND('MAPA DE RIESGO'!$Z$51="Muy Alta",'MAPA DE RIESGO'!$AB$51="Leve"),CONCATENATE("R6C",'MAPA DE RIESGO'!$P$51),"")</f>
        <v/>
      </c>
      <c r="P11" s="23" t="str">
        <f>IF(AND('MAPA DE RIESGO'!$Z$46="Muy Alta",'MAPA DE RIESGO'!$AB$46="Menor"),CONCATENATE("R6C",'MAPA DE RIESGO'!$P$46),"")</f>
        <v/>
      </c>
      <c r="Q11" s="24" t="str">
        <f>IF(AND('MAPA DE RIESGO'!$Z$47="Muy Alta",'MAPA DE RIESGO'!$AB$47="Menor"),CONCATENATE("R6C",'MAPA DE RIESGO'!$P$47),"")</f>
        <v/>
      </c>
      <c r="R11" s="29" t="str">
        <f>IF(AND('MAPA DE RIESGO'!$Z$48="Muy Alta",'MAPA DE RIESGO'!$AB$48="Menor"),CONCATENATE("R6C",'MAPA DE RIESGO'!$P$48),"")</f>
        <v/>
      </c>
      <c r="S11" s="29" t="str">
        <f>IF(AND('MAPA DE RIESGO'!$Z$49="Muy Alta",'MAPA DE RIESGO'!$AB$49="Menor"),CONCATENATE("R6C",'MAPA DE RIESGO'!$P$49),"")</f>
        <v/>
      </c>
      <c r="T11" s="29" t="str">
        <f>IF(AND('MAPA DE RIESGO'!$Z$50="Muy Alta",'MAPA DE RIESGO'!$AB$50="Menor"),CONCATENATE("R6C",'MAPA DE RIESGO'!$P$50),"")</f>
        <v/>
      </c>
      <c r="U11" s="25" t="str">
        <f>IF(AND('MAPA DE RIESGO'!$Z$51="Muy Alta",'MAPA DE RIESGO'!$AB$51="Menor"),CONCATENATE("R6C",'MAPA DE RIESGO'!$P$51),"")</f>
        <v/>
      </c>
      <c r="V11" s="23" t="str">
        <f>IF(AND('MAPA DE RIESGO'!$Z$46="Muy Alta",'MAPA DE RIESGO'!$AB$46="Moderado"),CONCATENATE("R6C",'MAPA DE RIESGO'!$P$46),"")</f>
        <v/>
      </c>
      <c r="W11" s="24" t="str">
        <f>IF(AND('MAPA DE RIESGO'!$Z$47="Muy Alta",'MAPA DE RIESGO'!$AB$47="Moderado"),CONCATENATE("R6C",'MAPA DE RIESGO'!$P$47),"")</f>
        <v/>
      </c>
      <c r="X11" s="29" t="str">
        <f>IF(AND('MAPA DE RIESGO'!$Z$48="Muy Alta",'MAPA DE RIESGO'!$AB$48="Moderado"),CONCATENATE("R6C",'MAPA DE RIESGO'!$P$48),"")</f>
        <v/>
      </c>
      <c r="Y11" s="29" t="str">
        <f>IF(AND('MAPA DE RIESGO'!$Z$49="Muy Alta",'MAPA DE RIESGO'!$AB$49="Moderado"),CONCATENATE("R6C",'MAPA DE RIESGO'!$P$49),"")</f>
        <v/>
      </c>
      <c r="Z11" s="29" t="str">
        <f>IF(AND('MAPA DE RIESGO'!$Z$50="Muy Alta",'MAPA DE RIESGO'!$AB$50="Moderado"),CONCATENATE("R6C",'MAPA DE RIESGO'!$P$50),"")</f>
        <v/>
      </c>
      <c r="AA11" s="25" t="str">
        <f>IF(AND('MAPA DE RIESGO'!$Z$51="Muy Alta",'MAPA DE RIESGO'!$AB$51="Moderado"),CONCATENATE("R6C",'MAPA DE RIESGO'!$P$51),"")</f>
        <v/>
      </c>
      <c r="AB11" s="23" t="str">
        <f>IF(AND('MAPA DE RIESGO'!$Z$46="Muy Alta",'MAPA DE RIESGO'!$AB$46="Mayor"),CONCATENATE("R6C",'MAPA DE RIESGO'!$P$46),"")</f>
        <v/>
      </c>
      <c r="AC11" s="24" t="str">
        <f>IF(AND('MAPA DE RIESGO'!$Z$47="Muy Alta",'MAPA DE RIESGO'!$AB$47="Mayor"),CONCATENATE("R6C",'MAPA DE RIESGO'!$P$47),"")</f>
        <v/>
      </c>
      <c r="AD11" s="29" t="str">
        <f>IF(AND('MAPA DE RIESGO'!$Z$48="Muy Alta",'MAPA DE RIESGO'!$AB$48="Mayor"),CONCATENATE("R6C",'MAPA DE RIESGO'!$P$48),"")</f>
        <v/>
      </c>
      <c r="AE11" s="29" t="str">
        <f>IF(AND('MAPA DE RIESGO'!$Z$49="Muy Alta",'MAPA DE RIESGO'!$AB$49="Mayor"),CONCATENATE("R6C",'MAPA DE RIESGO'!$P$49),"")</f>
        <v/>
      </c>
      <c r="AF11" s="29" t="str">
        <f>IF(AND('MAPA DE RIESGO'!$Z$50="Muy Alta",'MAPA DE RIESGO'!$AB$50="Mayor"),CONCATENATE("R6C",'MAPA DE RIESGO'!$P$50),"")</f>
        <v/>
      </c>
      <c r="AG11" s="25" t="str">
        <f>IF(AND('MAPA DE RIESGO'!$Z$51="Muy Alta",'MAPA DE RIESGO'!$AB$51="Mayor"),CONCATENATE("R6C",'MAPA DE RIESGO'!$P$51),"")</f>
        <v/>
      </c>
      <c r="AH11" s="26" t="str">
        <f>IF(AND('MAPA DE RIESGO'!$Z$46="Muy Alta",'MAPA DE RIESGO'!$AB$46="Catastrófico"),CONCATENATE("R6C",'MAPA DE RIESGO'!$P$46),"")</f>
        <v/>
      </c>
      <c r="AI11" s="27" t="str">
        <f>IF(AND('MAPA DE RIESGO'!$Z$47="Muy Alta",'MAPA DE RIESGO'!$AB$47="Catastrófico"),CONCATENATE("R6C",'MAPA DE RIESGO'!$P$47),"")</f>
        <v/>
      </c>
      <c r="AJ11" s="27" t="str">
        <f>IF(AND('MAPA DE RIESGO'!$Z$48="Muy Alta",'MAPA DE RIESGO'!$AB$48="Catastrófico"),CONCATENATE("R6C",'MAPA DE RIESGO'!$P$48),"")</f>
        <v/>
      </c>
      <c r="AK11" s="27" t="str">
        <f>IF(AND('MAPA DE RIESGO'!$Z$49="Muy Alta",'MAPA DE RIESGO'!$AB$49="Catastrófico"),CONCATENATE("R6C",'MAPA DE RIESGO'!$P$49),"")</f>
        <v/>
      </c>
      <c r="AL11" s="27" t="str">
        <f>IF(AND('MAPA DE RIESGO'!$Z$50="Muy Alta",'MAPA DE RIESGO'!$AB$50="Catastrófico"),CONCATENATE("R6C",'MAPA DE RIESGO'!$P$50),"")</f>
        <v/>
      </c>
      <c r="AM11" s="28" t="str">
        <f>IF(AND('MAPA DE RIESGO'!$Z$51="Muy Alta",'MAPA DE RIESGO'!$AB$51="Catastrófico"),CONCATENATE("R6C",'MAPA DE RIESGO'!$P$51),"")</f>
        <v/>
      </c>
      <c r="AN11" s="55"/>
      <c r="AO11" s="483"/>
      <c r="AP11" s="484"/>
      <c r="AQ11" s="484"/>
      <c r="AR11" s="484"/>
      <c r="AS11" s="484"/>
      <c r="AT11" s="48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421"/>
      <c r="C12" s="421"/>
      <c r="D12" s="422"/>
      <c r="E12" s="462"/>
      <c r="F12" s="463"/>
      <c r="G12" s="463"/>
      <c r="H12" s="463"/>
      <c r="I12" s="464"/>
      <c r="J12" s="23" t="str">
        <f>IF(AND('MAPA DE RIESGO'!$Z$52="Muy Alta",'MAPA DE RIESGO'!$AB$52="Leve"),CONCATENATE("R7C",'MAPA DE RIESGO'!$P$52),"")</f>
        <v/>
      </c>
      <c r="K12" s="24" t="str">
        <f>IF(AND('MAPA DE RIESGO'!$Z$53="Muy Alta",'MAPA DE RIESGO'!$AB$53="Leve"),CONCATENATE("R7C",'MAPA DE RIESGO'!$P$53),"")</f>
        <v/>
      </c>
      <c r="L12" s="29" t="str">
        <f>IF(AND('MAPA DE RIESGO'!$Z$54="Muy Alta",'MAPA DE RIESGO'!$AB$54="Leve"),CONCATENATE("R7C",'MAPA DE RIESGO'!$P$54),"")</f>
        <v/>
      </c>
      <c r="M12" s="29" t="str">
        <f>IF(AND('MAPA DE RIESGO'!$Z$55="Muy Alta",'MAPA DE RIESGO'!$AB$55="Leve"),CONCATENATE("R7C",'MAPA DE RIESGO'!$P$55),"")</f>
        <v/>
      </c>
      <c r="N12" s="29" t="str">
        <f>IF(AND('MAPA DE RIESGO'!$Z$56="Muy Alta",'MAPA DE RIESGO'!$AB$56="Leve"),CONCATENATE("R7C",'MAPA DE RIESGO'!$P$56),"")</f>
        <v/>
      </c>
      <c r="O12" s="25" t="str">
        <f>IF(AND('MAPA DE RIESGO'!$Z$57="Muy Alta",'MAPA DE RIESGO'!$AB$57="Leve"),CONCATENATE("R7C",'MAPA DE RIESGO'!$P$57),"")</f>
        <v/>
      </c>
      <c r="P12" s="23" t="str">
        <f>IF(AND('MAPA DE RIESGO'!$Z$52="Muy Alta",'MAPA DE RIESGO'!$AB$52="Menor"),CONCATENATE("R7C",'MAPA DE RIESGO'!$P$52),"")</f>
        <v/>
      </c>
      <c r="Q12" s="24" t="str">
        <f>IF(AND('MAPA DE RIESGO'!$Z$53="Muy Alta",'MAPA DE RIESGO'!$AB$53="Menor"),CONCATENATE("R7C",'MAPA DE RIESGO'!$P$53),"")</f>
        <v/>
      </c>
      <c r="R12" s="29" t="str">
        <f>IF(AND('MAPA DE RIESGO'!$Z$54="Muy Alta",'MAPA DE RIESGO'!$AB$54="Menor"),CONCATENATE("R7C",'MAPA DE RIESGO'!$P$54),"")</f>
        <v/>
      </c>
      <c r="S12" s="29" t="str">
        <f>IF(AND('MAPA DE RIESGO'!$Z$55="Muy Alta",'MAPA DE RIESGO'!$AB$55="Menor"),CONCATENATE("R7C",'MAPA DE RIESGO'!$P$55),"")</f>
        <v/>
      </c>
      <c r="T12" s="29" t="str">
        <f>IF(AND('MAPA DE RIESGO'!$Z$56="Muy Alta",'MAPA DE RIESGO'!$AB$56="Menor"),CONCATENATE("R7C",'MAPA DE RIESGO'!$P$56),"")</f>
        <v/>
      </c>
      <c r="U12" s="25" t="str">
        <f>IF(AND('MAPA DE RIESGO'!$Z$57="Muy Alta",'MAPA DE RIESGO'!$AB$57="Menor"),CONCATENATE("R7C",'MAPA DE RIESGO'!$P$57),"")</f>
        <v/>
      </c>
      <c r="V12" s="23" t="str">
        <f>IF(AND('MAPA DE RIESGO'!$Z$52="Muy Alta",'MAPA DE RIESGO'!$AB$52="Moderado"),CONCATENATE("R7C",'MAPA DE RIESGO'!$P$52),"")</f>
        <v/>
      </c>
      <c r="W12" s="24" t="str">
        <f>IF(AND('MAPA DE RIESGO'!$Z$53="Muy Alta",'MAPA DE RIESGO'!$AB$53="Moderado"),CONCATENATE("R7C",'MAPA DE RIESGO'!$P$53),"")</f>
        <v/>
      </c>
      <c r="X12" s="29" t="str">
        <f>IF(AND('MAPA DE RIESGO'!$Z$54="Muy Alta",'MAPA DE RIESGO'!$AB$54="Moderado"),CONCATENATE("R7C",'MAPA DE RIESGO'!$P$54),"")</f>
        <v/>
      </c>
      <c r="Y12" s="29" t="str">
        <f>IF(AND('MAPA DE RIESGO'!$Z$55="Muy Alta",'MAPA DE RIESGO'!$AB$55="Moderado"),CONCATENATE("R7C",'MAPA DE RIESGO'!$P$55),"")</f>
        <v/>
      </c>
      <c r="Z12" s="29" t="str">
        <f>IF(AND('MAPA DE RIESGO'!$Z$56="Muy Alta",'MAPA DE RIESGO'!$AB$56="Moderado"),CONCATENATE("R7C",'MAPA DE RIESGO'!$P$56),"")</f>
        <v/>
      </c>
      <c r="AA12" s="25" t="str">
        <f>IF(AND('MAPA DE RIESGO'!$Z$57="Muy Alta",'MAPA DE RIESGO'!$AB$57="Moderado"),CONCATENATE("R7C",'MAPA DE RIESGO'!$P$57),"")</f>
        <v/>
      </c>
      <c r="AB12" s="23" t="str">
        <f>IF(AND('MAPA DE RIESGO'!$Z$52="Muy Alta",'MAPA DE RIESGO'!$AB$52="Mayor"),CONCATENATE("R7C",'MAPA DE RIESGO'!$P$52),"")</f>
        <v/>
      </c>
      <c r="AC12" s="24" t="str">
        <f>IF(AND('MAPA DE RIESGO'!$Z$53="Muy Alta",'MAPA DE RIESGO'!$AB$53="Mayor"),CONCATENATE("R7C",'MAPA DE RIESGO'!$P$53),"")</f>
        <v/>
      </c>
      <c r="AD12" s="29" t="str">
        <f>IF(AND('MAPA DE RIESGO'!$Z$54="Muy Alta",'MAPA DE RIESGO'!$AB$54="Mayor"),CONCATENATE("R7C",'MAPA DE RIESGO'!$P$54),"")</f>
        <v/>
      </c>
      <c r="AE12" s="29" t="str">
        <f>IF(AND('MAPA DE RIESGO'!$Z$55="Muy Alta",'MAPA DE RIESGO'!$AB$55="Mayor"),CONCATENATE("R7C",'MAPA DE RIESGO'!$P$55),"")</f>
        <v/>
      </c>
      <c r="AF12" s="29" t="str">
        <f>IF(AND('MAPA DE RIESGO'!$Z$56="Muy Alta",'MAPA DE RIESGO'!$AB$56="Mayor"),CONCATENATE("R7C",'MAPA DE RIESGO'!$P$56),"")</f>
        <v/>
      </c>
      <c r="AG12" s="25" t="str">
        <f>IF(AND('MAPA DE RIESGO'!$Z$57="Muy Alta",'MAPA DE RIESGO'!$AB$57="Mayor"),CONCATENATE("R7C",'MAPA DE RIESGO'!$P$57),"")</f>
        <v/>
      </c>
      <c r="AH12" s="26" t="str">
        <f>IF(AND('MAPA DE RIESGO'!$Z$52="Muy Alta",'MAPA DE RIESGO'!$AB$52="Catastrófico"),CONCATENATE("R7C",'MAPA DE RIESGO'!$P$52),"")</f>
        <v/>
      </c>
      <c r="AI12" s="27" t="str">
        <f>IF(AND('MAPA DE RIESGO'!$Z$53="Muy Alta",'MAPA DE RIESGO'!$AB$53="Catastrófico"),CONCATENATE("R7C",'MAPA DE RIESGO'!$P$53),"")</f>
        <v/>
      </c>
      <c r="AJ12" s="27" t="str">
        <f>IF(AND('MAPA DE RIESGO'!$Z$54="Muy Alta",'MAPA DE RIESGO'!$AB$54="Catastrófico"),CONCATENATE("R7C",'MAPA DE RIESGO'!$P$54),"")</f>
        <v/>
      </c>
      <c r="AK12" s="27" t="str">
        <f>IF(AND('MAPA DE RIESGO'!$Z$55="Muy Alta",'MAPA DE RIESGO'!$AB$55="Catastrófico"),CONCATENATE("R7C",'MAPA DE RIESGO'!$P$55),"")</f>
        <v/>
      </c>
      <c r="AL12" s="27" t="str">
        <f>IF(AND('MAPA DE RIESGO'!$Z$56="Muy Alta",'MAPA DE RIESGO'!$AB$56="Catastrófico"),CONCATENATE("R7C",'MAPA DE RIESGO'!$P$56),"")</f>
        <v/>
      </c>
      <c r="AM12" s="28" t="str">
        <f>IF(AND('MAPA DE RIESGO'!$Z$57="Muy Alta",'MAPA DE RIESGO'!$AB$57="Catastrófico"),CONCATENATE("R7C",'MAPA DE RIESGO'!$P$57),"")</f>
        <v/>
      </c>
      <c r="AN12" s="55"/>
      <c r="AO12" s="483"/>
      <c r="AP12" s="484"/>
      <c r="AQ12" s="484"/>
      <c r="AR12" s="484"/>
      <c r="AS12" s="484"/>
      <c r="AT12" s="48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421"/>
      <c r="C13" s="421"/>
      <c r="D13" s="422"/>
      <c r="E13" s="462"/>
      <c r="F13" s="463"/>
      <c r="G13" s="463"/>
      <c r="H13" s="463"/>
      <c r="I13" s="464"/>
      <c r="J13" s="23" t="str">
        <f>IF(AND('MAPA DE RIESGO'!$Z$58="Muy Alta",'MAPA DE RIESGO'!$AB$58="Leve"),CONCATENATE("R8C",'MAPA DE RIESGO'!$P$58),"")</f>
        <v/>
      </c>
      <c r="K13" s="24" t="str">
        <f>IF(AND('MAPA DE RIESGO'!$Z$59="Muy Alta",'MAPA DE RIESGO'!$AB$59="Leve"),CONCATENATE("R8C",'MAPA DE RIESGO'!$P$59),"")</f>
        <v/>
      </c>
      <c r="L13" s="29" t="str">
        <f>IF(AND('MAPA DE RIESGO'!$Z$60="Muy Alta",'MAPA DE RIESGO'!$AB$60="Leve"),CONCATENATE("R8C",'MAPA DE RIESGO'!$P$60),"")</f>
        <v/>
      </c>
      <c r="M13" s="29" t="str">
        <f>IF(AND('MAPA DE RIESGO'!$Z$61="Muy Alta",'MAPA DE RIESGO'!$AB$61="Leve"),CONCATENATE("R8C",'MAPA DE RIESGO'!$P$61),"")</f>
        <v/>
      </c>
      <c r="N13" s="29" t="str">
        <f>IF(AND('MAPA DE RIESGO'!$Z$62="Muy Alta",'MAPA DE RIESGO'!$AB$62="Leve"),CONCATENATE("R8C",'MAPA DE RIESGO'!$P$62),"")</f>
        <v/>
      </c>
      <c r="O13" s="25" t="str">
        <f>IF(AND('MAPA DE RIESGO'!$Z$63="Muy Alta",'MAPA DE RIESGO'!$AB$63="Leve"),CONCATENATE("R8C",'MAPA DE RIESGO'!$P$63),"")</f>
        <v/>
      </c>
      <c r="P13" s="23" t="str">
        <f>IF(AND('MAPA DE RIESGO'!$Z$58="Muy Alta",'MAPA DE RIESGO'!$AB$58="Menor"),CONCATENATE("R8C",'MAPA DE RIESGO'!$P$58),"")</f>
        <v/>
      </c>
      <c r="Q13" s="24" t="str">
        <f>IF(AND('MAPA DE RIESGO'!$Z$59="Muy Alta",'MAPA DE RIESGO'!$AB$59="Menor"),CONCATENATE("R8C",'MAPA DE RIESGO'!$P$59),"")</f>
        <v/>
      </c>
      <c r="R13" s="29" t="str">
        <f>IF(AND('MAPA DE RIESGO'!$Z$60="Muy Alta",'MAPA DE RIESGO'!$AB$60="Menor"),CONCATENATE("R8C",'MAPA DE RIESGO'!$P$60),"")</f>
        <v/>
      </c>
      <c r="S13" s="29" t="str">
        <f>IF(AND('MAPA DE RIESGO'!$Z$61="Muy Alta",'MAPA DE RIESGO'!$AB$61="Menor"),CONCATENATE("R8C",'MAPA DE RIESGO'!$P$61),"")</f>
        <v/>
      </c>
      <c r="T13" s="29" t="str">
        <f>IF(AND('MAPA DE RIESGO'!$Z$62="Muy Alta",'MAPA DE RIESGO'!$AB$62="Menor"),CONCATENATE("R8C",'MAPA DE RIESGO'!$P$62),"")</f>
        <v/>
      </c>
      <c r="U13" s="25" t="str">
        <f>IF(AND('MAPA DE RIESGO'!$Z$63="Muy Alta",'MAPA DE RIESGO'!$AB$63="Menor"),CONCATENATE("R8C",'MAPA DE RIESGO'!$P$63),"")</f>
        <v/>
      </c>
      <c r="V13" s="23" t="str">
        <f>IF(AND('MAPA DE RIESGO'!$Z$58="Muy Alta",'MAPA DE RIESGO'!$AB$58="Moderado"),CONCATENATE("R8C",'MAPA DE RIESGO'!$P$58),"")</f>
        <v/>
      </c>
      <c r="W13" s="24" t="str">
        <f>IF(AND('MAPA DE RIESGO'!$Z$59="Muy Alta",'MAPA DE RIESGO'!$AB$59="Moderado"),CONCATENATE("R8C",'MAPA DE RIESGO'!$P$59),"")</f>
        <v/>
      </c>
      <c r="X13" s="29" t="str">
        <f>IF(AND('MAPA DE RIESGO'!$Z$60="Muy Alta",'MAPA DE RIESGO'!$AB$60="Moderado"),CONCATENATE("R8C",'MAPA DE RIESGO'!$P$60),"")</f>
        <v/>
      </c>
      <c r="Y13" s="29" t="str">
        <f>IF(AND('MAPA DE RIESGO'!$Z$61="Muy Alta",'MAPA DE RIESGO'!$AB$61="Moderado"),CONCATENATE("R8C",'MAPA DE RIESGO'!$P$61),"")</f>
        <v/>
      </c>
      <c r="Z13" s="29" t="str">
        <f>IF(AND('MAPA DE RIESGO'!$Z$62="Muy Alta",'MAPA DE RIESGO'!$AB$62="Moderado"),CONCATENATE("R8C",'MAPA DE RIESGO'!$P$62),"")</f>
        <v/>
      </c>
      <c r="AA13" s="25" t="str">
        <f>IF(AND('MAPA DE RIESGO'!$Z$63="Muy Alta",'MAPA DE RIESGO'!$AB$63="Moderado"),CONCATENATE("R8C",'MAPA DE RIESGO'!$P$63),"")</f>
        <v/>
      </c>
      <c r="AB13" s="23" t="str">
        <f>IF(AND('MAPA DE RIESGO'!$Z$58="Muy Alta",'MAPA DE RIESGO'!$AB$58="Mayor"),CONCATENATE("R8C",'MAPA DE RIESGO'!$P$58),"")</f>
        <v/>
      </c>
      <c r="AC13" s="24" t="str">
        <f>IF(AND('MAPA DE RIESGO'!$Z$59="Muy Alta",'MAPA DE RIESGO'!$AB$59="Mayor"),CONCATENATE("R8C",'MAPA DE RIESGO'!$P$59),"")</f>
        <v/>
      </c>
      <c r="AD13" s="29" t="str">
        <f>IF(AND('MAPA DE RIESGO'!$Z$60="Muy Alta",'MAPA DE RIESGO'!$AB$60="Mayor"),CONCATENATE("R8C",'MAPA DE RIESGO'!$P$60),"")</f>
        <v/>
      </c>
      <c r="AE13" s="29" t="str">
        <f>IF(AND('MAPA DE RIESGO'!$Z$61="Muy Alta",'MAPA DE RIESGO'!$AB$61="Mayor"),CONCATENATE("R8C",'MAPA DE RIESGO'!$P$61),"")</f>
        <v/>
      </c>
      <c r="AF13" s="29" t="str">
        <f>IF(AND('MAPA DE RIESGO'!$Z$62="Muy Alta",'MAPA DE RIESGO'!$AB$62="Mayor"),CONCATENATE("R8C",'MAPA DE RIESGO'!$P$62),"")</f>
        <v/>
      </c>
      <c r="AG13" s="25" t="str">
        <f>IF(AND('MAPA DE RIESGO'!$Z$63="Muy Alta",'MAPA DE RIESGO'!$AB$63="Mayor"),CONCATENATE("R8C",'MAPA DE RIESGO'!$P$63),"")</f>
        <v/>
      </c>
      <c r="AH13" s="26" t="str">
        <f>IF(AND('MAPA DE RIESGO'!$Z$58="Muy Alta",'MAPA DE RIESGO'!$AB$58="Catastrófico"),CONCATENATE("R8C",'MAPA DE RIESGO'!$P$58),"")</f>
        <v/>
      </c>
      <c r="AI13" s="27" t="str">
        <f>IF(AND('MAPA DE RIESGO'!$Z$59="Muy Alta",'MAPA DE RIESGO'!$AB$59="Catastrófico"),CONCATENATE("R8C",'MAPA DE RIESGO'!$P$59),"")</f>
        <v/>
      </c>
      <c r="AJ13" s="27" t="str">
        <f>IF(AND('MAPA DE RIESGO'!$Z$60="Muy Alta",'MAPA DE RIESGO'!$AB$60="Catastrófico"),CONCATENATE("R8C",'MAPA DE RIESGO'!$P$60),"")</f>
        <v/>
      </c>
      <c r="AK13" s="27" t="str">
        <f>IF(AND('MAPA DE RIESGO'!$Z$61="Muy Alta",'MAPA DE RIESGO'!$AB$61="Catastrófico"),CONCATENATE("R8C",'MAPA DE RIESGO'!$P$61),"")</f>
        <v/>
      </c>
      <c r="AL13" s="27" t="str">
        <f>IF(AND('MAPA DE RIESGO'!$Z$62="Muy Alta",'MAPA DE RIESGO'!$AB$62="Catastrófico"),CONCATENATE("R8C",'MAPA DE RIESGO'!$P$62),"")</f>
        <v/>
      </c>
      <c r="AM13" s="28" t="str">
        <f>IF(AND('MAPA DE RIESGO'!$Z$63="Muy Alta",'MAPA DE RIESGO'!$AB$63="Catastrófico"),CONCATENATE("R8C",'MAPA DE RIESGO'!$P$63),"")</f>
        <v/>
      </c>
      <c r="AN13" s="55"/>
      <c r="AO13" s="483"/>
      <c r="AP13" s="484"/>
      <c r="AQ13" s="484"/>
      <c r="AR13" s="484"/>
      <c r="AS13" s="484"/>
      <c r="AT13" s="48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421"/>
      <c r="C14" s="421"/>
      <c r="D14" s="422"/>
      <c r="E14" s="462"/>
      <c r="F14" s="463"/>
      <c r="G14" s="463"/>
      <c r="H14" s="463"/>
      <c r="I14" s="464"/>
      <c r="J14" s="23" t="str">
        <f>IF(AND('MAPA DE RIESGO'!$Z$64="Muy Alta",'MAPA DE RIESGO'!$AB$64="Leve"),CONCATENATE("R9C",'MAPA DE RIESGO'!$P$64),"")</f>
        <v/>
      </c>
      <c r="K14" s="24" t="str">
        <f>IF(AND('MAPA DE RIESGO'!$Z$65="Muy Alta",'MAPA DE RIESGO'!$AB$65="Leve"),CONCATENATE("R9C",'MAPA DE RIESGO'!$P$65),"")</f>
        <v/>
      </c>
      <c r="L14" s="29" t="str">
        <f>IF(AND('MAPA DE RIESGO'!$Z$66="Muy Alta",'MAPA DE RIESGO'!$AB$66="Leve"),CONCATENATE("R9C",'MAPA DE RIESGO'!$P$66),"")</f>
        <v/>
      </c>
      <c r="M14" s="29" t="str">
        <f>IF(AND('MAPA DE RIESGO'!$Z$67="Muy Alta",'MAPA DE RIESGO'!$AB$67="Leve"),CONCATENATE("R9C",'MAPA DE RIESGO'!$P$67),"")</f>
        <v/>
      </c>
      <c r="N14" s="29" t="str">
        <f>IF(AND('MAPA DE RIESGO'!$Z$68="Muy Alta",'MAPA DE RIESGO'!$AB$68="Leve"),CONCATENATE("R9C",'MAPA DE RIESGO'!$P$68),"")</f>
        <v/>
      </c>
      <c r="O14" s="25" t="str">
        <f>IF(AND('MAPA DE RIESGO'!$Z$69="Muy Alta",'MAPA DE RIESGO'!$AB$69="Leve"),CONCATENATE("R9C",'MAPA DE RIESGO'!$P$69),"")</f>
        <v/>
      </c>
      <c r="P14" s="23" t="str">
        <f>IF(AND('MAPA DE RIESGO'!$Z$64="Muy Alta",'MAPA DE RIESGO'!$AB$64="Menor"),CONCATENATE("R9C",'MAPA DE RIESGO'!$P$64),"")</f>
        <v/>
      </c>
      <c r="Q14" s="24" t="str">
        <f>IF(AND('MAPA DE RIESGO'!$Z$65="Muy Alta",'MAPA DE RIESGO'!$AB$65="Menor"),CONCATENATE("R9C",'MAPA DE RIESGO'!$P$65),"")</f>
        <v/>
      </c>
      <c r="R14" s="29" t="str">
        <f>IF(AND('MAPA DE RIESGO'!$Z$66="Muy Alta",'MAPA DE RIESGO'!$AB$66="Menor"),CONCATENATE("R9C",'MAPA DE RIESGO'!$P$66),"")</f>
        <v/>
      </c>
      <c r="S14" s="29" t="str">
        <f>IF(AND('MAPA DE RIESGO'!$Z$67="Muy Alta",'MAPA DE RIESGO'!$AB$67="Menor"),CONCATENATE("R9C",'MAPA DE RIESGO'!$P$67),"")</f>
        <v/>
      </c>
      <c r="T14" s="29" t="str">
        <f>IF(AND('MAPA DE RIESGO'!$Z$68="Muy Alta",'MAPA DE RIESGO'!$AB$68="Menor"),CONCATENATE("R9C",'MAPA DE RIESGO'!$P$68),"")</f>
        <v/>
      </c>
      <c r="U14" s="25" t="str">
        <f>IF(AND('MAPA DE RIESGO'!$Z$69="Muy Alta",'MAPA DE RIESGO'!$AB$69="Menor"),CONCATENATE("R9C",'MAPA DE RIESGO'!$P$69),"")</f>
        <v/>
      </c>
      <c r="V14" s="23" t="str">
        <f>IF(AND('MAPA DE RIESGO'!$Z$64="Muy Alta",'MAPA DE RIESGO'!$AB$64="Moderado"),CONCATENATE("R9C",'MAPA DE RIESGO'!$P$64),"")</f>
        <v/>
      </c>
      <c r="W14" s="24" t="str">
        <f>IF(AND('MAPA DE RIESGO'!$Z$65="Muy Alta",'MAPA DE RIESGO'!$AB$65="Moderado"),CONCATENATE("R9C",'MAPA DE RIESGO'!$P$65),"")</f>
        <v/>
      </c>
      <c r="X14" s="29" t="str">
        <f>IF(AND('MAPA DE RIESGO'!$Z$66="Muy Alta",'MAPA DE RIESGO'!$AB$66="Moderado"),CONCATENATE("R9C",'MAPA DE RIESGO'!$P$66),"")</f>
        <v/>
      </c>
      <c r="Y14" s="29" t="str">
        <f>IF(AND('MAPA DE RIESGO'!$Z$67="Muy Alta",'MAPA DE RIESGO'!$AB$67="Moderado"),CONCATENATE("R9C",'MAPA DE RIESGO'!$P$67),"")</f>
        <v/>
      </c>
      <c r="Z14" s="29" t="str">
        <f>IF(AND('MAPA DE RIESGO'!$Z$68="Muy Alta",'MAPA DE RIESGO'!$AB$68="Moderado"),CONCATENATE("R9C",'MAPA DE RIESGO'!$P$68),"")</f>
        <v/>
      </c>
      <c r="AA14" s="25" t="str">
        <f>IF(AND('MAPA DE RIESGO'!$Z$69="Muy Alta",'MAPA DE RIESGO'!$AB$69="Moderado"),CONCATENATE("R9C",'MAPA DE RIESGO'!$P$69),"")</f>
        <v/>
      </c>
      <c r="AB14" s="23" t="str">
        <f>IF(AND('MAPA DE RIESGO'!$Z$64="Muy Alta",'MAPA DE RIESGO'!$AB$64="Mayor"),CONCATENATE("R9C",'MAPA DE RIESGO'!$P$64),"")</f>
        <v/>
      </c>
      <c r="AC14" s="24" t="str">
        <f>IF(AND('MAPA DE RIESGO'!$Z$65="Muy Alta",'MAPA DE RIESGO'!$AB$65="Mayor"),CONCATENATE("R9C",'MAPA DE RIESGO'!$P$65),"")</f>
        <v/>
      </c>
      <c r="AD14" s="29" t="str">
        <f>IF(AND('MAPA DE RIESGO'!$Z$66="Muy Alta",'MAPA DE RIESGO'!$AB$66="Mayor"),CONCATENATE("R9C",'MAPA DE RIESGO'!$P$66),"")</f>
        <v/>
      </c>
      <c r="AE14" s="29" t="str">
        <f>IF(AND('MAPA DE RIESGO'!$Z$67="Muy Alta",'MAPA DE RIESGO'!$AB$67="Mayor"),CONCATENATE("R9C",'MAPA DE RIESGO'!$P$67),"")</f>
        <v/>
      </c>
      <c r="AF14" s="29" t="str">
        <f>IF(AND('MAPA DE RIESGO'!$Z$68="Muy Alta",'MAPA DE RIESGO'!$AB$68="Mayor"),CONCATENATE("R9C",'MAPA DE RIESGO'!$P$68),"")</f>
        <v/>
      </c>
      <c r="AG14" s="25" t="str">
        <f>IF(AND('MAPA DE RIESGO'!$Z$69="Muy Alta",'MAPA DE RIESGO'!$AB$69="Mayor"),CONCATENATE("R9C",'MAPA DE RIESGO'!$P$69),"")</f>
        <v/>
      </c>
      <c r="AH14" s="26" t="str">
        <f>IF(AND('MAPA DE RIESGO'!$Z$64="Muy Alta",'MAPA DE RIESGO'!$AB$64="Catastrófico"),CONCATENATE("R9C",'MAPA DE RIESGO'!$P$64),"")</f>
        <v/>
      </c>
      <c r="AI14" s="27" t="str">
        <f>IF(AND('MAPA DE RIESGO'!$Z$65="Muy Alta",'MAPA DE RIESGO'!$AB$65="Catastrófico"),CONCATENATE("R9C",'MAPA DE RIESGO'!$P$65),"")</f>
        <v/>
      </c>
      <c r="AJ14" s="27" t="str">
        <f>IF(AND('MAPA DE RIESGO'!$Z$66="Muy Alta",'MAPA DE RIESGO'!$AB$66="Catastrófico"),CONCATENATE("R9C",'MAPA DE RIESGO'!$P$66),"")</f>
        <v/>
      </c>
      <c r="AK14" s="27" t="str">
        <f>IF(AND('MAPA DE RIESGO'!$Z$67="Muy Alta",'MAPA DE RIESGO'!$AB$67="Catastrófico"),CONCATENATE("R9C",'MAPA DE RIESGO'!$P$67),"")</f>
        <v/>
      </c>
      <c r="AL14" s="27" t="str">
        <f>IF(AND('MAPA DE RIESGO'!$Z$68="Muy Alta",'MAPA DE RIESGO'!$AB$68="Catastrófico"),CONCATENATE("R9C",'MAPA DE RIESGO'!$P$68),"")</f>
        <v/>
      </c>
      <c r="AM14" s="28" t="str">
        <f>IF(AND('MAPA DE RIESGO'!$Z$69="Muy Alta",'MAPA DE RIESGO'!$AB$69="Catastrófico"),CONCATENATE("R9C",'MAPA DE RIESGO'!$P$69),"")</f>
        <v/>
      </c>
      <c r="AN14" s="55"/>
      <c r="AO14" s="483"/>
      <c r="AP14" s="484"/>
      <c r="AQ14" s="484"/>
      <c r="AR14" s="484"/>
      <c r="AS14" s="484"/>
      <c r="AT14" s="48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421"/>
      <c r="C15" s="421"/>
      <c r="D15" s="422"/>
      <c r="E15" s="465"/>
      <c r="F15" s="466"/>
      <c r="G15" s="466"/>
      <c r="H15" s="466"/>
      <c r="I15" s="467"/>
      <c r="J15" s="30" t="str">
        <f>IF(AND('MAPA DE RIESGO'!$Z$70="Muy Alta",'MAPA DE RIESGO'!$AB$70="Leve"),CONCATENATE("R10C",'MAPA DE RIESGO'!$P$70),"")</f>
        <v/>
      </c>
      <c r="K15" s="31" t="str">
        <f>IF(AND('MAPA DE RIESGO'!$Z$71="Muy Alta",'MAPA DE RIESGO'!$AB$71="Leve"),CONCATENATE("R10C",'MAPA DE RIESGO'!$P$71),"")</f>
        <v/>
      </c>
      <c r="L15" s="31" t="str">
        <f>IF(AND('MAPA DE RIESGO'!$Z$72="Muy Alta",'MAPA DE RIESGO'!$AB$72="Leve"),CONCATENATE("R10C",'MAPA DE RIESGO'!$P$72),"")</f>
        <v/>
      </c>
      <c r="M15" s="31" t="str">
        <f>IF(AND('MAPA DE RIESGO'!$Z$73="Muy Alta",'MAPA DE RIESGO'!$AB$73="Leve"),CONCATENATE("R10C",'MAPA DE RIESGO'!$P$73),"")</f>
        <v/>
      </c>
      <c r="N15" s="31" t="str">
        <f>IF(AND('MAPA DE RIESGO'!$Z$74="Muy Alta",'MAPA DE RIESGO'!$AB$74="Leve"),CONCATENATE("R10C",'MAPA DE RIESGO'!$P$74),"")</f>
        <v/>
      </c>
      <c r="O15" s="32" t="str">
        <f>IF(AND('MAPA DE RIESGO'!$Z$75="Muy Alta",'MAPA DE RIESGO'!$AB$75="Leve"),CONCATENATE("R10C",'MAPA DE RIESGO'!$P$75),"")</f>
        <v/>
      </c>
      <c r="P15" s="23" t="str">
        <f>IF(AND('MAPA DE RIESGO'!$Z$70="Muy Alta",'MAPA DE RIESGO'!$AB$70="Menor"),CONCATENATE("R10C",'MAPA DE RIESGO'!$P$70),"")</f>
        <v/>
      </c>
      <c r="Q15" s="24" t="str">
        <f>IF(AND('MAPA DE RIESGO'!$Z$71="Muy Alta",'MAPA DE RIESGO'!$AB$71="Menor"),CONCATENATE("R10C",'MAPA DE RIESGO'!$P$71),"")</f>
        <v/>
      </c>
      <c r="R15" s="24" t="str">
        <f>IF(AND('MAPA DE RIESGO'!$Z$72="Muy Alta",'MAPA DE RIESGO'!$AB$72="Menor"),CONCATENATE("R10C",'MAPA DE RIESGO'!$P$72),"")</f>
        <v/>
      </c>
      <c r="S15" s="24" t="str">
        <f>IF(AND('MAPA DE RIESGO'!$Z$73="Muy Alta",'MAPA DE RIESGO'!$AB$73="Menor"),CONCATENATE("R10C",'MAPA DE RIESGO'!$P$73),"")</f>
        <v/>
      </c>
      <c r="T15" s="24" t="str">
        <f>IF(AND('MAPA DE RIESGO'!$Z$74="Muy Alta",'MAPA DE RIESGO'!$AB$74="Menor"),CONCATENATE("R10C",'MAPA DE RIESGO'!$P$74),"")</f>
        <v/>
      </c>
      <c r="U15" s="25" t="str">
        <f>IF(AND('MAPA DE RIESGO'!$Z$75="Muy Alta",'MAPA DE RIESGO'!$AB$75="Menor"),CONCATENATE("R10C",'MAPA DE RIESGO'!$P$75),"")</f>
        <v/>
      </c>
      <c r="V15" s="30" t="str">
        <f>IF(AND('MAPA DE RIESGO'!$Z$70="Muy Alta",'MAPA DE RIESGO'!$AB$70="Moderado"),CONCATENATE("R10C",'MAPA DE RIESGO'!$P$70),"")</f>
        <v/>
      </c>
      <c r="W15" s="31" t="str">
        <f>IF(AND('MAPA DE RIESGO'!$Z$71="Muy Alta",'MAPA DE RIESGO'!$AB$71="Moderado"),CONCATENATE("R10C",'MAPA DE RIESGO'!$P$71),"")</f>
        <v/>
      </c>
      <c r="X15" s="31" t="str">
        <f>IF(AND('MAPA DE RIESGO'!$Z$72="Muy Alta",'MAPA DE RIESGO'!$AB$72="Moderado"),CONCATENATE("R10C",'MAPA DE RIESGO'!$P$72),"")</f>
        <v/>
      </c>
      <c r="Y15" s="31" t="str">
        <f>IF(AND('MAPA DE RIESGO'!$Z$73="Muy Alta",'MAPA DE RIESGO'!$AB$73="Moderado"),CONCATENATE("R10C",'MAPA DE RIESGO'!$P$73),"")</f>
        <v/>
      </c>
      <c r="Z15" s="31" t="str">
        <f>IF(AND('MAPA DE RIESGO'!$Z$74="Muy Alta",'MAPA DE RIESGO'!$AB$74="Moderado"),CONCATENATE("R10C",'MAPA DE RIESGO'!$P$74),"")</f>
        <v/>
      </c>
      <c r="AA15" s="32" t="str">
        <f>IF(AND('MAPA DE RIESGO'!$Z$75="Muy Alta",'MAPA DE RIESGO'!$AB$75="Moderado"),CONCATENATE("R10C",'MAPA DE RIESGO'!$P$75),"")</f>
        <v/>
      </c>
      <c r="AB15" s="23" t="str">
        <f>IF(AND('MAPA DE RIESGO'!$Z$70="Muy Alta",'MAPA DE RIESGO'!$AB$70="Mayor"),CONCATENATE("R10C",'MAPA DE RIESGO'!$P$70),"")</f>
        <v/>
      </c>
      <c r="AC15" s="24" t="str">
        <f>IF(AND('MAPA DE RIESGO'!$Z$71="Muy Alta",'MAPA DE RIESGO'!$AB$71="Mayor"),CONCATENATE("R10C",'MAPA DE RIESGO'!$P$71),"")</f>
        <v/>
      </c>
      <c r="AD15" s="24" t="str">
        <f>IF(AND('MAPA DE RIESGO'!$Z$72="Muy Alta",'MAPA DE RIESGO'!$AB$72="Mayor"),CONCATENATE("R10C",'MAPA DE RIESGO'!$P$72),"")</f>
        <v/>
      </c>
      <c r="AE15" s="24" t="str">
        <f>IF(AND('MAPA DE RIESGO'!$Z$73="Muy Alta",'MAPA DE RIESGO'!$AB$73="Mayor"),CONCATENATE("R10C",'MAPA DE RIESGO'!$P$73),"")</f>
        <v/>
      </c>
      <c r="AF15" s="24" t="str">
        <f>IF(AND('MAPA DE RIESGO'!$Z$74="Muy Alta",'MAPA DE RIESGO'!$AB$74="Mayor"),CONCATENATE("R10C",'MAPA DE RIESGO'!$P$74),"")</f>
        <v/>
      </c>
      <c r="AG15" s="25" t="str">
        <f>IF(AND('MAPA DE RIESGO'!$Z$75="Muy Alta",'MAPA DE RIESGO'!$AB$75="Mayor"),CONCATENATE("R10C",'MAPA DE RIESGO'!$P$75),"")</f>
        <v/>
      </c>
      <c r="AH15" s="33" t="str">
        <f>IF(AND('MAPA DE RIESGO'!$Z$70="Muy Alta",'MAPA DE RIESGO'!$AB$70="Catastrófico"),CONCATENATE("R10C",'MAPA DE RIESGO'!$P$70),"")</f>
        <v/>
      </c>
      <c r="AI15" s="34" t="str">
        <f>IF(AND('MAPA DE RIESGO'!$Z$71="Muy Alta",'MAPA DE RIESGO'!$AB$71="Catastrófico"),CONCATENATE("R10C",'MAPA DE RIESGO'!$P$71),"")</f>
        <v/>
      </c>
      <c r="AJ15" s="34" t="str">
        <f>IF(AND('MAPA DE RIESGO'!$Z$72="Muy Alta",'MAPA DE RIESGO'!$AB$72="Catastrófico"),CONCATENATE("R10C",'MAPA DE RIESGO'!$P$72),"")</f>
        <v/>
      </c>
      <c r="AK15" s="34" t="str">
        <f>IF(AND('MAPA DE RIESGO'!$Z$73="Muy Alta",'MAPA DE RIESGO'!$AB$73="Catastrófico"),CONCATENATE("R10C",'MAPA DE RIESGO'!$P$73),"")</f>
        <v/>
      </c>
      <c r="AL15" s="34" t="str">
        <f>IF(AND('MAPA DE RIESGO'!$Z$74="Muy Alta",'MAPA DE RIESGO'!$AB$74="Catastrófico"),CONCATENATE("R10C",'MAPA DE RIESGO'!$P$74),"")</f>
        <v/>
      </c>
      <c r="AM15" s="35" t="str">
        <f>IF(AND('MAPA DE RIESGO'!$Z$75="Muy Alta",'MAPA DE RIESGO'!$AB$75="Catastrófico"),CONCATENATE("R10C",'MAPA DE RIESGO'!$P$75),"")</f>
        <v/>
      </c>
      <c r="AN15" s="55"/>
      <c r="AO15" s="486"/>
      <c r="AP15" s="487"/>
      <c r="AQ15" s="487"/>
      <c r="AR15" s="487"/>
      <c r="AS15" s="487"/>
      <c r="AT15" s="488"/>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421"/>
      <c r="C16" s="421"/>
      <c r="D16" s="422"/>
      <c r="E16" s="459" t="s">
        <v>106</v>
      </c>
      <c r="F16" s="460"/>
      <c r="G16" s="460"/>
      <c r="H16" s="460"/>
      <c r="I16" s="460"/>
      <c r="J16" s="36" t="str">
        <f>IF(AND('MAPA DE RIESGO'!$Z$16="Alta",'MAPA DE RIESGO'!$AB$16="Leve"),CONCATENATE("R1C",'MAPA DE RIESGO'!$P$16),"")</f>
        <v/>
      </c>
      <c r="K16" s="37" t="str">
        <f>IF(AND('MAPA DE RIESGO'!$Z$17="Alta",'MAPA DE RIESGO'!$AB$17="Leve"),CONCATENATE("R1C",'MAPA DE RIESGO'!$P$17),"")</f>
        <v/>
      </c>
      <c r="L16" s="37" t="str">
        <f>IF(AND('MAPA DE RIESGO'!$Z$18="Alta",'MAPA DE RIESGO'!$AB$18="Leve"),CONCATENATE("R1C",'MAPA DE RIESGO'!$P$18),"")</f>
        <v/>
      </c>
      <c r="M16" s="37" t="str">
        <f>IF(AND('MAPA DE RIESGO'!$Z$19="Alta",'MAPA DE RIESGO'!$AB$19="Leve"),CONCATENATE("R1C",'MAPA DE RIESGO'!$P$19),"")</f>
        <v/>
      </c>
      <c r="N16" s="37" t="str">
        <f>IF(AND('MAPA DE RIESGO'!$Z$20="Alta",'MAPA DE RIESGO'!$AB$20="Leve"),CONCATENATE("R1C",'MAPA DE RIESGO'!$P$20),"")</f>
        <v/>
      </c>
      <c r="O16" s="38" t="str">
        <f>IF(AND('MAPA DE RIESGO'!$Z$21="Alta",'MAPA DE RIESGO'!$AB$21="Leve"),CONCATENATE("R1C",'MAPA DE RIESGO'!$P$21),"")</f>
        <v/>
      </c>
      <c r="P16" s="36" t="str">
        <f>IF(AND('MAPA DE RIESGO'!$Z$16="Alta",'MAPA DE RIESGO'!$AB$16="Menor"),CONCATENATE("R1C",'MAPA DE RIESGO'!$P$16),"")</f>
        <v/>
      </c>
      <c r="Q16" s="37" t="str">
        <f>IF(AND('MAPA DE RIESGO'!$Z$17="Alta",'MAPA DE RIESGO'!$AB$17="Menor"),CONCATENATE("R1C",'MAPA DE RIESGO'!$P$17),"")</f>
        <v/>
      </c>
      <c r="R16" s="37" t="str">
        <f>IF(AND('MAPA DE RIESGO'!$Z$18="Alta",'MAPA DE RIESGO'!$AB$18="Menor"),CONCATENATE("R1C",'MAPA DE RIESGO'!$P$18),"")</f>
        <v/>
      </c>
      <c r="S16" s="37" t="str">
        <f>IF(AND('MAPA DE RIESGO'!$Z$19="Alta",'MAPA DE RIESGO'!$AB$19="Menor"),CONCATENATE("R1C",'MAPA DE RIESGO'!$P$19),"")</f>
        <v/>
      </c>
      <c r="T16" s="37" t="str">
        <f>IF(AND('MAPA DE RIESGO'!$Z$20="Alta",'MAPA DE RIESGO'!$AB$20="Menor"),CONCATENATE("R1C",'MAPA DE RIESGO'!$P$20),"")</f>
        <v/>
      </c>
      <c r="U16" s="38" t="str">
        <f>IF(AND('MAPA DE RIESGO'!$Z$21="Alta",'MAPA DE RIESGO'!$AB$21="Menor"),CONCATENATE("R1C",'MAPA DE RIESGO'!$P$21),"")</f>
        <v/>
      </c>
      <c r="V16" s="17" t="str">
        <f>IF(AND('MAPA DE RIESGO'!$Z$16="Alta",'MAPA DE RIESGO'!$AB$16="Moderado"),CONCATENATE("R1C",'MAPA DE RIESGO'!$P$16),"")</f>
        <v/>
      </c>
      <c r="W16" s="18" t="str">
        <f>IF(AND('MAPA DE RIESGO'!$Z$17="Alta",'MAPA DE RIESGO'!$AB$17="Moderado"),CONCATENATE("R1C",'MAPA DE RIESGO'!$P$17),"")</f>
        <v/>
      </c>
      <c r="X16" s="18" t="str">
        <f>IF(AND('MAPA DE RIESGO'!$Z$18="Alta",'MAPA DE RIESGO'!$AB$18="Moderado"),CONCATENATE("R1C",'MAPA DE RIESGO'!$P$18),"")</f>
        <v/>
      </c>
      <c r="Y16" s="18" t="str">
        <f>IF(AND('MAPA DE RIESGO'!$Z$19="Alta",'MAPA DE RIESGO'!$AB$19="Moderado"),CONCATENATE("R1C",'MAPA DE RIESGO'!$P$19),"")</f>
        <v/>
      </c>
      <c r="Z16" s="18" t="str">
        <f>IF(AND('MAPA DE RIESGO'!$Z$20="Alta",'MAPA DE RIESGO'!$AB$20="Moderado"),CONCATENATE("R1C",'MAPA DE RIESGO'!$P$20),"")</f>
        <v/>
      </c>
      <c r="AA16" s="19" t="str">
        <f>IF(AND('MAPA DE RIESGO'!$Z$21="Alta",'MAPA DE RIESGO'!$AB$21="Moderado"),CONCATENATE("R1C",'MAPA DE RIESGO'!$P$21),"")</f>
        <v/>
      </c>
      <c r="AB16" s="17" t="str">
        <f>IF(AND('MAPA DE RIESGO'!$Z$16="Alta",'MAPA DE RIESGO'!$AB$16="Mayor"),CONCATENATE("R1C",'MAPA DE RIESGO'!$P$16),"")</f>
        <v/>
      </c>
      <c r="AC16" s="18" t="str">
        <f>IF(AND('MAPA DE RIESGO'!$Z$17="Alta",'MAPA DE RIESGO'!$AB$17="Mayor"),CONCATENATE("R1C",'MAPA DE RIESGO'!$P$17),"")</f>
        <v/>
      </c>
      <c r="AD16" s="18" t="str">
        <f>IF(AND('MAPA DE RIESGO'!$Z$18="Alta",'MAPA DE RIESGO'!$AB$18="Mayor"),CONCATENATE("R1C",'MAPA DE RIESGO'!$P$18),"")</f>
        <v/>
      </c>
      <c r="AE16" s="18" t="str">
        <f>IF(AND('MAPA DE RIESGO'!$Z$19="Alta",'MAPA DE RIESGO'!$AB$19="Mayor"),CONCATENATE("R1C",'MAPA DE RIESGO'!$P$19),"")</f>
        <v/>
      </c>
      <c r="AF16" s="18" t="str">
        <f>IF(AND('MAPA DE RIESGO'!$Z$20="Alta",'MAPA DE RIESGO'!$AB$20="Mayor"),CONCATENATE("R1C",'MAPA DE RIESGO'!$P$20),"")</f>
        <v/>
      </c>
      <c r="AG16" s="19" t="str">
        <f>IF(AND('MAPA DE RIESGO'!$Z$21="Alta",'MAPA DE RIESGO'!$AB$21="Mayor"),CONCATENATE("R1C",'MAPA DE RIESGO'!$P$21),"")</f>
        <v/>
      </c>
      <c r="AH16" s="20" t="str">
        <f>IF(AND('MAPA DE RIESGO'!$Z$16="Alta",'MAPA DE RIESGO'!$AB$16="Catastrófico"),CONCATENATE("R1C",'MAPA DE RIESGO'!$P$16),"")</f>
        <v/>
      </c>
      <c r="AI16" s="21" t="str">
        <f>IF(AND('MAPA DE RIESGO'!$Z$17="Alta",'MAPA DE RIESGO'!$AB$17="Catastrófico"),CONCATENATE("R1C",'MAPA DE RIESGO'!$P$17),"")</f>
        <v/>
      </c>
      <c r="AJ16" s="21" t="str">
        <f>IF(AND('MAPA DE RIESGO'!$Z$18="Alta",'MAPA DE RIESGO'!$AB$18="Catastrófico"),CONCATENATE("R1C",'MAPA DE RIESGO'!$P$18),"")</f>
        <v/>
      </c>
      <c r="AK16" s="21" t="str">
        <f>IF(AND('MAPA DE RIESGO'!$Z$19="Alta",'MAPA DE RIESGO'!$AB$19="Catastrófico"),CONCATENATE("R1C",'MAPA DE RIESGO'!$P$19),"")</f>
        <v/>
      </c>
      <c r="AL16" s="21" t="str">
        <f>IF(AND('MAPA DE RIESGO'!$Z$20="Alta",'MAPA DE RIESGO'!$AB$20="Catastrófico"),CONCATENATE("R1C",'MAPA DE RIESGO'!$P$20),"")</f>
        <v/>
      </c>
      <c r="AM16" s="22" t="str">
        <f>IF(AND('MAPA DE RIESGO'!$Z$21="Alta",'MAPA DE RIESGO'!$AB$21="Catastrófico"),CONCATENATE("R1C",'MAPA DE RIESGO'!$P$21),"")</f>
        <v/>
      </c>
      <c r="AN16" s="55"/>
      <c r="AO16" s="469" t="s">
        <v>72</v>
      </c>
      <c r="AP16" s="470"/>
      <c r="AQ16" s="470"/>
      <c r="AR16" s="470"/>
      <c r="AS16" s="470"/>
      <c r="AT16" s="471"/>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421"/>
      <c r="C17" s="421"/>
      <c r="D17" s="422"/>
      <c r="E17" s="478"/>
      <c r="F17" s="479"/>
      <c r="G17" s="479"/>
      <c r="H17" s="479"/>
      <c r="I17" s="479"/>
      <c r="J17" s="39" t="str">
        <f>IF(AND('MAPA DE RIESGO'!$Z$22="Alta",'MAPA DE RIESGO'!$AB$22="Leve"),CONCATENATE("R2C",'MAPA DE RIESGO'!$P$22),"")</f>
        <v/>
      </c>
      <c r="K17" s="40" t="str">
        <f>IF(AND('MAPA DE RIESGO'!$Z$23="Alta",'MAPA DE RIESGO'!$AB$23="Leve"),CONCATENATE("R2C",'MAPA DE RIESGO'!$P$23),"")</f>
        <v/>
      </c>
      <c r="L17" s="40" t="str">
        <f>IF(AND('MAPA DE RIESGO'!$Z$24="Alta",'MAPA DE RIESGO'!$AB$24="Leve"),CONCATENATE("R2C",'MAPA DE RIESGO'!$P$24),"")</f>
        <v/>
      </c>
      <c r="M17" s="40" t="str">
        <f>IF(AND('MAPA DE RIESGO'!$Z$25="Alta",'MAPA DE RIESGO'!$AB$25="Leve"),CONCATENATE("R2C",'MAPA DE RIESGO'!$P$25),"")</f>
        <v/>
      </c>
      <c r="N17" s="40" t="str">
        <f>IF(AND('MAPA DE RIESGO'!$Z$26="Alta",'MAPA DE RIESGO'!$AB$26="Leve"),CONCATENATE("R2C",'MAPA DE RIESGO'!$P$26),"")</f>
        <v/>
      </c>
      <c r="O17" s="41" t="str">
        <f>IF(AND('MAPA DE RIESGO'!$Z$27="Alta",'MAPA DE RIESGO'!$AB$27="Leve"),CONCATENATE("R2C",'MAPA DE RIESGO'!$P$27),"")</f>
        <v/>
      </c>
      <c r="P17" s="39" t="str">
        <f>IF(AND('MAPA DE RIESGO'!$Z$22="Alta",'MAPA DE RIESGO'!$AB$22="Menor"),CONCATENATE("R2C",'MAPA DE RIESGO'!$P$22),"")</f>
        <v/>
      </c>
      <c r="Q17" s="40" t="str">
        <f>IF(AND('MAPA DE RIESGO'!$Z$23="Alta",'MAPA DE RIESGO'!$AB$23="Menor"),CONCATENATE("R2C",'MAPA DE RIESGO'!$P$23),"")</f>
        <v/>
      </c>
      <c r="R17" s="40" t="str">
        <f>IF(AND('MAPA DE RIESGO'!$Z$24="Alta",'MAPA DE RIESGO'!$AB$24="Menor"),CONCATENATE("R2C",'MAPA DE RIESGO'!$P$24),"")</f>
        <v/>
      </c>
      <c r="S17" s="40" t="str">
        <f>IF(AND('MAPA DE RIESGO'!$Z$25="Alta",'MAPA DE RIESGO'!$AB$25="Menor"),CONCATENATE("R2C",'MAPA DE RIESGO'!$P$25),"")</f>
        <v/>
      </c>
      <c r="T17" s="40" t="str">
        <f>IF(AND('MAPA DE RIESGO'!$Z$26="Alta",'MAPA DE RIESGO'!$AB$26="Menor"),CONCATENATE("R2C",'MAPA DE RIESGO'!$P$26),"")</f>
        <v/>
      </c>
      <c r="U17" s="41" t="str">
        <f>IF(AND('MAPA DE RIESGO'!$Z$27="Alta",'MAPA DE RIESGO'!$AB$27="Menor"),CONCATENATE("R2C",'MAPA DE RIESGO'!$P$27),"")</f>
        <v/>
      </c>
      <c r="V17" s="23" t="str">
        <f>IF(AND('MAPA DE RIESGO'!$Z$22="Alta",'MAPA DE RIESGO'!$AB$22="Moderado"),CONCATENATE("R2C",'MAPA DE RIESGO'!$P$22),"")</f>
        <v/>
      </c>
      <c r="W17" s="24" t="str">
        <f>IF(AND('MAPA DE RIESGO'!$Z$23="Alta",'MAPA DE RIESGO'!$AB$23="Moderado"),CONCATENATE("R2C",'MAPA DE RIESGO'!$P$23),"")</f>
        <v/>
      </c>
      <c r="X17" s="24" t="str">
        <f>IF(AND('MAPA DE RIESGO'!$Z$24="Alta",'MAPA DE RIESGO'!$AB$24="Moderado"),CONCATENATE("R2C",'MAPA DE RIESGO'!$P$24),"")</f>
        <v/>
      </c>
      <c r="Y17" s="24" t="str">
        <f>IF(AND('MAPA DE RIESGO'!$Z$25="Alta",'MAPA DE RIESGO'!$AB$25="Moderado"),CONCATENATE("R2C",'MAPA DE RIESGO'!$P$25),"")</f>
        <v/>
      </c>
      <c r="Z17" s="24" t="str">
        <f>IF(AND('MAPA DE RIESGO'!$Z$26="Alta",'MAPA DE RIESGO'!$AB$26="Moderado"),CONCATENATE("R2C",'MAPA DE RIESGO'!$P$26),"")</f>
        <v/>
      </c>
      <c r="AA17" s="25" t="str">
        <f>IF(AND('MAPA DE RIESGO'!$Z$27="Alta",'MAPA DE RIESGO'!$AB$27="Moderado"),CONCATENATE("R2C",'MAPA DE RIESGO'!$P$27),"")</f>
        <v/>
      </c>
      <c r="AB17" s="23" t="str">
        <f>IF(AND('MAPA DE RIESGO'!$Z$22="Alta",'MAPA DE RIESGO'!$AB$22="Mayor"),CONCATENATE("R2C",'MAPA DE RIESGO'!$P$22),"")</f>
        <v/>
      </c>
      <c r="AC17" s="24" t="str">
        <f>IF(AND('MAPA DE RIESGO'!$Z$23="Alta",'MAPA DE RIESGO'!$AB$23="Mayor"),CONCATENATE("R2C",'MAPA DE RIESGO'!$P$23),"")</f>
        <v/>
      </c>
      <c r="AD17" s="24" t="str">
        <f>IF(AND('MAPA DE RIESGO'!$Z$24="Alta",'MAPA DE RIESGO'!$AB$24="Mayor"),CONCATENATE("R2C",'MAPA DE RIESGO'!$P$24),"")</f>
        <v/>
      </c>
      <c r="AE17" s="24" t="str">
        <f>IF(AND('MAPA DE RIESGO'!$Z$25="Alta",'MAPA DE RIESGO'!$AB$25="Mayor"),CONCATENATE("R2C",'MAPA DE RIESGO'!$P$25),"")</f>
        <v/>
      </c>
      <c r="AF17" s="24" t="str">
        <f>IF(AND('MAPA DE RIESGO'!$Z$26="Alta",'MAPA DE RIESGO'!$AB$26="Mayor"),CONCATENATE("R2C",'MAPA DE RIESGO'!$P$26),"")</f>
        <v/>
      </c>
      <c r="AG17" s="25" t="str">
        <f>IF(AND('MAPA DE RIESGO'!$Z$27="Alta",'MAPA DE RIESGO'!$AB$27="Mayor"),CONCATENATE("R2C",'MAPA DE RIESGO'!$P$27),"")</f>
        <v/>
      </c>
      <c r="AH17" s="26" t="str">
        <f>IF(AND('MAPA DE RIESGO'!$Z$22="Alta",'MAPA DE RIESGO'!$AB$22="Catastrófico"),CONCATENATE("R2C",'MAPA DE RIESGO'!$P$22),"")</f>
        <v/>
      </c>
      <c r="AI17" s="27" t="str">
        <f>IF(AND('MAPA DE RIESGO'!$Z$23="Alta",'MAPA DE RIESGO'!$AB$23="Catastrófico"),CONCATENATE("R2C",'MAPA DE RIESGO'!$P$23),"")</f>
        <v/>
      </c>
      <c r="AJ17" s="27" t="str">
        <f>IF(AND('MAPA DE RIESGO'!$Z$24="Alta",'MAPA DE RIESGO'!$AB$24="Catastrófico"),CONCATENATE("R2C",'MAPA DE RIESGO'!$P$24),"")</f>
        <v/>
      </c>
      <c r="AK17" s="27" t="str">
        <f>IF(AND('MAPA DE RIESGO'!$Z$25="Alta",'MAPA DE RIESGO'!$AB$25="Catastrófico"),CONCATENATE("R2C",'MAPA DE RIESGO'!$P$25),"")</f>
        <v/>
      </c>
      <c r="AL17" s="27" t="str">
        <f>IF(AND('MAPA DE RIESGO'!$Z$26="Alta",'MAPA DE RIESGO'!$AB$26="Catastrófico"),CONCATENATE("R2C",'MAPA DE RIESGO'!$P$26),"")</f>
        <v/>
      </c>
      <c r="AM17" s="28" t="str">
        <f>IF(AND('MAPA DE RIESGO'!$Z$27="Alta",'MAPA DE RIESGO'!$AB$27="Catastrófico"),CONCATENATE("R2C",'MAPA DE RIESGO'!$P$27),"")</f>
        <v/>
      </c>
      <c r="AN17" s="55"/>
      <c r="AO17" s="472"/>
      <c r="AP17" s="473"/>
      <c r="AQ17" s="473"/>
      <c r="AR17" s="473"/>
      <c r="AS17" s="473"/>
      <c r="AT17" s="474"/>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421"/>
      <c r="C18" s="421"/>
      <c r="D18" s="422"/>
      <c r="E18" s="462"/>
      <c r="F18" s="463"/>
      <c r="G18" s="463"/>
      <c r="H18" s="463"/>
      <c r="I18" s="479"/>
      <c r="J18" s="39" t="str">
        <f>IF(AND('MAPA DE RIESGO'!$Z$28="Alta",'MAPA DE RIESGO'!$AB$28="Leve"),CONCATENATE("R3C",'MAPA DE RIESGO'!$P$28),"")</f>
        <v/>
      </c>
      <c r="K18" s="40" t="str">
        <f>IF(AND('MAPA DE RIESGO'!$Z$29="Alta",'MAPA DE RIESGO'!$AB$29="Leve"),CONCATENATE("R3C",'MAPA DE RIESGO'!$P$29),"")</f>
        <v/>
      </c>
      <c r="L18" s="40" t="str">
        <f>IF(AND('MAPA DE RIESGO'!$Z$30="Alta",'MAPA DE RIESGO'!$AB$30="Leve"),CONCATENATE("R3C",'MAPA DE RIESGO'!$P$30),"")</f>
        <v/>
      </c>
      <c r="M18" s="40" t="str">
        <f>IF(AND('MAPA DE RIESGO'!$Z$31="Alta",'MAPA DE RIESGO'!$AB$31="Leve"),CONCATENATE("R3C",'MAPA DE RIESGO'!$P$31),"")</f>
        <v/>
      </c>
      <c r="N18" s="40" t="str">
        <f>IF(AND('MAPA DE RIESGO'!$Z$32="Alta",'MAPA DE RIESGO'!$AB$32="Leve"),CONCATENATE("R3C",'MAPA DE RIESGO'!$P$32),"")</f>
        <v/>
      </c>
      <c r="O18" s="41" t="str">
        <f>IF(AND('MAPA DE RIESGO'!$Z$33="Alta",'MAPA DE RIESGO'!$AB$33="Leve"),CONCATENATE("R3C",'MAPA DE RIESGO'!$P$33),"")</f>
        <v/>
      </c>
      <c r="P18" s="39" t="str">
        <f>IF(AND('MAPA DE RIESGO'!$Z$28="Alta",'MAPA DE RIESGO'!$AB$28="Menor"),CONCATENATE("R3C",'MAPA DE RIESGO'!$P$28),"")</f>
        <v/>
      </c>
      <c r="Q18" s="40" t="str">
        <f>IF(AND('MAPA DE RIESGO'!$Z$29="Alta",'MAPA DE RIESGO'!$AB$29="Menor"),CONCATENATE("R3C",'MAPA DE RIESGO'!$P$29),"")</f>
        <v/>
      </c>
      <c r="R18" s="40" t="str">
        <f>IF(AND('MAPA DE RIESGO'!$Z$30="Alta",'MAPA DE RIESGO'!$AB$30="Menor"),CONCATENATE("R3C",'MAPA DE RIESGO'!$P$30),"")</f>
        <v/>
      </c>
      <c r="S18" s="40" t="str">
        <f>IF(AND('MAPA DE RIESGO'!$Z$31="Alta",'MAPA DE RIESGO'!$AB$31="Menor"),CONCATENATE("R3C",'MAPA DE RIESGO'!$P$31),"")</f>
        <v/>
      </c>
      <c r="T18" s="40" t="str">
        <f>IF(AND('MAPA DE RIESGO'!$Z$32="Alta",'MAPA DE RIESGO'!$AB$32="Menor"),CONCATENATE("R3C",'MAPA DE RIESGO'!$P$32),"")</f>
        <v/>
      </c>
      <c r="U18" s="41" t="str">
        <f>IF(AND('MAPA DE RIESGO'!$Z$33="Alta",'MAPA DE RIESGO'!$AB$33="Menor"),CONCATENATE("R3C",'MAPA DE RIESGO'!$P$33),"")</f>
        <v/>
      </c>
      <c r="V18" s="23" t="str">
        <f>IF(AND('MAPA DE RIESGO'!$Z$28="Alta",'MAPA DE RIESGO'!$AB$28="Moderado"),CONCATENATE("R3C",'MAPA DE RIESGO'!$P$28),"")</f>
        <v/>
      </c>
      <c r="W18" s="24" t="str">
        <f>IF(AND('MAPA DE RIESGO'!$Z$29="Alta",'MAPA DE RIESGO'!$AB$29="Moderado"),CONCATENATE("R3C",'MAPA DE RIESGO'!$P$29),"")</f>
        <v/>
      </c>
      <c r="X18" s="24" t="str">
        <f>IF(AND('MAPA DE RIESGO'!$Z$30="Alta",'MAPA DE RIESGO'!$AB$30="Moderado"),CONCATENATE("R3C",'MAPA DE RIESGO'!$P$30),"")</f>
        <v/>
      </c>
      <c r="Y18" s="24" t="str">
        <f>IF(AND('MAPA DE RIESGO'!$Z$31="Alta",'MAPA DE RIESGO'!$AB$31="Moderado"),CONCATENATE("R3C",'MAPA DE RIESGO'!$P$31),"")</f>
        <v/>
      </c>
      <c r="Z18" s="24" t="str">
        <f>IF(AND('MAPA DE RIESGO'!$Z$32="Alta",'MAPA DE RIESGO'!$AB$32="Moderado"),CONCATENATE("R3C",'MAPA DE RIESGO'!$P$32),"")</f>
        <v/>
      </c>
      <c r="AA18" s="25" t="str">
        <f>IF(AND('MAPA DE RIESGO'!$Z$33="Alta",'MAPA DE RIESGO'!$AB$33="Moderado"),CONCATENATE("R3C",'MAPA DE RIESGO'!$P$33),"")</f>
        <v/>
      </c>
      <c r="AB18" s="23" t="str">
        <f>IF(AND('MAPA DE RIESGO'!$Z$28="Alta",'MAPA DE RIESGO'!$AB$28="Mayor"),CONCATENATE("R3C",'MAPA DE RIESGO'!$P$28),"")</f>
        <v/>
      </c>
      <c r="AC18" s="24" t="str">
        <f>IF(AND('MAPA DE RIESGO'!$Z$29="Alta",'MAPA DE RIESGO'!$AB$29="Mayor"),CONCATENATE("R3C",'MAPA DE RIESGO'!$P$29),"")</f>
        <v/>
      </c>
      <c r="AD18" s="24" t="str">
        <f>IF(AND('MAPA DE RIESGO'!$Z$30="Alta",'MAPA DE RIESGO'!$AB$30="Mayor"),CONCATENATE("R3C",'MAPA DE RIESGO'!$P$30),"")</f>
        <v/>
      </c>
      <c r="AE18" s="24" t="str">
        <f>IF(AND('MAPA DE RIESGO'!$Z$31="Alta",'MAPA DE RIESGO'!$AB$31="Mayor"),CONCATENATE("R3C",'MAPA DE RIESGO'!$P$31),"")</f>
        <v/>
      </c>
      <c r="AF18" s="24" t="str">
        <f>IF(AND('MAPA DE RIESGO'!$Z$32="Alta",'MAPA DE RIESGO'!$AB$32="Mayor"),CONCATENATE("R3C",'MAPA DE RIESGO'!$P$32),"")</f>
        <v/>
      </c>
      <c r="AG18" s="25" t="str">
        <f>IF(AND('MAPA DE RIESGO'!$Z$33="Alta",'MAPA DE RIESGO'!$AB$33="Mayor"),CONCATENATE("R3C",'MAPA DE RIESGO'!$P$33),"")</f>
        <v/>
      </c>
      <c r="AH18" s="26" t="str">
        <f>IF(AND('MAPA DE RIESGO'!$Z$28="Alta",'MAPA DE RIESGO'!$AB$28="Catastrófico"),CONCATENATE("R3C",'MAPA DE RIESGO'!$P$28),"")</f>
        <v/>
      </c>
      <c r="AI18" s="27" t="str">
        <f>IF(AND('MAPA DE RIESGO'!$Z$29="Alta",'MAPA DE RIESGO'!$AB$29="Catastrófico"),CONCATENATE("R3C",'MAPA DE RIESGO'!$P$29),"")</f>
        <v/>
      </c>
      <c r="AJ18" s="27" t="str">
        <f>IF(AND('MAPA DE RIESGO'!$Z$30="Alta",'MAPA DE RIESGO'!$AB$30="Catastrófico"),CONCATENATE("R3C",'MAPA DE RIESGO'!$P$30),"")</f>
        <v/>
      </c>
      <c r="AK18" s="27" t="str">
        <f>IF(AND('MAPA DE RIESGO'!$Z$31="Alta",'MAPA DE RIESGO'!$AB$31="Catastrófico"),CONCATENATE("R3C",'MAPA DE RIESGO'!$P$31),"")</f>
        <v/>
      </c>
      <c r="AL18" s="27" t="str">
        <f>IF(AND('MAPA DE RIESGO'!$Z$32="Alta",'MAPA DE RIESGO'!$AB$32="Catastrófico"),CONCATENATE("R3C",'MAPA DE RIESGO'!$P$32),"")</f>
        <v/>
      </c>
      <c r="AM18" s="28" t="str">
        <f>IF(AND('MAPA DE RIESGO'!$Z$33="Alta",'MAPA DE RIESGO'!$AB$33="Catastrófico"),CONCATENATE("R3C",'MAPA DE RIESGO'!$P$33),"")</f>
        <v/>
      </c>
      <c r="AN18" s="55"/>
      <c r="AO18" s="472"/>
      <c r="AP18" s="473"/>
      <c r="AQ18" s="473"/>
      <c r="AR18" s="473"/>
      <c r="AS18" s="473"/>
      <c r="AT18" s="474"/>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421"/>
      <c r="C19" s="421"/>
      <c r="D19" s="422"/>
      <c r="E19" s="462"/>
      <c r="F19" s="463"/>
      <c r="G19" s="463"/>
      <c r="H19" s="463"/>
      <c r="I19" s="479"/>
      <c r="J19" s="39" t="str">
        <f>IF(AND('MAPA DE RIESGO'!$Z$34="Alta",'MAPA DE RIESGO'!$AB$34="Leve"),CONCATENATE("R4C",'MAPA DE RIESGO'!$P$34),"")</f>
        <v/>
      </c>
      <c r="K19" s="40" t="str">
        <f>IF(AND('MAPA DE RIESGO'!$Z$35="Alta",'MAPA DE RIESGO'!$AB$35="Leve"),CONCATENATE("R4C",'MAPA DE RIESGO'!$P$35),"")</f>
        <v/>
      </c>
      <c r="L19" s="40" t="str">
        <f>IF(AND('MAPA DE RIESGO'!$Z$36="Alta",'MAPA DE RIESGO'!$AB$36="Leve"),CONCATENATE("R4C",'MAPA DE RIESGO'!$P$36),"")</f>
        <v/>
      </c>
      <c r="M19" s="40" t="str">
        <f>IF(AND('MAPA DE RIESGO'!$Z$37="Alta",'MAPA DE RIESGO'!$AB$37="Leve"),CONCATENATE("R4C",'MAPA DE RIESGO'!$P$37),"")</f>
        <v/>
      </c>
      <c r="N19" s="40" t="str">
        <f>IF(AND('MAPA DE RIESGO'!$Z$38="Alta",'MAPA DE RIESGO'!$AB$38="Leve"),CONCATENATE("R4C",'MAPA DE RIESGO'!$P$38),"")</f>
        <v/>
      </c>
      <c r="O19" s="41" t="str">
        <f>IF(AND('MAPA DE RIESGO'!$Z$39="Alta",'MAPA DE RIESGO'!$AB$39="Leve"),CONCATENATE("R4C",'MAPA DE RIESGO'!$P$39),"")</f>
        <v/>
      </c>
      <c r="P19" s="39" t="str">
        <f>IF(AND('MAPA DE RIESGO'!$Z$34="Alta",'MAPA DE RIESGO'!$AB$34="Menor"),CONCATENATE("R4C",'MAPA DE RIESGO'!$P$34),"")</f>
        <v/>
      </c>
      <c r="Q19" s="40" t="str">
        <f>IF(AND('MAPA DE RIESGO'!$Z$35="Alta",'MAPA DE RIESGO'!$AB$35="Menor"),CONCATENATE("R4C",'MAPA DE RIESGO'!$P$35),"")</f>
        <v/>
      </c>
      <c r="R19" s="40" t="str">
        <f>IF(AND('MAPA DE RIESGO'!$Z$36="Alta",'MAPA DE RIESGO'!$AB$36="Menor"),CONCATENATE("R4C",'MAPA DE RIESGO'!$P$36),"")</f>
        <v/>
      </c>
      <c r="S19" s="40" t="str">
        <f>IF(AND('MAPA DE RIESGO'!$Z$37="Alta",'MAPA DE RIESGO'!$AB$37="Menor"),CONCATENATE("R4C",'MAPA DE RIESGO'!$P$37),"")</f>
        <v/>
      </c>
      <c r="T19" s="40" t="str">
        <f>IF(AND('MAPA DE RIESGO'!$Z$38="Alta",'MAPA DE RIESGO'!$AB$38="Menor"),CONCATENATE("R4C",'MAPA DE RIESGO'!$P$38),"")</f>
        <v/>
      </c>
      <c r="U19" s="41" t="str">
        <f>IF(AND('MAPA DE RIESGO'!$Z$39="Alta",'MAPA DE RIESGO'!$AB$39="Menor"),CONCATENATE("R4C",'MAPA DE RIESGO'!$P$39),"")</f>
        <v/>
      </c>
      <c r="V19" s="23" t="str">
        <f>IF(AND('MAPA DE RIESGO'!$Z$34="Alta",'MAPA DE RIESGO'!$AB$34="Moderado"),CONCATENATE("R4C",'MAPA DE RIESGO'!$P$34),"")</f>
        <v/>
      </c>
      <c r="W19" s="24" t="str">
        <f>IF(AND('MAPA DE RIESGO'!$Z$35="Alta",'MAPA DE RIESGO'!$AB$35="Moderado"),CONCATENATE("R4C",'MAPA DE RIESGO'!$P$35),"")</f>
        <v/>
      </c>
      <c r="X19" s="29" t="str">
        <f>IF(AND('MAPA DE RIESGO'!$Z$36="Alta",'MAPA DE RIESGO'!$AB$36="Moderado"),CONCATENATE("R4C",'MAPA DE RIESGO'!$P$36),"")</f>
        <v/>
      </c>
      <c r="Y19" s="29" t="str">
        <f>IF(AND('MAPA DE RIESGO'!$Z$37="Alta",'MAPA DE RIESGO'!$AB$37="Moderado"),CONCATENATE("R4C",'MAPA DE RIESGO'!$P$37),"")</f>
        <v/>
      </c>
      <c r="Z19" s="29" t="str">
        <f>IF(AND('MAPA DE RIESGO'!$Z$38="Alta",'MAPA DE RIESGO'!$AB$38="Moderado"),CONCATENATE("R4C",'MAPA DE RIESGO'!$P$38),"")</f>
        <v/>
      </c>
      <c r="AA19" s="25" t="str">
        <f>IF(AND('MAPA DE RIESGO'!$Z$39="Alta",'MAPA DE RIESGO'!$AB$39="Moderado"),CONCATENATE("R4C",'MAPA DE RIESGO'!$P$39),"")</f>
        <v/>
      </c>
      <c r="AB19" s="23" t="str">
        <f>IF(AND('MAPA DE RIESGO'!$Z$34="Alta",'MAPA DE RIESGO'!$AB$34="Mayor"),CONCATENATE("R4C",'MAPA DE RIESGO'!$P$34),"")</f>
        <v/>
      </c>
      <c r="AC19" s="24" t="str">
        <f>IF(AND('MAPA DE RIESGO'!$Z$35="Alta",'MAPA DE RIESGO'!$AB$35="Mayor"),CONCATENATE("R4C",'MAPA DE RIESGO'!$P$35),"")</f>
        <v/>
      </c>
      <c r="AD19" s="29" t="str">
        <f>IF(AND('MAPA DE RIESGO'!$Z$36="Alta",'MAPA DE RIESGO'!$AB$36="Mayor"),CONCATENATE("R4C",'MAPA DE RIESGO'!$P$36),"")</f>
        <v/>
      </c>
      <c r="AE19" s="29" t="str">
        <f>IF(AND('MAPA DE RIESGO'!$Z$37="Alta",'MAPA DE RIESGO'!$AB$37="Mayor"),CONCATENATE("R4C",'MAPA DE RIESGO'!$P$37),"")</f>
        <v/>
      </c>
      <c r="AF19" s="29" t="str">
        <f>IF(AND('MAPA DE RIESGO'!$Z$38="Alta",'MAPA DE RIESGO'!$AB$38="Mayor"),CONCATENATE("R4C",'MAPA DE RIESGO'!$P$38),"")</f>
        <v/>
      </c>
      <c r="AG19" s="25" t="str">
        <f>IF(AND('MAPA DE RIESGO'!$Z$39="Alta",'MAPA DE RIESGO'!$AB$39="Mayor"),CONCATENATE("R4C",'MAPA DE RIESGO'!$P$39),"")</f>
        <v/>
      </c>
      <c r="AH19" s="26" t="str">
        <f>IF(AND('MAPA DE RIESGO'!$Z$34="Alta",'MAPA DE RIESGO'!$AB$34="Catastrófico"),CONCATENATE("R4C",'MAPA DE RIESGO'!$P$34),"")</f>
        <v/>
      </c>
      <c r="AI19" s="27" t="str">
        <f>IF(AND('MAPA DE RIESGO'!$Z$35="Alta",'MAPA DE RIESGO'!$AB$35="Catastrófico"),CONCATENATE("R4C",'MAPA DE RIESGO'!$P$35),"")</f>
        <v/>
      </c>
      <c r="AJ19" s="27" t="str">
        <f>IF(AND('MAPA DE RIESGO'!$Z$36="Alta",'MAPA DE RIESGO'!$AB$36="Catastrófico"),CONCATENATE("R4C",'MAPA DE RIESGO'!$P$36),"")</f>
        <v/>
      </c>
      <c r="AK19" s="27" t="str">
        <f>IF(AND('MAPA DE RIESGO'!$Z$37="Alta",'MAPA DE RIESGO'!$AB$37="Catastrófico"),CONCATENATE("R4C",'MAPA DE RIESGO'!$P$37),"")</f>
        <v/>
      </c>
      <c r="AL19" s="27" t="str">
        <f>IF(AND('MAPA DE RIESGO'!$Z$38="Alta",'MAPA DE RIESGO'!$AB$38="Catastrófico"),CONCATENATE("R4C",'MAPA DE RIESGO'!$P$38),"")</f>
        <v/>
      </c>
      <c r="AM19" s="28" t="str">
        <f>IF(AND('MAPA DE RIESGO'!$Z$39="Alta",'MAPA DE RIESGO'!$AB$39="Catastrófico"),CONCATENATE("R4C",'MAPA DE RIESGO'!$P$39),"")</f>
        <v/>
      </c>
      <c r="AN19" s="55"/>
      <c r="AO19" s="472"/>
      <c r="AP19" s="473"/>
      <c r="AQ19" s="473"/>
      <c r="AR19" s="473"/>
      <c r="AS19" s="473"/>
      <c r="AT19" s="474"/>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421"/>
      <c r="C20" s="421"/>
      <c r="D20" s="422"/>
      <c r="E20" s="462"/>
      <c r="F20" s="463"/>
      <c r="G20" s="463"/>
      <c r="H20" s="463"/>
      <c r="I20" s="479"/>
      <c r="J20" s="39" t="str">
        <f>IF(AND('MAPA DE RIESGO'!$Z$40="Alta",'MAPA DE RIESGO'!$AB$40="Leve"),CONCATENATE("R5C",'MAPA DE RIESGO'!$P$40),"")</f>
        <v/>
      </c>
      <c r="K20" s="40" t="str">
        <f>IF(AND('MAPA DE RIESGO'!$Z$41="Alta",'MAPA DE RIESGO'!$AB$41="Leve"),CONCATENATE("R5C",'MAPA DE RIESGO'!$P$41),"")</f>
        <v/>
      </c>
      <c r="L20" s="40" t="str">
        <f>IF(AND('MAPA DE RIESGO'!$Z$42="Alta",'MAPA DE RIESGO'!$AB$42="Leve"),CONCATENATE("R5C",'MAPA DE RIESGO'!$P$42),"")</f>
        <v/>
      </c>
      <c r="M20" s="40" t="str">
        <f>IF(AND('MAPA DE RIESGO'!$Z$43="Alta",'MAPA DE RIESGO'!$AB$43="Leve"),CONCATENATE("R5C",'MAPA DE RIESGO'!$P$43),"")</f>
        <v/>
      </c>
      <c r="N20" s="40" t="str">
        <f>IF(AND('MAPA DE RIESGO'!$Z$44="Alta",'MAPA DE RIESGO'!$AB$44="Leve"),CONCATENATE("R5C",'MAPA DE RIESGO'!$P$44),"")</f>
        <v/>
      </c>
      <c r="O20" s="41" t="str">
        <f>IF(AND('MAPA DE RIESGO'!$Z$45="Alta",'MAPA DE RIESGO'!$AB$45="Leve"),CONCATENATE("R5C",'MAPA DE RIESGO'!$P$45),"")</f>
        <v/>
      </c>
      <c r="P20" s="39" t="str">
        <f>IF(AND('MAPA DE RIESGO'!$Z$40="Alta",'MAPA DE RIESGO'!$AB$40="Menor"),CONCATENATE("R5C",'MAPA DE RIESGO'!$P$40),"")</f>
        <v/>
      </c>
      <c r="Q20" s="40" t="str">
        <f>IF(AND('MAPA DE RIESGO'!$Z$41="Alta",'MAPA DE RIESGO'!$AB$41="Menor"),CONCATENATE("R5C",'MAPA DE RIESGO'!$P$41),"")</f>
        <v/>
      </c>
      <c r="R20" s="40" t="str">
        <f>IF(AND('MAPA DE RIESGO'!$Z$42="Alta",'MAPA DE RIESGO'!$AB$42="Menor"),CONCATENATE("R5C",'MAPA DE RIESGO'!$P$42),"")</f>
        <v/>
      </c>
      <c r="S20" s="40" t="str">
        <f>IF(AND('MAPA DE RIESGO'!$Z$43="Alta",'MAPA DE RIESGO'!$AB$43="Menor"),CONCATENATE("R5C",'MAPA DE RIESGO'!$P$43),"")</f>
        <v/>
      </c>
      <c r="T20" s="40" t="str">
        <f>IF(AND('MAPA DE RIESGO'!$Z$44="Alta",'MAPA DE RIESGO'!$AB$44="Menor"),CONCATENATE("R5C",'MAPA DE RIESGO'!$P$44),"")</f>
        <v/>
      </c>
      <c r="U20" s="41" t="str">
        <f>IF(AND('MAPA DE RIESGO'!$Z$45="Alta",'MAPA DE RIESGO'!$AB$45="Menor"),CONCATENATE("R5C",'MAPA DE RIESGO'!$P$45),"")</f>
        <v/>
      </c>
      <c r="V20" s="23" t="str">
        <f>IF(AND('MAPA DE RIESGO'!$Z$40="Alta",'MAPA DE RIESGO'!$AB$40="Moderado"),CONCATENATE("R5C",'MAPA DE RIESGO'!$P$40),"")</f>
        <v/>
      </c>
      <c r="W20" s="24" t="str">
        <f>IF(AND('MAPA DE RIESGO'!$Z$41="Alta",'MAPA DE RIESGO'!$AB$41="Moderado"),CONCATENATE("R5C",'MAPA DE RIESGO'!$P$41),"")</f>
        <v/>
      </c>
      <c r="X20" s="29" t="str">
        <f>IF(AND('MAPA DE RIESGO'!$Z$42="Alta",'MAPA DE RIESGO'!$AB$42="Moderado"),CONCATENATE("R5C",'MAPA DE RIESGO'!$P$42),"")</f>
        <v/>
      </c>
      <c r="Y20" s="29" t="str">
        <f>IF(AND('MAPA DE RIESGO'!$Z$43="Alta",'MAPA DE RIESGO'!$AB$43="Moderado"),CONCATENATE("R5C",'MAPA DE RIESGO'!$P$43),"")</f>
        <v/>
      </c>
      <c r="Z20" s="29" t="str">
        <f>IF(AND('MAPA DE RIESGO'!$Z$44="Alta",'MAPA DE RIESGO'!$AB$44="Moderado"),CONCATENATE("R5C",'MAPA DE RIESGO'!$P$44),"")</f>
        <v/>
      </c>
      <c r="AA20" s="25" t="str">
        <f>IF(AND('MAPA DE RIESGO'!$Z$45="Alta",'MAPA DE RIESGO'!$AB$45="Moderado"),CONCATENATE("R5C",'MAPA DE RIESGO'!$P$45),"")</f>
        <v/>
      </c>
      <c r="AB20" s="23" t="str">
        <f>IF(AND('MAPA DE RIESGO'!$Z$40="Alta",'MAPA DE RIESGO'!$AB$40="Mayor"),CONCATENATE("R5C",'MAPA DE RIESGO'!$P$40),"")</f>
        <v/>
      </c>
      <c r="AC20" s="24" t="str">
        <f>IF(AND('MAPA DE RIESGO'!$Z$41="Alta",'MAPA DE RIESGO'!$AB$41="Mayor"),CONCATENATE("R5C",'MAPA DE RIESGO'!$P$41),"")</f>
        <v/>
      </c>
      <c r="AD20" s="29" t="str">
        <f>IF(AND('MAPA DE RIESGO'!$Z$42="Alta",'MAPA DE RIESGO'!$AB$42="Mayor"),CONCATENATE("R5C",'MAPA DE RIESGO'!$P$42),"")</f>
        <v/>
      </c>
      <c r="AE20" s="29" t="str">
        <f>IF(AND('MAPA DE RIESGO'!$Z$43="Alta",'MAPA DE RIESGO'!$AB$43="Mayor"),CONCATENATE("R5C",'MAPA DE RIESGO'!$P$43),"")</f>
        <v/>
      </c>
      <c r="AF20" s="29" t="str">
        <f>IF(AND('MAPA DE RIESGO'!$Z$44="Alta",'MAPA DE RIESGO'!$AB$44="Mayor"),CONCATENATE("R5C",'MAPA DE RIESGO'!$P$44),"")</f>
        <v/>
      </c>
      <c r="AG20" s="25" t="str">
        <f>IF(AND('MAPA DE RIESGO'!$Z$45="Alta",'MAPA DE RIESGO'!$AB$45="Mayor"),CONCATENATE("R5C",'MAPA DE RIESGO'!$P$45),"")</f>
        <v/>
      </c>
      <c r="AH20" s="26" t="str">
        <f>IF(AND('MAPA DE RIESGO'!$Z$40="Alta",'MAPA DE RIESGO'!$AB$40="Catastrófico"),CONCATENATE("R5C",'MAPA DE RIESGO'!$P$40),"")</f>
        <v/>
      </c>
      <c r="AI20" s="27" t="str">
        <f>IF(AND('MAPA DE RIESGO'!$Z$41="Alta",'MAPA DE RIESGO'!$AB$41="Catastrófico"),CONCATENATE("R5C",'MAPA DE RIESGO'!$P$41),"")</f>
        <v/>
      </c>
      <c r="AJ20" s="27" t="str">
        <f>IF(AND('MAPA DE RIESGO'!$Z$42="Alta",'MAPA DE RIESGO'!$AB$42="Catastrófico"),CONCATENATE("R5C",'MAPA DE RIESGO'!$P$42),"")</f>
        <v/>
      </c>
      <c r="AK20" s="27" t="str">
        <f>IF(AND('MAPA DE RIESGO'!$Z$43="Alta",'MAPA DE RIESGO'!$AB$43="Catastrófico"),CONCATENATE("R5C",'MAPA DE RIESGO'!$P$43),"")</f>
        <v/>
      </c>
      <c r="AL20" s="27" t="str">
        <f>IF(AND('MAPA DE RIESGO'!$Z$44="Alta",'MAPA DE RIESGO'!$AB$44="Catastrófico"),CONCATENATE("R5C",'MAPA DE RIESGO'!$P$44),"")</f>
        <v/>
      </c>
      <c r="AM20" s="28" t="str">
        <f>IF(AND('MAPA DE RIESGO'!$Z$45="Alta",'MAPA DE RIESGO'!$AB$45="Catastrófico"),CONCATENATE("R5C",'MAPA DE RIESGO'!$P$45),"")</f>
        <v/>
      </c>
      <c r="AN20" s="55"/>
      <c r="AO20" s="472"/>
      <c r="AP20" s="473"/>
      <c r="AQ20" s="473"/>
      <c r="AR20" s="473"/>
      <c r="AS20" s="473"/>
      <c r="AT20" s="474"/>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421"/>
      <c r="C21" s="421"/>
      <c r="D21" s="422"/>
      <c r="E21" s="462"/>
      <c r="F21" s="463"/>
      <c r="G21" s="463"/>
      <c r="H21" s="463"/>
      <c r="I21" s="479"/>
      <c r="J21" s="39" t="str">
        <f>IF(AND('MAPA DE RIESGO'!$Z$46="Alta",'MAPA DE RIESGO'!$AB$46="Leve"),CONCATENATE("R6C",'MAPA DE RIESGO'!$P$46),"")</f>
        <v/>
      </c>
      <c r="K21" s="40" t="str">
        <f>IF(AND('MAPA DE RIESGO'!$Z$47="Alta",'MAPA DE RIESGO'!$AB$47="Leve"),CONCATENATE("R6C",'MAPA DE RIESGO'!$P$47),"")</f>
        <v/>
      </c>
      <c r="L21" s="40" t="str">
        <f>IF(AND('MAPA DE RIESGO'!$Z$48="Alta",'MAPA DE RIESGO'!$AB$48="Leve"),CONCATENATE("R6C",'MAPA DE RIESGO'!$P$48),"")</f>
        <v/>
      </c>
      <c r="M21" s="40" t="str">
        <f>IF(AND('MAPA DE RIESGO'!$Z$49="Alta",'MAPA DE RIESGO'!$AB$49="Leve"),CONCATENATE("R6C",'MAPA DE RIESGO'!$P$49),"")</f>
        <v/>
      </c>
      <c r="N21" s="40" t="str">
        <f>IF(AND('MAPA DE RIESGO'!$Z$50="Alta",'MAPA DE RIESGO'!$AB$50="Leve"),CONCATENATE("R6C",'MAPA DE RIESGO'!$P$50),"")</f>
        <v/>
      </c>
      <c r="O21" s="41" t="str">
        <f>IF(AND('MAPA DE RIESGO'!$Z$51="Alta",'MAPA DE RIESGO'!$AB$51="Leve"),CONCATENATE("R6C",'MAPA DE RIESGO'!$P$51),"")</f>
        <v/>
      </c>
      <c r="P21" s="39" t="str">
        <f>IF(AND('MAPA DE RIESGO'!$Z$46="Alta",'MAPA DE RIESGO'!$AB$46="Menor"),CONCATENATE("R6C",'MAPA DE RIESGO'!$P$46),"")</f>
        <v/>
      </c>
      <c r="Q21" s="40" t="str">
        <f>IF(AND('MAPA DE RIESGO'!$Z$47="Alta",'MAPA DE RIESGO'!$AB$47="Menor"),CONCATENATE("R6C",'MAPA DE RIESGO'!$P$47),"")</f>
        <v/>
      </c>
      <c r="R21" s="40" t="str">
        <f>IF(AND('MAPA DE RIESGO'!$Z$48="Alta",'MAPA DE RIESGO'!$AB$48="Menor"),CONCATENATE("R6C",'MAPA DE RIESGO'!$P$48),"")</f>
        <v/>
      </c>
      <c r="S21" s="40" t="str">
        <f>IF(AND('MAPA DE RIESGO'!$Z$49="Alta",'MAPA DE RIESGO'!$AB$49="Menor"),CONCATENATE("R6C",'MAPA DE RIESGO'!$P$49),"")</f>
        <v/>
      </c>
      <c r="T21" s="40" t="str">
        <f>IF(AND('MAPA DE RIESGO'!$Z$50="Alta",'MAPA DE RIESGO'!$AB$50="Menor"),CONCATENATE("R6C",'MAPA DE RIESGO'!$P$50),"")</f>
        <v/>
      </c>
      <c r="U21" s="41" t="str">
        <f>IF(AND('MAPA DE RIESGO'!$Z$51="Alta",'MAPA DE RIESGO'!$AB$51="Menor"),CONCATENATE("R6C",'MAPA DE RIESGO'!$P$51),"")</f>
        <v/>
      </c>
      <c r="V21" s="23" t="str">
        <f>IF(AND('MAPA DE RIESGO'!$Z$46="Alta",'MAPA DE RIESGO'!$AB$46="Moderado"),CONCATENATE("R6C",'MAPA DE RIESGO'!$P$46),"")</f>
        <v/>
      </c>
      <c r="W21" s="24" t="str">
        <f>IF(AND('MAPA DE RIESGO'!$Z$47="Alta",'MAPA DE RIESGO'!$AB$47="Moderado"),CONCATENATE("R6C",'MAPA DE RIESGO'!$P$47),"")</f>
        <v/>
      </c>
      <c r="X21" s="29" t="str">
        <f>IF(AND('MAPA DE RIESGO'!$Z$48="Alta",'MAPA DE RIESGO'!$AB$48="Moderado"),CONCATENATE("R6C",'MAPA DE RIESGO'!$P$48),"")</f>
        <v/>
      </c>
      <c r="Y21" s="29" t="str">
        <f>IF(AND('MAPA DE RIESGO'!$Z$49="Alta",'MAPA DE RIESGO'!$AB$49="Moderado"),CONCATENATE("R6C",'MAPA DE RIESGO'!$P$49),"")</f>
        <v/>
      </c>
      <c r="Z21" s="29" t="str">
        <f>IF(AND('MAPA DE RIESGO'!$Z$50="Alta",'MAPA DE RIESGO'!$AB$50="Moderado"),CONCATENATE("R6C",'MAPA DE RIESGO'!$P$50),"")</f>
        <v/>
      </c>
      <c r="AA21" s="25" t="str">
        <f>IF(AND('MAPA DE RIESGO'!$Z$51="Alta",'MAPA DE RIESGO'!$AB$51="Moderado"),CONCATENATE("R6C",'MAPA DE RIESGO'!$P$51),"")</f>
        <v/>
      </c>
      <c r="AB21" s="23" t="str">
        <f>IF(AND('MAPA DE RIESGO'!$Z$46="Alta",'MAPA DE RIESGO'!$AB$46="Mayor"),CONCATENATE("R6C",'MAPA DE RIESGO'!$P$46),"")</f>
        <v/>
      </c>
      <c r="AC21" s="24" t="str">
        <f>IF(AND('MAPA DE RIESGO'!$Z$47="Alta",'MAPA DE RIESGO'!$AB$47="Mayor"),CONCATENATE("R6C",'MAPA DE RIESGO'!$P$47),"")</f>
        <v/>
      </c>
      <c r="AD21" s="29" t="str">
        <f>IF(AND('MAPA DE RIESGO'!$Z$48="Alta",'MAPA DE RIESGO'!$AB$48="Mayor"),CONCATENATE("R6C",'MAPA DE RIESGO'!$P$48),"")</f>
        <v/>
      </c>
      <c r="AE21" s="29" t="str">
        <f>IF(AND('MAPA DE RIESGO'!$Z$49="Alta",'MAPA DE RIESGO'!$AB$49="Mayor"),CONCATENATE("R6C",'MAPA DE RIESGO'!$P$49),"")</f>
        <v/>
      </c>
      <c r="AF21" s="29" t="str">
        <f>IF(AND('MAPA DE RIESGO'!$Z$50="Alta",'MAPA DE RIESGO'!$AB$50="Mayor"),CONCATENATE("R6C",'MAPA DE RIESGO'!$P$50),"")</f>
        <v/>
      </c>
      <c r="AG21" s="25" t="str">
        <f>IF(AND('MAPA DE RIESGO'!$Z$51="Alta",'MAPA DE RIESGO'!$AB$51="Mayor"),CONCATENATE("R6C",'MAPA DE RIESGO'!$P$51),"")</f>
        <v/>
      </c>
      <c r="AH21" s="26" t="str">
        <f>IF(AND('MAPA DE RIESGO'!$Z$46="Alta",'MAPA DE RIESGO'!$AB$46="Catastrófico"),CONCATENATE("R6C",'MAPA DE RIESGO'!$P$46),"")</f>
        <v/>
      </c>
      <c r="AI21" s="27" t="str">
        <f>IF(AND('MAPA DE RIESGO'!$Z$47="Alta",'MAPA DE RIESGO'!$AB$47="Catastrófico"),CONCATENATE("R6C",'MAPA DE RIESGO'!$P$47),"")</f>
        <v/>
      </c>
      <c r="AJ21" s="27" t="str">
        <f>IF(AND('MAPA DE RIESGO'!$Z$48="Alta",'MAPA DE RIESGO'!$AB$48="Catastrófico"),CONCATENATE("R6C",'MAPA DE RIESGO'!$P$48),"")</f>
        <v/>
      </c>
      <c r="AK21" s="27" t="str">
        <f>IF(AND('MAPA DE RIESGO'!$Z$49="Alta",'MAPA DE RIESGO'!$AB$49="Catastrófico"),CONCATENATE("R6C",'MAPA DE RIESGO'!$P$49),"")</f>
        <v/>
      </c>
      <c r="AL21" s="27" t="str">
        <f>IF(AND('MAPA DE RIESGO'!$Z$50="Alta",'MAPA DE RIESGO'!$AB$50="Catastrófico"),CONCATENATE("R6C",'MAPA DE RIESGO'!$P$50),"")</f>
        <v/>
      </c>
      <c r="AM21" s="28" t="str">
        <f>IF(AND('MAPA DE RIESGO'!$Z$51="Alta",'MAPA DE RIESGO'!$AB$51="Catastrófico"),CONCATENATE("R6C",'MAPA DE RIESGO'!$P$51),"")</f>
        <v/>
      </c>
      <c r="AN21" s="55"/>
      <c r="AO21" s="472"/>
      <c r="AP21" s="473"/>
      <c r="AQ21" s="473"/>
      <c r="AR21" s="473"/>
      <c r="AS21" s="473"/>
      <c r="AT21" s="474"/>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421"/>
      <c r="C22" s="421"/>
      <c r="D22" s="422"/>
      <c r="E22" s="462"/>
      <c r="F22" s="463"/>
      <c r="G22" s="463"/>
      <c r="H22" s="463"/>
      <c r="I22" s="479"/>
      <c r="J22" s="39" t="str">
        <f>IF(AND('MAPA DE RIESGO'!$Z$52="Alta",'MAPA DE RIESGO'!$AB$52="Leve"),CONCATENATE("R7C",'MAPA DE RIESGO'!$P$52),"")</f>
        <v/>
      </c>
      <c r="K22" s="40" t="str">
        <f>IF(AND('MAPA DE RIESGO'!$Z$53="Alta",'MAPA DE RIESGO'!$AB$53="Leve"),CONCATENATE("R7C",'MAPA DE RIESGO'!$P$53),"")</f>
        <v/>
      </c>
      <c r="L22" s="40" t="str">
        <f>IF(AND('MAPA DE RIESGO'!$Z$54="Alta",'MAPA DE RIESGO'!$AB$54="Leve"),CONCATENATE("R7C",'MAPA DE RIESGO'!$P$54),"")</f>
        <v/>
      </c>
      <c r="M22" s="40" t="str">
        <f>IF(AND('MAPA DE RIESGO'!$Z$55="Alta",'MAPA DE RIESGO'!$AB$55="Leve"),CONCATENATE("R7C",'MAPA DE RIESGO'!$P$55),"")</f>
        <v/>
      </c>
      <c r="N22" s="40" t="str">
        <f>IF(AND('MAPA DE RIESGO'!$Z$56="Alta",'MAPA DE RIESGO'!$AB$56="Leve"),CONCATENATE("R7C",'MAPA DE RIESGO'!$P$56),"")</f>
        <v/>
      </c>
      <c r="O22" s="41" t="str">
        <f>IF(AND('MAPA DE RIESGO'!$Z$57="Alta",'MAPA DE RIESGO'!$AB$57="Leve"),CONCATENATE("R7C",'MAPA DE RIESGO'!$P$57),"")</f>
        <v/>
      </c>
      <c r="P22" s="39" t="str">
        <f>IF(AND('MAPA DE RIESGO'!$Z$52="Alta",'MAPA DE RIESGO'!$AB$52="Menor"),CONCATENATE("R7C",'MAPA DE RIESGO'!$P$52),"")</f>
        <v/>
      </c>
      <c r="Q22" s="40" t="str">
        <f>IF(AND('MAPA DE RIESGO'!$Z$53="Alta",'MAPA DE RIESGO'!$AB$53="Menor"),CONCATENATE("R7C",'MAPA DE RIESGO'!$P$53),"")</f>
        <v/>
      </c>
      <c r="R22" s="40" t="str">
        <f>IF(AND('MAPA DE RIESGO'!$Z$54="Alta",'MAPA DE RIESGO'!$AB$54="Menor"),CONCATENATE("R7C",'MAPA DE RIESGO'!$P$54),"")</f>
        <v/>
      </c>
      <c r="S22" s="40" t="str">
        <f>IF(AND('MAPA DE RIESGO'!$Z$55="Alta",'MAPA DE RIESGO'!$AB$55="Menor"),CONCATENATE("R7C",'MAPA DE RIESGO'!$P$55),"")</f>
        <v/>
      </c>
      <c r="T22" s="40" t="str">
        <f>IF(AND('MAPA DE RIESGO'!$Z$56="Alta",'MAPA DE RIESGO'!$AB$56="Menor"),CONCATENATE("R7C",'MAPA DE RIESGO'!$P$56),"")</f>
        <v/>
      </c>
      <c r="U22" s="41" t="str">
        <f>IF(AND('MAPA DE RIESGO'!$Z$57="Alta",'MAPA DE RIESGO'!$AB$57="Menor"),CONCATENATE("R7C",'MAPA DE RIESGO'!$P$57),"")</f>
        <v/>
      </c>
      <c r="V22" s="23" t="str">
        <f>IF(AND('MAPA DE RIESGO'!$Z$52="Alta",'MAPA DE RIESGO'!$AB$52="Moderado"),CONCATENATE("R7C",'MAPA DE RIESGO'!$P$52),"")</f>
        <v/>
      </c>
      <c r="W22" s="24" t="str">
        <f>IF(AND('MAPA DE RIESGO'!$Z$53="Alta",'MAPA DE RIESGO'!$AB$53="Moderado"),CONCATENATE("R7C",'MAPA DE RIESGO'!$P$53),"")</f>
        <v/>
      </c>
      <c r="X22" s="29" t="str">
        <f>IF(AND('MAPA DE RIESGO'!$Z$54="Alta",'MAPA DE RIESGO'!$AB$54="Moderado"),CONCATENATE("R7C",'MAPA DE RIESGO'!$P$54),"")</f>
        <v/>
      </c>
      <c r="Y22" s="29" t="str">
        <f>IF(AND('MAPA DE RIESGO'!$Z$55="Alta",'MAPA DE RIESGO'!$AB$55="Moderado"),CONCATENATE("R7C",'MAPA DE RIESGO'!$P$55),"")</f>
        <v/>
      </c>
      <c r="Z22" s="29" t="str">
        <f>IF(AND('MAPA DE RIESGO'!$Z$56="Alta",'MAPA DE RIESGO'!$AB$56="Moderado"),CONCATENATE("R7C",'MAPA DE RIESGO'!$P$56),"")</f>
        <v/>
      </c>
      <c r="AA22" s="25" t="str">
        <f>IF(AND('MAPA DE RIESGO'!$Z$57="Alta",'MAPA DE RIESGO'!$AB$57="Moderado"),CONCATENATE("R7C",'MAPA DE RIESGO'!$P$57),"")</f>
        <v/>
      </c>
      <c r="AB22" s="23" t="str">
        <f>IF(AND('MAPA DE RIESGO'!$Z$52="Alta",'MAPA DE RIESGO'!$AB$52="Mayor"),CONCATENATE("R7C",'MAPA DE RIESGO'!$P$52),"")</f>
        <v/>
      </c>
      <c r="AC22" s="24" t="str">
        <f>IF(AND('MAPA DE RIESGO'!$Z$53="Alta",'MAPA DE RIESGO'!$AB$53="Mayor"),CONCATENATE("R7C",'MAPA DE RIESGO'!$P$53),"")</f>
        <v/>
      </c>
      <c r="AD22" s="29" t="str">
        <f>IF(AND('MAPA DE RIESGO'!$Z$54="Alta",'MAPA DE RIESGO'!$AB$54="Mayor"),CONCATENATE("R7C",'MAPA DE RIESGO'!$P$54),"")</f>
        <v/>
      </c>
      <c r="AE22" s="29" t="str">
        <f>IF(AND('MAPA DE RIESGO'!$Z$55="Alta",'MAPA DE RIESGO'!$AB$55="Mayor"),CONCATENATE("R7C",'MAPA DE RIESGO'!$P$55),"")</f>
        <v/>
      </c>
      <c r="AF22" s="29" t="str">
        <f>IF(AND('MAPA DE RIESGO'!$Z$56="Alta",'MAPA DE RIESGO'!$AB$56="Mayor"),CONCATENATE("R7C",'MAPA DE RIESGO'!$P$56),"")</f>
        <v/>
      </c>
      <c r="AG22" s="25" t="str">
        <f>IF(AND('MAPA DE RIESGO'!$Z$57="Alta",'MAPA DE RIESGO'!$AB$57="Mayor"),CONCATENATE("R7C",'MAPA DE RIESGO'!$P$57),"")</f>
        <v/>
      </c>
      <c r="AH22" s="26" t="str">
        <f>IF(AND('MAPA DE RIESGO'!$Z$52="Alta",'MAPA DE RIESGO'!$AB$52="Catastrófico"),CONCATENATE("R7C",'MAPA DE RIESGO'!$P$52),"")</f>
        <v/>
      </c>
      <c r="AI22" s="27" t="str">
        <f>IF(AND('MAPA DE RIESGO'!$Z$53="Alta",'MAPA DE RIESGO'!$AB$53="Catastrófico"),CONCATENATE("R7C",'MAPA DE RIESGO'!$P$53),"")</f>
        <v/>
      </c>
      <c r="AJ22" s="27" t="str">
        <f>IF(AND('MAPA DE RIESGO'!$Z$54="Alta",'MAPA DE RIESGO'!$AB$54="Catastrófico"),CONCATENATE("R7C",'MAPA DE RIESGO'!$P$54),"")</f>
        <v/>
      </c>
      <c r="AK22" s="27" t="str">
        <f>IF(AND('MAPA DE RIESGO'!$Z$55="Alta",'MAPA DE RIESGO'!$AB$55="Catastrófico"),CONCATENATE("R7C",'MAPA DE RIESGO'!$P$55),"")</f>
        <v/>
      </c>
      <c r="AL22" s="27" t="str">
        <f>IF(AND('MAPA DE RIESGO'!$Z$56="Alta",'MAPA DE RIESGO'!$AB$56="Catastrófico"),CONCATENATE("R7C",'MAPA DE RIESGO'!$P$56),"")</f>
        <v/>
      </c>
      <c r="AM22" s="28" t="str">
        <f>IF(AND('MAPA DE RIESGO'!$Z$57="Alta",'MAPA DE RIESGO'!$AB$57="Catastrófico"),CONCATENATE("R7C",'MAPA DE RIESGO'!$P$57),"")</f>
        <v/>
      </c>
      <c r="AN22" s="55"/>
      <c r="AO22" s="472"/>
      <c r="AP22" s="473"/>
      <c r="AQ22" s="473"/>
      <c r="AR22" s="473"/>
      <c r="AS22" s="473"/>
      <c r="AT22" s="474"/>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421"/>
      <c r="C23" s="421"/>
      <c r="D23" s="422"/>
      <c r="E23" s="462"/>
      <c r="F23" s="463"/>
      <c r="G23" s="463"/>
      <c r="H23" s="463"/>
      <c r="I23" s="479"/>
      <c r="J23" s="39" t="str">
        <f>IF(AND('MAPA DE RIESGO'!$Z$58="Alta",'MAPA DE RIESGO'!$AB$58="Leve"),CONCATENATE("R8C",'MAPA DE RIESGO'!$P$58),"")</f>
        <v/>
      </c>
      <c r="K23" s="40" t="str">
        <f>IF(AND('MAPA DE RIESGO'!$Z$59="Alta",'MAPA DE RIESGO'!$AB$59="Leve"),CONCATENATE("R8C",'MAPA DE RIESGO'!$P$59),"")</f>
        <v/>
      </c>
      <c r="L23" s="40" t="str">
        <f>IF(AND('MAPA DE RIESGO'!$Z$60="Alta",'MAPA DE RIESGO'!$AB$60="Leve"),CONCATENATE("R8C",'MAPA DE RIESGO'!$P$60),"")</f>
        <v/>
      </c>
      <c r="M23" s="40" t="str">
        <f>IF(AND('MAPA DE RIESGO'!$Z$61="Alta",'MAPA DE RIESGO'!$AB$61="Leve"),CONCATENATE("R8C",'MAPA DE RIESGO'!$P$61),"")</f>
        <v/>
      </c>
      <c r="N23" s="40" t="str">
        <f>IF(AND('MAPA DE RIESGO'!$Z$62="Alta",'MAPA DE RIESGO'!$AB$62="Leve"),CONCATENATE("R8C",'MAPA DE RIESGO'!$P$62),"")</f>
        <v/>
      </c>
      <c r="O23" s="41" t="str">
        <f>IF(AND('MAPA DE RIESGO'!$Z$63="Alta",'MAPA DE RIESGO'!$AB$63="Leve"),CONCATENATE("R8C",'MAPA DE RIESGO'!$P$63),"")</f>
        <v/>
      </c>
      <c r="P23" s="39" t="str">
        <f>IF(AND('MAPA DE RIESGO'!$Z$58="Alta",'MAPA DE RIESGO'!$AB$58="Menor"),CONCATENATE("R8C",'MAPA DE RIESGO'!$P$58),"")</f>
        <v/>
      </c>
      <c r="Q23" s="40" t="str">
        <f>IF(AND('MAPA DE RIESGO'!$Z$59="Alta",'MAPA DE RIESGO'!$AB$59="Menor"),CONCATENATE("R8C",'MAPA DE RIESGO'!$P$59),"")</f>
        <v/>
      </c>
      <c r="R23" s="40" t="str">
        <f>IF(AND('MAPA DE RIESGO'!$Z$60="Alta",'MAPA DE RIESGO'!$AB$60="Menor"),CONCATENATE("R8C",'MAPA DE RIESGO'!$P$60),"")</f>
        <v/>
      </c>
      <c r="S23" s="40" t="str">
        <f>IF(AND('MAPA DE RIESGO'!$Z$61="Alta",'MAPA DE RIESGO'!$AB$61="Menor"),CONCATENATE("R8C",'MAPA DE RIESGO'!$P$61),"")</f>
        <v/>
      </c>
      <c r="T23" s="40" t="str">
        <f>IF(AND('MAPA DE RIESGO'!$Z$62="Alta",'MAPA DE RIESGO'!$AB$62="Menor"),CONCATENATE("R8C",'MAPA DE RIESGO'!$P$62),"")</f>
        <v/>
      </c>
      <c r="U23" s="41" t="str">
        <f>IF(AND('MAPA DE RIESGO'!$Z$63="Alta",'MAPA DE RIESGO'!$AB$63="Menor"),CONCATENATE("R8C",'MAPA DE RIESGO'!$P$63),"")</f>
        <v/>
      </c>
      <c r="V23" s="23" t="str">
        <f>IF(AND('MAPA DE RIESGO'!$Z$58="Alta",'MAPA DE RIESGO'!$AB$58="Moderado"),CONCATENATE("R8C",'MAPA DE RIESGO'!$P$58),"")</f>
        <v/>
      </c>
      <c r="W23" s="24" t="str">
        <f>IF(AND('MAPA DE RIESGO'!$Z$59="Alta",'MAPA DE RIESGO'!$AB$59="Moderado"),CONCATENATE("R8C",'MAPA DE RIESGO'!$P$59),"")</f>
        <v/>
      </c>
      <c r="X23" s="29" t="str">
        <f>IF(AND('MAPA DE RIESGO'!$Z$60="Alta",'MAPA DE RIESGO'!$AB$60="Moderado"),CONCATENATE("R8C",'MAPA DE RIESGO'!$P$60),"")</f>
        <v/>
      </c>
      <c r="Y23" s="29" t="str">
        <f>IF(AND('MAPA DE RIESGO'!$Z$61="Alta",'MAPA DE RIESGO'!$AB$61="Moderado"),CONCATENATE("R8C",'MAPA DE RIESGO'!$P$61),"")</f>
        <v/>
      </c>
      <c r="Z23" s="29" t="str">
        <f>IF(AND('MAPA DE RIESGO'!$Z$62="Alta",'MAPA DE RIESGO'!$AB$62="Moderado"),CONCATENATE("R8C",'MAPA DE RIESGO'!$P$62),"")</f>
        <v/>
      </c>
      <c r="AA23" s="25" t="str">
        <f>IF(AND('MAPA DE RIESGO'!$Z$63="Alta",'MAPA DE RIESGO'!$AB$63="Moderado"),CONCATENATE("R8C",'MAPA DE RIESGO'!$P$63),"")</f>
        <v/>
      </c>
      <c r="AB23" s="23" t="str">
        <f>IF(AND('MAPA DE RIESGO'!$Z$58="Alta",'MAPA DE RIESGO'!$AB$58="Mayor"),CONCATENATE("R8C",'MAPA DE RIESGO'!$P$58),"")</f>
        <v/>
      </c>
      <c r="AC23" s="24" t="str">
        <f>IF(AND('MAPA DE RIESGO'!$Z$59="Alta",'MAPA DE RIESGO'!$AB$59="Mayor"),CONCATENATE("R8C",'MAPA DE RIESGO'!$P$59),"")</f>
        <v/>
      </c>
      <c r="AD23" s="29" t="str">
        <f>IF(AND('MAPA DE RIESGO'!$Z$60="Alta",'MAPA DE RIESGO'!$AB$60="Mayor"),CONCATENATE("R8C",'MAPA DE RIESGO'!$P$60),"")</f>
        <v/>
      </c>
      <c r="AE23" s="29" t="str">
        <f>IF(AND('MAPA DE RIESGO'!$Z$61="Alta",'MAPA DE RIESGO'!$AB$61="Mayor"),CONCATENATE("R8C",'MAPA DE RIESGO'!$P$61),"")</f>
        <v/>
      </c>
      <c r="AF23" s="29" t="str">
        <f>IF(AND('MAPA DE RIESGO'!$Z$62="Alta",'MAPA DE RIESGO'!$AB$62="Mayor"),CONCATENATE("R8C",'MAPA DE RIESGO'!$P$62),"")</f>
        <v/>
      </c>
      <c r="AG23" s="25" t="str">
        <f>IF(AND('MAPA DE RIESGO'!$Z$63="Alta",'MAPA DE RIESGO'!$AB$63="Mayor"),CONCATENATE("R8C",'MAPA DE RIESGO'!$P$63),"")</f>
        <v/>
      </c>
      <c r="AH23" s="26" t="str">
        <f>IF(AND('MAPA DE RIESGO'!$Z$58="Alta",'MAPA DE RIESGO'!$AB$58="Catastrófico"),CONCATENATE("R8C",'MAPA DE RIESGO'!$P$58),"")</f>
        <v/>
      </c>
      <c r="AI23" s="27" t="str">
        <f>IF(AND('MAPA DE RIESGO'!$Z$59="Alta",'MAPA DE RIESGO'!$AB$59="Catastrófico"),CONCATENATE("R8C",'MAPA DE RIESGO'!$P$59),"")</f>
        <v/>
      </c>
      <c r="AJ23" s="27" t="str">
        <f>IF(AND('MAPA DE RIESGO'!$Z$60="Alta",'MAPA DE RIESGO'!$AB$60="Catastrófico"),CONCATENATE("R8C",'MAPA DE RIESGO'!$P$60),"")</f>
        <v/>
      </c>
      <c r="AK23" s="27" t="str">
        <f>IF(AND('MAPA DE RIESGO'!$Z$61="Alta",'MAPA DE RIESGO'!$AB$61="Catastrófico"),CONCATENATE("R8C",'MAPA DE RIESGO'!$P$61),"")</f>
        <v/>
      </c>
      <c r="AL23" s="27" t="str">
        <f>IF(AND('MAPA DE RIESGO'!$Z$62="Alta",'MAPA DE RIESGO'!$AB$62="Catastrófico"),CONCATENATE("R8C",'MAPA DE RIESGO'!$P$62),"")</f>
        <v/>
      </c>
      <c r="AM23" s="28" t="str">
        <f>IF(AND('MAPA DE RIESGO'!$Z$63="Alta",'MAPA DE RIESGO'!$AB$63="Catastrófico"),CONCATENATE("R8C",'MAPA DE RIESGO'!$P$63),"")</f>
        <v/>
      </c>
      <c r="AN23" s="55"/>
      <c r="AO23" s="472"/>
      <c r="AP23" s="473"/>
      <c r="AQ23" s="473"/>
      <c r="AR23" s="473"/>
      <c r="AS23" s="473"/>
      <c r="AT23" s="474"/>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421"/>
      <c r="C24" s="421"/>
      <c r="D24" s="422"/>
      <c r="E24" s="462"/>
      <c r="F24" s="463"/>
      <c r="G24" s="463"/>
      <c r="H24" s="463"/>
      <c r="I24" s="479"/>
      <c r="J24" s="39" t="str">
        <f>IF(AND('MAPA DE RIESGO'!$Z$64="Alta",'MAPA DE RIESGO'!$AB$64="Leve"),CONCATENATE("R9C",'MAPA DE RIESGO'!$P$64),"")</f>
        <v/>
      </c>
      <c r="K24" s="40" t="str">
        <f>IF(AND('MAPA DE RIESGO'!$Z$65="Alta",'MAPA DE RIESGO'!$AB$65="Leve"),CONCATENATE("R9C",'MAPA DE RIESGO'!$P$65),"")</f>
        <v/>
      </c>
      <c r="L24" s="40" t="str">
        <f>IF(AND('MAPA DE RIESGO'!$Z$66="Alta",'MAPA DE RIESGO'!$AB$66="Leve"),CONCATENATE("R9C",'MAPA DE RIESGO'!$P$66),"")</f>
        <v/>
      </c>
      <c r="M24" s="40" t="str">
        <f>IF(AND('MAPA DE RIESGO'!$Z$67="Alta",'MAPA DE RIESGO'!$AB$67="Leve"),CONCATENATE("R9C",'MAPA DE RIESGO'!$P$67),"")</f>
        <v/>
      </c>
      <c r="N24" s="40" t="str">
        <f>IF(AND('MAPA DE RIESGO'!$Z$68="Alta",'MAPA DE RIESGO'!$AB$68="Leve"),CONCATENATE("R9C",'MAPA DE RIESGO'!$P$68),"")</f>
        <v/>
      </c>
      <c r="O24" s="41" t="str">
        <f>IF(AND('MAPA DE RIESGO'!$Z$69="Alta",'MAPA DE RIESGO'!$AB$69="Leve"),CONCATENATE("R9C",'MAPA DE RIESGO'!$P$69),"")</f>
        <v/>
      </c>
      <c r="P24" s="39" t="str">
        <f>IF(AND('MAPA DE RIESGO'!$Z$64="Alta",'MAPA DE RIESGO'!$AB$64="Menor"),CONCATENATE("R9C",'MAPA DE RIESGO'!$P$64),"")</f>
        <v/>
      </c>
      <c r="Q24" s="40" t="str">
        <f>IF(AND('MAPA DE RIESGO'!$Z$65="Alta",'MAPA DE RIESGO'!$AB$65="Menor"),CONCATENATE("R9C",'MAPA DE RIESGO'!$P$65),"")</f>
        <v/>
      </c>
      <c r="R24" s="40" t="str">
        <f>IF(AND('MAPA DE RIESGO'!$Z$66="Alta",'MAPA DE RIESGO'!$AB$66="Menor"),CONCATENATE("R9C",'MAPA DE RIESGO'!$P$66),"")</f>
        <v/>
      </c>
      <c r="S24" s="40" t="str">
        <f>IF(AND('MAPA DE RIESGO'!$Z$67="Alta",'MAPA DE RIESGO'!$AB$67="Menor"),CONCATENATE("R9C",'MAPA DE RIESGO'!$P$67),"")</f>
        <v/>
      </c>
      <c r="T24" s="40" t="str">
        <f>IF(AND('MAPA DE RIESGO'!$Z$68="Alta",'MAPA DE RIESGO'!$AB$68="Menor"),CONCATENATE("R9C",'MAPA DE RIESGO'!$P$68),"")</f>
        <v/>
      </c>
      <c r="U24" s="41" t="str">
        <f>IF(AND('MAPA DE RIESGO'!$Z$69="Alta",'MAPA DE RIESGO'!$AB$69="Menor"),CONCATENATE("R9C",'MAPA DE RIESGO'!$P$69),"")</f>
        <v/>
      </c>
      <c r="V24" s="23" t="str">
        <f>IF(AND('MAPA DE RIESGO'!$Z$64="Alta",'MAPA DE RIESGO'!$AB$64="Moderado"),CONCATENATE("R9C",'MAPA DE RIESGO'!$P$64),"")</f>
        <v/>
      </c>
      <c r="W24" s="24" t="str">
        <f>IF(AND('MAPA DE RIESGO'!$Z$65="Alta",'MAPA DE RIESGO'!$AB$65="Moderado"),CONCATENATE("R9C",'MAPA DE RIESGO'!$P$65),"")</f>
        <v/>
      </c>
      <c r="X24" s="29" t="str">
        <f>IF(AND('MAPA DE RIESGO'!$Z$66="Alta",'MAPA DE RIESGO'!$AB$66="Moderado"),CONCATENATE("R9C",'MAPA DE RIESGO'!$P$66),"")</f>
        <v/>
      </c>
      <c r="Y24" s="29" t="str">
        <f>IF(AND('MAPA DE RIESGO'!$Z$67="Alta",'MAPA DE RIESGO'!$AB$67="Moderado"),CONCATENATE("R9C",'MAPA DE RIESGO'!$P$67),"")</f>
        <v/>
      </c>
      <c r="Z24" s="29" t="str">
        <f>IF(AND('MAPA DE RIESGO'!$Z$68="Alta",'MAPA DE RIESGO'!$AB$68="Moderado"),CONCATENATE("R9C",'MAPA DE RIESGO'!$P$68),"")</f>
        <v/>
      </c>
      <c r="AA24" s="25" t="str">
        <f>IF(AND('MAPA DE RIESGO'!$Z$69="Alta",'MAPA DE RIESGO'!$AB$69="Moderado"),CONCATENATE("R9C",'MAPA DE RIESGO'!$P$69),"")</f>
        <v/>
      </c>
      <c r="AB24" s="23" t="str">
        <f>IF(AND('MAPA DE RIESGO'!$Z$64="Alta",'MAPA DE RIESGO'!$AB$64="Mayor"),CONCATENATE("R9C",'MAPA DE RIESGO'!$P$64),"")</f>
        <v/>
      </c>
      <c r="AC24" s="24" t="str">
        <f>IF(AND('MAPA DE RIESGO'!$Z$65="Alta",'MAPA DE RIESGO'!$AB$65="Mayor"),CONCATENATE("R9C",'MAPA DE RIESGO'!$P$65),"")</f>
        <v/>
      </c>
      <c r="AD24" s="29" t="str">
        <f>IF(AND('MAPA DE RIESGO'!$Z$66="Alta",'MAPA DE RIESGO'!$AB$66="Mayor"),CONCATENATE("R9C",'MAPA DE RIESGO'!$P$66),"")</f>
        <v/>
      </c>
      <c r="AE24" s="29" t="str">
        <f>IF(AND('MAPA DE RIESGO'!$Z$67="Alta",'MAPA DE RIESGO'!$AB$67="Mayor"),CONCATENATE("R9C",'MAPA DE RIESGO'!$P$67),"")</f>
        <v/>
      </c>
      <c r="AF24" s="29" t="str">
        <f>IF(AND('MAPA DE RIESGO'!$Z$68="Alta",'MAPA DE RIESGO'!$AB$68="Mayor"),CONCATENATE("R9C",'MAPA DE RIESGO'!$P$68),"")</f>
        <v/>
      </c>
      <c r="AG24" s="25" t="str">
        <f>IF(AND('MAPA DE RIESGO'!$Z$69="Alta",'MAPA DE RIESGO'!$AB$69="Mayor"),CONCATENATE("R9C",'MAPA DE RIESGO'!$P$69),"")</f>
        <v/>
      </c>
      <c r="AH24" s="26" t="str">
        <f>IF(AND('MAPA DE RIESGO'!$Z$64="Alta",'MAPA DE RIESGO'!$AB$64="Catastrófico"),CONCATENATE("R9C",'MAPA DE RIESGO'!$P$64),"")</f>
        <v/>
      </c>
      <c r="AI24" s="27" t="str">
        <f>IF(AND('MAPA DE RIESGO'!$Z$65="Alta",'MAPA DE RIESGO'!$AB$65="Catastrófico"),CONCATENATE("R9C",'MAPA DE RIESGO'!$P$65),"")</f>
        <v/>
      </c>
      <c r="AJ24" s="27" t="str">
        <f>IF(AND('MAPA DE RIESGO'!$Z$66="Alta",'MAPA DE RIESGO'!$AB$66="Catastrófico"),CONCATENATE("R9C",'MAPA DE RIESGO'!$P$66),"")</f>
        <v/>
      </c>
      <c r="AK24" s="27" t="str">
        <f>IF(AND('MAPA DE RIESGO'!$Z$67="Alta",'MAPA DE RIESGO'!$AB$67="Catastrófico"),CONCATENATE("R9C",'MAPA DE RIESGO'!$P$67),"")</f>
        <v/>
      </c>
      <c r="AL24" s="27" t="str">
        <f>IF(AND('MAPA DE RIESGO'!$Z$68="Alta",'MAPA DE RIESGO'!$AB$68="Catastrófico"),CONCATENATE("R9C",'MAPA DE RIESGO'!$P$68),"")</f>
        <v/>
      </c>
      <c r="AM24" s="28" t="str">
        <f>IF(AND('MAPA DE RIESGO'!$Z$69="Alta",'MAPA DE RIESGO'!$AB$69="Catastrófico"),CONCATENATE("R9C",'MAPA DE RIESGO'!$P$69),"")</f>
        <v/>
      </c>
      <c r="AN24" s="55"/>
      <c r="AO24" s="472"/>
      <c r="AP24" s="473"/>
      <c r="AQ24" s="473"/>
      <c r="AR24" s="473"/>
      <c r="AS24" s="473"/>
      <c r="AT24" s="474"/>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421"/>
      <c r="C25" s="421"/>
      <c r="D25" s="422"/>
      <c r="E25" s="465"/>
      <c r="F25" s="466"/>
      <c r="G25" s="466"/>
      <c r="H25" s="466"/>
      <c r="I25" s="466"/>
      <c r="J25" s="42" t="str">
        <f>IF(AND('MAPA DE RIESGO'!$Z$70="Alta",'MAPA DE RIESGO'!$AB$70="Leve"),CONCATENATE("R10C",'MAPA DE RIESGO'!$P$70),"")</f>
        <v/>
      </c>
      <c r="K25" s="43" t="str">
        <f>IF(AND('MAPA DE RIESGO'!$Z$71="Alta",'MAPA DE RIESGO'!$AB$71="Leve"),CONCATENATE("R10C",'MAPA DE RIESGO'!$P$71),"")</f>
        <v/>
      </c>
      <c r="L25" s="43" t="str">
        <f>IF(AND('MAPA DE RIESGO'!$Z$72="Alta",'MAPA DE RIESGO'!$AB$72="Leve"),CONCATENATE("R10C",'MAPA DE RIESGO'!$P$72),"")</f>
        <v/>
      </c>
      <c r="M25" s="43" t="str">
        <f>IF(AND('MAPA DE RIESGO'!$Z$73="Alta",'MAPA DE RIESGO'!$AB$73="Leve"),CONCATENATE("R10C",'MAPA DE RIESGO'!$P$73),"")</f>
        <v/>
      </c>
      <c r="N25" s="43" t="str">
        <f>IF(AND('MAPA DE RIESGO'!$Z$74="Alta",'MAPA DE RIESGO'!$AB$74="Leve"),CONCATENATE("R10C",'MAPA DE RIESGO'!$P$74),"")</f>
        <v/>
      </c>
      <c r="O25" s="44" t="str">
        <f>IF(AND('MAPA DE RIESGO'!$Z$75="Alta",'MAPA DE RIESGO'!$AB$75="Leve"),CONCATENATE("R10C",'MAPA DE RIESGO'!$P$75),"")</f>
        <v/>
      </c>
      <c r="P25" s="42" t="str">
        <f>IF(AND('MAPA DE RIESGO'!$Z$70="Alta",'MAPA DE RIESGO'!$AB$70="Menor"),CONCATENATE("R10C",'MAPA DE RIESGO'!$P$70),"")</f>
        <v/>
      </c>
      <c r="Q25" s="43" t="str">
        <f>IF(AND('MAPA DE RIESGO'!$Z$71="Alta",'MAPA DE RIESGO'!$AB$71="Menor"),CONCATENATE("R10C",'MAPA DE RIESGO'!$P$71),"")</f>
        <v/>
      </c>
      <c r="R25" s="43" t="str">
        <f>IF(AND('MAPA DE RIESGO'!$Z$72="Alta",'MAPA DE RIESGO'!$AB$72="Menor"),CONCATENATE("R10C",'MAPA DE RIESGO'!$P$72),"")</f>
        <v/>
      </c>
      <c r="S25" s="43" t="str">
        <f>IF(AND('MAPA DE RIESGO'!$Z$73="Alta",'MAPA DE RIESGO'!$AB$73="Menor"),CONCATENATE("R10C",'MAPA DE RIESGO'!$P$73),"")</f>
        <v/>
      </c>
      <c r="T25" s="43" t="str">
        <f>IF(AND('MAPA DE RIESGO'!$Z$74="Alta",'MAPA DE RIESGO'!$AB$74="Menor"),CONCATENATE("R10C",'MAPA DE RIESGO'!$P$74),"")</f>
        <v/>
      </c>
      <c r="U25" s="44" t="str">
        <f>IF(AND('MAPA DE RIESGO'!$Z$75="Alta",'MAPA DE RIESGO'!$AB$75="Menor"),CONCATENATE("R10C",'MAPA DE RIESGO'!$P$75),"")</f>
        <v/>
      </c>
      <c r="V25" s="30" t="str">
        <f>IF(AND('MAPA DE RIESGO'!$Z$70="Alta",'MAPA DE RIESGO'!$AB$70="Moderado"),CONCATENATE("R10C",'MAPA DE RIESGO'!$P$70),"")</f>
        <v/>
      </c>
      <c r="W25" s="31" t="str">
        <f>IF(AND('MAPA DE RIESGO'!$Z$71="Alta",'MAPA DE RIESGO'!$AB$71="Moderado"),CONCATENATE("R10C",'MAPA DE RIESGO'!$P$71),"")</f>
        <v/>
      </c>
      <c r="X25" s="31" t="str">
        <f>IF(AND('MAPA DE RIESGO'!$Z$72="Alta",'MAPA DE RIESGO'!$AB$72="Moderado"),CONCATENATE("R10C",'MAPA DE RIESGO'!$P$72),"")</f>
        <v/>
      </c>
      <c r="Y25" s="31" t="str">
        <f>IF(AND('MAPA DE RIESGO'!$Z$73="Alta",'MAPA DE RIESGO'!$AB$73="Moderado"),CONCATENATE("R10C",'MAPA DE RIESGO'!$P$73),"")</f>
        <v/>
      </c>
      <c r="Z25" s="31" t="str">
        <f>IF(AND('MAPA DE RIESGO'!$Z$74="Alta",'MAPA DE RIESGO'!$AB$74="Moderado"),CONCATENATE("R10C",'MAPA DE RIESGO'!$P$74),"")</f>
        <v/>
      </c>
      <c r="AA25" s="32" t="str">
        <f>IF(AND('MAPA DE RIESGO'!$Z$75="Alta",'MAPA DE RIESGO'!$AB$75="Moderado"),CONCATENATE("R10C",'MAPA DE RIESGO'!$P$75),"")</f>
        <v/>
      </c>
      <c r="AB25" s="30" t="str">
        <f>IF(AND('MAPA DE RIESGO'!$Z$70="Alta",'MAPA DE RIESGO'!$AB$70="Mayor"),CONCATENATE("R10C",'MAPA DE RIESGO'!$P$70),"")</f>
        <v/>
      </c>
      <c r="AC25" s="31" t="str">
        <f>IF(AND('MAPA DE RIESGO'!$Z$71="Alta",'MAPA DE RIESGO'!$AB$71="Mayor"),CONCATENATE("R10C",'MAPA DE RIESGO'!$P$71),"")</f>
        <v/>
      </c>
      <c r="AD25" s="31" t="str">
        <f>IF(AND('MAPA DE RIESGO'!$Z$72="Alta",'MAPA DE RIESGO'!$AB$72="Mayor"),CONCATENATE("R10C",'MAPA DE RIESGO'!$P$72),"")</f>
        <v/>
      </c>
      <c r="AE25" s="31" t="str">
        <f>IF(AND('MAPA DE RIESGO'!$Z$73="Alta",'MAPA DE RIESGO'!$AB$73="Mayor"),CONCATENATE("R10C",'MAPA DE RIESGO'!$P$73),"")</f>
        <v/>
      </c>
      <c r="AF25" s="31" t="str">
        <f>IF(AND('MAPA DE RIESGO'!$Z$74="Alta",'MAPA DE RIESGO'!$AB$74="Mayor"),CONCATENATE("R10C",'MAPA DE RIESGO'!$P$74),"")</f>
        <v/>
      </c>
      <c r="AG25" s="32" t="str">
        <f>IF(AND('MAPA DE RIESGO'!$Z$75="Alta",'MAPA DE RIESGO'!$AB$75="Mayor"),CONCATENATE("R10C",'MAPA DE RIESGO'!$P$75),"")</f>
        <v/>
      </c>
      <c r="AH25" s="33" t="str">
        <f>IF(AND('MAPA DE RIESGO'!$Z$70="Alta",'MAPA DE RIESGO'!$AB$70="Catastrófico"),CONCATENATE("R10C",'MAPA DE RIESGO'!$P$70),"")</f>
        <v/>
      </c>
      <c r="AI25" s="34" t="str">
        <f>IF(AND('MAPA DE RIESGO'!$Z$71="Alta",'MAPA DE RIESGO'!$AB$71="Catastrófico"),CONCATENATE("R10C",'MAPA DE RIESGO'!$P$71),"")</f>
        <v/>
      </c>
      <c r="AJ25" s="34" t="str">
        <f>IF(AND('MAPA DE RIESGO'!$Z$72="Alta",'MAPA DE RIESGO'!$AB$72="Catastrófico"),CONCATENATE("R10C",'MAPA DE RIESGO'!$P$72),"")</f>
        <v/>
      </c>
      <c r="AK25" s="34" t="str">
        <f>IF(AND('MAPA DE RIESGO'!$Z$73="Alta",'MAPA DE RIESGO'!$AB$73="Catastrófico"),CONCATENATE("R10C",'MAPA DE RIESGO'!$P$73),"")</f>
        <v/>
      </c>
      <c r="AL25" s="34" t="str">
        <f>IF(AND('MAPA DE RIESGO'!$Z$74="Alta",'MAPA DE RIESGO'!$AB$74="Catastrófico"),CONCATENATE("R10C",'MAPA DE RIESGO'!$P$74),"")</f>
        <v/>
      </c>
      <c r="AM25" s="35" t="str">
        <f>IF(AND('MAPA DE RIESGO'!$Z$75="Alta",'MAPA DE RIESGO'!$AB$75="Catastrófico"),CONCATENATE("R10C",'MAPA DE RIESGO'!$P$75),"")</f>
        <v/>
      </c>
      <c r="AN25" s="55"/>
      <c r="AO25" s="475"/>
      <c r="AP25" s="476"/>
      <c r="AQ25" s="476"/>
      <c r="AR25" s="476"/>
      <c r="AS25" s="476"/>
      <c r="AT25" s="477"/>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421"/>
      <c r="C26" s="421"/>
      <c r="D26" s="422"/>
      <c r="E26" s="459" t="s">
        <v>108</v>
      </c>
      <c r="F26" s="460"/>
      <c r="G26" s="460"/>
      <c r="H26" s="460"/>
      <c r="I26" s="461"/>
      <c r="J26" s="36" t="str">
        <f>IF(AND('MAPA DE RIESGO'!$Z$16="Media",'MAPA DE RIESGO'!$AB$16="Leve"),CONCATENATE("R1C",'MAPA DE RIESGO'!$P$16),"")</f>
        <v/>
      </c>
      <c r="K26" s="37" t="str">
        <f>IF(AND('MAPA DE RIESGO'!$Z$17="Media",'MAPA DE RIESGO'!$AB$17="Leve"),CONCATENATE("R1C",'MAPA DE RIESGO'!$P$17),"")</f>
        <v/>
      </c>
      <c r="L26" s="37" t="str">
        <f>IF(AND('MAPA DE RIESGO'!$Z$18="Media",'MAPA DE RIESGO'!$AB$18="Leve"),CONCATENATE("R1C",'MAPA DE RIESGO'!$P$18),"")</f>
        <v/>
      </c>
      <c r="M26" s="37" t="str">
        <f>IF(AND('MAPA DE RIESGO'!$Z$19="Media",'MAPA DE RIESGO'!$AB$19="Leve"),CONCATENATE("R1C",'MAPA DE RIESGO'!$P$19),"")</f>
        <v/>
      </c>
      <c r="N26" s="37" t="str">
        <f>IF(AND('MAPA DE RIESGO'!$Z$20="Media",'MAPA DE RIESGO'!$AB$20="Leve"),CONCATENATE("R1C",'MAPA DE RIESGO'!$P$20),"")</f>
        <v/>
      </c>
      <c r="O26" s="38" t="str">
        <f>IF(AND('MAPA DE RIESGO'!$Z$21="Media",'MAPA DE RIESGO'!$AB$21="Leve"),CONCATENATE("R1C",'MAPA DE RIESGO'!$P$21),"")</f>
        <v/>
      </c>
      <c r="P26" s="36" t="str">
        <f>IF(AND('MAPA DE RIESGO'!$Z$16="Media",'MAPA DE RIESGO'!$AB$16="Menor"),CONCATENATE("R1C",'MAPA DE RIESGO'!$P$16),"")</f>
        <v/>
      </c>
      <c r="Q26" s="37" t="str">
        <f>IF(AND('MAPA DE RIESGO'!$Z$17="Media",'MAPA DE RIESGO'!$AB$17="Menor"),CONCATENATE("R1C",'MAPA DE RIESGO'!$P$17),"")</f>
        <v/>
      </c>
      <c r="R26" s="37" t="str">
        <f>IF(AND('MAPA DE RIESGO'!$Z$18="Media",'MAPA DE RIESGO'!$AB$18="Menor"),CONCATENATE("R1C",'MAPA DE RIESGO'!$P$18),"")</f>
        <v/>
      </c>
      <c r="S26" s="37" t="str">
        <f>IF(AND('MAPA DE RIESGO'!$Z$19="Media",'MAPA DE RIESGO'!$AB$19="Menor"),CONCATENATE("R1C",'MAPA DE RIESGO'!$P$19),"")</f>
        <v/>
      </c>
      <c r="T26" s="37" t="str">
        <f>IF(AND('MAPA DE RIESGO'!$Z$20="Media",'MAPA DE RIESGO'!$AB$20="Menor"),CONCATENATE("R1C",'MAPA DE RIESGO'!$P$20),"")</f>
        <v/>
      </c>
      <c r="U26" s="38" t="str">
        <f>IF(AND('MAPA DE RIESGO'!$Z$21="Media",'MAPA DE RIESGO'!$AB$21="Menor"),CONCATENATE("R1C",'MAPA DE RIESGO'!$P$21),"")</f>
        <v/>
      </c>
      <c r="V26" s="36" t="str">
        <f>IF(AND('MAPA DE RIESGO'!$Z$16="Media",'MAPA DE RIESGO'!$AB$16="Moderado"),CONCATENATE("R1C",'MAPA DE RIESGO'!$P$16),"")</f>
        <v/>
      </c>
      <c r="W26" s="37" t="str">
        <f>IF(AND('MAPA DE RIESGO'!$Z$17="Media",'MAPA DE RIESGO'!$AB$17="Moderado"),CONCATENATE("R1C",'MAPA DE RIESGO'!$P$17),"")</f>
        <v/>
      </c>
      <c r="X26" s="37" t="str">
        <f>IF(AND('MAPA DE RIESGO'!$Z$18="Media",'MAPA DE RIESGO'!$AB$18="Moderado"),CONCATENATE("R1C",'MAPA DE RIESGO'!$P$18),"")</f>
        <v/>
      </c>
      <c r="Y26" s="37" t="str">
        <f>IF(AND('MAPA DE RIESGO'!$Z$19="Media",'MAPA DE RIESGO'!$AB$19="Moderado"),CONCATENATE("R1C",'MAPA DE RIESGO'!$P$19),"")</f>
        <v/>
      </c>
      <c r="Z26" s="37" t="str">
        <f>IF(AND('MAPA DE RIESGO'!$Z$20="Media",'MAPA DE RIESGO'!$AB$20="Moderado"),CONCATENATE("R1C",'MAPA DE RIESGO'!$P$20),"")</f>
        <v/>
      </c>
      <c r="AA26" s="38" t="str">
        <f>IF(AND('MAPA DE RIESGO'!$Z$21="Media",'MAPA DE RIESGO'!$AB$21="Moderado"),CONCATENATE("R1C",'MAPA DE RIESGO'!$P$21),"")</f>
        <v/>
      </c>
      <c r="AB26" s="17" t="str">
        <f>IF(AND('MAPA DE RIESGO'!$Z$16="Media",'MAPA DE RIESGO'!$AB$16="Mayor"),CONCATENATE("R1C",'MAPA DE RIESGO'!$P$16),"")</f>
        <v/>
      </c>
      <c r="AC26" s="18" t="str">
        <f>IF(AND('MAPA DE RIESGO'!$Z$17="Media",'MAPA DE RIESGO'!$AB$17="Mayor"),CONCATENATE("R1C",'MAPA DE RIESGO'!$P$17),"")</f>
        <v/>
      </c>
      <c r="AD26" s="18" t="str">
        <f>IF(AND('MAPA DE RIESGO'!$Z$18="Media",'MAPA DE RIESGO'!$AB$18="Mayor"),CONCATENATE("R1C",'MAPA DE RIESGO'!$P$18),"")</f>
        <v/>
      </c>
      <c r="AE26" s="18" t="str">
        <f>IF(AND('MAPA DE RIESGO'!$Z$19="Media",'MAPA DE RIESGO'!$AB$19="Mayor"),CONCATENATE("R1C",'MAPA DE RIESGO'!$P$19),"")</f>
        <v/>
      </c>
      <c r="AF26" s="18" t="str">
        <f>IF(AND('MAPA DE RIESGO'!$Z$20="Media",'MAPA DE RIESGO'!$AB$20="Mayor"),CONCATENATE("R1C",'MAPA DE RIESGO'!$P$20),"")</f>
        <v/>
      </c>
      <c r="AG26" s="19" t="str">
        <f>IF(AND('MAPA DE RIESGO'!$Z$21="Media",'MAPA DE RIESGO'!$AB$21="Mayor"),CONCATENATE("R1C",'MAPA DE RIESGO'!$P$21),"")</f>
        <v/>
      </c>
      <c r="AH26" s="20" t="str">
        <f>IF(AND('MAPA DE RIESGO'!$Z$16="Media",'MAPA DE RIESGO'!$AB$16="Catastrófico"),CONCATENATE("R1C",'MAPA DE RIESGO'!$P$16),"")</f>
        <v/>
      </c>
      <c r="AI26" s="21" t="str">
        <f>IF(AND('MAPA DE RIESGO'!$Z$17="Media",'MAPA DE RIESGO'!$AB$17="Catastrófico"),CONCATENATE("R1C",'MAPA DE RIESGO'!$P$17),"")</f>
        <v/>
      </c>
      <c r="AJ26" s="21" t="str">
        <f>IF(AND('MAPA DE RIESGO'!$Z$18="Media",'MAPA DE RIESGO'!$AB$18="Catastrófico"),CONCATENATE("R1C",'MAPA DE RIESGO'!$P$18),"")</f>
        <v/>
      </c>
      <c r="AK26" s="21" t="str">
        <f>IF(AND('MAPA DE RIESGO'!$Z$19="Media",'MAPA DE RIESGO'!$AB$19="Catastrófico"),CONCATENATE("R1C",'MAPA DE RIESGO'!$P$19),"")</f>
        <v/>
      </c>
      <c r="AL26" s="21" t="str">
        <f>IF(AND('MAPA DE RIESGO'!$Z$20="Media",'MAPA DE RIESGO'!$AB$20="Catastrófico"),CONCATENATE("R1C",'MAPA DE RIESGO'!$P$20),"")</f>
        <v/>
      </c>
      <c r="AM26" s="22" t="str">
        <f>IF(AND('MAPA DE RIESGO'!$Z$21="Media",'MAPA DE RIESGO'!$AB$21="Catastrófico"),CONCATENATE("R1C",'MAPA DE RIESGO'!$P$21),"")</f>
        <v/>
      </c>
      <c r="AN26" s="55"/>
      <c r="AO26" s="498" t="s">
        <v>73</v>
      </c>
      <c r="AP26" s="499"/>
      <c r="AQ26" s="499"/>
      <c r="AR26" s="499"/>
      <c r="AS26" s="499"/>
      <c r="AT26" s="500"/>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421"/>
      <c r="C27" s="421"/>
      <c r="D27" s="422"/>
      <c r="E27" s="478"/>
      <c r="F27" s="479"/>
      <c r="G27" s="479"/>
      <c r="H27" s="479"/>
      <c r="I27" s="464"/>
      <c r="J27" s="39" t="str">
        <f>IF(AND('MAPA DE RIESGO'!$Z$22="Media",'MAPA DE RIESGO'!$AB$22="Leve"),CONCATENATE("R2C",'MAPA DE RIESGO'!$P$22),"")</f>
        <v/>
      </c>
      <c r="K27" s="40" t="str">
        <f>IF(AND('MAPA DE RIESGO'!$Z$23="Media",'MAPA DE RIESGO'!$AB$23="Leve"),CONCATENATE("R2C",'MAPA DE RIESGO'!$P$23),"")</f>
        <v/>
      </c>
      <c r="L27" s="40" t="str">
        <f>IF(AND('MAPA DE RIESGO'!$Z$24="Media",'MAPA DE RIESGO'!$AB$24="Leve"),CONCATENATE("R2C",'MAPA DE RIESGO'!$P$24),"")</f>
        <v/>
      </c>
      <c r="M27" s="40" t="str">
        <f>IF(AND('MAPA DE RIESGO'!$Z$25="Media",'MAPA DE RIESGO'!$AB$25="Leve"),CONCATENATE("R2C",'MAPA DE RIESGO'!$P$25),"")</f>
        <v/>
      </c>
      <c r="N27" s="40" t="str">
        <f>IF(AND('MAPA DE RIESGO'!$Z$26="Media",'MAPA DE RIESGO'!$AB$26="Leve"),CONCATENATE("R2C",'MAPA DE RIESGO'!$P$26),"")</f>
        <v/>
      </c>
      <c r="O27" s="41" t="str">
        <f>IF(AND('MAPA DE RIESGO'!$Z$27="Media",'MAPA DE RIESGO'!$AB$27="Leve"),CONCATENATE("R2C",'MAPA DE RIESGO'!$P$27),"")</f>
        <v/>
      </c>
      <c r="P27" s="39" t="str">
        <f>IF(AND('MAPA DE RIESGO'!$Z$22="Media",'MAPA DE RIESGO'!$AB$22="Menor"),CONCATENATE("R2C",'MAPA DE RIESGO'!$P$22),"")</f>
        <v/>
      </c>
      <c r="Q27" s="40" t="str">
        <f>IF(AND('MAPA DE RIESGO'!$Z$23="Media",'MAPA DE RIESGO'!$AB$23="Menor"),CONCATENATE("R2C",'MAPA DE RIESGO'!$P$23),"")</f>
        <v/>
      </c>
      <c r="R27" s="40" t="str">
        <f>IF(AND('MAPA DE RIESGO'!$Z$24="Media",'MAPA DE RIESGO'!$AB$24="Menor"),CONCATENATE("R2C",'MAPA DE RIESGO'!$P$24),"")</f>
        <v/>
      </c>
      <c r="S27" s="40" t="str">
        <f>IF(AND('MAPA DE RIESGO'!$Z$25="Media",'MAPA DE RIESGO'!$AB$25="Menor"),CONCATENATE("R2C",'MAPA DE RIESGO'!$P$25),"")</f>
        <v/>
      </c>
      <c r="T27" s="40" t="str">
        <f>IF(AND('MAPA DE RIESGO'!$Z$26="Media",'MAPA DE RIESGO'!$AB$26="Menor"),CONCATENATE("R2C",'MAPA DE RIESGO'!$P$26),"")</f>
        <v/>
      </c>
      <c r="U27" s="41" t="str">
        <f>IF(AND('MAPA DE RIESGO'!$Z$27="Media",'MAPA DE RIESGO'!$AB$27="Menor"),CONCATENATE("R2C",'MAPA DE RIESGO'!$P$27),"")</f>
        <v/>
      </c>
      <c r="V27" s="39" t="str">
        <f>IF(AND('MAPA DE RIESGO'!$Z$22="Media",'MAPA DE RIESGO'!$AB$22="Moderado"),CONCATENATE("R2C",'MAPA DE RIESGO'!$P$22),"")</f>
        <v/>
      </c>
      <c r="W27" s="40" t="str">
        <f>IF(AND('MAPA DE RIESGO'!$Z$23="Media",'MAPA DE RIESGO'!$AB$23="Moderado"),CONCATENATE("R2C",'MAPA DE RIESGO'!$P$23),"")</f>
        <v/>
      </c>
      <c r="X27" s="40" t="str">
        <f>IF(AND('MAPA DE RIESGO'!$Z$24="Media",'MAPA DE RIESGO'!$AB$24="Moderado"),CONCATENATE("R2C",'MAPA DE RIESGO'!$P$24),"")</f>
        <v/>
      </c>
      <c r="Y27" s="40" t="str">
        <f>IF(AND('MAPA DE RIESGO'!$Z$25="Media",'MAPA DE RIESGO'!$AB$25="Moderado"),CONCATENATE("R2C",'MAPA DE RIESGO'!$P$25),"")</f>
        <v/>
      </c>
      <c r="Z27" s="40" t="str">
        <f>IF(AND('MAPA DE RIESGO'!$Z$26="Media",'MAPA DE RIESGO'!$AB$26="Moderado"),CONCATENATE("R2C",'MAPA DE RIESGO'!$P$26),"")</f>
        <v/>
      </c>
      <c r="AA27" s="41" t="str">
        <f>IF(AND('MAPA DE RIESGO'!$Z$27="Media",'MAPA DE RIESGO'!$AB$27="Moderado"),CONCATENATE("R2C",'MAPA DE RIESGO'!$P$27),"")</f>
        <v/>
      </c>
      <c r="AB27" s="23" t="str">
        <f>IF(AND('MAPA DE RIESGO'!$Z$22="Media",'MAPA DE RIESGO'!$AB$22="Mayor"),CONCATENATE("R2C",'MAPA DE RIESGO'!$P$22),"")</f>
        <v/>
      </c>
      <c r="AC27" s="24" t="str">
        <f>IF(AND('MAPA DE RIESGO'!$Z$23="Media",'MAPA DE RIESGO'!$AB$23="Mayor"),CONCATENATE("R2C",'MAPA DE RIESGO'!$P$23),"")</f>
        <v/>
      </c>
      <c r="AD27" s="24" t="str">
        <f>IF(AND('MAPA DE RIESGO'!$Z$24="Media",'MAPA DE RIESGO'!$AB$24="Mayor"),CONCATENATE("R2C",'MAPA DE RIESGO'!$P$24),"")</f>
        <v/>
      </c>
      <c r="AE27" s="24" t="str">
        <f>IF(AND('MAPA DE RIESGO'!$Z$25="Media",'MAPA DE RIESGO'!$AB$25="Mayor"),CONCATENATE("R2C",'MAPA DE RIESGO'!$P$25),"")</f>
        <v/>
      </c>
      <c r="AF27" s="24" t="str">
        <f>IF(AND('MAPA DE RIESGO'!$Z$26="Media",'MAPA DE RIESGO'!$AB$26="Mayor"),CONCATENATE("R2C",'MAPA DE RIESGO'!$P$26),"")</f>
        <v/>
      </c>
      <c r="AG27" s="25" t="str">
        <f>IF(AND('MAPA DE RIESGO'!$Z$27="Media",'MAPA DE RIESGO'!$AB$27="Mayor"),CONCATENATE("R2C",'MAPA DE RIESGO'!$P$27),"")</f>
        <v/>
      </c>
      <c r="AH27" s="26" t="str">
        <f>IF(AND('MAPA DE RIESGO'!$Z$22="Media",'MAPA DE RIESGO'!$AB$22="Catastrófico"),CONCATENATE("R2C",'MAPA DE RIESGO'!$P$22),"")</f>
        <v/>
      </c>
      <c r="AI27" s="27" t="str">
        <f>IF(AND('MAPA DE RIESGO'!$Z$23="Media",'MAPA DE RIESGO'!$AB$23="Catastrófico"),CONCATENATE("R2C",'MAPA DE RIESGO'!$P$23),"")</f>
        <v/>
      </c>
      <c r="AJ27" s="27" t="str">
        <f>IF(AND('MAPA DE RIESGO'!$Z$24="Media",'MAPA DE RIESGO'!$AB$24="Catastrófico"),CONCATENATE("R2C",'MAPA DE RIESGO'!$P$24),"")</f>
        <v/>
      </c>
      <c r="AK27" s="27" t="str">
        <f>IF(AND('MAPA DE RIESGO'!$Z$25="Media",'MAPA DE RIESGO'!$AB$25="Catastrófico"),CONCATENATE("R2C",'MAPA DE RIESGO'!$P$25),"")</f>
        <v/>
      </c>
      <c r="AL27" s="27" t="str">
        <f>IF(AND('MAPA DE RIESGO'!$Z$26="Media",'MAPA DE RIESGO'!$AB$26="Catastrófico"),CONCATENATE("R2C",'MAPA DE RIESGO'!$P$26),"")</f>
        <v/>
      </c>
      <c r="AM27" s="28" t="str">
        <f>IF(AND('MAPA DE RIESGO'!$Z$27="Media",'MAPA DE RIESGO'!$AB$27="Catastrófico"),CONCATENATE("R2C",'MAPA DE RIESGO'!$P$27),"")</f>
        <v/>
      </c>
      <c r="AN27" s="55"/>
      <c r="AO27" s="501"/>
      <c r="AP27" s="502"/>
      <c r="AQ27" s="502"/>
      <c r="AR27" s="502"/>
      <c r="AS27" s="502"/>
      <c r="AT27" s="503"/>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421"/>
      <c r="C28" s="421"/>
      <c r="D28" s="422"/>
      <c r="E28" s="462"/>
      <c r="F28" s="463"/>
      <c r="G28" s="463"/>
      <c r="H28" s="463"/>
      <c r="I28" s="464"/>
      <c r="J28" s="39" t="str">
        <f>IF(AND('MAPA DE RIESGO'!$Z$28="Media",'MAPA DE RIESGO'!$AB$28="Leve"),CONCATENATE("R3C",'MAPA DE RIESGO'!$P$28),"")</f>
        <v/>
      </c>
      <c r="K28" s="40" t="str">
        <f>IF(AND('MAPA DE RIESGO'!$Z$29="Media",'MAPA DE RIESGO'!$AB$29="Leve"),CONCATENATE("R3C",'MAPA DE RIESGO'!$P$29),"")</f>
        <v/>
      </c>
      <c r="L28" s="40" t="str">
        <f>IF(AND('MAPA DE RIESGO'!$Z$30="Media",'MAPA DE RIESGO'!$AB$30="Leve"),CONCATENATE("R3C",'MAPA DE RIESGO'!$P$30),"")</f>
        <v/>
      </c>
      <c r="M28" s="40" t="str">
        <f>IF(AND('MAPA DE RIESGO'!$Z$31="Media",'MAPA DE RIESGO'!$AB$31="Leve"),CONCATENATE("R3C",'MAPA DE RIESGO'!$P$31),"")</f>
        <v/>
      </c>
      <c r="N28" s="40" t="str">
        <f>IF(AND('MAPA DE RIESGO'!$Z$32="Media",'MAPA DE RIESGO'!$AB$32="Leve"),CONCATENATE("R3C",'MAPA DE RIESGO'!$P$32),"")</f>
        <v/>
      </c>
      <c r="O28" s="41" t="str">
        <f>IF(AND('MAPA DE RIESGO'!$Z$33="Media",'MAPA DE RIESGO'!$AB$33="Leve"),CONCATENATE("R3C",'MAPA DE RIESGO'!$P$33),"")</f>
        <v/>
      </c>
      <c r="P28" s="39" t="str">
        <f>IF(AND('MAPA DE RIESGO'!$Z$28="Media",'MAPA DE RIESGO'!$AB$28="Menor"),CONCATENATE("R3C",'MAPA DE RIESGO'!$P$28),"")</f>
        <v/>
      </c>
      <c r="Q28" s="40" t="str">
        <f>IF(AND('MAPA DE RIESGO'!$Z$29="Media",'MAPA DE RIESGO'!$AB$29="Menor"),CONCATENATE("R3C",'MAPA DE RIESGO'!$P$29),"")</f>
        <v/>
      </c>
      <c r="R28" s="40" t="str">
        <f>IF(AND('MAPA DE RIESGO'!$Z$30="Media",'MAPA DE RIESGO'!$AB$30="Menor"),CONCATENATE("R3C",'MAPA DE RIESGO'!$P$30),"")</f>
        <v/>
      </c>
      <c r="S28" s="40" t="str">
        <f>IF(AND('MAPA DE RIESGO'!$Z$31="Media",'MAPA DE RIESGO'!$AB$31="Menor"),CONCATENATE("R3C",'MAPA DE RIESGO'!$P$31),"")</f>
        <v/>
      </c>
      <c r="T28" s="40" t="str">
        <f>IF(AND('MAPA DE RIESGO'!$Z$32="Media",'MAPA DE RIESGO'!$AB$32="Menor"),CONCATENATE("R3C",'MAPA DE RIESGO'!$P$32),"")</f>
        <v/>
      </c>
      <c r="U28" s="41" t="str">
        <f>IF(AND('MAPA DE RIESGO'!$Z$33="Media",'MAPA DE RIESGO'!$AB$33="Menor"),CONCATENATE("R3C",'MAPA DE RIESGO'!$P$33),"")</f>
        <v/>
      </c>
      <c r="V28" s="39" t="str">
        <f>IF(AND('MAPA DE RIESGO'!$Z$28="Media",'MAPA DE RIESGO'!$AB$28="Moderado"),CONCATENATE("R3C",'MAPA DE RIESGO'!$P$28),"")</f>
        <v/>
      </c>
      <c r="W28" s="40" t="str">
        <f>IF(AND('MAPA DE RIESGO'!$Z$29="Media",'MAPA DE RIESGO'!$AB$29="Moderado"),CONCATENATE("R3C",'MAPA DE RIESGO'!$P$29),"")</f>
        <v/>
      </c>
      <c r="X28" s="40" t="str">
        <f>IF(AND('MAPA DE RIESGO'!$Z$30="Media",'MAPA DE RIESGO'!$AB$30="Moderado"),CONCATENATE("R3C",'MAPA DE RIESGO'!$P$30),"")</f>
        <v/>
      </c>
      <c r="Y28" s="40" t="str">
        <f>IF(AND('MAPA DE RIESGO'!$Z$31="Media",'MAPA DE RIESGO'!$AB$31="Moderado"),CONCATENATE("R3C",'MAPA DE RIESGO'!$P$31),"")</f>
        <v/>
      </c>
      <c r="Z28" s="40" t="str">
        <f>IF(AND('MAPA DE RIESGO'!$Z$32="Media",'MAPA DE RIESGO'!$AB$32="Moderado"),CONCATENATE("R3C",'MAPA DE RIESGO'!$P$32),"")</f>
        <v/>
      </c>
      <c r="AA28" s="41" t="str">
        <f>IF(AND('MAPA DE RIESGO'!$Z$33="Media",'MAPA DE RIESGO'!$AB$33="Moderado"),CONCATENATE("R3C",'MAPA DE RIESGO'!$P$33),"")</f>
        <v/>
      </c>
      <c r="AB28" s="23" t="str">
        <f>IF(AND('MAPA DE RIESGO'!$Z$28="Media",'MAPA DE RIESGO'!$AB$28="Mayor"),CONCATENATE("R3C",'MAPA DE RIESGO'!$P$28),"")</f>
        <v/>
      </c>
      <c r="AC28" s="24" t="str">
        <f>IF(AND('MAPA DE RIESGO'!$Z$29="Media",'MAPA DE RIESGO'!$AB$29="Mayor"),CONCATENATE("R3C",'MAPA DE RIESGO'!$P$29),"")</f>
        <v/>
      </c>
      <c r="AD28" s="24" t="str">
        <f>IF(AND('MAPA DE RIESGO'!$Z$30="Media",'MAPA DE RIESGO'!$AB$30="Mayor"),CONCATENATE("R3C",'MAPA DE RIESGO'!$P$30),"")</f>
        <v/>
      </c>
      <c r="AE28" s="24" t="str">
        <f>IF(AND('MAPA DE RIESGO'!$Z$31="Media",'MAPA DE RIESGO'!$AB$31="Mayor"),CONCATENATE("R3C",'MAPA DE RIESGO'!$P$31),"")</f>
        <v/>
      </c>
      <c r="AF28" s="24" t="str">
        <f>IF(AND('MAPA DE RIESGO'!$Z$32="Media",'MAPA DE RIESGO'!$AB$32="Mayor"),CONCATENATE("R3C",'MAPA DE RIESGO'!$P$32),"")</f>
        <v/>
      </c>
      <c r="AG28" s="25" t="str">
        <f>IF(AND('MAPA DE RIESGO'!$Z$33="Media",'MAPA DE RIESGO'!$AB$33="Mayor"),CONCATENATE("R3C",'MAPA DE RIESGO'!$P$33),"")</f>
        <v/>
      </c>
      <c r="AH28" s="26" t="str">
        <f>IF(AND('MAPA DE RIESGO'!$Z$28="Media",'MAPA DE RIESGO'!$AB$28="Catastrófico"),CONCATENATE("R3C",'MAPA DE RIESGO'!$P$28),"")</f>
        <v/>
      </c>
      <c r="AI28" s="27" t="str">
        <f>IF(AND('MAPA DE RIESGO'!$Z$29="Media",'MAPA DE RIESGO'!$AB$29="Catastrófico"),CONCATENATE("R3C",'MAPA DE RIESGO'!$P$29),"")</f>
        <v/>
      </c>
      <c r="AJ28" s="27" t="str">
        <f>IF(AND('MAPA DE RIESGO'!$Z$30="Media",'MAPA DE RIESGO'!$AB$30="Catastrófico"),CONCATENATE("R3C",'MAPA DE RIESGO'!$P$30),"")</f>
        <v/>
      </c>
      <c r="AK28" s="27" t="str">
        <f>IF(AND('MAPA DE RIESGO'!$Z$31="Media",'MAPA DE RIESGO'!$AB$31="Catastrófico"),CONCATENATE("R3C",'MAPA DE RIESGO'!$P$31),"")</f>
        <v/>
      </c>
      <c r="AL28" s="27" t="str">
        <f>IF(AND('MAPA DE RIESGO'!$Z$32="Media",'MAPA DE RIESGO'!$AB$32="Catastrófico"),CONCATENATE("R3C",'MAPA DE RIESGO'!$P$32),"")</f>
        <v/>
      </c>
      <c r="AM28" s="28" t="str">
        <f>IF(AND('MAPA DE RIESGO'!$Z$33="Media",'MAPA DE RIESGO'!$AB$33="Catastrófico"),CONCATENATE("R3C",'MAPA DE RIESGO'!$P$33),"")</f>
        <v/>
      </c>
      <c r="AN28" s="55"/>
      <c r="AO28" s="501"/>
      <c r="AP28" s="502"/>
      <c r="AQ28" s="502"/>
      <c r="AR28" s="502"/>
      <c r="AS28" s="502"/>
      <c r="AT28" s="503"/>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421"/>
      <c r="C29" s="421"/>
      <c r="D29" s="422"/>
      <c r="E29" s="462"/>
      <c r="F29" s="463"/>
      <c r="G29" s="463"/>
      <c r="H29" s="463"/>
      <c r="I29" s="464"/>
      <c r="J29" s="39" t="str">
        <f>IF(AND('MAPA DE RIESGO'!$Z$34="Media",'MAPA DE RIESGO'!$AB$34="Leve"),CONCATENATE("R4C",'MAPA DE RIESGO'!$P$34),"")</f>
        <v/>
      </c>
      <c r="K29" s="40" t="str">
        <f>IF(AND('MAPA DE RIESGO'!$Z$35="Media",'MAPA DE RIESGO'!$AB$35="Leve"),CONCATENATE("R4C",'MAPA DE RIESGO'!$P$35),"")</f>
        <v/>
      </c>
      <c r="L29" s="40" t="str">
        <f>IF(AND('MAPA DE RIESGO'!$Z$36="Media",'MAPA DE RIESGO'!$AB$36="Leve"),CONCATENATE("R4C",'MAPA DE RIESGO'!$P$36),"")</f>
        <v/>
      </c>
      <c r="M29" s="40" t="str">
        <f>IF(AND('MAPA DE RIESGO'!$Z$37="Media",'MAPA DE RIESGO'!$AB$37="Leve"),CONCATENATE("R4C",'MAPA DE RIESGO'!$P$37),"")</f>
        <v/>
      </c>
      <c r="N29" s="40" t="str">
        <f>IF(AND('MAPA DE RIESGO'!$Z$38="Media",'MAPA DE RIESGO'!$AB$38="Leve"),CONCATENATE("R4C",'MAPA DE RIESGO'!$P$38),"")</f>
        <v/>
      </c>
      <c r="O29" s="41" t="str">
        <f>IF(AND('MAPA DE RIESGO'!$Z$39="Media",'MAPA DE RIESGO'!$AB$39="Leve"),CONCATENATE("R4C",'MAPA DE RIESGO'!$P$39),"")</f>
        <v/>
      </c>
      <c r="P29" s="39" t="str">
        <f>IF(AND('MAPA DE RIESGO'!$Z$34="Media",'MAPA DE RIESGO'!$AB$34="Menor"),CONCATENATE("R4C",'MAPA DE RIESGO'!$P$34),"")</f>
        <v/>
      </c>
      <c r="Q29" s="40" t="str">
        <f>IF(AND('MAPA DE RIESGO'!$Z$35="Media",'MAPA DE RIESGO'!$AB$35="Menor"),CONCATENATE("R4C",'MAPA DE RIESGO'!$P$35),"")</f>
        <v/>
      </c>
      <c r="R29" s="40" t="str">
        <f>IF(AND('MAPA DE RIESGO'!$Z$36="Media",'MAPA DE RIESGO'!$AB$36="Menor"),CONCATENATE("R4C",'MAPA DE RIESGO'!$P$36),"")</f>
        <v/>
      </c>
      <c r="S29" s="40" t="str">
        <f>IF(AND('MAPA DE RIESGO'!$Z$37="Media",'MAPA DE RIESGO'!$AB$37="Menor"),CONCATENATE("R4C",'MAPA DE RIESGO'!$P$37),"")</f>
        <v/>
      </c>
      <c r="T29" s="40" t="str">
        <f>IF(AND('MAPA DE RIESGO'!$Z$38="Media",'MAPA DE RIESGO'!$AB$38="Menor"),CONCATENATE("R4C",'MAPA DE RIESGO'!$P$38),"")</f>
        <v/>
      </c>
      <c r="U29" s="41" t="str">
        <f>IF(AND('MAPA DE RIESGO'!$Z$39="Media",'MAPA DE RIESGO'!$AB$39="Menor"),CONCATENATE("R4C",'MAPA DE RIESGO'!$P$39),"")</f>
        <v/>
      </c>
      <c r="V29" s="39" t="str">
        <f>IF(AND('MAPA DE RIESGO'!$Z$34="Media",'MAPA DE RIESGO'!$AB$34="Moderado"),CONCATENATE("R4C",'MAPA DE RIESGO'!$P$34),"")</f>
        <v/>
      </c>
      <c r="W29" s="40" t="str">
        <f>IF(AND('MAPA DE RIESGO'!$Z$35="Media",'MAPA DE RIESGO'!$AB$35="Moderado"),CONCATENATE("R4C",'MAPA DE RIESGO'!$P$35),"")</f>
        <v/>
      </c>
      <c r="X29" s="40" t="str">
        <f>IF(AND('MAPA DE RIESGO'!$Z$36="Media",'MAPA DE RIESGO'!$AB$36="Moderado"),CONCATENATE("R4C",'MAPA DE RIESGO'!$P$36),"")</f>
        <v/>
      </c>
      <c r="Y29" s="40" t="str">
        <f>IF(AND('MAPA DE RIESGO'!$Z$37="Media",'MAPA DE RIESGO'!$AB$37="Moderado"),CONCATENATE("R4C",'MAPA DE RIESGO'!$P$37),"")</f>
        <v/>
      </c>
      <c r="Z29" s="40" t="str">
        <f>IF(AND('MAPA DE RIESGO'!$Z$38="Media",'MAPA DE RIESGO'!$AB$38="Moderado"),CONCATENATE("R4C",'MAPA DE RIESGO'!$P$38),"")</f>
        <v/>
      </c>
      <c r="AA29" s="41" t="str">
        <f>IF(AND('MAPA DE RIESGO'!$Z$39="Media",'MAPA DE RIESGO'!$AB$39="Moderado"),CONCATENATE("R4C",'MAPA DE RIESGO'!$P$39),"")</f>
        <v/>
      </c>
      <c r="AB29" s="23" t="str">
        <f>IF(AND('MAPA DE RIESGO'!$Z$34="Media",'MAPA DE RIESGO'!$AB$34="Mayor"),CONCATENATE("R4C",'MAPA DE RIESGO'!$P$34),"")</f>
        <v/>
      </c>
      <c r="AC29" s="24" t="str">
        <f>IF(AND('MAPA DE RIESGO'!$Z$35="Media",'MAPA DE RIESGO'!$AB$35="Mayor"),CONCATENATE("R4C",'MAPA DE RIESGO'!$P$35),"")</f>
        <v/>
      </c>
      <c r="AD29" s="29" t="str">
        <f>IF(AND('MAPA DE RIESGO'!$Z$36="Media",'MAPA DE RIESGO'!$AB$36="Mayor"),CONCATENATE("R4C",'MAPA DE RIESGO'!$P$36),"")</f>
        <v/>
      </c>
      <c r="AE29" s="29" t="str">
        <f>IF(AND('MAPA DE RIESGO'!$Z$37="Media",'MAPA DE RIESGO'!$AB$37="Mayor"),CONCATENATE("R4C",'MAPA DE RIESGO'!$P$37),"")</f>
        <v/>
      </c>
      <c r="AF29" s="29" t="str">
        <f>IF(AND('MAPA DE RIESGO'!$Z$38="Media",'MAPA DE RIESGO'!$AB$38="Mayor"),CONCATENATE("R4C",'MAPA DE RIESGO'!$P$38),"")</f>
        <v/>
      </c>
      <c r="AG29" s="25" t="str">
        <f>IF(AND('MAPA DE RIESGO'!$Z$39="Media",'MAPA DE RIESGO'!$AB$39="Mayor"),CONCATENATE("R4C",'MAPA DE RIESGO'!$P$39),"")</f>
        <v/>
      </c>
      <c r="AH29" s="26" t="str">
        <f>IF(AND('MAPA DE RIESGO'!$Z$34="Media",'MAPA DE RIESGO'!$AB$34="Catastrófico"),CONCATENATE("R4C",'MAPA DE RIESGO'!$P$34),"")</f>
        <v/>
      </c>
      <c r="AI29" s="27" t="str">
        <f>IF(AND('MAPA DE RIESGO'!$Z$35="Media",'MAPA DE RIESGO'!$AB$35="Catastrófico"),CONCATENATE("R4C",'MAPA DE RIESGO'!$P$35),"")</f>
        <v/>
      </c>
      <c r="AJ29" s="27" t="str">
        <f>IF(AND('MAPA DE RIESGO'!$Z$36="Media",'MAPA DE RIESGO'!$AB$36="Catastrófico"),CONCATENATE("R4C",'MAPA DE RIESGO'!$P$36),"")</f>
        <v/>
      </c>
      <c r="AK29" s="27" t="str">
        <f>IF(AND('MAPA DE RIESGO'!$Z$37="Media",'MAPA DE RIESGO'!$AB$37="Catastrófico"),CONCATENATE("R4C",'MAPA DE RIESGO'!$P$37),"")</f>
        <v/>
      </c>
      <c r="AL29" s="27" t="str">
        <f>IF(AND('MAPA DE RIESGO'!$Z$38="Media",'MAPA DE RIESGO'!$AB$38="Catastrófico"),CONCATENATE("R4C",'MAPA DE RIESGO'!$P$38),"")</f>
        <v/>
      </c>
      <c r="AM29" s="28" t="str">
        <f>IF(AND('MAPA DE RIESGO'!$Z$39="Media",'MAPA DE RIESGO'!$AB$39="Catastrófico"),CONCATENATE("R4C",'MAPA DE RIESGO'!$P$39),"")</f>
        <v/>
      </c>
      <c r="AN29" s="55"/>
      <c r="AO29" s="501"/>
      <c r="AP29" s="502"/>
      <c r="AQ29" s="502"/>
      <c r="AR29" s="502"/>
      <c r="AS29" s="502"/>
      <c r="AT29" s="503"/>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421"/>
      <c r="C30" s="421"/>
      <c r="D30" s="422"/>
      <c r="E30" s="462"/>
      <c r="F30" s="463"/>
      <c r="G30" s="463"/>
      <c r="H30" s="463"/>
      <c r="I30" s="464"/>
      <c r="J30" s="39" t="str">
        <f>IF(AND('MAPA DE RIESGO'!$Z$40="Media",'MAPA DE RIESGO'!$AB$40="Leve"),CONCATENATE("R5C",'MAPA DE RIESGO'!$P$40),"")</f>
        <v/>
      </c>
      <c r="K30" s="40" t="str">
        <f>IF(AND('MAPA DE RIESGO'!$Z$41="Media",'MAPA DE RIESGO'!$AB$41="Leve"),CONCATENATE("R5C",'MAPA DE RIESGO'!$P$41),"")</f>
        <v/>
      </c>
      <c r="L30" s="40" t="str">
        <f>IF(AND('MAPA DE RIESGO'!$Z$42="Media",'MAPA DE RIESGO'!$AB$42="Leve"),CONCATENATE("R5C",'MAPA DE RIESGO'!$P$42),"")</f>
        <v/>
      </c>
      <c r="M30" s="40" t="str">
        <f>IF(AND('MAPA DE RIESGO'!$Z$43="Media",'MAPA DE RIESGO'!$AB$43="Leve"),CONCATENATE("R5C",'MAPA DE RIESGO'!$P$43),"")</f>
        <v/>
      </c>
      <c r="N30" s="40" t="str">
        <f>IF(AND('MAPA DE RIESGO'!$Z$44="Media",'MAPA DE RIESGO'!$AB$44="Leve"),CONCATENATE("R5C",'MAPA DE RIESGO'!$P$44),"")</f>
        <v/>
      </c>
      <c r="O30" s="41" t="str">
        <f>IF(AND('MAPA DE RIESGO'!$Z$45="Media",'MAPA DE RIESGO'!$AB$45="Leve"),CONCATENATE("R5C",'MAPA DE RIESGO'!$P$45),"")</f>
        <v/>
      </c>
      <c r="P30" s="39" t="str">
        <f>IF(AND('MAPA DE RIESGO'!$Z$40="Media",'MAPA DE RIESGO'!$AB$40="Menor"),CONCATENATE("R5C",'MAPA DE RIESGO'!$P$40),"")</f>
        <v/>
      </c>
      <c r="Q30" s="40" t="str">
        <f>IF(AND('MAPA DE RIESGO'!$Z$41="Media",'MAPA DE RIESGO'!$AB$41="Menor"),CONCATENATE("R5C",'MAPA DE RIESGO'!$P$41),"")</f>
        <v/>
      </c>
      <c r="R30" s="40" t="str">
        <f>IF(AND('MAPA DE RIESGO'!$Z$42="Media",'MAPA DE RIESGO'!$AB$42="Menor"),CONCATENATE("R5C",'MAPA DE RIESGO'!$P$42),"")</f>
        <v/>
      </c>
      <c r="S30" s="40" t="str">
        <f>IF(AND('MAPA DE RIESGO'!$Z$43="Media",'MAPA DE RIESGO'!$AB$43="Menor"),CONCATENATE("R5C",'MAPA DE RIESGO'!$P$43),"")</f>
        <v/>
      </c>
      <c r="T30" s="40" t="str">
        <f>IF(AND('MAPA DE RIESGO'!$Z$44="Media",'MAPA DE RIESGO'!$AB$44="Menor"),CONCATENATE("R5C",'MAPA DE RIESGO'!$P$44),"")</f>
        <v/>
      </c>
      <c r="U30" s="41" t="str">
        <f>IF(AND('MAPA DE RIESGO'!$Z$45="Media",'MAPA DE RIESGO'!$AB$45="Menor"),CONCATENATE("R5C",'MAPA DE RIESGO'!$P$45),"")</f>
        <v/>
      </c>
      <c r="V30" s="39" t="str">
        <f>IF(AND('MAPA DE RIESGO'!$Z$40="Media",'MAPA DE RIESGO'!$AB$40="Moderado"),CONCATENATE("R5C",'MAPA DE RIESGO'!$P$40),"")</f>
        <v/>
      </c>
      <c r="W30" s="40" t="str">
        <f>IF(AND('MAPA DE RIESGO'!$Z$41="Media",'MAPA DE RIESGO'!$AB$41="Moderado"),CONCATENATE("R5C",'MAPA DE RIESGO'!$P$41),"")</f>
        <v/>
      </c>
      <c r="X30" s="40" t="str">
        <f>IF(AND('MAPA DE RIESGO'!$Z$42="Media",'MAPA DE RIESGO'!$AB$42="Moderado"),CONCATENATE("R5C",'MAPA DE RIESGO'!$P$42),"")</f>
        <v/>
      </c>
      <c r="Y30" s="40" t="str">
        <f>IF(AND('MAPA DE RIESGO'!$Z$43="Media",'MAPA DE RIESGO'!$AB$43="Moderado"),CONCATENATE("R5C",'MAPA DE RIESGO'!$P$43),"")</f>
        <v/>
      </c>
      <c r="Z30" s="40" t="str">
        <f>IF(AND('MAPA DE RIESGO'!$Z$44="Media",'MAPA DE RIESGO'!$AB$44="Moderado"),CONCATENATE("R5C",'MAPA DE RIESGO'!$P$44),"")</f>
        <v/>
      </c>
      <c r="AA30" s="41" t="str">
        <f>IF(AND('MAPA DE RIESGO'!$Z$45="Media",'MAPA DE RIESGO'!$AB$45="Moderado"),CONCATENATE("R5C",'MAPA DE RIESGO'!$P$45),"")</f>
        <v/>
      </c>
      <c r="AB30" s="23" t="str">
        <f>IF(AND('MAPA DE RIESGO'!$Z$40="Media",'MAPA DE RIESGO'!$AB$40="Mayor"),CONCATENATE("R5C",'MAPA DE RIESGO'!$P$40),"")</f>
        <v/>
      </c>
      <c r="AC30" s="24" t="str">
        <f>IF(AND('MAPA DE RIESGO'!$Z$41="Media",'MAPA DE RIESGO'!$AB$41="Mayor"),CONCATENATE("R5C",'MAPA DE RIESGO'!$P$41),"")</f>
        <v/>
      </c>
      <c r="AD30" s="29" t="str">
        <f>IF(AND('MAPA DE RIESGO'!$Z$42="Media",'MAPA DE RIESGO'!$AB$42="Mayor"),CONCATENATE("R5C",'MAPA DE RIESGO'!$P$42),"")</f>
        <v/>
      </c>
      <c r="AE30" s="29" t="str">
        <f>IF(AND('MAPA DE RIESGO'!$Z$43="Media",'MAPA DE RIESGO'!$AB$43="Mayor"),CONCATENATE("R5C",'MAPA DE RIESGO'!$P$43),"")</f>
        <v/>
      </c>
      <c r="AF30" s="29" t="str">
        <f>IF(AND('MAPA DE RIESGO'!$Z$44="Media",'MAPA DE RIESGO'!$AB$44="Mayor"),CONCATENATE("R5C",'MAPA DE RIESGO'!$P$44),"")</f>
        <v/>
      </c>
      <c r="AG30" s="25" t="str">
        <f>IF(AND('MAPA DE RIESGO'!$Z$45="Media",'MAPA DE RIESGO'!$AB$45="Mayor"),CONCATENATE("R5C",'MAPA DE RIESGO'!$P$45),"")</f>
        <v/>
      </c>
      <c r="AH30" s="26" t="str">
        <f>IF(AND('MAPA DE RIESGO'!$Z$40="Media",'MAPA DE RIESGO'!$AB$40="Catastrófico"),CONCATENATE("R5C",'MAPA DE RIESGO'!$P$40),"")</f>
        <v/>
      </c>
      <c r="AI30" s="27" t="str">
        <f>IF(AND('MAPA DE RIESGO'!$Z$41="Media",'MAPA DE RIESGO'!$AB$41="Catastrófico"),CONCATENATE("R5C",'MAPA DE RIESGO'!$P$41),"")</f>
        <v/>
      </c>
      <c r="AJ30" s="27" t="str">
        <f>IF(AND('MAPA DE RIESGO'!$Z$42="Media",'MAPA DE RIESGO'!$AB$42="Catastrófico"),CONCATENATE("R5C",'MAPA DE RIESGO'!$P$42),"")</f>
        <v/>
      </c>
      <c r="AK30" s="27" t="str">
        <f>IF(AND('MAPA DE RIESGO'!$Z$43="Media",'MAPA DE RIESGO'!$AB$43="Catastrófico"),CONCATENATE("R5C",'MAPA DE RIESGO'!$P$43),"")</f>
        <v/>
      </c>
      <c r="AL30" s="27" t="str">
        <f>IF(AND('MAPA DE RIESGO'!$Z$44="Media",'MAPA DE RIESGO'!$AB$44="Catastrófico"),CONCATENATE("R5C",'MAPA DE RIESGO'!$P$44),"")</f>
        <v/>
      </c>
      <c r="AM30" s="28" t="str">
        <f>IF(AND('MAPA DE RIESGO'!$Z$45="Media",'MAPA DE RIESGO'!$AB$45="Catastrófico"),CONCATENATE("R5C",'MAPA DE RIESGO'!$P$45),"")</f>
        <v/>
      </c>
      <c r="AN30" s="55"/>
      <c r="AO30" s="501"/>
      <c r="AP30" s="502"/>
      <c r="AQ30" s="502"/>
      <c r="AR30" s="502"/>
      <c r="AS30" s="502"/>
      <c r="AT30" s="503"/>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421"/>
      <c r="C31" s="421"/>
      <c r="D31" s="422"/>
      <c r="E31" s="462"/>
      <c r="F31" s="463"/>
      <c r="G31" s="463"/>
      <c r="H31" s="463"/>
      <c r="I31" s="464"/>
      <c r="J31" s="39" t="str">
        <f>IF(AND('MAPA DE RIESGO'!$Z$46="Media",'MAPA DE RIESGO'!$AB$46="Leve"),CONCATENATE("R6C",'MAPA DE RIESGO'!$P$46),"")</f>
        <v/>
      </c>
      <c r="K31" s="40" t="str">
        <f>IF(AND('MAPA DE RIESGO'!$Z$47="Media",'MAPA DE RIESGO'!$AB$47="Leve"),CONCATENATE("R6C",'MAPA DE RIESGO'!$P$47),"")</f>
        <v/>
      </c>
      <c r="L31" s="40" t="str">
        <f>IF(AND('MAPA DE RIESGO'!$Z$48="Media",'MAPA DE RIESGO'!$AB$48="Leve"),CONCATENATE("R6C",'MAPA DE RIESGO'!$P$48),"")</f>
        <v/>
      </c>
      <c r="M31" s="40" t="str">
        <f>IF(AND('MAPA DE RIESGO'!$Z$49="Media",'MAPA DE RIESGO'!$AB$49="Leve"),CONCATENATE("R6C",'MAPA DE RIESGO'!$P$49),"")</f>
        <v/>
      </c>
      <c r="N31" s="40" t="str">
        <f>IF(AND('MAPA DE RIESGO'!$Z$50="Media",'MAPA DE RIESGO'!$AB$50="Leve"),CONCATENATE("R6C",'MAPA DE RIESGO'!$P$50),"")</f>
        <v/>
      </c>
      <c r="O31" s="41" t="str">
        <f>IF(AND('MAPA DE RIESGO'!$Z$51="Media",'MAPA DE RIESGO'!$AB$51="Leve"),CONCATENATE("R6C",'MAPA DE RIESGO'!$P$51),"")</f>
        <v/>
      </c>
      <c r="P31" s="39" t="str">
        <f>IF(AND('MAPA DE RIESGO'!$Z$46="Media",'MAPA DE RIESGO'!$AB$46="Menor"),CONCATENATE("R6C",'MAPA DE RIESGO'!$P$46),"")</f>
        <v/>
      </c>
      <c r="Q31" s="40" t="str">
        <f>IF(AND('MAPA DE RIESGO'!$Z$47="Media",'MAPA DE RIESGO'!$AB$47="Menor"),CONCATENATE("R6C",'MAPA DE RIESGO'!$P$47),"")</f>
        <v/>
      </c>
      <c r="R31" s="40" t="str">
        <f>IF(AND('MAPA DE RIESGO'!$Z$48="Media",'MAPA DE RIESGO'!$AB$48="Menor"),CONCATENATE("R6C",'MAPA DE RIESGO'!$P$48),"")</f>
        <v/>
      </c>
      <c r="S31" s="40" t="str">
        <f>IF(AND('MAPA DE RIESGO'!$Z$49="Media",'MAPA DE RIESGO'!$AB$49="Menor"),CONCATENATE("R6C",'MAPA DE RIESGO'!$P$49),"")</f>
        <v/>
      </c>
      <c r="T31" s="40" t="str">
        <f>IF(AND('MAPA DE RIESGO'!$Z$50="Media",'MAPA DE RIESGO'!$AB$50="Menor"),CONCATENATE("R6C",'MAPA DE RIESGO'!$P$50),"")</f>
        <v/>
      </c>
      <c r="U31" s="41" t="str">
        <f>IF(AND('MAPA DE RIESGO'!$Z$51="Media",'MAPA DE RIESGO'!$AB$51="Menor"),CONCATENATE("R6C",'MAPA DE RIESGO'!$P$51),"")</f>
        <v/>
      </c>
      <c r="V31" s="39" t="str">
        <f>IF(AND('MAPA DE RIESGO'!$Z$46="Media",'MAPA DE RIESGO'!$AB$46="Moderado"),CONCATENATE("R6C",'MAPA DE RIESGO'!$P$46),"")</f>
        <v/>
      </c>
      <c r="W31" s="40" t="str">
        <f>IF(AND('MAPA DE RIESGO'!$Z$47="Media",'MAPA DE RIESGO'!$AB$47="Moderado"),CONCATENATE("R6C",'MAPA DE RIESGO'!$P$47),"")</f>
        <v/>
      </c>
      <c r="X31" s="40" t="str">
        <f>IF(AND('MAPA DE RIESGO'!$Z$48="Media",'MAPA DE RIESGO'!$AB$48="Moderado"),CONCATENATE("R6C",'MAPA DE RIESGO'!$P$48),"")</f>
        <v/>
      </c>
      <c r="Y31" s="40" t="str">
        <f>IF(AND('MAPA DE RIESGO'!$Z$49="Media",'MAPA DE RIESGO'!$AB$49="Moderado"),CONCATENATE("R6C",'MAPA DE RIESGO'!$P$49),"")</f>
        <v/>
      </c>
      <c r="Z31" s="40" t="str">
        <f>IF(AND('MAPA DE RIESGO'!$Z$50="Media",'MAPA DE RIESGO'!$AB$50="Moderado"),CONCATENATE("R6C",'MAPA DE RIESGO'!$P$50),"")</f>
        <v/>
      </c>
      <c r="AA31" s="41" t="str">
        <f>IF(AND('MAPA DE RIESGO'!$Z$51="Media",'MAPA DE RIESGO'!$AB$51="Moderado"),CONCATENATE("R6C",'MAPA DE RIESGO'!$P$51),"")</f>
        <v/>
      </c>
      <c r="AB31" s="23" t="str">
        <f>IF(AND('MAPA DE RIESGO'!$Z$46="Media",'MAPA DE RIESGO'!$AB$46="Mayor"),CONCATENATE("R6C",'MAPA DE RIESGO'!$P$46),"")</f>
        <v/>
      </c>
      <c r="AC31" s="24" t="str">
        <f>IF(AND('MAPA DE RIESGO'!$Z$47="Media",'MAPA DE RIESGO'!$AB$47="Mayor"),CONCATENATE("R6C",'MAPA DE RIESGO'!$P$47),"")</f>
        <v/>
      </c>
      <c r="AD31" s="29" t="str">
        <f>IF(AND('MAPA DE RIESGO'!$Z$48="Media",'MAPA DE RIESGO'!$AB$48="Mayor"),CONCATENATE("R6C",'MAPA DE RIESGO'!$P$48),"")</f>
        <v/>
      </c>
      <c r="AE31" s="29" t="str">
        <f>IF(AND('MAPA DE RIESGO'!$Z$49="Media",'MAPA DE RIESGO'!$AB$49="Mayor"),CONCATENATE("R6C",'MAPA DE RIESGO'!$P$49),"")</f>
        <v/>
      </c>
      <c r="AF31" s="29" t="str">
        <f>IF(AND('MAPA DE RIESGO'!$Z$50="Media",'MAPA DE RIESGO'!$AB$50="Mayor"),CONCATENATE("R6C",'MAPA DE RIESGO'!$P$50),"")</f>
        <v/>
      </c>
      <c r="AG31" s="25" t="str">
        <f>IF(AND('MAPA DE RIESGO'!$Z$51="Media",'MAPA DE RIESGO'!$AB$51="Mayor"),CONCATENATE("R6C",'MAPA DE RIESGO'!$P$51),"")</f>
        <v/>
      </c>
      <c r="AH31" s="26" t="str">
        <f>IF(AND('MAPA DE RIESGO'!$Z$46="Media",'MAPA DE RIESGO'!$AB$46="Catastrófico"),CONCATENATE("R6C",'MAPA DE RIESGO'!$P$46),"")</f>
        <v/>
      </c>
      <c r="AI31" s="27" t="str">
        <f>IF(AND('MAPA DE RIESGO'!$Z$47="Media",'MAPA DE RIESGO'!$AB$47="Catastrófico"),CONCATENATE("R6C",'MAPA DE RIESGO'!$P$47),"")</f>
        <v/>
      </c>
      <c r="AJ31" s="27" t="str">
        <f>IF(AND('MAPA DE RIESGO'!$Z$48="Media",'MAPA DE RIESGO'!$AB$48="Catastrófico"),CONCATENATE("R6C",'MAPA DE RIESGO'!$P$48),"")</f>
        <v/>
      </c>
      <c r="AK31" s="27" t="str">
        <f>IF(AND('MAPA DE RIESGO'!$Z$49="Media",'MAPA DE RIESGO'!$AB$49="Catastrófico"),CONCATENATE("R6C",'MAPA DE RIESGO'!$P$49),"")</f>
        <v/>
      </c>
      <c r="AL31" s="27" t="str">
        <f>IF(AND('MAPA DE RIESGO'!$Z$50="Media",'MAPA DE RIESGO'!$AB$50="Catastrófico"),CONCATENATE("R6C",'MAPA DE RIESGO'!$P$50),"")</f>
        <v/>
      </c>
      <c r="AM31" s="28" t="str">
        <f>IF(AND('MAPA DE RIESGO'!$Z$51="Media",'MAPA DE RIESGO'!$AB$51="Catastrófico"),CONCATENATE("R6C",'MAPA DE RIESGO'!$P$51),"")</f>
        <v/>
      </c>
      <c r="AN31" s="55"/>
      <c r="AO31" s="501"/>
      <c r="AP31" s="502"/>
      <c r="AQ31" s="502"/>
      <c r="AR31" s="502"/>
      <c r="AS31" s="502"/>
      <c r="AT31" s="503"/>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421"/>
      <c r="C32" s="421"/>
      <c r="D32" s="422"/>
      <c r="E32" s="462"/>
      <c r="F32" s="463"/>
      <c r="G32" s="463"/>
      <c r="H32" s="463"/>
      <c r="I32" s="464"/>
      <c r="J32" s="39" t="str">
        <f>IF(AND('MAPA DE RIESGO'!$Z$52="Media",'MAPA DE RIESGO'!$AB$52="Leve"),CONCATENATE("R7C",'MAPA DE RIESGO'!$P$52),"")</f>
        <v/>
      </c>
      <c r="K32" s="40" t="str">
        <f>IF(AND('MAPA DE RIESGO'!$Z$53="Media",'MAPA DE RIESGO'!$AB$53="Leve"),CONCATENATE("R7C",'MAPA DE RIESGO'!$P$53),"")</f>
        <v/>
      </c>
      <c r="L32" s="40" t="str">
        <f>IF(AND('MAPA DE RIESGO'!$Z$54="Media",'MAPA DE RIESGO'!$AB$54="Leve"),CONCATENATE("R7C",'MAPA DE RIESGO'!$P$54),"")</f>
        <v/>
      </c>
      <c r="M32" s="40" t="str">
        <f>IF(AND('MAPA DE RIESGO'!$Z$55="Media",'MAPA DE RIESGO'!$AB$55="Leve"),CONCATENATE("R7C",'MAPA DE RIESGO'!$P$55),"")</f>
        <v/>
      </c>
      <c r="N32" s="40" t="str">
        <f>IF(AND('MAPA DE RIESGO'!$Z$56="Media",'MAPA DE RIESGO'!$AB$56="Leve"),CONCATENATE("R7C",'MAPA DE RIESGO'!$P$56),"")</f>
        <v/>
      </c>
      <c r="O32" s="41" t="str">
        <f>IF(AND('MAPA DE RIESGO'!$Z$57="Media",'MAPA DE RIESGO'!$AB$57="Leve"),CONCATENATE("R7C",'MAPA DE RIESGO'!$P$57),"")</f>
        <v/>
      </c>
      <c r="P32" s="39" t="str">
        <f>IF(AND('MAPA DE RIESGO'!$Z$52="Media",'MAPA DE RIESGO'!$AB$52="Menor"),CONCATENATE("R7C",'MAPA DE RIESGO'!$P$52),"")</f>
        <v/>
      </c>
      <c r="Q32" s="40" t="str">
        <f>IF(AND('MAPA DE RIESGO'!$Z$53="Media",'MAPA DE RIESGO'!$AB$53="Menor"),CONCATENATE("R7C",'MAPA DE RIESGO'!$P$53),"")</f>
        <v/>
      </c>
      <c r="R32" s="40" t="str">
        <f>IF(AND('MAPA DE RIESGO'!$Z$54="Media",'MAPA DE RIESGO'!$AB$54="Menor"),CONCATENATE("R7C",'MAPA DE RIESGO'!$P$54),"")</f>
        <v/>
      </c>
      <c r="S32" s="40" t="str">
        <f>IF(AND('MAPA DE RIESGO'!$Z$55="Media",'MAPA DE RIESGO'!$AB$55="Menor"),CONCATENATE("R7C",'MAPA DE RIESGO'!$P$55),"")</f>
        <v/>
      </c>
      <c r="T32" s="40" t="str">
        <f>IF(AND('MAPA DE RIESGO'!$Z$56="Media",'MAPA DE RIESGO'!$AB$56="Menor"),CONCATENATE("R7C",'MAPA DE RIESGO'!$P$56),"")</f>
        <v/>
      </c>
      <c r="U32" s="41" t="str">
        <f>IF(AND('MAPA DE RIESGO'!$Z$57="Media",'MAPA DE RIESGO'!$AB$57="Menor"),CONCATENATE("R7C",'MAPA DE RIESGO'!$P$57),"")</f>
        <v/>
      </c>
      <c r="V32" s="39" t="str">
        <f>IF(AND('MAPA DE RIESGO'!$Z$52="Media",'MAPA DE RIESGO'!$AB$52="Moderado"),CONCATENATE("R7C",'MAPA DE RIESGO'!$P$52),"")</f>
        <v/>
      </c>
      <c r="W32" s="40" t="str">
        <f>IF(AND('MAPA DE RIESGO'!$Z$53="Media",'MAPA DE RIESGO'!$AB$53="Moderado"),CONCATENATE("R7C",'MAPA DE RIESGO'!$P$53),"")</f>
        <v/>
      </c>
      <c r="X32" s="40" t="str">
        <f>IF(AND('MAPA DE RIESGO'!$Z$54="Media",'MAPA DE RIESGO'!$AB$54="Moderado"),CONCATENATE("R7C",'MAPA DE RIESGO'!$P$54),"")</f>
        <v/>
      </c>
      <c r="Y32" s="40" t="str">
        <f>IF(AND('MAPA DE RIESGO'!$Z$55="Media",'MAPA DE RIESGO'!$AB$55="Moderado"),CONCATENATE("R7C",'MAPA DE RIESGO'!$P$55),"")</f>
        <v/>
      </c>
      <c r="Z32" s="40" t="str">
        <f>IF(AND('MAPA DE RIESGO'!$Z$56="Media",'MAPA DE RIESGO'!$AB$56="Moderado"),CONCATENATE("R7C",'MAPA DE RIESGO'!$P$56),"")</f>
        <v/>
      </c>
      <c r="AA32" s="41" t="str">
        <f>IF(AND('MAPA DE RIESGO'!$Z$57="Media",'MAPA DE RIESGO'!$AB$57="Moderado"),CONCATENATE("R7C",'MAPA DE RIESGO'!$P$57),"")</f>
        <v/>
      </c>
      <c r="AB32" s="23" t="str">
        <f>IF(AND('MAPA DE RIESGO'!$Z$52="Media",'MAPA DE RIESGO'!$AB$52="Mayor"),CONCATENATE("R7C",'MAPA DE RIESGO'!$P$52),"")</f>
        <v/>
      </c>
      <c r="AC32" s="24" t="str">
        <f>IF(AND('MAPA DE RIESGO'!$Z$53="Media",'MAPA DE RIESGO'!$AB$53="Mayor"),CONCATENATE("R7C",'MAPA DE RIESGO'!$P$53),"")</f>
        <v/>
      </c>
      <c r="AD32" s="29" t="str">
        <f>IF(AND('MAPA DE RIESGO'!$Z$54="Media",'MAPA DE RIESGO'!$AB$54="Mayor"),CONCATENATE("R7C",'MAPA DE RIESGO'!$P$54),"")</f>
        <v/>
      </c>
      <c r="AE32" s="29" t="str">
        <f>IF(AND('MAPA DE RIESGO'!$Z$55="Media",'MAPA DE RIESGO'!$AB$55="Mayor"),CONCATENATE("R7C",'MAPA DE RIESGO'!$P$55),"")</f>
        <v/>
      </c>
      <c r="AF32" s="29" t="str">
        <f>IF(AND('MAPA DE RIESGO'!$Z$56="Media",'MAPA DE RIESGO'!$AB$56="Mayor"),CONCATENATE("R7C",'MAPA DE RIESGO'!$P$56),"")</f>
        <v/>
      </c>
      <c r="AG32" s="25" t="str">
        <f>IF(AND('MAPA DE RIESGO'!$Z$57="Media",'MAPA DE RIESGO'!$AB$57="Mayor"),CONCATENATE("R7C",'MAPA DE RIESGO'!$P$57),"")</f>
        <v/>
      </c>
      <c r="AH32" s="26" t="str">
        <f>IF(AND('MAPA DE RIESGO'!$Z$52="Media",'MAPA DE RIESGO'!$AB$52="Catastrófico"),CONCATENATE("R7C",'MAPA DE RIESGO'!$P$52),"")</f>
        <v/>
      </c>
      <c r="AI32" s="27" t="str">
        <f>IF(AND('MAPA DE RIESGO'!$Z$53="Media",'MAPA DE RIESGO'!$AB$53="Catastrófico"),CONCATENATE("R7C",'MAPA DE RIESGO'!$P$53),"")</f>
        <v/>
      </c>
      <c r="AJ32" s="27" t="str">
        <f>IF(AND('MAPA DE RIESGO'!$Z$54="Media",'MAPA DE RIESGO'!$AB$54="Catastrófico"),CONCATENATE("R7C",'MAPA DE RIESGO'!$P$54),"")</f>
        <v/>
      </c>
      <c r="AK32" s="27" t="str">
        <f>IF(AND('MAPA DE RIESGO'!$Z$55="Media",'MAPA DE RIESGO'!$AB$55="Catastrófico"),CONCATENATE("R7C",'MAPA DE RIESGO'!$P$55),"")</f>
        <v/>
      </c>
      <c r="AL32" s="27" t="str">
        <f>IF(AND('MAPA DE RIESGO'!$Z$56="Media",'MAPA DE RIESGO'!$AB$56="Catastrófico"),CONCATENATE("R7C",'MAPA DE RIESGO'!$P$56),"")</f>
        <v/>
      </c>
      <c r="AM32" s="28" t="str">
        <f>IF(AND('MAPA DE RIESGO'!$Z$57="Media",'MAPA DE RIESGO'!$AB$57="Catastrófico"),CONCATENATE("R7C",'MAPA DE RIESGO'!$P$57),"")</f>
        <v/>
      </c>
      <c r="AN32" s="55"/>
      <c r="AO32" s="501"/>
      <c r="AP32" s="502"/>
      <c r="AQ32" s="502"/>
      <c r="AR32" s="502"/>
      <c r="AS32" s="502"/>
      <c r="AT32" s="503"/>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421"/>
      <c r="C33" s="421"/>
      <c r="D33" s="422"/>
      <c r="E33" s="462"/>
      <c r="F33" s="463"/>
      <c r="G33" s="463"/>
      <c r="H33" s="463"/>
      <c r="I33" s="464"/>
      <c r="J33" s="39" t="str">
        <f>IF(AND('MAPA DE RIESGO'!$Z$58="Media",'MAPA DE RIESGO'!$AB$58="Leve"),CONCATENATE("R8C",'MAPA DE RIESGO'!$P$58),"")</f>
        <v/>
      </c>
      <c r="K33" s="40" t="str">
        <f>IF(AND('MAPA DE RIESGO'!$Z$59="Media",'MAPA DE RIESGO'!$AB$59="Leve"),CONCATENATE("R8C",'MAPA DE RIESGO'!$P$59),"")</f>
        <v/>
      </c>
      <c r="L33" s="40" t="str">
        <f>IF(AND('MAPA DE RIESGO'!$Z$60="Media",'MAPA DE RIESGO'!$AB$60="Leve"),CONCATENATE("R8C",'MAPA DE RIESGO'!$P$60),"")</f>
        <v/>
      </c>
      <c r="M33" s="40" t="str">
        <f>IF(AND('MAPA DE RIESGO'!$Z$61="Media",'MAPA DE RIESGO'!$AB$61="Leve"),CONCATENATE("R8C",'MAPA DE RIESGO'!$P$61),"")</f>
        <v/>
      </c>
      <c r="N33" s="40" t="str">
        <f>IF(AND('MAPA DE RIESGO'!$Z$62="Media",'MAPA DE RIESGO'!$AB$62="Leve"),CONCATENATE("R8C",'MAPA DE RIESGO'!$P$62),"")</f>
        <v/>
      </c>
      <c r="O33" s="41" t="str">
        <f>IF(AND('MAPA DE RIESGO'!$Z$63="Media",'MAPA DE RIESGO'!$AB$63="Leve"),CONCATENATE("R8C",'MAPA DE RIESGO'!$P$63),"")</f>
        <v/>
      </c>
      <c r="P33" s="39" t="str">
        <f>IF(AND('MAPA DE RIESGO'!$Z$58="Media",'MAPA DE RIESGO'!$AB$58="Menor"),CONCATENATE("R8C",'MAPA DE RIESGO'!$P$58),"")</f>
        <v/>
      </c>
      <c r="Q33" s="40" t="str">
        <f>IF(AND('MAPA DE RIESGO'!$Z$59="Media",'MAPA DE RIESGO'!$AB$59="Menor"),CONCATENATE("R8C",'MAPA DE RIESGO'!$P$59),"")</f>
        <v/>
      </c>
      <c r="R33" s="40" t="str">
        <f>IF(AND('MAPA DE RIESGO'!$Z$60="Media",'MAPA DE RIESGO'!$AB$60="Menor"),CONCATENATE("R8C",'MAPA DE RIESGO'!$P$60),"")</f>
        <v/>
      </c>
      <c r="S33" s="40" t="str">
        <f>IF(AND('MAPA DE RIESGO'!$Z$61="Media",'MAPA DE RIESGO'!$AB$61="Menor"),CONCATENATE("R8C",'MAPA DE RIESGO'!$P$61),"")</f>
        <v/>
      </c>
      <c r="T33" s="40" t="str">
        <f>IF(AND('MAPA DE RIESGO'!$Z$62="Media",'MAPA DE RIESGO'!$AB$62="Menor"),CONCATENATE("R8C",'MAPA DE RIESGO'!$P$62),"")</f>
        <v/>
      </c>
      <c r="U33" s="41" t="str">
        <f>IF(AND('MAPA DE RIESGO'!$Z$63="Media",'MAPA DE RIESGO'!$AB$63="Menor"),CONCATENATE("R8C",'MAPA DE RIESGO'!$P$63),"")</f>
        <v/>
      </c>
      <c r="V33" s="39" t="str">
        <f>IF(AND('MAPA DE RIESGO'!$Z$58="Media",'MAPA DE RIESGO'!$AB$58="Moderado"),CONCATENATE("R8C",'MAPA DE RIESGO'!$P$58),"")</f>
        <v/>
      </c>
      <c r="W33" s="40" t="str">
        <f>IF(AND('MAPA DE RIESGO'!$Z$59="Media",'MAPA DE RIESGO'!$AB$59="Moderado"),CONCATENATE("R8C",'MAPA DE RIESGO'!$P$59),"")</f>
        <v/>
      </c>
      <c r="X33" s="40" t="str">
        <f>IF(AND('MAPA DE RIESGO'!$Z$60="Media",'MAPA DE RIESGO'!$AB$60="Moderado"),CONCATENATE("R8C",'MAPA DE RIESGO'!$P$60),"")</f>
        <v/>
      </c>
      <c r="Y33" s="40" t="str">
        <f>IF(AND('MAPA DE RIESGO'!$Z$61="Media",'MAPA DE RIESGO'!$AB$61="Moderado"),CONCATENATE("R8C",'MAPA DE RIESGO'!$P$61),"")</f>
        <v/>
      </c>
      <c r="Z33" s="40" t="str">
        <f>IF(AND('MAPA DE RIESGO'!$Z$62="Media",'MAPA DE RIESGO'!$AB$62="Moderado"),CONCATENATE("R8C",'MAPA DE RIESGO'!$P$62),"")</f>
        <v/>
      </c>
      <c r="AA33" s="41" t="str">
        <f>IF(AND('MAPA DE RIESGO'!$Z$63="Media",'MAPA DE RIESGO'!$AB$63="Moderado"),CONCATENATE("R8C",'MAPA DE RIESGO'!$P$63),"")</f>
        <v/>
      </c>
      <c r="AB33" s="23" t="str">
        <f>IF(AND('MAPA DE RIESGO'!$Z$58="Media",'MAPA DE RIESGO'!$AB$58="Mayor"),CONCATENATE("R8C",'MAPA DE RIESGO'!$P$58),"")</f>
        <v/>
      </c>
      <c r="AC33" s="24" t="str">
        <f>IF(AND('MAPA DE RIESGO'!$Z$59="Media",'MAPA DE RIESGO'!$AB$59="Mayor"),CONCATENATE("R8C",'MAPA DE RIESGO'!$P$59),"")</f>
        <v/>
      </c>
      <c r="AD33" s="29" t="str">
        <f>IF(AND('MAPA DE RIESGO'!$Z$60="Media",'MAPA DE RIESGO'!$AB$60="Mayor"),CONCATENATE("R8C",'MAPA DE RIESGO'!$P$60),"")</f>
        <v/>
      </c>
      <c r="AE33" s="29" t="str">
        <f>IF(AND('MAPA DE RIESGO'!$Z$61="Media",'MAPA DE RIESGO'!$AB$61="Mayor"),CONCATENATE("R8C",'MAPA DE RIESGO'!$P$61),"")</f>
        <v/>
      </c>
      <c r="AF33" s="29" t="str">
        <f>IF(AND('MAPA DE RIESGO'!$Z$62="Media",'MAPA DE RIESGO'!$AB$62="Mayor"),CONCATENATE("R8C",'MAPA DE RIESGO'!$P$62),"")</f>
        <v/>
      </c>
      <c r="AG33" s="25" t="str">
        <f>IF(AND('MAPA DE RIESGO'!$Z$63="Media",'MAPA DE RIESGO'!$AB$63="Mayor"),CONCATENATE("R8C",'MAPA DE RIESGO'!$P$63),"")</f>
        <v/>
      </c>
      <c r="AH33" s="26" t="str">
        <f>IF(AND('MAPA DE RIESGO'!$Z$58="Media",'MAPA DE RIESGO'!$AB$58="Catastrófico"),CONCATENATE("R8C",'MAPA DE RIESGO'!$P$58),"")</f>
        <v/>
      </c>
      <c r="AI33" s="27" t="str">
        <f>IF(AND('MAPA DE RIESGO'!$Z$59="Media",'MAPA DE RIESGO'!$AB$59="Catastrófico"),CONCATENATE("R8C",'MAPA DE RIESGO'!$P$59),"")</f>
        <v/>
      </c>
      <c r="AJ33" s="27" t="str">
        <f>IF(AND('MAPA DE RIESGO'!$Z$60="Media",'MAPA DE RIESGO'!$AB$60="Catastrófico"),CONCATENATE("R8C",'MAPA DE RIESGO'!$P$60),"")</f>
        <v/>
      </c>
      <c r="AK33" s="27" t="str">
        <f>IF(AND('MAPA DE RIESGO'!$Z$61="Media",'MAPA DE RIESGO'!$AB$61="Catastrófico"),CONCATENATE("R8C",'MAPA DE RIESGO'!$P$61),"")</f>
        <v/>
      </c>
      <c r="AL33" s="27" t="str">
        <f>IF(AND('MAPA DE RIESGO'!$Z$62="Media",'MAPA DE RIESGO'!$AB$62="Catastrófico"),CONCATENATE("R8C",'MAPA DE RIESGO'!$P$62),"")</f>
        <v/>
      </c>
      <c r="AM33" s="28" t="str">
        <f>IF(AND('MAPA DE RIESGO'!$Z$63="Media",'MAPA DE RIESGO'!$AB$63="Catastrófico"),CONCATENATE("R8C",'MAPA DE RIESGO'!$P$63),"")</f>
        <v/>
      </c>
      <c r="AN33" s="55"/>
      <c r="AO33" s="501"/>
      <c r="AP33" s="502"/>
      <c r="AQ33" s="502"/>
      <c r="AR33" s="502"/>
      <c r="AS33" s="502"/>
      <c r="AT33" s="503"/>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421"/>
      <c r="C34" s="421"/>
      <c r="D34" s="422"/>
      <c r="E34" s="462"/>
      <c r="F34" s="463"/>
      <c r="G34" s="463"/>
      <c r="H34" s="463"/>
      <c r="I34" s="464"/>
      <c r="J34" s="39" t="str">
        <f>IF(AND('MAPA DE RIESGO'!$Z$64="Media",'MAPA DE RIESGO'!$AB$64="Leve"),CONCATENATE("R9C",'MAPA DE RIESGO'!$P$64),"")</f>
        <v/>
      </c>
      <c r="K34" s="40" t="str">
        <f>IF(AND('MAPA DE RIESGO'!$Z$65="Media",'MAPA DE RIESGO'!$AB$65="Leve"),CONCATENATE("R9C",'MAPA DE RIESGO'!$P$65),"")</f>
        <v/>
      </c>
      <c r="L34" s="40" t="str">
        <f>IF(AND('MAPA DE RIESGO'!$Z$66="Media",'MAPA DE RIESGO'!$AB$66="Leve"),CONCATENATE("R9C",'MAPA DE RIESGO'!$P$66),"")</f>
        <v/>
      </c>
      <c r="M34" s="40" t="str">
        <f>IF(AND('MAPA DE RIESGO'!$Z$67="Media",'MAPA DE RIESGO'!$AB$67="Leve"),CONCATENATE("R9C",'MAPA DE RIESGO'!$P$67),"")</f>
        <v/>
      </c>
      <c r="N34" s="40" t="str">
        <f>IF(AND('MAPA DE RIESGO'!$Z$68="Media",'MAPA DE RIESGO'!$AB$68="Leve"),CONCATENATE("R9C",'MAPA DE RIESGO'!$P$68),"")</f>
        <v/>
      </c>
      <c r="O34" s="41" t="str">
        <f>IF(AND('MAPA DE RIESGO'!$Z$69="Media",'MAPA DE RIESGO'!$AB$69="Leve"),CONCATENATE("R9C",'MAPA DE RIESGO'!$P$69),"")</f>
        <v/>
      </c>
      <c r="P34" s="39" t="str">
        <f>IF(AND('MAPA DE RIESGO'!$Z$64="Media",'MAPA DE RIESGO'!$AB$64="Menor"),CONCATENATE("R9C",'MAPA DE RIESGO'!$P$64),"")</f>
        <v/>
      </c>
      <c r="Q34" s="40" t="str">
        <f>IF(AND('MAPA DE RIESGO'!$Z$65="Media",'MAPA DE RIESGO'!$AB$65="Menor"),CONCATENATE("R9C",'MAPA DE RIESGO'!$P$65),"")</f>
        <v/>
      </c>
      <c r="R34" s="40" t="str">
        <f>IF(AND('MAPA DE RIESGO'!$Z$66="Media",'MAPA DE RIESGO'!$AB$66="Menor"),CONCATENATE("R9C",'MAPA DE RIESGO'!$P$66),"")</f>
        <v/>
      </c>
      <c r="S34" s="40" t="str">
        <f>IF(AND('MAPA DE RIESGO'!$Z$67="Media",'MAPA DE RIESGO'!$AB$67="Menor"),CONCATENATE("R9C",'MAPA DE RIESGO'!$P$67),"")</f>
        <v/>
      </c>
      <c r="T34" s="40" t="str">
        <f>IF(AND('MAPA DE RIESGO'!$Z$68="Media",'MAPA DE RIESGO'!$AB$68="Menor"),CONCATENATE("R9C",'MAPA DE RIESGO'!$P$68),"")</f>
        <v/>
      </c>
      <c r="U34" s="41" t="str">
        <f>IF(AND('MAPA DE RIESGO'!$Z$69="Media",'MAPA DE RIESGO'!$AB$69="Menor"),CONCATENATE("R9C",'MAPA DE RIESGO'!$P$69),"")</f>
        <v/>
      </c>
      <c r="V34" s="39" t="str">
        <f>IF(AND('MAPA DE RIESGO'!$Z$64="Media",'MAPA DE RIESGO'!$AB$64="Moderado"),CONCATENATE("R9C",'MAPA DE RIESGO'!$P$64),"")</f>
        <v/>
      </c>
      <c r="W34" s="40" t="str">
        <f>IF(AND('MAPA DE RIESGO'!$Z$65="Media",'MAPA DE RIESGO'!$AB$65="Moderado"),CONCATENATE("R9C",'MAPA DE RIESGO'!$P$65),"")</f>
        <v/>
      </c>
      <c r="X34" s="40" t="str">
        <f>IF(AND('MAPA DE RIESGO'!$Z$66="Media",'MAPA DE RIESGO'!$AB$66="Moderado"),CONCATENATE("R9C",'MAPA DE RIESGO'!$P$66),"")</f>
        <v/>
      </c>
      <c r="Y34" s="40" t="str">
        <f>IF(AND('MAPA DE RIESGO'!$Z$67="Media",'MAPA DE RIESGO'!$AB$67="Moderado"),CONCATENATE("R9C",'MAPA DE RIESGO'!$P$67),"")</f>
        <v/>
      </c>
      <c r="Z34" s="40" t="str">
        <f>IF(AND('MAPA DE RIESGO'!$Z$68="Media",'MAPA DE RIESGO'!$AB$68="Moderado"),CONCATENATE("R9C",'MAPA DE RIESGO'!$P$68),"")</f>
        <v/>
      </c>
      <c r="AA34" s="41" t="str">
        <f>IF(AND('MAPA DE RIESGO'!$Z$69="Media",'MAPA DE RIESGO'!$AB$69="Moderado"),CONCATENATE("R9C",'MAPA DE RIESGO'!$P$69),"")</f>
        <v/>
      </c>
      <c r="AB34" s="23" t="str">
        <f>IF(AND('MAPA DE RIESGO'!$Z$64="Media",'MAPA DE RIESGO'!$AB$64="Mayor"),CONCATENATE("R9C",'MAPA DE RIESGO'!$P$64),"")</f>
        <v/>
      </c>
      <c r="AC34" s="24" t="str">
        <f>IF(AND('MAPA DE RIESGO'!$Z$65="Media",'MAPA DE RIESGO'!$AB$65="Mayor"),CONCATENATE("R9C",'MAPA DE RIESGO'!$P$65),"")</f>
        <v/>
      </c>
      <c r="AD34" s="29" t="str">
        <f>IF(AND('MAPA DE RIESGO'!$Z$66="Media",'MAPA DE RIESGO'!$AB$66="Mayor"),CONCATENATE("R9C",'MAPA DE RIESGO'!$P$66),"")</f>
        <v/>
      </c>
      <c r="AE34" s="29" t="str">
        <f>IF(AND('MAPA DE RIESGO'!$Z$67="Media",'MAPA DE RIESGO'!$AB$67="Mayor"),CONCATENATE("R9C",'MAPA DE RIESGO'!$P$67),"")</f>
        <v/>
      </c>
      <c r="AF34" s="29" t="str">
        <f>IF(AND('MAPA DE RIESGO'!$Z$68="Media",'MAPA DE RIESGO'!$AB$68="Mayor"),CONCATENATE("R9C",'MAPA DE RIESGO'!$P$68),"")</f>
        <v/>
      </c>
      <c r="AG34" s="25" t="str">
        <f>IF(AND('MAPA DE RIESGO'!$Z$69="Media",'MAPA DE RIESGO'!$AB$69="Mayor"),CONCATENATE("R9C",'MAPA DE RIESGO'!$P$69),"")</f>
        <v/>
      </c>
      <c r="AH34" s="26" t="str">
        <f>IF(AND('MAPA DE RIESGO'!$Z$64="Media",'MAPA DE RIESGO'!$AB$64="Catastrófico"),CONCATENATE("R9C",'MAPA DE RIESGO'!$P$64),"")</f>
        <v/>
      </c>
      <c r="AI34" s="27" t="str">
        <f>IF(AND('MAPA DE RIESGO'!$Z$65="Media",'MAPA DE RIESGO'!$AB$65="Catastrófico"),CONCATENATE("R9C",'MAPA DE RIESGO'!$P$65),"")</f>
        <v/>
      </c>
      <c r="AJ34" s="27" t="str">
        <f>IF(AND('MAPA DE RIESGO'!$Z$66="Media",'MAPA DE RIESGO'!$AB$66="Catastrófico"),CONCATENATE("R9C",'MAPA DE RIESGO'!$P$66),"")</f>
        <v/>
      </c>
      <c r="AK34" s="27" t="str">
        <f>IF(AND('MAPA DE RIESGO'!$Z$67="Media",'MAPA DE RIESGO'!$AB$67="Catastrófico"),CONCATENATE("R9C",'MAPA DE RIESGO'!$P$67),"")</f>
        <v/>
      </c>
      <c r="AL34" s="27" t="str">
        <f>IF(AND('MAPA DE RIESGO'!$Z$68="Media",'MAPA DE RIESGO'!$AB$68="Catastrófico"),CONCATENATE("R9C",'MAPA DE RIESGO'!$P$68),"")</f>
        <v/>
      </c>
      <c r="AM34" s="28" t="str">
        <f>IF(AND('MAPA DE RIESGO'!$Z$69="Media",'MAPA DE RIESGO'!$AB$69="Catastrófico"),CONCATENATE("R9C",'MAPA DE RIESGO'!$P$69),"")</f>
        <v/>
      </c>
      <c r="AN34" s="55"/>
      <c r="AO34" s="501"/>
      <c r="AP34" s="502"/>
      <c r="AQ34" s="502"/>
      <c r="AR34" s="502"/>
      <c r="AS34" s="502"/>
      <c r="AT34" s="503"/>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421"/>
      <c r="C35" s="421"/>
      <c r="D35" s="422"/>
      <c r="E35" s="465"/>
      <c r="F35" s="466"/>
      <c r="G35" s="466"/>
      <c r="H35" s="466"/>
      <c r="I35" s="467"/>
      <c r="J35" s="39" t="str">
        <f>IF(AND('MAPA DE RIESGO'!$Z$70="Media",'MAPA DE RIESGO'!$AB$70="Leve"),CONCATENATE("R10C",'MAPA DE RIESGO'!$P$70),"")</f>
        <v/>
      </c>
      <c r="K35" s="40" t="str">
        <f>IF(AND('MAPA DE RIESGO'!$Z$71="Media",'MAPA DE RIESGO'!$AB$71="Leve"),CONCATENATE("R10C",'MAPA DE RIESGO'!$P$71),"")</f>
        <v/>
      </c>
      <c r="L35" s="40" t="str">
        <f>IF(AND('MAPA DE RIESGO'!$Z$72="Media",'MAPA DE RIESGO'!$AB$72="Leve"),CONCATENATE("R10C",'MAPA DE RIESGO'!$P$72),"")</f>
        <v/>
      </c>
      <c r="M35" s="40" t="str">
        <f>IF(AND('MAPA DE RIESGO'!$Z$73="Media",'MAPA DE RIESGO'!$AB$73="Leve"),CONCATENATE("R10C",'MAPA DE RIESGO'!$P$73),"")</f>
        <v/>
      </c>
      <c r="N35" s="40" t="str">
        <f>IF(AND('MAPA DE RIESGO'!$Z$74="Media",'MAPA DE RIESGO'!$AB$74="Leve"),CONCATENATE("R10C",'MAPA DE RIESGO'!$P$74),"")</f>
        <v/>
      </c>
      <c r="O35" s="41" t="str">
        <f>IF(AND('MAPA DE RIESGO'!$Z$75="Media",'MAPA DE RIESGO'!$AB$75="Leve"),CONCATENATE("R10C",'MAPA DE RIESGO'!$P$75),"")</f>
        <v/>
      </c>
      <c r="P35" s="39" t="str">
        <f>IF(AND('MAPA DE RIESGO'!$Z$70="Media",'MAPA DE RIESGO'!$AB$70="Menor"),CONCATENATE("R10C",'MAPA DE RIESGO'!$P$70),"")</f>
        <v/>
      </c>
      <c r="Q35" s="40" t="str">
        <f>IF(AND('MAPA DE RIESGO'!$Z$71="Media",'MAPA DE RIESGO'!$AB$71="Menor"),CONCATENATE("R10C",'MAPA DE RIESGO'!$P$71),"")</f>
        <v/>
      </c>
      <c r="R35" s="40" t="str">
        <f>IF(AND('MAPA DE RIESGO'!$Z$72="Media",'MAPA DE RIESGO'!$AB$72="Menor"),CONCATENATE("R10C",'MAPA DE RIESGO'!$P$72),"")</f>
        <v/>
      </c>
      <c r="S35" s="40" t="str">
        <f>IF(AND('MAPA DE RIESGO'!$Z$73="Media",'MAPA DE RIESGO'!$AB$73="Menor"),CONCATENATE("R10C",'MAPA DE RIESGO'!$P$73),"")</f>
        <v/>
      </c>
      <c r="T35" s="40" t="str">
        <f>IF(AND('MAPA DE RIESGO'!$Z$74="Media",'MAPA DE RIESGO'!$AB$74="Menor"),CONCATENATE("R10C",'MAPA DE RIESGO'!$P$74),"")</f>
        <v/>
      </c>
      <c r="U35" s="41" t="str">
        <f>IF(AND('MAPA DE RIESGO'!$Z$75="Media",'MAPA DE RIESGO'!$AB$75="Menor"),CONCATENATE("R10C",'MAPA DE RIESGO'!$P$75),"")</f>
        <v/>
      </c>
      <c r="V35" s="39" t="str">
        <f>IF(AND('MAPA DE RIESGO'!$Z$70="Media",'MAPA DE RIESGO'!$AB$70="Moderado"),CONCATENATE("R10C",'MAPA DE RIESGO'!$P$70),"")</f>
        <v/>
      </c>
      <c r="W35" s="40" t="str">
        <f>IF(AND('MAPA DE RIESGO'!$Z$71="Media",'MAPA DE RIESGO'!$AB$71="Moderado"),CONCATENATE("R10C",'MAPA DE RIESGO'!$P$71),"")</f>
        <v/>
      </c>
      <c r="X35" s="40" t="str">
        <f>IF(AND('MAPA DE RIESGO'!$Z$72="Media",'MAPA DE RIESGO'!$AB$72="Moderado"),CONCATENATE("R10C",'MAPA DE RIESGO'!$P$72),"")</f>
        <v/>
      </c>
      <c r="Y35" s="40" t="str">
        <f>IF(AND('MAPA DE RIESGO'!$Z$73="Media",'MAPA DE RIESGO'!$AB$73="Moderado"),CONCATENATE("R10C",'MAPA DE RIESGO'!$P$73),"")</f>
        <v/>
      </c>
      <c r="Z35" s="40" t="str">
        <f>IF(AND('MAPA DE RIESGO'!$Z$74="Media",'MAPA DE RIESGO'!$AB$74="Moderado"),CONCATENATE("R10C",'MAPA DE RIESGO'!$P$74),"")</f>
        <v/>
      </c>
      <c r="AA35" s="41" t="str">
        <f>IF(AND('MAPA DE RIESGO'!$Z$75="Media",'MAPA DE RIESGO'!$AB$75="Moderado"),CONCATENATE("R10C",'MAPA DE RIESGO'!$P$75),"")</f>
        <v/>
      </c>
      <c r="AB35" s="30" t="str">
        <f>IF(AND('MAPA DE RIESGO'!$Z$70="Media",'MAPA DE RIESGO'!$AB$70="Mayor"),CONCATENATE("R10C",'MAPA DE RIESGO'!$P$70),"")</f>
        <v/>
      </c>
      <c r="AC35" s="31" t="str">
        <f>IF(AND('MAPA DE RIESGO'!$Z$71="Media",'MAPA DE RIESGO'!$AB$71="Mayor"),CONCATENATE("R10C",'MAPA DE RIESGO'!$P$71),"")</f>
        <v/>
      </c>
      <c r="AD35" s="31" t="str">
        <f>IF(AND('MAPA DE RIESGO'!$Z$72="Media",'MAPA DE RIESGO'!$AB$72="Mayor"),CONCATENATE("R10C",'MAPA DE RIESGO'!$P$72),"")</f>
        <v/>
      </c>
      <c r="AE35" s="31" t="str">
        <f>IF(AND('MAPA DE RIESGO'!$Z$73="Media",'MAPA DE RIESGO'!$AB$73="Mayor"),CONCATENATE("R10C",'MAPA DE RIESGO'!$P$73),"")</f>
        <v/>
      </c>
      <c r="AF35" s="31" t="str">
        <f>IF(AND('MAPA DE RIESGO'!$Z$74="Media",'MAPA DE RIESGO'!$AB$74="Mayor"),CONCATENATE("R10C",'MAPA DE RIESGO'!$P$74),"")</f>
        <v/>
      </c>
      <c r="AG35" s="32" t="str">
        <f>IF(AND('MAPA DE RIESGO'!$Z$75="Media",'MAPA DE RIESGO'!$AB$75="Mayor"),CONCATENATE("R10C",'MAPA DE RIESGO'!$P$75),"")</f>
        <v/>
      </c>
      <c r="AH35" s="33" t="str">
        <f>IF(AND('MAPA DE RIESGO'!$Z$70="Media",'MAPA DE RIESGO'!$AB$70="Catastrófico"),CONCATENATE("R10C",'MAPA DE RIESGO'!$P$70),"")</f>
        <v/>
      </c>
      <c r="AI35" s="34" t="str">
        <f>IF(AND('MAPA DE RIESGO'!$Z$71="Media",'MAPA DE RIESGO'!$AB$71="Catastrófico"),CONCATENATE("R10C",'MAPA DE RIESGO'!$P$71),"")</f>
        <v/>
      </c>
      <c r="AJ35" s="34" t="str">
        <f>IF(AND('MAPA DE RIESGO'!$Z$72="Media",'MAPA DE RIESGO'!$AB$72="Catastrófico"),CONCATENATE("R10C",'MAPA DE RIESGO'!$P$72),"")</f>
        <v/>
      </c>
      <c r="AK35" s="34" t="str">
        <f>IF(AND('MAPA DE RIESGO'!$Z$73="Media",'MAPA DE RIESGO'!$AB$73="Catastrófico"),CONCATENATE("R10C",'MAPA DE RIESGO'!$P$73),"")</f>
        <v/>
      </c>
      <c r="AL35" s="34" t="str">
        <f>IF(AND('MAPA DE RIESGO'!$Z$74="Media",'MAPA DE RIESGO'!$AB$74="Catastrófico"),CONCATENATE("R10C",'MAPA DE RIESGO'!$P$74),"")</f>
        <v/>
      </c>
      <c r="AM35" s="35" t="str">
        <f>IF(AND('MAPA DE RIESGO'!$Z$75="Media",'MAPA DE RIESGO'!$AB$75="Catastrófico"),CONCATENATE("R10C",'MAPA DE RIESGO'!$P$75),"")</f>
        <v/>
      </c>
      <c r="AN35" s="55"/>
      <c r="AO35" s="504"/>
      <c r="AP35" s="505"/>
      <c r="AQ35" s="505"/>
      <c r="AR35" s="505"/>
      <c r="AS35" s="505"/>
      <c r="AT35" s="506"/>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421"/>
      <c r="C36" s="421"/>
      <c r="D36" s="422"/>
      <c r="E36" s="459" t="s">
        <v>105</v>
      </c>
      <c r="F36" s="460"/>
      <c r="G36" s="460"/>
      <c r="H36" s="460"/>
      <c r="I36" s="460"/>
      <c r="J36" s="45" t="str">
        <f>IF(AND('MAPA DE RIESGO'!$Z$16="Baja",'MAPA DE RIESGO'!$AB$16="Leve"),CONCATENATE("R1C",'MAPA DE RIESGO'!$P$16),"")</f>
        <v/>
      </c>
      <c r="K36" s="46" t="str">
        <f>IF(AND('MAPA DE RIESGO'!$Z$17="Baja",'MAPA DE RIESGO'!$AB$17="Leve"),CONCATENATE("R1C",'MAPA DE RIESGO'!$P$17),"")</f>
        <v/>
      </c>
      <c r="L36" s="46" t="str">
        <f>IF(AND('MAPA DE RIESGO'!$Z$18="Baja",'MAPA DE RIESGO'!$AB$18="Leve"),CONCATENATE("R1C",'MAPA DE RIESGO'!$P$18),"")</f>
        <v/>
      </c>
      <c r="M36" s="46" t="str">
        <f>IF(AND('MAPA DE RIESGO'!$Z$19="Baja",'MAPA DE RIESGO'!$AB$19="Leve"),CONCATENATE("R1C",'MAPA DE RIESGO'!$P$19),"")</f>
        <v/>
      </c>
      <c r="N36" s="46" t="str">
        <f>IF(AND('MAPA DE RIESGO'!$Z$20="Baja",'MAPA DE RIESGO'!$AB$20="Leve"),CONCATENATE("R1C",'MAPA DE RIESGO'!$P$20),"")</f>
        <v/>
      </c>
      <c r="O36" s="47" t="str">
        <f>IF(AND('MAPA DE RIESGO'!$Z$21="Baja",'MAPA DE RIESGO'!$AB$21="Leve"),CONCATENATE("R1C",'MAPA DE RIESGO'!$P$21),"")</f>
        <v/>
      </c>
      <c r="P36" s="36" t="str">
        <f>IF(AND('MAPA DE RIESGO'!$Z$16="Baja",'MAPA DE RIESGO'!$AB$16="Menor"),CONCATENATE("R1C",'MAPA DE RIESGO'!$P$16),"")</f>
        <v/>
      </c>
      <c r="Q36" s="37" t="str">
        <f>IF(AND('MAPA DE RIESGO'!$Z$17="Baja",'MAPA DE RIESGO'!$AB$17="Menor"),CONCATENATE("R1C",'MAPA DE RIESGO'!$P$17),"")</f>
        <v/>
      </c>
      <c r="R36" s="37" t="str">
        <f>IF(AND('MAPA DE RIESGO'!$Z$18="Baja",'MAPA DE RIESGO'!$AB$18="Menor"),CONCATENATE("R1C",'MAPA DE RIESGO'!$P$18),"")</f>
        <v/>
      </c>
      <c r="S36" s="37" t="str">
        <f>IF(AND('MAPA DE RIESGO'!$Z$19="Baja",'MAPA DE RIESGO'!$AB$19="Menor"),CONCATENATE("R1C",'MAPA DE RIESGO'!$P$19),"")</f>
        <v/>
      </c>
      <c r="T36" s="37" t="str">
        <f>IF(AND('MAPA DE RIESGO'!$Z$20="Baja",'MAPA DE RIESGO'!$AB$20="Menor"),CONCATENATE("R1C",'MAPA DE RIESGO'!$P$20),"")</f>
        <v/>
      </c>
      <c r="U36" s="38" t="str">
        <f>IF(AND('MAPA DE RIESGO'!$Z$21="Baja",'MAPA DE RIESGO'!$AB$21="Menor"),CONCATENATE("R1C",'MAPA DE RIESGO'!$P$21),"")</f>
        <v/>
      </c>
      <c r="V36" s="36" t="str">
        <f>IF(AND('MAPA DE RIESGO'!$Z$16="Baja",'MAPA DE RIESGO'!$AB$16="Moderado"),CONCATENATE("R1C",'MAPA DE RIESGO'!$P$16),"")</f>
        <v/>
      </c>
      <c r="W36" s="37" t="str">
        <f>IF(AND('MAPA DE RIESGO'!$Z$17="Baja",'MAPA DE RIESGO'!$AB$17="Moderado"),CONCATENATE("R1C",'MAPA DE RIESGO'!$P$17),"")</f>
        <v/>
      </c>
      <c r="X36" s="37" t="str">
        <f>IF(AND('MAPA DE RIESGO'!$Z$18="Baja",'MAPA DE RIESGO'!$AB$18="Moderado"),CONCATENATE("R1C",'MAPA DE RIESGO'!$P$18),"")</f>
        <v/>
      </c>
      <c r="Y36" s="37" t="str">
        <f>IF(AND('MAPA DE RIESGO'!$Z$19="Baja",'MAPA DE RIESGO'!$AB$19="Moderado"),CONCATENATE("R1C",'MAPA DE RIESGO'!$P$19),"")</f>
        <v/>
      </c>
      <c r="Z36" s="37" t="str">
        <f>IF(AND('MAPA DE RIESGO'!$Z$20="Baja",'MAPA DE RIESGO'!$AB$20="Moderado"),CONCATENATE("R1C",'MAPA DE RIESGO'!$P$20),"")</f>
        <v/>
      </c>
      <c r="AA36" s="38" t="str">
        <f>IF(AND('MAPA DE RIESGO'!$Z$21="Baja",'MAPA DE RIESGO'!$AB$21="Moderado"),CONCATENATE("R1C",'MAPA DE RIESGO'!$P$21),"")</f>
        <v/>
      </c>
      <c r="AB36" s="88" t="str">
        <f>IF(AND('MAPA DE RIESGO'!$Z$16="Baja",'MAPA DE RIESGO'!$AB$16="Mayor"),CONCATENATE("R1C",'MAPA DE RIESGO'!$P$16),"")</f>
        <v>R1C1</v>
      </c>
      <c r="AC36" s="18" t="str">
        <f>IF(AND('MAPA DE RIESGO'!$Z$17="Baja",'MAPA DE RIESGO'!$AB$17="Mayor"),CONCATENATE("R1C",'MAPA DE RIESGO'!$P$17),"")</f>
        <v/>
      </c>
      <c r="AD36" s="18" t="str">
        <f>IF(AND('MAPA DE RIESGO'!$Z$18="Baja",'MAPA DE RIESGO'!$AB$18="Mayor"),CONCATENATE("R1C",'MAPA DE RIESGO'!$P$18),"")</f>
        <v/>
      </c>
      <c r="AE36" s="18" t="str">
        <f>IF(AND('MAPA DE RIESGO'!$Z$19="Baja",'MAPA DE RIESGO'!$AB$19="Mayor"),CONCATENATE("R1C",'MAPA DE RIESGO'!$P$19),"")</f>
        <v/>
      </c>
      <c r="AF36" s="18" t="str">
        <f>IF(AND('MAPA DE RIESGO'!$Z$20="Baja",'MAPA DE RIESGO'!$AB$20="Mayor"),CONCATENATE("R1C",'MAPA DE RIESGO'!$P$20),"")</f>
        <v/>
      </c>
      <c r="AG36" s="19" t="str">
        <f>IF(AND('MAPA DE RIESGO'!$Z$21="Baja",'MAPA DE RIESGO'!$AB$21="Mayor"),CONCATENATE("R1C",'MAPA DE RIESGO'!$P$21),"")</f>
        <v/>
      </c>
      <c r="AH36" s="20" t="str">
        <f>IF(AND('MAPA DE RIESGO'!$Z$16="Baja",'MAPA DE RIESGO'!$AB$16="Catastrófico"),CONCATENATE("R1C",'MAPA DE RIESGO'!$P$16),"")</f>
        <v/>
      </c>
      <c r="AI36" s="21" t="str">
        <f>IF(AND('MAPA DE RIESGO'!$Z$17="Baja",'MAPA DE RIESGO'!$AB$17="Catastrófico"),CONCATENATE("R1C",'MAPA DE RIESGO'!$P$17),"")</f>
        <v/>
      </c>
      <c r="AJ36" s="21" t="str">
        <f>IF(AND('MAPA DE RIESGO'!$Z$18="Baja",'MAPA DE RIESGO'!$AB$18="Catastrófico"),CONCATENATE("R1C",'MAPA DE RIESGO'!$P$18),"")</f>
        <v/>
      </c>
      <c r="AK36" s="21" t="str">
        <f>IF(AND('MAPA DE RIESGO'!$Z$19="Baja",'MAPA DE RIESGO'!$AB$19="Catastrófico"),CONCATENATE("R1C",'MAPA DE RIESGO'!$P$19),"")</f>
        <v/>
      </c>
      <c r="AL36" s="21" t="str">
        <f>IF(AND('MAPA DE RIESGO'!$Z$20="Baja",'MAPA DE RIESGO'!$AB$20="Catastrófico"),CONCATENATE("R1C",'MAPA DE RIESGO'!$P$20),"")</f>
        <v/>
      </c>
      <c r="AM36" s="22" t="str">
        <f>IF(AND('MAPA DE RIESGO'!$Z$21="Baja",'MAPA DE RIESGO'!$AB$21="Catastrófico"),CONCATENATE("R1C",'MAPA DE RIESGO'!$P$21),"")</f>
        <v/>
      </c>
      <c r="AN36" s="55"/>
      <c r="AO36" s="489" t="s">
        <v>74</v>
      </c>
      <c r="AP36" s="490"/>
      <c r="AQ36" s="490"/>
      <c r="AR36" s="490"/>
      <c r="AS36" s="490"/>
      <c r="AT36" s="491"/>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421"/>
      <c r="C37" s="421"/>
      <c r="D37" s="422"/>
      <c r="E37" s="478"/>
      <c r="F37" s="479"/>
      <c r="G37" s="479"/>
      <c r="H37" s="479"/>
      <c r="I37" s="479"/>
      <c r="J37" s="48" t="str">
        <f>IF(AND('MAPA DE RIESGO'!$Z$22="Baja",'MAPA DE RIESGO'!$AB$22="Leve"),CONCATENATE("R2C",'MAPA DE RIESGO'!$P$22),"")</f>
        <v/>
      </c>
      <c r="K37" s="49" t="str">
        <f>IF(AND('MAPA DE RIESGO'!$Z$23="Baja",'MAPA DE RIESGO'!$AB$23="Leve"),CONCATENATE("R2C",'MAPA DE RIESGO'!$P$23),"")</f>
        <v/>
      </c>
      <c r="L37" s="49" t="str">
        <f>IF(AND('MAPA DE RIESGO'!$Z$24="Baja",'MAPA DE RIESGO'!$AB$24="Leve"),CONCATENATE("R2C",'MAPA DE RIESGO'!$P$24),"")</f>
        <v/>
      </c>
      <c r="M37" s="49" t="str">
        <f>IF(AND('MAPA DE RIESGO'!$Z$25="Baja",'MAPA DE RIESGO'!$AB$25="Leve"),CONCATENATE("R2C",'MAPA DE RIESGO'!$P$25),"")</f>
        <v/>
      </c>
      <c r="N37" s="49" t="str">
        <f>IF(AND('MAPA DE RIESGO'!$Z$26="Baja",'MAPA DE RIESGO'!$AB$26="Leve"),CONCATENATE("R2C",'MAPA DE RIESGO'!$P$26),"")</f>
        <v/>
      </c>
      <c r="O37" s="50" t="str">
        <f>IF(AND('MAPA DE RIESGO'!$Z$27="Baja",'MAPA DE RIESGO'!$AB$27="Leve"),CONCATENATE("R2C",'MAPA DE RIESGO'!$P$27),"")</f>
        <v/>
      </c>
      <c r="P37" s="39" t="str">
        <f>IF(AND('MAPA DE RIESGO'!$Z$22="Baja",'MAPA DE RIESGO'!$AB$22="Menor"),CONCATENATE("R2C",'MAPA DE RIESGO'!$P$22),"")</f>
        <v/>
      </c>
      <c r="Q37" s="40" t="str">
        <f>IF(AND('MAPA DE RIESGO'!$Z$23="Baja",'MAPA DE RIESGO'!$AB$23="Menor"),CONCATENATE("R2C",'MAPA DE RIESGO'!$P$23),"")</f>
        <v/>
      </c>
      <c r="R37" s="40" t="str">
        <f>IF(AND('MAPA DE RIESGO'!$Z$24="Baja",'MAPA DE RIESGO'!$AB$24="Menor"),CONCATENATE("R2C",'MAPA DE RIESGO'!$P$24),"")</f>
        <v/>
      </c>
      <c r="S37" s="40" t="str">
        <f>IF(AND('MAPA DE RIESGO'!$Z$25="Baja",'MAPA DE RIESGO'!$AB$25="Menor"),CONCATENATE("R2C",'MAPA DE RIESGO'!$P$25),"")</f>
        <v/>
      </c>
      <c r="T37" s="40" t="str">
        <f>IF(AND('MAPA DE RIESGO'!$Z$26="Baja",'MAPA DE RIESGO'!$AB$26="Menor"),CONCATENATE("R2C",'MAPA DE RIESGO'!$P$26),"")</f>
        <v/>
      </c>
      <c r="U37" s="41" t="str">
        <f>IF(AND('MAPA DE RIESGO'!$Z$27="Baja",'MAPA DE RIESGO'!$AB$27="Menor"),CONCATENATE("R2C",'MAPA DE RIESGO'!$P$27),"")</f>
        <v/>
      </c>
      <c r="V37" s="39" t="str">
        <f>IF(AND('MAPA DE RIESGO'!$Z$22="Baja",'MAPA DE RIESGO'!$AB$22="Moderado"),CONCATENATE("R2C",'MAPA DE RIESGO'!$P$22),"")</f>
        <v/>
      </c>
      <c r="W37" s="40" t="str">
        <f>IF(AND('MAPA DE RIESGO'!$Z$23="Baja",'MAPA DE RIESGO'!$AB$23="Moderado"),CONCATENATE("R2C",'MAPA DE RIESGO'!$P$23),"")</f>
        <v/>
      </c>
      <c r="X37" s="40" t="str">
        <f>IF(AND('MAPA DE RIESGO'!$Z$24="Baja",'MAPA DE RIESGO'!$AB$24="Moderado"),CONCATENATE("R2C",'MAPA DE RIESGO'!$P$24),"")</f>
        <v/>
      </c>
      <c r="Y37" s="40" t="str">
        <f>IF(AND('MAPA DE RIESGO'!$Z$25="Baja",'MAPA DE RIESGO'!$AB$25="Moderado"),CONCATENATE("R2C",'MAPA DE RIESGO'!$P$25),"")</f>
        <v/>
      </c>
      <c r="Z37" s="40" t="str">
        <f>IF(AND('MAPA DE RIESGO'!$Z$26="Baja",'MAPA DE RIESGO'!$AB$26="Moderado"),CONCATENATE("R2C",'MAPA DE RIESGO'!$P$26),"")</f>
        <v/>
      </c>
      <c r="AA37" s="41" t="str">
        <f>IF(AND('MAPA DE RIESGO'!$Z$27="Baja",'MAPA DE RIESGO'!$AB$27="Moderado"),CONCATENATE("R2C",'MAPA DE RIESGO'!$P$27),"")</f>
        <v/>
      </c>
      <c r="AB37" s="23" t="str">
        <f>IF(AND('MAPA DE RIESGO'!$Z$22="Baja",'MAPA DE RIESGO'!$AB$22="Mayor"),CONCATENATE("R2C",'MAPA DE RIESGO'!$P$22),"")</f>
        <v/>
      </c>
      <c r="AC37" s="24" t="str">
        <f>IF(AND('MAPA DE RIESGO'!$Z$23="Baja",'MAPA DE RIESGO'!$AB$23="Mayor"),CONCATENATE("R2C",'MAPA DE RIESGO'!$P$23),"")</f>
        <v/>
      </c>
      <c r="AD37" s="24" t="str">
        <f>IF(AND('MAPA DE RIESGO'!$Z$24="Baja",'MAPA DE RIESGO'!$AB$24="Mayor"),CONCATENATE("R2C",'MAPA DE RIESGO'!$P$24),"")</f>
        <v/>
      </c>
      <c r="AE37" s="24" t="str">
        <f>IF(AND('MAPA DE RIESGO'!$Z$25="Baja",'MAPA DE RIESGO'!$AB$25="Mayor"),CONCATENATE("R2C",'MAPA DE RIESGO'!$P$25),"")</f>
        <v/>
      </c>
      <c r="AF37" s="24" t="str">
        <f>IF(AND('MAPA DE RIESGO'!$Z$26="Baja",'MAPA DE RIESGO'!$AB$26="Mayor"),CONCATENATE("R2C",'MAPA DE RIESGO'!$P$26),"")</f>
        <v/>
      </c>
      <c r="AG37" s="25" t="str">
        <f>IF(AND('MAPA DE RIESGO'!$Z$27="Baja",'MAPA DE RIESGO'!$AB$27="Mayor"),CONCATENATE("R2C",'MAPA DE RIESGO'!$P$27),"")</f>
        <v/>
      </c>
      <c r="AH37" s="26" t="str">
        <f>IF(AND('MAPA DE RIESGO'!$Z$22="Baja",'MAPA DE RIESGO'!$AB$22="Catastrófico"),CONCATENATE("R2C",'MAPA DE RIESGO'!$P$22),"")</f>
        <v/>
      </c>
      <c r="AI37" s="27" t="str">
        <f>IF(AND('MAPA DE RIESGO'!$Z$23="Baja",'MAPA DE RIESGO'!$AB$23="Catastrófico"),CONCATENATE("R2C",'MAPA DE RIESGO'!$P$23),"")</f>
        <v/>
      </c>
      <c r="AJ37" s="27" t="str">
        <f>IF(AND('MAPA DE RIESGO'!$Z$24="Baja",'MAPA DE RIESGO'!$AB$24="Catastrófico"),CONCATENATE("R2C",'MAPA DE RIESGO'!$P$24),"")</f>
        <v/>
      </c>
      <c r="AK37" s="27" t="str">
        <f>IF(AND('MAPA DE RIESGO'!$Z$25="Baja",'MAPA DE RIESGO'!$AB$25="Catastrófico"),CONCATENATE("R2C",'MAPA DE RIESGO'!$P$25),"")</f>
        <v/>
      </c>
      <c r="AL37" s="27" t="str">
        <f>IF(AND('MAPA DE RIESGO'!$Z$26="Baja",'MAPA DE RIESGO'!$AB$26="Catastrófico"),CONCATENATE("R2C",'MAPA DE RIESGO'!$P$26),"")</f>
        <v/>
      </c>
      <c r="AM37" s="28" t="str">
        <f>IF(AND('MAPA DE RIESGO'!$Z$27="Baja",'MAPA DE RIESGO'!$AB$27="Catastrófico"),CONCATENATE("R2C",'MAPA DE RIESGO'!$P$27),"")</f>
        <v/>
      </c>
      <c r="AN37" s="55"/>
      <c r="AO37" s="492"/>
      <c r="AP37" s="493"/>
      <c r="AQ37" s="493"/>
      <c r="AR37" s="493"/>
      <c r="AS37" s="493"/>
      <c r="AT37" s="494"/>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421"/>
      <c r="C38" s="421"/>
      <c r="D38" s="422"/>
      <c r="E38" s="462"/>
      <c r="F38" s="463"/>
      <c r="G38" s="463"/>
      <c r="H38" s="463"/>
      <c r="I38" s="479"/>
      <c r="J38" s="48" t="str">
        <f>IF(AND('MAPA DE RIESGO'!$Z$28="Baja",'MAPA DE RIESGO'!$AB$28="Leve"),CONCATENATE("R3C",'MAPA DE RIESGO'!$P$28),"")</f>
        <v/>
      </c>
      <c r="K38" s="49" t="str">
        <f>IF(AND('MAPA DE RIESGO'!$Z$29="Baja",'MAPA DE RIESGO'!$AB$29="Leve"),CONCATENATE("R3C",'MAPA DE RIESGO'!$P$29),"")</f>
        <v/>
      </c>
      <c r="L38" s="49" t="str">
        <f>IF(AND('MAPA DE RIESGO'!$Z$30="Baja",'MAPA DE RIESGO'!$AB$30="Leve"),CONCATENATE("R3C",'MAPA DE RIESGO'!$P$30),"")</f>
        <v/>
      </c>
      <c r="M38" s="49" t="str">
        <f>IF(AND('MAPA DE RIESGO'!$Z$31="Baja",'MAPA DE RIESGO'!$AB$31="Leve"),CONCATENATE("R3C",'MAPA DE RIESGO'!$P$31),"")</f>
        <v/>
      </c>
      <c r="N38" s="49" t="str">
        <f>IF(AND('MAPA DE RIESGO'!$Z$32="Baja",'MAPA DE RIESGO'!$AB$32="Leve"),CONCATENATE("R3C",'MAPA DE RIESGO'!$P$32),"")</f>
        <v/>
      </c>
      <c r="O38" s="50" t="str">
        <f>IF(AND('MAPA DE RIESGO'!$Z$33="Baja",'MAPA DE RIESGO'!$AB$33="Leve"),CONCATENATE("R3C",'MAPA DE RIESGO'!$P$33),"")</f>
        <v/>
      </c>
      <c r="P38" s="39" t="str">
        <f>IF(AND('MAPA DE RIESGO'!$Z$28="Baja",'MAPA DE RIESGO'!$AB$28="Menor"),CONCATENATE("R3C",'MAPA DE RIESGO'!$P$28),"")</f>
        <v/>
      </c>
      <c r="Q38" s="40" t="str">
        <f>IF(AND('MAPA DE RIESGO'!$Z$29="Baja",'MAPA DE RIESGO'!$AB$29="Menor"),CONCATENATE("R3C",'MAPA DE RIESGO'!$P$29),"")</f>
        <v/>
      </c>
      <c r="R38" s="40" t="str">
        <f>IF(AND('MAPA DE RIESGO'!$Z$30="Baja",'MAPA DE RIESGO'!$AB$30="Menor"),CONCATENATE("R3C",'MAPA DE RIESGO'!$P$30),"")</f>
        <v/>
      </c>
      <c r="S38" s="40" t="str">
        <f>IF(AND('MAPA DE RIESGO'!$Z$31="Baja",'MAPA DE RIESGO'!$AB$31="Menor"),CONCATENATE("R3C",'MAPA DE RIESGO'!$P$31),"")</f>
        <v/>
      </c>
      <c r="T38" s="40" t="str">
        <f>IF(AND('MAPA DE RIESGO'!$Z$32="Baja",'MAPA DE RIESGO'!$AB$32="Menor"),CONCATENATE("R3C",'MAPA DE RIESGO'!$P$32),"")</f>
        <v/>
      </c>
      <c r="U38" s="41" t="str">
        <f>IF(AND('MAPA DE RIESGO'!$Z$33="Baja",'MAPA DE RIESGO'!$AB$33="Menor"),CONCATENATE("R3C",'MAPA DE RIESGO'!$P$33),"")</f>
        <v/>
      </c>
      <c r="V38" s="39" t="str">
        <f>IF(AND('MAPA DE RIESGO'!$Z$28="Baja",'MAPA DE RIESGO'!$AB$28="Moderado"),CONCATENATE("R3C",'MAPA DE RIESGO'!$P$28),"")</f>
        <v/>
      </c>
      <c r="W38" s="40" t="str">
        <f>IF(AND('MAPA DE RIESGO'!$Z$29="Baja",'MAPA DE RIESGO'!$AB$29="Moderado"),CONCATENATE("R3C",'MAPA DE RIESGO'!$P$29),"")</f>
        <v/>
      </c>
      <c r="X38" s="40" t="str">
        <f>IF(AND('MAPA DE RIESGO'!$Z$30="Baja",'MAPA DE RIESGO'!$AB$30="Moderado"),CONCATENATE("R3C",'MAPA DE RIESGO'!$P$30),"")</f>
        <v/>
      </c>
      <c r="Y38" s="40" t="str">
        <f>IF(AND('MAPA DE RIESGO'!$Z$31="Baja",'MAPA DE RIESGO'!$AB$31="Moderado"),CONCATENATE("R3C",'MAPA DE RIESGO'!$P$31),"")</f>
        <v/>
      </c>
      <c r="Z38" s="40" t="str">
        <f>IF(AND('MAPA DE RIESGO'!$Z$32="Baja",'MAPA DE RIESGO'!$AB$32="Moderado"),CONCATENATE("R3C",'MAPA DE RIESGO'!$P$32),"")</f>
        <v/>
      </c>
      <c r="AA38" s="41" t="str">
        <f>IF(AND('MAPA DE RIESGO'!$Z$33="Baja",'MAPA DE RIESGO'!$AB$33="Moderado"),CONCATENATE("R3C",'MAPA DE RIESGO'!$P$33),"")</f>
        <v/>
      </c>
      <c r="AB38" s="23" t="str">
        <f>IF(AND('MAPA DE RIESGO'!$Z$28="Baja",'MAPA DE RIESGO'!$AB$28="Mayor"),CONCATENATE("R3C",'MAPA DE RIESGO'!$P$28),"")</f>
        <v/>
      </c>
      <c r="AC38" s="24" t="str">
        <f>IF(AND('MAPA DE RIESGO'!$Z$29="Baja",'MAPA DE RIESGO'!$AB$29="Mayor"),CONCATENATE("R3C",'MAPA DE RIESGO'!$P$29),"")</f>
        <v/>
      </c>
      <c r="AD38" s="24" t="str">
        <f>IF(AND('MAPA DE RIESGO'!$Z$30="Baja",'MAPA DE RIESGO'!$AB$30="Mayor"),CONCATENATE("R3C",'MAPA DE RIESGO'!$P$30),"")</f>
        <v/>
      </c>
      <c r="AE38" s="24" t="str">
        <f>IF(AND('MAPA DE RIESGO'!$Z$31="Baja",'MAPA DE RIESGO'!$AB$31="Mayor"),CONCATENATE("R3C",'MAPA DE RIESGO'!$P$31),"")</f>
        <v/>
      </c>
      <c r="AF38" s="24" t="str">
        <f>IF(AND('MAPA DE RIESGO'!$Z$32="Baja",'MAPA DE RIESGO'!$AB$32="Mayor"),CONCATENATE("R3C",'MAPA DE RIESGO'!$P$32),"")</f>
        <v/>
      </c>
      <c r="AG38" s="25" t="str">
        <f>IF(AND('MAPA DE RIESGO'!$Z$33="Baja",'MAPA DE RIESGO'!$AB$33="Mayor"),CONCATENATE("R3C",'MAPA DE RIESGO'!$P$33),"")</f>
        <v/>
      </c>
      <c r="AH38" s="26" t="str">
        <f>IF(AND('MAPA DE RIESGO'!$Z$28="Baja",'MAPA DE RIESGO'!$AB$28="Catastrófico"),CONCATENATE("R3C",'MAPA DE RIESGO'!$P$28),"")</f>
        <v/>
      </c>
      <c r="AI38" s="27" t="str">
        <f>IF(AND('MAPA DE RIESGO'!$Z$29="Baja",'MAPA DE RIESGO'!$AB$29="Catastrófico"),CONCATENATE("R3C",'MAPA DE RIESGO'!$P$29),"")</f>
        <v/>
      </c>
      <c r="AJ38" s="27" t="str">
        <f>IF(AND('MAPA DE RIESGO'!$Z$30="Baja",'MAPA DE RIESGO'!$AB$30="Catastrófico"),CONCATENATE("R3C",'MAPA DE RIESGO'!$P$30),"")</f>
        <v/>
      </c>
      <c r="AK38" s="27" t="str">
        <f>IF(AND('MAPA DE RIESGO'!$Z$31="Baja",'MAPA DE RIESGO'!$AB$31="Catastrófico"),CONCATENATE("R3C",'MAPA DE RIESGO'!$P$31),"")</f>
        <v/>
      </c>
      <c r="AL38" s="27" t="str">
        <f>IF(AND('MAPA DE RIESGO'!$Z$32="Baja",'MAPA DE RIESGO'!$AB$32="Catastrófico"),CONCATENATE("R3C",'MAPA DE RIESGO'!$P$32),"")</f>
        <v/>
      </c>
      <c r="AM38" s="28" t="str">
        <f>IF(AND('MAPA DE RIESGO'!$Z$33="Baja",'MAPA DE RIESGO'!$AB$33="Catastrófico"),CONCATENATE("R3C",'MAPA DE RIESGO'!$P$33),"")</f>
        <v/>
      </c>
      <c r="AN38" s="55"/>
      <c r="AO38" s="492"/>
      <c r="AP38" s="493"/>
      <c r="AQ38" s="493"/>
      <c r="AR38" s="493"/>
      <c r="AS38" s="493"/>
      <c r="AT38" s="494"/>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421"/>
      <c r="C39" s="421"/>
      <c r="D39" s="422"/>
      <c r="E39" s="462"/>
      <c r="F39" s="463"/>
      <c r="G39" s="463"/>
      <c r="H39" s="463"/>
      <c r="I39" s="479"/>
      <c r="J39" s="48" t="str">
        <f>IF(AND('MAPA DE RIESGO'!$Z$34="Baja",'MAPA DE RIESGO'!$AB$34="Leve"),CONCATENATE("R4C",'MAPA DE RIESGO'!$P$34),"")</f>
        <v/>
      </c>
      <c r="K39" s="49" t="str">
        <f>IF(AND('MAPA DE RIESGO'!$Z$35="Baja",'MAPA DE RIESGO'!$AB$35="Leve"),CONCATENATE("R4C",'MAPA DE RIESGO'!$P$35),"")</f>
        <v/>
      </c>
      <c r="L39" s="49" t="str">
        <f>IF(AND('MAPA DE RIESGO'!$Z$36="Baja",'MAPA DE RIESGO'!$AB$36="Leve"),CONCATENATE("R4C",'MAPA DE RIESGO'!$P$36),"")</f>
        <v/>
      </c>
      <c r="M39" s="49" t="str">
        <f>IF(AND('MAPA DE RIESGO'!$Z$37="Baja",'MAPA DE RIESGO'!$AB$37="Leve"),CONCATENATE("R4C",'MAPA DE RIESGO'!$P$37),"")</f>
        <v/>
      </c>
      <c r="N39" s="49" t="str">
        <f>IF(AND('MAPA DE RIESGO'!$Z$38="Baja",'MAPA DE RIESGO'!$AB$38="Leve"),CONCATENATE("R4C",'MAPA DE RIESGO'!$P$38),"")</f>
        <v/>
      </c>
      <c r="O39" s="50" t="str">
        <f>IF(AND('MAPA DE RIESGO'!$Z$39="Baja",'MAPA DE RIESGO'!$AB$39="Leve"),CONCATENATE("R4C",'MAPA DE RIESGO'!$P$39),"")</f>
        <v/>
      </c>
      <c r="P39" s="39" t="str">
        <f>IF(AND('MAPA DE RIESGO'!$Z$34="Baja",'MAPA DE RIESGO'!$AB$34="Menor"),CONCATENATE("R4C",'MAPA DE RIESGO'!$P$34),"")</f>
        <v/>
      </c>
      <c r="Q39" s="40" t="str">
        <f>IF(AND('MAPA DE RIESGO'!$Z$35="Baja",'MAPA DE RIESGO'!$AB$35="Menor"),CONCATENATE("R4C",'MAPA DE RIESGO'!$P$35),"")</f>
        <v/>
      </c>
      <c r="R39" s="40" t="str">
        <f>IF(AND('MAPA DE RIESGO'!$Z$36="Baja",'MAPA DE RIESGO'!$AB$36="Menor"),CONCATENATE("R4C",'MAPA DE RIESGO'!$P$36),"")</f>
        <v/>
      </c>
      <c r="S39" s="40" t="str">
        <f>IF(AND('MAPA DE RIESGO'!$Z$37="Baja",'MAPA DE RIESGO'!$AB$37="Menor"),CONCATENATE("R4C",'MAPA DE RIESGO'!$P$37),"")</f>
        <v/>
      </c>
      <c r="T39" s="40" t="str">
        <f>IF(AND('MAPA DE RIESGO'!$Z$38="Baja",'MAPA DE RIESGO'!$AB$38="Menor"),CONCATENATE("R4C",'MAPA DE RIESGO'!$P$38),"")</f>
        <v/>
      </c>
      <c r="U39" s="41" t="str">
        <f>IF(AND('MAPA DE RIESGO'!$Z$39="Baja",'MAPA DE RIESGO'!$AB$39="Menor"),CONCATENATE("R4C",'MAPA DE RIESGO'!$P$39),"")</f>
        <v/>
      </c>
      <c r="V39" s="39" t="str">
        <f>IF(AND('MAPA DE RIESGO'!$Z$34="Baja",'MAPA DE RIESGO'!$AB$34="Moderado"),CONCATENATE("R4C",'MAPA DE RIESGO'!$P$34),"")</f>
        <v/>
      </c>
      <c r="W39" s="40" t="str">
        <f>IF(AND('MAPA DE RIESGO'!$Z$35="Baja",'MAPA DE RIESGO'!$AB$35="Moderado"),CONCATENATE("R4C",'MAPA DE RIESGO'!$P$35),"")</f>
        <v/>
      </c>
      <c r="X39" s="40" t="str">
        <f>IF(AND('MAPA DE RIESGO'!$Z$36="Baja",'MAPA DE RIESGO'!$AB$36="Moderado"),CONCATENATE("R4C",'MAPA DE RIESGO'!$P$36),"")</f>
        <v/>
      </c>
      <c r="Y39" s="40" t="str">
        <f>IF(AND('MAPA DE RIESGO'!$Z$37="Baja",'MAPA DE RIESGO'!$AB$37="Moderado"),CONCATENATE("R4C",'MAPA DE RIESGO'!$P$37),"")</f>
        <v/>
      </c>
      <c r="Z39" s="40" t="str">
        <f>IF(AND('MAPA DE RIESGO'!$Z$38="Baja",'MAPA DE RIESGO'!$AB$38="Moderado"),CONCATENATE("R4C",'MAPA DE RIESGO'!$P$38),"")</f>
        <v/>
      </c>
      <c r="AA39" s="41" t="str">
        <f>IF(AND('MAPA DE RIESGO'!$Z$39="Baja",'MAPA DE RIESGO'!$AB$39="Moderado"),CONCATENATE("R4C",'MAPA DE RIESGO'!$P$39),"")</f>
        <v/>
      </c>
      <c r="AB39" s="23" t="str">
        <f>IF(AND('MAPA DE RIESGO'!$Z$34="Baja",'MAPA DE RIESGO'!$AB$34="Mayor"),CONCATENATE("R4C",'MAPA DE RIESGO'!$P$34),"")</f>
        <v/>
      </c>
      <c r="AC39" s="24" t="str">
        <f>IF(AND('MAPA DE RIESGO'!$Z$35="Baja",'MAPA DE RIESGO'!$AB$35="Mayor"),CONCATENATE("R4C",'MAPA DE RIESGO'!$P$35),"")</f>
        <v/>
      </c>
      <c r="AD39" s="24" t="str">
        <f>IF(AND('MAPA DE RIESGO'!$Z$36="Baja",'MAPA DE RIESGO'!$AB$36="Mayor"),CONCATENATE("R4C",'MAPA DE RIESGO'!$P$36),"")</f>
        <v/>
      </c>
      <c r="AE39" s="24" t="str">
        <f>IF(AND('MAPA DE RIESGO'!$Z$37="Baja",'MAPA DE RIESGO'!$AB$37="Mayor"),CONCATENATE("R4C",'MAPA DE RIESGO'!$P$37),"")</f>
        <v/>
      </c>
      <c r="AF39" s="24" t="str">
        <f>IF(AND('MAPA DE RIESGO'!$Z$38="Baja",'MAPA DE RIESGO'!$AB$38="Mayor"),CONCATENATE("R4C",'MAPA DE RIESGO'!$P$38),"")</f>
        <v/>
      </c>
      <c r="AG39" s="25" t="str">
        <f>IF(AND('MAPA DE RIESGO'!$Z$39="Baja",'MAPA DE RIESGO'!$AB$39="Mayor"),CONCATENATE("R4C",'MAPA DE RIESGO'!$P$39),"")</f>
        <v/>
      </c>
      <c r="AH39" s="26" t="str">
        <f>IF(AND('MAPA DE RIESGO'!$Z$34="Baja",'MAPA DE RIESGO'!$AB$34="Catastrófico"),CONCATENATE("R4C",'MAPA DE RIESGO'!$P$34),"")</f>
        <v/>
      </c>
      <c r="AI39" s="27" t="str">
        <f>IF(AND('MAPA DE RIESGO'!$Z$35="Baja",'MAPA DE RIESGO'!$AB$35="Catastrófico"),CONCATENATE("R4C",'MAPA DE RIESGO'!$P$35),"")</f>
        <v/>
      </c>
      <c r="AJ39" s="27" t="str">
        <f>IF(AND('MAPA DE RIESGO'!$Z$36="Baja",'MAPA DE RIESGO'!$AB$36="Catastrófico"),CONCATENATE("R4C",'MAPA DE RIESGO'!$P$36),"")</f>
        <v/>
      </c>
      <c r="AK39" s="27" t="str">
        <f>IF(AND('MAPA DE RIESGO'!$Z$37="Baja",'MAPA DE RIESGO'!$AB$37="Catastrófico"),CONCATENATE("R4C",'MAPA DE RIESGO'!$P$37),"")</f>
        <v/>
      </c>
      <c r="AL39" s="27" t="str">
        <f>IF(AND('MAPA DE RIESGO'!$Z$38="Baja",'MAPA DE RIESGO'!$AB$38="Catastrófico"),CONCATENATE("R4C",'MAPA DE RIESGO'!$P$38),"")</f>
        <v/>
      </c>
      <c r="AM39" s="28" t="str">
        <f>IF(AND('MAPA DE RIESGO'!$Z$39="Baja",'MAPA DE RIESGO'!$AB$39="Catastrófico"),CONCATENATE("R4C",'MAPA DE RIESGO'!$P$39),"")</f>
        <v/>
      </c>
      <c r="AN39" s="55"/>
      <c r="AO39" s="492"/>
      <c r="AP39" s="493"/>
      <c r="AQ39" s="493"/>
      <c r="AR39" s="493"/>
      <c r="AS39" s="493"/>
      <c r="AT39" s="494"/>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421"/>
      <c r="C40" s="421"/>
      <c r="D40" s="422"/>
      <c r="E40" s="462"/>
      <c r="F40" s="463"/>
      <c r="G40" s="463"/>
      <c r="H40" s="463"/>
      <c r="I40" s="479"/>
      <c r="J40" s="48" t="str">
        <f>IF(AND('MAPA DE RIESGO'!$Z$40="Baja",'MAPA DE RIESGO'!$AB$40="Leve"),CONCATENATE("R5C",'MAPA DE RIESGO'!$P$40),"")</f>
        <v/>
      </c>
      <c r="K40" s="49" t="str">
        <f>IF(AND('MAPA DE RIESGO'!$Z$41="Baja",'MAPA DE RIESGO'!$AB$41="Leve"),CONCATENATE("R5C",'MAPA DE RIESGO'!$P$41),"")</f>
        <v/>
      </c>
      <c r="L40" s="49" t="str">
        <f>IF(AND('MAPA DE RIESGO'!$Z$42="Baja",'MAPA DE RIESGO'!$AB$42="Leve"),CONCATENATE("R5C",'MAPA DE RIESGO'!$P$42),"")</f>
        <v/>
      </c>
      <c r="M40" s="49" t="str">
        <f>IF(AND('MAPA DE RIESGO'!$Z$43="Baja",'MAPA DE RIESGO'!$AB$43="Leve"),CONCATENATE("R5C",'MAPA DE RIESGO'!$P$43),"")</f>
        <v/>
      </c>
      <c r="N40" s="49" t="str">
        <f>IF(AND('MAPA DE RIESGO'!$Z$44="Baja",'MAPA DE RIESGO'!$AB$44="Leve"),CONCATENATE("R5C",'MAPA DE RIESGO'!$P$44),"")</f>
        <v/>
      </c>
      <c r="O40" s="50" t="str">
        <f>IF(AND('MAPA DE RIESGO'!$Z$45="Baja",'MAPA DE RIESGO'!$AB$45="Leve"),CONCATENATE("R5C",'MAPA DE RIESGO'!$P$45),"")</f>
        <v/>
      </c>
      <c r="P40" s="39" t="str">
        <f>IF(AND('MAPA DE RIESGO'!$Z$40="Baja",'MAPA DE RIESGO'!$AB$40="Menor"),CONCATENATE("R5C",'MAPA DE RIESGO'!$P$40),"")</f>
        <v/>
      </c>
      <c r="Q40" s="40" t="str">
        <f>IF(AND('MAPA DE RIESGO'!$Z$41="Baja",'MAPA DE RIESGO'!$AB$41="Menor"),CONCATENATE("R5C",'MAPA DE RIESGO'!$P$41),"")</f>
        <v/>
      </c>
      <c r="R40" s="40" t="str">
        <f>IF(AND('MAPA DE RIESGO'!$Z$42="Baja",'MAPA DE RIESGO'!$AB$42="Menor"),CONCATENATE("R5C",'MAPA DE RIESGO'!$P$42),"")</f>
        <v/>
      </c>
      <c r="S40" s="40" t="str">
        <f>IF(AND('MAPA DE RIESGO'!$Z$43="Baja",'MAPA DE RIESGO'!$AB$43="Menor"),CONCATENATE("R5C",'MAPA DE RIESGO'!$P$43),"")</f>
        <v/>
      </c>
      <c r="T40" s="40" t="str">
        <f>IF(AND('MAPA DE RIESGO'!$Z$44="Baja",'MAPA DE RIESGO'!$AB$44="Menor"),CONCATENATE("R5C",'MAPA DE RIESGO'!$P$44),"")</f>
        <v/>
      </c>
      <c r="U40" s="41" t="str">
        <f>IF(AND('MAPA DE RIESGO'!$Z$45="Baja",'MAPA DE RIESGO'!$AB$45="Menor"),CONCATENATE("R5C",'MAPA DE RIESGO'!$P$45),"")</f>
        <v/>
      </c>
      <c r="V40" s="39" t="str">
        <f>IF(AND('MAPA DE RIESGO'!$Z$40="Baja",'MAPA DE RIESGO'!$AB$40="Moderado"),CONCATENATE("R5C",'MAPA DE RIESGO'!$P$40),"")</f>
        <v/>
      </c>
      <c r="W40" s="40" t="str">
        <f>IF(AND('MAPA DE RIESGO'!$Z$41="Baja",'MAPA DE RIESGO'!$AB$41="Moderado"),CONCATENATE("R5C",'MAPA DE RIESGO'!$P$41),"")</f>
        <v/>
      </c>
      <c r="X40" s="40" t="str">
        <f>IF(AND('MAPA DE RIESGO'!$Z$42="Baja",'MAPA DE RIESGO'!$AB$42="Moderado"),CONCATENATE("R5C",'MAPA DE RIESGO'!$P$42),"")</f>
        <v/>
      </c>
      <c r="Y40" s="40" t="str">
        <f>IF(AND('MAPA DE RIESGO'!$Z$43="Baja",'MAPA DE RIESGO'!$AB$43="Moderado"),CONCATENATE("R5C",'MAPA DE RIESGO'!$P$43),"")</f>
        <v/>
      </c>
      <c r="Z40" s="40" t="str">
        <f>IF(AND('MAPA DE RIESGO'!$Z$44="Baja",'MAPA DE RIESGO'!$AB$44="Moderado"),CONCATENATE("R5C",'MAPA DE RIESGO'!$P$44),"")</f>
        <v/>
      </c>
      <c r="AA40" s="41" t="str">
        <f>IF(AND('MAPA DE RIESGO'!$Z$45="Baja",'MAPA DE RIESGO'!$AB$45="Moderado"),CONCATENATE("R5C",'MAPA DE RIESGO'!$P$45),"")</f>
        <v/>
      </c>
      <c r="AB40" s="23" t="str">
        <f>IF(AND('MAPA DE RIESGO'!$Z$40="Baja",'MAPA DE RIESGO'!$AB$40="Mayor"),CONCATENATE("R5C",'MAPA DE RIESGO'!$P$40),"")</f>
        <v/>
      </c>
      <c r="AC40" s="24" t="str">
        <f>IF(AND('MAPA DE RIESGO'!$Z$41="Baja",'MAPA DE RIESGO'!$AB$41="Mayor"),CONCATENATE("R5C",'MAPA DE RIESGO'!$P$41),"")</f>
        <v/>
      </c>
      <c r="AD40" s="29" t="str">
        <f>IF(AND('MAPA DE RIESGO'!$Z$42="Baja",'MAPA DE RIESGO'!$AB$42="Mayor"),CONCATENATE("R5C",'MAPA DE RIESGO'!$P$42),"")</f>
        <v/>
      </c>
      <c r="AE40" s="29" t="str">
        <f>IF(AND('MAPA DE RIESGO'!$Z$43="Baja",'MAPA DE RIESGO'!$AB$43="Mayor"),CONCATENATE("R5C",'MAPA DE RIESGO'!$P$43),"")</f>
        <v/>
      </c>
      <c r="AF40" s="29" t="str">
        <f>IF(AND('MAPA DE RIESGO'!$Z$44="Baja",'MAPA DE RIESGO'!$AB$44="Mayor"),CONCATENATE("R5C",'MAPA DE RIESGO'!$P$44),"")</f>
        <v/>
      </c>
      <c r="AG40" s="25" t="str">
        <f>IF(AND('MAPA DE RIESGO'!$Z$45="Baja",'MAPA DE RIESGO'!$AB$45="Mayor"),CONCATENATE("R5C",'MAPA DE RIESGO'!$P$45),"")</f>
        <v/>
      </c>
      <c r="AH40" s="26" t="str">
        <f>IF(AND('MAPA DE RIESGO'!$Z$40="Baja",'MAPA DE RIESGO'!$AB$40="Catastrófico"),CONCATENATE("R5C",'MAPA DE RIESGO'!$P$40),"")</f>
        <v/>
      </c>
      <c r="AI40" s="27" t="str">
        <f>IF(AND('MAPA DE RIESGO'!$Z$41="Baja",'MAPA DE RIESGO'!$AB$41="Catastrófico"),CONCATENATE("R5C",'MAPA DE RIESGO'!$P$41),"")</f>
        <v/>
      </c>
      <c r="AJ40" s="27" t="str">
        <f>IF(AND('MAPA DE RIESGO'!$Z$42="Baja",'MAPA DE RIESGO'!$AB$42="Catastrófico"),CONCATENATE("R5C",'MAPA DE RIESGO'!$P$42),"")</f>
        <v/>
      </c>
      <c r="AK40" s="27" t="str">
        <f>IF(AND('MAPA DE RIESGO'!$Z$43="Baja",'MAPA DE RIESGO'!$AB$43="Catastrófico"),CONCATENATE("R5C",'MAPA DE RIESGO'!$P$43),"")</f>
        <v/>
      </c>
      <c r="AL40" s="27" t="str">
        <f>IF(AND('MAPA DE RIESGO'!$Z$44="Baja",'MAPA DE RIESGO'!$AB$44="Catastrófico"),CONCATENATE("R5C",'MAPA DE RIESGO'!$P$44),"")</f>
        <v/>
      </c>
      <c r="AM40" s="28" t="str">
        <f>IF(AND('MAPA DE RIESGO'!$Z$45="Baja",'MAPA DE RIESGO'!$AB$45="Catastrófico"),CONCATENATE("R5C",'MAPA DE RIESGO'!$P$45),"")</f>
        <v/>
      </c>
      <c r="AN40" s="55"/>
      <c r="AO40" s="492"/>
      <c r="AP40" s="493"/>
      <c r="AQ40" s="493"/>
      <c r="AR40" s="493"/>
      <c r="AS40" s="493"/>
      <c r="AT40" s="494"/>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421"/>
      <c r="C41" s="421"/>
      <c r="D41" s="422"/>
      <c r="E41" s="462"/>
      <c r="F41" s="463"/>
      <c r="G41" s="463"/>
      <c r="H41" s="463"/>
      <c r="I41" s="479"/>
      <c r="J41" s="48" t="str">
        <f>IF(AND('MAPA DE RIESGO'!$Z$46="Baja",'MAPA DE RIESGO'!$AB$46="Leve"),CONCATENATE("R6C",'MAPA DE RIESGO'!$P$46),"")</f>
        <v/>
      </c>
      <c r="K41" s="49" t="str">
        <f>IF(AND('MAPA DE RIESGO'!$Z$47="Baja",'MAPA DE RIESGO'!$AB$47="Leve"),CONCATENATE("R6C",'MAPA DE RIESGO'!$P$47),"")</f>
        <v/>
      </c>
      <c r="L41" s="49" t="str">
        <f>IF(AND('MAPA DE RIESGO'!$Z$48="Baja",'MAPA DE RIESGO'!$AB$48="Leve"),CONCATENATE("R6C",'MAPA DE RIESGO'!$P$48),"")</f>
        <v/>
      </c>
      <c r="M41" s="49" t="str">
        <f>IF(AND('MAPA DE RIESGO'!$Z$49="Baja",'MAPA DE RIESGO'!$AB$49="Leve"),CONCATENATE("R6C",'MAPA DE RIESGO'!$P$49),"")</f>
        <v/>
      </c>
      <c r="N41" s="49" t="str">
        <f>IF(AND('MAPA DE RIESGO'!$Z$50="Baja",'MAPA DE RIESGO'!$AB$50="Leve"),CONCATENATE("R6C",'MAPA DE RIESGO'!$P$50),"")</f>
        <v/>
      </c>
      <c r="O41" s="50" t="str">
        <f>IF(AND('MAPA DE RIESGO'!$Z$51="Baja",'MAPA DE RIESGO'!$AB$51="Leve"),CONCATENATE("R6C",'MAPA DE RIESGO'!$P$51),"")</f>
        <v/>
      </c>
      <c r="P41" s="39" t="str">
        <f>IF(AND('MAPA DE RIESGO'!$Z$46="Baja",'MAPA DE RIESGO'!$AB$46="Menor"),CONCATENATE("R6C",'MAPA DE RIESGO'!$P$46),"")</f>
        <v/>
      </c>
      <c r="Q41" s="40" t="str">
        <f>IF(AND('MAPA DE RIESGO'!$Z$47="Baja",'MAPA DE RIESGO'!$AB$47="Menor"),CONCATENATE("R6C",'MAPA DE RIESGO'!$P$47),"")</f>
        <v/>
      </c>
      <c r="R41" s="40" t="str">
        <f>IF(AND('MAPA DE RIESGO'!$Z$48="Baja",'MAPA DE RIESGO'!$AB$48="Menor"),CONCATENATE("R6C",'MAPA DE RIESGO'!$P$48),"")</f>
        <v/>
      </c>
      <c r="S41" s="40" t="str">
        <f>IF(AND('MAPA DE RIESGO'!$Z$49="Baja",'MAPA DE RIESGO'!$AB$49="Menor"),CONCATENATE("R6C",'MAPA DE RIESGO'!$P$49),"")</f>
        <v/>
      </c>
      <c r="T41" s="40" t="str">
        <f>IF(AND('MAPA DE RIESGO'!$Z$50="Baja",'MAPA DE RIESGO'!$AB$50="Menor"),CONCATENATE("R6C",'MAPA DE RIESGO'!$P$50),"")</f>
        <v/>
      </c>
      <c r="U41" s="41" t="str">
        <f>IF(AND('MAPA DE RIESGO'!$Z$51="Baja",'MAPA DE RIESGO'!$AB$51="Menor"),CONCATENATE("R6C",'MAPA DE RIESGO'!$P$51),"")</f>
        <v/>
      </c>
      <c r="V41" s="39" t="str">
        <f>IF(AND('MAPA DE RIESGO'!$Z$46="Baja",'MAPA DE RIESGO'!$AB$46="Moderado"),CONCATENATE("R6C",'MAPA DE RIESGO'!$P$46),"")</f>
        <v/>
      </c>
      <c r="W41" s="40" t="str">
        <f>IF(AND('MAPA DE RIESGO'!$Z$47="Baja",'MAPA DE RIESGO'!$AB$47="Moderado"),CONCATENATE("R6C",'MAPA DE RIESGO'!$P$47),"")</f>
        <v/>
      </c>
      <c r="X41" s="40" t="str">
        <f>IF(AND('MAPA DE RIESGO'!$Z$48="Baja",'MAPA DE RIESGO'!$AB$48="Moderado"),CONCATENATE("R6C",'MAPA DE RIESGO'!$P$48),"")</f>
        <v/>
      </c>
      <c r="Y41" s="40" t="str">
        <f>IF(AND('MAPA DE RIESGO'!$Z$49="Baja",'MAPA DE RIESGO'!$AB$49="Moderado"),CONCATENATE("R6C",'MAPA DE RIESGO'!$P$49),"")</f>
        <v/>
      </c>
      <c r="Z41" s="40" t="str">
        <f>IF(AND('MAPA DE RIESGO'!$Z$50="Baja",'MAPA DE RIESGO'!$AB$50="Moderado"),CONCATENATE("R6C",'MAPA DE RIESGO'!$P$50),"")</f>
        <v/>
      </c>
      <c r="AA41" s="41" t="str">
        <f>IF(AND('MAPA DE RIESGO'!$Z$51="Baja",'MAPA DE RIESGO'!$AB$51="Moderado"),CONCATENATE("R6C",'MAPA DE RIESGO'!$P$51),"")</f>
        <v/>
      </c>
      <c r="AB41" s="23" t="str">
        <f>IF(AND('MAPA DE RIESGO'!$Z$46="Baja",'MAPA DE RIESGO'!$AB$46="Mayor"),CONCATENATE("R6C",'MAPA DE RIESGO'!$P$46),"")</f>
        <v/>
      </c>
      <c r="AC41" s="24" t="str">
        <f>IF(AND('MAPA DE RIESGO'!$Z$47="Baja",'MAPA DE RIESGO'!$AB$47="Mayor"),CONCATENATE("R6C",'MAPA DE RIESGO'!$P$47),"")</f>
        <v/>
      </c>
      <c r="AD41" s="29" t="str">
        <f>IF(AND('MAPA DE RIESGO'!$Z$48="Baja",'MAPA DE RIESGO'!$AB$48="Mayor"),CONCATENATE("R6C",'MAPA DE RIESGO'!$P$48),"")</f>
        <v/>
      </c>
      <c r="AE41" s="29" t="str">
        <f>IF(AND('MAPA DE RIESGO'!$Z$49="Baja",'MAPA DE RIESGO'!$AB$49="Mayor"),CONCATENATE("R6C",'MAPA DE RIESGO'!$P$49),"")</f>
        <v/>
      </c>
      <c r="AF41" s="29" t="str">
        <f>IF(AND('MAPA DE RIESGO'!$Z$50="Baja",'MAPA DE RIESGO'!$AB$50="Mayor"),CONCATENATE("R6C",'MAPA DE RIESGO'!$P$50),"")</f>
        <v/>
      </c>
      <c r="AG41" s="25" t="str">
        <f>IF(AND('MAPA DE RIESGO'!$Z$51="Baja",'MAPA DE RIESGO'!$AB$51="Mayor"),CONCATENATE("R6C",'MAPA DE RIESGO'!$P$51),"")</f>
        <v/>
      </c>
      <c r="AH41" s="26" t="str">
        <f>IF(AND('MAPA DE RIESGO'!$Z$46="Baja",'MAPA DE RIESGO'!$AB$46="Catastrófico"),CONCATENATE("R6C",'MAPA DE RIESGO'!$P$46),"")</f>
        <v/>
      </c>
      <c r="AI41" s="27" t="str">
        <f>IF(AND('MAPA DE RIESGO'!$Z$47="Baja",'MAPA DE RIESGO'!$AB$47="Catastrófico"),CONCATENATE("R6C",'MAPA DE RIESGO'!$P$47),"")</f>
        <v/>
      </c>
      <c r="AJ41" s="27" t="str">
        <f>IF(AND('MAPA DE RIESGO'!$Z$48="Baja",'MAPA DE RIESGO'!$AB$48="Catastrófico"),CONCATENATE("R6C",'MAPA DE RIESGO'!$P$48),"")</f>
        <v/>
      </c>
      <c r="AK41" s="27" t="str">
        <f>IF(AND('MAPA DE RIESGO'!$Z$49="Baja",'MAPA DE RIESGO'!$AB$49="Catastrófico"),CONCATENATE("R6C",'MAPA DE RIESGO'!$P$49),"")</f>
        <v/>
      </c>
      <c r="AL41" s="27" t="str">
        <f>IF(AND('MAPA DE RIESGO'!$Z$50="Baja",'MAPA DE RIESGO'!$AB$50="Catastrófico"),CONCATENATE("R6C",'MAPA DE RIESGO'!$P$50),"")</f>
        <v/>
      </c>
      <c r="AM41" s="28" t="str">
        <f>IF(AND('MAPA DE RIESGO'!$Z$51="Baja",'MAPA DE RIESGO'!$AB$51="Catastrófico"),CONCATENATE("R6C",'MAPA DE RIESGO'!$P$51),"")</f>
        <v/>
      </c>
      <c r="AN41" s="55"/>
      <c r="AO41" s="492"/>
      <c r="AP41" s="493"/>
      <c r="AQ41" s="493"/>
      <c r="AR41" s="493"/>
      <c r="AS41" s="493"/>
      <c r="AT41" s="494"/>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421"/>
      <c r="C42" s="421"/>
      <c r="D42" s="422"/>
      <c r="E42" s="462"/>
      <c r="F42" s="463"/>
      <c r="G42" s="463"/>
      <c r="H42" s="463"/>
      <c r="I42" s="479"/>
      <c r="J42" s="48" t="str">
        <f>IF(AND('MAPA DE RIESGO'!$Z$52="Baja",'MAPA DE RIESGO'!$AB$52="Leve"),CONCATENATE("R7C",'MAPA DE RIESGO'!$P$52),"")</f>
        <v/>
      </c>
      <c r="K42" s="49" t="str">
        <f>IF(AND('MAPA DE RIESGO'!$Z$53="Baja",'MAPA DE RIESGO'!$AB$53="Leve"),CONCATENATE("R7C",'MAPA DE RIESGO'!$P$53),"")</f>
        <v/>
      </c>
      <c r="L42" s="49" t="str">
        <f>IF(AND('MAPA DE RIESGO'!$Z$54="Baja",'MAPA DE RIESGO'!$AB$54="Leve"),CONCATENATE("R7C",'MAPA DE RIESGO'!$P$54),"")</f>
        <v/>
      </c>
      <c r="M42" s="49" t="str">
        <f>IF(AND('MAPA DE RIESGO'!$Z$55="Baja",'MAPA DE RIESGO'!$AB$55="Leve"),CONCATENATE("R7C",'MAPA DE RIESGO'!$P$55),"")</f>
        <v/>
      </c>
      <c r="N42" s="49" t="str">
        <f>IF(AND('MAPA DE RIESGO'!$Z$56="Baja",'MAPA DE RIESGO'!$AB$56="Leve"),CONCATENATE("R7C",'MAPA DE RIESGO'!$P$56),"")</f>
        <v/>
      </c>
      <c r="O42" s="50" t="str">
        <f>IF(AND('MAPA DE RIESGO'!$Z$57="Baja",'MAPA DE RIESGO'!$AB$57="Leve"),CONCATENATE("R7C",'MAPA DE RIESGO'!$P$57),"")</f>
        <v/>
      </c>
      <c r="P42" s="39" t="str">
        <f>IF(AND('MAPA DE RIESGO'!$Z$52="Baja",'MAPA DE RIESGO'!$AB$52="Menor"),CONCATENATE("R7C",'MAPA DE RIESGO'!$P$52),"")</f>
        <v/>
      </c>
      <c r="Q42" s="40" t="str">
        <f>IF(AND('MAPA DE RIESGO'!$Z$53="Baja",'MAPA DE RIESGO'!$AB$53="Menor"),CONCATENATE("R7C",'MAPA DE RIESGO'!$P$53),"")</f>
        <v/>
      </c>
      <c r="R42" s="40" t="str">
        <f>IF(AND('MAPA DE RIESGO'!$Z$54="Baja",'MAPA DE RIESGO'!$AB$54="Menor"),CONCATENATE("R7C",'MAPA DE RIESGO'!$P$54),"")</f>
        <v/>
      </c>
      <c r="S42" s="40" t="str">
        <f>IF(AND('MAPA DE RIESGO'!$Z$55="Baja",'MAPA DE RIESGO'!$AB$55="Menor"),CONCATENATE("R7C",'MAPA DE RIESGO'!$P$55),"")</f>
        <v/>
      </c>
      <c r="T42" s="40" t="str">
        <f>IF(AND('MAPA DE RIESGO'!$Z$56="Baja",'MAPA DE RIESGO'!$AB$56="Menor"),CONCATENATE("R7C",'MAPA DE RIESGO'!$P$56),"")</f>
        <v/>
      </c>
      <c r="U42" s="41" t="str">
        <f>IF(AND('MAPA DE RIESGO'!$Z$57="Baja",'MAPA DE RIESGO'!$AB$57="Menor"),CONCATENATE("R7C",'MAPA DE RIESGO'!$P$57),"")</f>
        <v/>
      </c>
      <c r="V42" s="39" t="str">
        <f>IF(AND('MAPA DE RIESGO'!$Z$52="Baja",'MAPA DE RIESGO'!$AB$52="Moderado"),CONCATENATE("R7C",'MAPA DE RIESGO'!$P$52),"")</f>
        <v/>
      </c>
      <c r="W42" s="40" t="str">
        <f>IF(AND('MAPA DE RIESGO'!$Z$53="Baja",'MAPA DE RIESGO'!$AB$53="Moderado"),CONCATENATE("R7C",'MAPA DE RIESGO'!$P$53),"")</f>
        <v/>
      </c>
      <c r="X42" s="40" t="str">
        <f>IF(AND('MAPA DE RIESGO'!$Z$54="Baja",'MAPA DE RIESGO'!$AB$54="Moderado"),CONCATENATE("R7C",'MAPA DE RIESGO'!$P$54),"")</f>
        <v/>
      </c>
      <c r="Y42" s="40" t="str">
        <f>IF(AND('MAPA DE RIESGO'!$Z$55="Baja",'MAPA DE RIESGO'!$AB$55="Moderado"),CONCATENATE("R7C",'MAPA DE RIESGO'!$P$55),"")</f>
        <v/>
      </c>
      <c r="Z42" s="40" t="str">
        <f>IF(AND('MAPA DE RIESGO'!$Z$56="Baja",'MAPA DE RIESGO'!$AB$56="Moderado"),CONCATENATE("R7C",'MAPA DE RIESGO'!$P$56),"")</f>
        <v/>
      </c>
      <c r="AA42" s="41" t="str">
        <f>IF(AND('MAPA DE RIESGO'!$Z$57="Baja",'MAPA DE RIESGO'!$AB$57="Moderado"),CONCATENATE("R7C",'MAPA DE RIESGO'!$P$57),"")</f>
        <v/>
      </c>
      <c r="AB42" s="23" t="str">
        <f>IF(AND('MAPA DE RIESGO'!$Z$52="Baja",'MAPA DE RIESGO'!$AB$52="Mayor"),CONCATENATE("R7C",'MAPA DE RIESGO'!$P$52),"")</f>
        <v/>
      </c>
      <c r="AC42" s="24" t="str">
        <f>IF(AND('MAPA DE RIESGO'!$Z$53="Baja",'MAPA DE RIESGO'!$AB$53="Mayor"),CONCATENATE("R7C",'MAPA DE RIESGO'!$P$53),"")</f>
        <v/>
      </c>
      <c r="AD42" s="29" t="str">
        <f>IF(AND('MAPA DE RIESGO'!$Z$54="Baja",'MAPA DE RIESGO'!$AB$54="Mayor"),CONCATENATE("R7C",'MAPA DE RIESGO'!$P$54),"")</f>
        <v/>
      </c>
      <c r="AE42" s="29" t="str">
        <f>IF(AND('MAPA DE RIESGO'!$Z$55="Baja",'MAPA DE RIESGO'!$AB$55="Mayor"),CONCATENATE("R7C",'MAPA DE RIESGO'!$P$55),"")</f>
        <v/>
      </c>
      <c r="AF42" s="29" t="str">
        <f>IF(AND('MAPA DE RIESGO'!$Z$56="Baja",'MAPA DE RIESGO'!$AB$56="Mayor"),CONCATENATE("R7C",'MAPA DE RIESGO'!$P$56),"")</f>
        <v/>
      </c>
      <c r="AG42" s="25" t="str">
        <f>IF(AND('MAPA DE RIESGO'!$Z$57="Baja",'MAPA DE RIESGO'!$AB$57="Mayor"),CONCATENATE("R7C",'MAPA DE RIESGO'!$P$57),"")</f>
        <v/>
      </c>
      <c r="AH42" s="26" t="str">
        <f>IF(AND('MAPA DE RIESGO'!$Z$52="Baja",'MAPA DE RIESGO'!$AB$52="Catastrófico"),CONCATENATE("R7C",'MAPA DE RIESGO'!$P$52),"")</f>
        <v/>
      </c>
      <c r="AI42" s="27" t="str">
        <f>IF(AND('MAPA DE RIESGO'!$Z$53="Baja",'MAPA DE RIESGO'!$AB$53="Catastrófico"),CONCATENATE("R7C",'MAPA DE RIESGO'!$P$53),"")</f>
        <v/>
      </c>
      <c r="AJ42" s="27" t="str">
        <f>IF(AND('MAPA DE RIESGO'!$Z$54="Baja",'MAPA DE RIESGO'!$AB$54="Catastrófico"),CONCATENATE("R7C",'MAPA DE RIESGO'!$P$54),"")</f>
        <v/>
      </c>
      <c r="AK42" s="27" t="str">
        <f>IF(AND('MAPA DE RIESGO'!$Z$55="Baja",'MAPA DE RIESGO'!$AB$55="Catastrófico"),CONCATENATE("R7C",'MAPA DE RIESGO'!$P$55),"")</f>
        <v/>
      </c>
      <c r="AL42" s="27" t="str">
        <f>IF(AND('MAPA DE RIESGO'!$Z$56="Baja",'MAPA DE RIESGO'!$AB$56="Catastrófico"),CONCATENATE("R7C",'MAPA DE RIESGO'!$P$56),"")</f>
        <v/>
      </c>
      <c r="AM42" s="28" t="str">
        <f>IF(AND('MAPA DE RIESGO'!$Z$57="Baja",'MAPA DE RIESGO'!$AB$57="Catastrófico"),CONCATENATE("R7C",'MAPA DE RIESGO'!$P$57),"")</f>
        <v/>
      </c>
      <c r="AN42" s="55"/>
      <c r="AO42" s="492"/>
      <c r="AP42" s="493"/>
      <c r="AQ42" s="493"/>
      <c r="AR42" s="493"/>
      <c r="AS42" s="493"/>
      <c r="AT42" s="494"/>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421"/>
      <c r="C43" s="421"/>
      <c r="D43" s="422"/>
      <c r="E43" s="462"/>
      <c r="F43" s="463"/>
      <c r="G43" s="463"/>
      <c r="H43" s="463"/>
      <c r="I43" s="479"/>
      <c r="J43" s="48" t="str">
        <f>IF(AND('MAPA DE RIESGO'!$Z$58="Baja",'MAPA DE RIESGO'!$AB$58="Leve"),CONCATENATE("R8C",'MAPA DE RIESGO'!$P$58),"")</f>
        <v/>
      </c>
      <c r="K43" s="49" t="str">
        <f>IF(AND('MAPA DE RIESGO'!$Z$59="Baja",'MAPA DE RIESGO'!$AB$59="Leve"),CONCATENATE("R8C",'MAPA DE RIESGO'!$P$59),"")</f>
        <v/>
      </c>
      <c r="L43" s="49" t="str">
        <f>IF(AND('MAPA DE RIESGO'!$Z$60="Baja",'MAPA DE RIESGO'!$AB$60="Leve"),CONCATENATE("R8C",'MAPA DE RIESGO'!$P$60),"")</f>
        <v/>
      </c>
      <c r="M43" s="49" t="str">
        <f>IF(AND('MAPA DE RIESGO'!$Z$61="Baja",'MAPA DE RIESGO'!$AB$61="Leve"),CONCATENATE("R8C",'MAPA DE RIESGO'!$P$61),"")</f>
        <v/>
      </c>
      <c r="N43" s="49" t="str">
        <f>IF(AND('MAPA DE RIESGO'!$Z$62="Baja",'MAPA DE RIESGO'!$AB$62="Leve"),CONCATENATE("R8C",'MAPA DE RIESGO'!$P$62),"")</f>
        <v/>
      </c>
      <c r="O43" s="50" t="str">
        <f>IF(AND('MAPA DE RIESGO'!$Z$63="Baja",'MAPA DE RIESGO'!$AB$63="Leve"),CONCATENATE("R8C",'MAPA DE RIESGO'!$P$63),"")</f>
        <v/>
      </c>
      <c r="P43" s="39" t="str">
        <f>IF(AND('MAPA DE RIESGO'!$Z$58="Baja",'MAPA DE RIESGO'!$AB$58="Menor"),CONCATENATE("R8C",'MAPA DE RIESGO'!$P$58),"")</f>
        <v/>
      </c>
      <c r="Q43" s="40" t="str">
        <f>IF(AND('MAPA DE RIESGO'!$Z$59="Baja",'MAPA DE RIESGO'!$AB$59="Menor"),CONCATENATE("R8C",'MAPA DE RIESGO'!$P$59),"")</f>
        <v/>
      </c>
      <c r="R43" s="40" t="str">
        <f>IF(AND('MAPA DE RIESGO'!$Z$60="Baja",'MAPA DE RIESGO'!$AB$60="Menor"),CONCATENATE("R8C",'MAPA DE RIESGO'!$P$60),"")</f>
        <v/>
      </c>
      <c r="S43" s="40" t="str">
        <f>IF(AND('MAPA DE RIESGO'!$Z$61="Baja",'MAPA DE RIESGO'!$AB$61="Menor"),CONCATENATE("R8C",'MAPA DE RIESGO'!$P$61),"")</f>
        <v/>
      </c>
      <c r="T43" s="40" t="str">
        <f>IF(AND('MAPA DE RIESGO'!$Z$62="Baja",'MAPA DE RIESGO'!$AB$62="Menor"),CONCATENATE("R8C",'MAPA DE RIESGO'!$P$62),"")</f>
        <v/>
      </c>
      <c r="U43" s="41" t="str">
        <f>IF(AND('MAPA DE RIESGO'!$Z$63="Baja",'MAPA DE RIESGO'!$AB$63="Menor"),CONCATENATE("R8C",'MAPA DE RIESGO'!$P$63),"")</f>
        <v/>
      </c>
      <c r="V43" s="39" t="str">
        <f>IF(AND('MAPA DE RIESGO'!$Z$58="Baja",'MAPA DE RIESGO'!$AB$58="Moderado"),CONCATENATE("R8C",'MAPA DE RIESGO'!$P$58),"")</f>
        <v/>
      </c>
      <c r="W43" s="40" t="str">
        <f>IF(AND('MAPA DE RIESGO'!$Z$59="Baja",'MAPA DE RIESGO'!$AB$59="Moderado"),CONCATENATE("R8C",'MAPA DE RIESGO'!$P$59),"")</f>
        <v/>
      </c>
      <c r="X43" s="40" t="str">
        <f>IF(AND('MAPA DE RIESGO'!$Z$60="Baja",'MAPA DE RIESGO'!$AB$60="Moderado"),CONCATENATE("R8C",'MAPA DE RIESGO'!$P$60),"")</f>
        <v/>
      </c>
      <c r="Y43" s="40" t="str">
        <f>IF(AND('MAPA DE RIESGO'!$Z$61="Baja",'MAPA DE RIESGO'!$AB$61="Moderado"),CONCATENATE("R8C",'MAPA DE RIESGO'!$P$61),"")</f>
        <v/>
      </c>
      <c r="Z43" s="40" t="str">
        <f>IF(AND('MAPA DE RIESGO'!$Z$62="Baja",'MAPA DE RIESGO'!$AB$62="Moderado"),CONCATENATE("R8C",'MAPA DE RIESGO'!$P$62),"")</f>
        <v/>
      </c>
      <c r="AA43" s="41" t="str">
        <f>IF(AND('MAPA DE RIESGO'!$Z$63="Baja",'MAPA DE RIESGO'!$AB$63="Moderado"),CONCATENATE("R8C",'MAPA DE RIESGO'!$P$63),"")</f>
        <v/>
      </c>
      <c r="AB43" s="23" t="str">
        <f>IF(AND('MAPA DE RIESGO'!$Z$58="Baja",'MAPA DE RIESGO'!$AB$58="Mayor"),CONCATENATE("R8C",'MAPA DE RIESGO'!$P$58),"")</f>
        <v/>
      </c>
      <c r="AC43" s="24" t="str">
        <f>IF(AND('MAPA DE RIESGO'!$Z$59="Baja",'MAPA DE RIESGO'!$AB$59="Mayor"),CONCATENATE("R8C",'MAPA DE RIESGO'!$P$59),"")</f>
        <v/>
      </c>
      <c r="AD43" s="29" t="str">
        <f>IF(AND('MAPA DE RIESGO'!$Z$60="Baja",'MAPA DE RIESGO'!$AB$60="Mayor"),CONCATENATE("R8C",'MAPA DE RIESGO'!$P$60),"")</f>
        <v/>
      </c>
      <c r="AE43" s="29" t="str">
        <f>IF(AND('MAPA DE RIESGO'!$Z$61="Baja",'MAPA DE RIESGO'!$AB$61="Mayor"),CONCATENATE("R8C",'MAPA DE RIESGO'!$P$61),"")</f>
        <v/>
      </c>
      <c r="AF43" s="29" t="str">
        <f>IF(AND('MAPA DE RIESGO'!$Z$62="Baja",'MAPA DE RIESGO'!$AB$62="Mayor"),CONCATENATE("R8C",'MAPA DE RIESGO'!$P$62),"")</f>
        <v/>
      </c>
      <c r="AG43" s="25" t="str">
        <f>IF(AND('MAPA DE RIESGO'!$Z$63="Baja",'MAPA DE RIESGO'!$AB$63="Mayor"),CONCATENATE("R8C",'MAPA DE RIESGO'!$P$63),"")</f>
        <v/>
      </c>
      <c r="AH43" s="26" t="str">
        <f>IF(AND('MAPA DE RIESGO'!$Z$58="Baja",'MAPA DE RIESGO'!$AB$58="Catastrófico"),CONCATENATE("R8C",'MAPA DE RIESGO'!$P$58),"")</f>
        <v/>
      </c>
      <c r="AI43" s="27" t="str">
        <f>IF(AND('MAPA DE RIESGO'!$Z$59="Baja",'MAPA DE RIESGO'!$AB$59="Catastrófico"),CONCATENATE("R8C",'MAPA DE RIESGO'!$P$59),"")</f>
        <v/>
      </c>
      <c r="AJ43" s="27" t="str">
        <f>IF(AND('MAPA DE RIESGO'!$Z$60="Baja",'MAPA DE RIESGO'!$AB$60="Catastrófico"),CONCATENATE("R8C",'MAPA DE RIESGO'!$P$60),"")</f>
        <v/>
      </c>
      <c r="AK43" s="27" t="str">
        <f>IF(AND('MAPA DE RIESGO'!$Z$61="Baja",'MAPA DE RIESGO'!$AB$61="Catastrófico"),CONCATENATE("R8C",'MAPA DE RIESGO'!$P$61),"")</f>
        <v/>
      </c>
      <c r="AL43" s="27" t="str">
        <f>IF(AND('MAPA DE RIESGO'!$Z$62="Baja",'MAPA DE RIESGO'!$AB$62="Catastrófico"),CONCATENATE("R8C",'MAPA DE RIESGO'!$P$62),"")</f>
        <v/>
      </c>
      <c r="AM43" s="28" t="str">
        <f>IF(AND('MAPA DE RIESGO'!$Z$63="Baja",'MAPA DE RIESGO'!$AB$63="Catastrófico"),CONCATENATE("R8C",'MAPA DE RIESGO'!$P$63),"")</f>
        <v/>
      </c>
      <c r="AN43" s="55"/>
      <c r="AO43" s="492"/>
      <c r="AP43" s="493"/>
      <c r="AQ43" s="493"/>
      <c r="AR43" s="493"/>
      <c r="AS43" s="493"/>
      <c r="AT43" s="494"/>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421"/>
      <c r="C44" s="421"/>
      <c r="D44" s="422"/>
      <c r="E44" s="462"/>
      <c r="F44" s="463"/>
      <c r="G44" s="463"/>
      <c r="H44" s="463"/>
      <c r="I44" s="479"/>
      <c r="J44" s="48" t="str">
        <f>IF(AND('MAPA DE RIESGO'!$Z$64="Baja",'MAPA DE RIESGO'!$AB$64="Leve"),CONCATENATE("R9C",'MAPA DE RIESGO'!$P$64),"")</f>
        <v/>
      </c>
      <c r="K44" s="49" t="str">
        <f>IF(AND('MAPA DE RIESGO'!$Z$65="Baja",'MAPA DE RIESGO'!$AB$65="Leve"),CONCATENATE("R9C",'MAPA DE RIESGO'!$P$65),"")</f>
        <v/>
      </c>
      <c r="L44" s="49" t="str">
        <f>IF(AND('MAPA DE RIESGO'!$Z$66="Baja",'MAPA DE RIESGO'!$AB$66="Leve"),CONCATENATE("R9C",'MAPA DE RIESGO'!$P$66),"")</f>
        <v/>
      </c>
      <c r="M44" s="49" t="str">
        <f>IF(AND('MAPA DE RIESGO'!$Z$67="Baja",'MAPA DE RIESGO'!$AB$67="Leve"),CONCATENATE("R9C",'MAPA DE RIESGO'!$P$67),"")</f>
        <v/>
      </c>
      <c r="N44" s="49" t="str">
        <f>IF(AND('MAPA DE RIESGO'!$Z$68="Baja",'MAPA DE RIESGO'!$AB$68="Leve"),CONCATENATE("R9C",'MAPA DE RIESGO'!$P$68),"")</f>
        <v/>
      </c>
      <c r="O44" s="50" t="str">
        <f>IF(AND('MAPA DE RIESGO'!$Z$69="Baja",'MAPA DE RIESGO'!$AB$69="Leve"),CONCATENATE("R9C",'MAPA DE RIESGO'!$P$69),"")</f>
        <v/>
      </c>
      <c r="P44" s="39" t="str">
        <f>IF(AND('MAPA DE RIESGO'!$Z$64="Baja",'MAPA DE RIESGO'!$AB$64="Menor"),CONCATENATE("R9C",'MAPA DE RIESGO'!$P$64),"")</f>
        <v/>
      </c>
      <c r="Q44" s="40" t="str">
        <f>IF(AND('MAPA DE RIESGO'!$Z$65="Baja",'MAPA DE RIESGO'!$AB$65="Menor"),CONCATENATE("R9C",'MAPA DE RIESGO'!$P$65),"")</f>
        <v/>
      </c>
      <c r="R44" s="40" t="str">
        <f>IF(AND('MAPA DE RIESGO'!$Z$66="Baja",'MAPA DE RIESGO'!$AB$66="Menor"),CONCATENATE("R9C",'MAPA DE RIESGO'!$P$66),"")</f>
        <v/>
      </c>
      <c r="S44" s="40" t="str">
        <f>IF(AND('MAPA DE RIESGO'!$Z$67="Baja",'MAPA DE RIESGO'!$AB$67="Menor"),CONCATENATE("R9C",'MAPA DE RIESGO'!$P$67),"")</f>
        <v/>
      </c>
      <c r="T44" s="40" t="str">
        <f>IF(AND('MAPA DE RIESGO'!$Z$68="Baja",'MAPA DE RIESGO'!$AB$68="Menor"),CONCATENATE("R9C",'MAPA DE RIESGO'!$P$68),"")</f>
        <v/>
      </c>
      <c r="U44" s="41" t="str">
        <f>IF(AND('MAPA DE RIESGO'!$Z$69="Baja",'MAPA DE RIESGO'!$AB$69="Menor"),CONCATENATE("R9C",'MAPA DE RIESGO'!$P$69),"")</f>
        <v/>
      </c>
      <c r="V44" s="39" t="str">
        <f>IF(AND('MAPA DE RIESGO'!$Z$64="Baja",'MAPA DE RIESGO'!$AB$64="Moderado"),CONCATENATE("R9C",'MAPA DE RIESGO'!$P$64),"")</f>
        <v/>
      </c>
      <c r="W44" s="40" t="str">
        <f>IF(AND('MAPA DE RIESGO'!$Z$65="Baja",'MAPA DE RIESGO'!$AB$65="Moderado"),CONCATENATE("R9C",'MAPA DE RIESGO'!$P$65),"")</f>
        <v/>
      </c>
      <c r="X44" s="40" t="str">
        <f>IF(AND('MAPA DE RIESGO'!$Z$66="Baja",'MAPA DE RIESGO'!$AB$66="Moderado"),CONCATENATE("R9C",'MAPA DE RIESGO'!$P$66),"")</f>
        <v/>
      </c>
      <c r="Y44" s="40" t="str">
        <f>IF(AND('MAPA DE RIESGO'!$Z$67="Baja",'MAPA DE RIESGO'!$AB$67="Moderado"),CONCATENATE("R9C",'MAPA DE RIESGO'!$P$67),"")</f>
        <v/>
      </c>
      <c r="Z44" s="40" t="str">
        <f>IF(AND('MAPA DE RIESGO'!$Z$68="Baja",'MAPA DE RIESGO'!$AB$68="Moderado"),CONCATENATE("R9C",'MAPA DE RIESGO'!$P$68),"")</f>
        <v/>
      </c>
      <c r="AA44" s="41" t="str">
        <f>IF(AND('MAPA DE RIESGO'!$Z$69="Baja",'MAPA DE RIESGO'!$AB$69="Moderado"),CONCATENATE("R9C",'MAPA DE RIESGO'!$P$69),"")</f>
        <v/>
      </c>
      <c r="AB44" s="23" t="str">
        <f>IF(AND('MAPA DE RIESGO'!$Z$64="Baja",'MAPA DE RIESGO'!$AB$64="Mayor"),CONCATENATE("R9C",'MAPA DE RIESGO'!$P$64),"")</f>
        <v/>
      </c>
      <c r="AC44" s="24" t="str">
        <f>IF(AND('MAPA DE RIESGO'!$Z$65="Baja",'MAPA DE RIESGO'!$AB$65="Mayor"),CONCATENATE("R9C",'MAPA DE RIESGO'!$P$65),"")</f>
        <v/>
      </c>
      <c r="AD44" s="29" t="str">
        <f>IF(AND('MAPA DE RIESGO'!$Z$66="Baja",'MAPA DE RIESGO'!$AB$66="Mayor"),CONCATENATE("R9C",'MAPA DE RIESGO'!$P$66),"")</f>
        <v/>
      </c>
      <c r="AE44" s="29" t="str">
        <f>IF(AND('MAPA DE RIESGO'!$Z$67="Baja",'MAPA DE RIESGO'!$AB$67="Mayor"),CONCATENATE("R9C",'MAPA DE RIESGO'!$P$67),"")</f>
        <v/>
      </c>
      <c r="AF44" s="29" t="str">
        <f>IF(AND('MAPA DE RIESGO'!$Z$68="Baja",'MAPA DE RIESGO'!$AB$68="Mayor"),CONCATENATE("R9C",'MAPA DE RIESGO'!$P$68),"")</f>
        <v/>
      </c>
      <c r="AG44" s="25" t="str">
        <f>IF(AND('MAPA DE RIESGO'!$Z$69="Baja",'MAPA DE RIESGO'!$AB$69="Mayor"),CONCATENATE("R9C",'MAPA DE RIESGO'!$P$69),"")</f>
        <v/>
      </c>
      <c r="AH44" s="26" t="str">
        <f>IF(AND('MAPA DE RIESGO'!$Z$64="Baja",'MAPA DE RIESGO'!$AB$64="Catastrófico"),CONCATENATE("R9C",'MAPA DE RIESGO'!$P$64),"")</f>
        <v/>
      </c>
      <c r="AI44" s="27" t="str">
        <f>IF(AND('MAPA DE RIESGO'!$Z$65="Baja",'MAPA DE RIESGO'!$AB$65="Catastrófico"),CONCATENATE("R9C",'MAPA DE RIESGO'!$P$65),"")</f>
        <v/>
      </c>
      <c r="AJ44" s="27" t="str">
        <f>IF(AND('MAPA DE RIESGO'!$Z$66="Baja",'MAPA DE RIESGO'!$AB$66="Catastrófico"),CONCATENATE("R9C",'MAPA DE RIESGO'!$P$66),"")</f>
        <v/>
      </c>
      <c r="AK44" s="27" t="str">
        <f>IF(AND('MAPA DE RIESGO'!$Z$67="Baja",'MAPA DE RIESGO'!$AB$67="Catastrófico"),CONCATENATE("R9C",'MAPA DE RIESGO'!$P$67),"")</f>
        <v/>
      </c>
      <c r="AL44" s="27" t="str">
        <f>IF(AND('MAPA DE RIESGO'!$Z$68="Baja",'MAPA DE RIESGO'!$AB$68="Catastrófico"),CONCATENATE("R9C",'MAPA DE RIESGO'!$P$68),"")</f>
        <v/>
      </c>
      <c r="AM44" s="28" t="str">
        <f>IF(AND('MAPA DE RIESGO'!$Z$69="Baja",'MAPA DE RIESGO'!$AB$69="Catastrófico"),CONCATENATE("R9C",'MAPA DE RIESGO'!$P$69),"")</f>
        <v/>
      </c>
      <c r="AN44" s="55"/>
      <c r="AO44" s="492"/>
      <c r="AP44" s="493"/>
      <c r="AQ44" s="493"/>
      <c r="AR44" s="493"/>
      <c r="AS44" s="493"/>
      <c r="AT44" s="494"/>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421"/>
      <c r="C45" s="421"/>
      <c r="D45" s="422"/>
      <c r="E45" s="465"/>
      <c r="F45" s="466"/>
      <c r="G45" s="466"/>
      <c r="H45" s="466"/>
      <c r="I45" s="466"/>
      <c r="J45" s="51" t="str">
        <f>IF(AND('MAPA DE RIESGO'!$Z$70="Baja",'MAPA DE RIESGO'!$AB$70="Leve"),CONCATENATE("R10C",'MAPA DE RIESGO'!$P$70),"")</f>
        <v/>
      </c>
      <c r="K45" s="52" t="str">
        <f>IF(AND('MAPA DE RIESGO'!$Z$71="Baja",'MAPA DE RIESGO'!$AB$71="Leve"),CONCATENATE("R10C",'MAPA DE RIESGO'!$P$71),"")</f>
        <v/>
      </c>
      <c r="L45" s="52" t="str">
        <f>IF(AND('MAPA DE RIESGO'!$Z$72="Baja",'MAPA DE RIESGO'!$AB$72="Leve"),CONCATENATE("R10C",'MAPA DE RIESGO'!$P$72),"")</f>
        <v/>
      </c>
      <c r="M45" s="52" t="str">
        <f>IF(AND('MAPA DE RIESGO'!$Z$73="Baja",'MAPA DE RIESGO'!$AB$73="Leve"),CONCATENATE("R10C",'MAPA DE RIESGO'!$P$73),"")</f>
        <v/>
      </c>
      <c r="N45" s="52" t="str">
        <f>IF(AND('MAPA DE RIESGO'!$Z$74="Baja",'MAPA DE RIESGO'!$AB$74="Leve"),CONCATENATE("R10C",'MAPA DE RIESGO'!$P$74),"")</f>
        <v/>
      </c>
      <c r="O45" s="53" t="str">
        <f>IF(AND('MAPA DE RIESGO'!$Z$75="Baja",'MAPA DE RIESGO'!$AB$75="Leve"),CONCATENATE("R10C",'MAPA DE RIESGO'!$P$75),"")</f>
        <v/>
      </c>
      <c r="P45" s="39" t="str">
        <f>IF(AND('MAPA DE RIESGO'!$Z$70="Baja",'MAPA DE RIESGO'!$AB$70="Menor"),CONCATENATE("R10C",'MAPA DE RIESGO'!$P$70),"")</f>
        <v/>
      </c>
      <c r="Q45" s="40" t="str">
        <f>IF(AND('MAPA DE RIESGO'!$Z$71="Baja",'MAPA DE RIESGO'!$AB$71="Menor"),CONCATENATE("R10C",'MAPA DE RIESGO'!$P$71),"")</f>
        <v/>
      </c>
      <c r="R45" s="40" t="str">
        <f>IF(AND('MAPA DE RIESGO'!$Z$72="Baja",'MAPA DE RIESGO'!$AB$72="Menor"),CONCATENATE("R10C",'MAPA DE RIESGO'!$P$72),"")</f>
        <v/>
      </c>
      <c r="S45" s="40" t="str">
        <f>IF(AND('MAPA DE RIESGO'!$Z$73="Baja",'MAPA DE RIESGO'!$AB$73="Menor"),CONCATENATE("R10C",'MAPA DE RIESGO'!$P$73),"")</f>
        <v/>
      </c>
      <c r="T45" s="40" t="str">
        <f>IF(AND('MAPA DE RIESGO'!$Z$74="Baja",'MAPA DE RIESGO'!$AB$74="Menor"),CONCATENATE("R10C",'MAPA DE RIESGO'!$P$74),"")</f>
        <v/>
      </c>
      <c r="U45" s="41" t="str">
        <f>IF(AND('MAPA DE RIESGO'!$Z$75="Baja",'MAPA DE RIESGO'!$AB$75="Menor"),CONCATENATE("R10C",'MAPA DE RIESGO'!$P$75),"")</f>
        <v/>
      </c>
      <c r="V45" s="42" t="str">
        <f>IF(AND('MAPA DE RIESGO'!$Z$70="Baja",'MAPA DE RIESGO'!$AB$70="Moderado"),CONCATENATE("R10C",'MAPA DE RIESGO'!$P$70),"")</f>
        <v/>
      </c>
      <c r="W45" s="43" t="str">
        <f>IF(AND('MAPA DE RIESGO'!$Z$71="Baja",'MAPA DE RIESGO'!$AB$71="Moderado"),CONCATENATE("R10C",'MAPA DE RIESGO'!$P$71),"")</f>
        <v/>
      </c>
      <c r="X45" s="43" t="str">
        <f>IF(AND('MAPA DE RIESGO'!$Z$72="Baja",'MAPA DE RIESGO'!$AB$72="Moderado"),CONCATENATE("R10C",'MAPA DE RIESGO'!$P$72),"")</f>
        <v/>
      </c>
      <c r="Y45" s="43" t="str">
        <f>IF(AND('MAPA DE RIESGO'!$Z$73="Baja",'MAPA DE RIESGO'!$AB$73="Moderado"),CONCATENATE("R10C",'MAPA DE RIESGO'!$P$73),"")</f>
        <v/>
      </c>
      <c r="Z45" s="43" t="str">
        <f>IF(AND('MAPA DE RIESGO'!$Z$74="Baja",'MAPA DE RIESGO'!$AB$74="Moderado"),CONCATENATE("R10C",'MAPA DE RIESGO'!$P$74),"")</f>
        <v/>
      </c>
      <c r="AA45" s="44" t="str">
        <f>IF(AND('MAPA DE RIESGO'!$Z$75="Baja",'MAPA DE RIESGO'!$AB$75="Moderado"),CONCATENATE("R10C",'MAPA DE RIESGO'!$P$75),"")</f>
        <v/>
      </c>
      <c r="AB45" s="30" t="str">
        <f>IF(AND('MAPA DE RIESGO'!$Z$70="Baja",'MAPA DE RIESGO'!$AB$70="Mayor"),CONCATENATE("R10C",'MAPA DE RIESGO'!$P$70),"")</f>
        <v/>
      </c>
      <c r="AC45" s="31" t="str">
        <f>IF(AND('MAPA DE RIESGO'!$Z$71="Baja",'MAPA DE RIESGO'!$AB$71="Mayor"),CONCATENATE("R10C",'MAPA DE RIESGO'!$P$71),"")</f>
        <v/>
      </c>
      <c r="AD45" s="31" t="str">
        <f>IF(AND('MAPA DE RIESGO'!$Z$72="Baja",'MAPA DE RIESGO'!$AB$72="Mayor"),CONCATENATE("R10C",'MAPA DE RIESGO'!$P$72),"")</f>
        <v/>
      </c>
      <c r="AE45" s="31" t="str">
        <f>IF(AND('MAPA DE RIESGO'!$Z$73="Baja",'MAPA DE RIESGO'!$AB$73="Mayor"),CONCATENATE("R10C",'MAPA DE RIESGO'!$P$73),"")</f>
        <v/>
      </c>
      <c r="AF45" s="31" t="str">
        <f>IF(AND('MAPA DE RIESGO'!$Z$74="Baja",'MAPA DE RIESGO'!$AB$74="Mayor"),CONCATENATE("R10C",'MAPA DE RIESGO'!$P$74),"")</f>
        <v/>
      </c>
      <c r="AG45" s="32" t="str">
        <f>IF(AND('MAPA DE RIESGO'!$Z$75="Baja",'MAPA DE RIESGO'!$AB$75="Mayor"),CONCATENATE("R10C",'MAPA DE RIESGO'!$P$75),"")</f>
        <v/>
      </c>
      <c r="AH45" s="33" t="str">
        <f>IF(AND('MAPA DE RIESGO'!$Z$70="Baja",'MAPA DE RIESGO'!$AB$70="Catastrófico"),CONCATENATE("R10C",'MAPA DE RIESGO'!$P$70),"")</f>
        <v/>
      </c>
      <c r="AI45" s="34" t="str">
        <f>IF(AND('MAPA DE RIESGO'!$Z$71="Baja",'MAPA DE RIESGO'!$AB$71="Catastrófico"),CONCATENATE("R10C",'MAPA DE RIESGO'!$P$71),"")</f>
        <v/>
      </c>
      <c r="AJ45" s="34" t="str">
        <f>IF(AND('MAPA DE RIESGO'!$Z$72="Baja",'MAPA DE RIESGO'!$AB$72="Catastrófico"),CONCATENATE("R10C",'MAPA DE RIESGO'!$P$72),"")</f>
        <v/>
      </c>
      <c r="AK45" s="34" t="str">
        <f>IF(AND('MAPA DE RIESGO'!$Z$73="Baja",'MAPA DE RIESGO'!$AB$73="Catastrófico"),CONCATENATE("R10C",'MAPA DE RIESGO'!$P$73),"")</f>
        <v/>
      </c>
      <c r="AL45" s="34" t="str">
        <f>IF(AND('MAPA DE RIESGO'!$Z$74="Baja",'MAPA DE RIESGO'!$AB$74="Catastrófico"),CONCATENATE("R10C",'MAPA DE RIESGO'!$P$74),"")</f>
        <v/>
      </c>
      <c r="AM45" s="35" t="str">
        <f>IF(AND('MAPA DE RIESGO'!$Z$75="Baja",'MAPA DE RIESGO'!$AB$75="Catastrófico"),CONCATENATE("R10C",'MAPA DE RIESGO'!$P$75),"")</f>
        <v/>
      </c>
      <c r="AN45" s="55"/>
      <c r="AO45" s="495"/>
      <c r="AP45" s="496"/>
      <c r="AQ45" s="496"/>
      <c r="AR45" s="496"/>
      <c r="AS45" s="496"/>
      <c r="AT45" s="497"/>
    </row>
    <row r="46" spans="1:80" ht="46.5" customHeight="1" x14ac:dyDescent="0.35">
      <c r="A46" s="55"/>
      <c r="B46" s="421"/>
      <c r="C46" s="421"/>
      <c r="D46" s="422"/>
      <c r="E46" s="459" t="s">
        <v>104</v>
      </c>
      <c r="F46" s="460"/>
      <c r="G46" s="460"/>
      <c r="H46" s="460"/>
      <c r="I46" s="461"/>
      <c r="J46" s="45" t="str">
        <f>IF(AND('MAPA DE RIESGO'!$Z$16="Muy Baja",'MAPA DE RIESGO'!$AB$16="Leve"),CONCATENATE("R1C",'MAPA DE RIESGO'!$P$16),"")</f>
        <v/>
      </c>
      <c r="K46" s="46" t="str">
        <f>IF(AND('MAPA DE RIESGO'!$Z$17="Muy Baja",'MAPA DE RIESGO'!$AB$17="Leve"),CONCATENATE("R1C",'MAPA DE RIESGO'!$P$17),"")</f>
        <v/>
      </c>
      <c r="L46" s="46" t="str">
        <f>IF(AND('MAPA DE RIESGO'!$Z$18="Muy Baja",'MAPA DE RIESGO'!$AB$18="Leve"),CONCATENATE("R1C",'MAPA DE RIESGO'!$P$18),"")</f>
        <v/>
      </c>
      <c r="M46" s="46" t="str">
        <f>IF(AND('MAPA DE RIESGO'!$Z$19="Muy Baja",'MAPA DE RIESGO'!$AB$19="Leve"),CONCATENATE("R1C",'MAPA DE RIESGO'!$P$19),"")</f>
        <v/>
      </c>
      <c r="N46" s="46" t="str">
        <f>IF(AND('MAPA DE RIESGO'!$Z$20="Muy Baja",'MAPA DE RIESGO'!$AB$20="Leve"),CONCATENATE("R1C",'MAPA DE RIESGO'!$P$20),"")</f>
        <v/>
      </c>
      <c r="O46" s="47" t="str">
        <f>IF(AND('MAPA DE RIESGO'!$Z$21="Muy Baja",'MAPA DE RIESGO'!$AB$21="Leve"),CONCATENATE("R1C",'MAPA DE RIESGO'!$P$21),"")</f>
        <v/>
      </c>
      <c r="P46" s="45" t="str">
        <f>IF(AND('MAPA DE RIESGO'!$Z$16="Muy Baja",'MAPA DE RIESGO'!$AB$16="Menor"),CONCATENATE("R1C",'MAPA DE RIESGO'!$P$16),"")</f>
        <v/>
      </c>
      <c r="Q46" s="46" t="str">
        <f>IF(AND('MAPA DE RIESGO'!$Z$17="Muy Baja",'MAPA DE RIESGO'!$AB$17="Menor"),CONCATENATE("R1C",'MAPA DE RIESGO'!$P$17),"")</f>
        <v/>
      </c>
      <c r="R46" s="46" t="str">
        <f>IF(AND('MAPA DE RIESGO'!$Z$18="Muy Baja",'MAPA DE RIESGO'!$AB$18="Menor"),CONCATENATE("R1C",'MAPA DE RIESGO'!$P$18),"")</f>
        <v/>
      </c>
      <c r="S46" s="46" t="str">
        <f>IF(AND('MAPA DE RIESGO'!$Z$19="Muy Baja",'MAPA DE RIESGO'!$AB$19="Menor"),CONCATENATE("R1C",'MAPA DE RIESGO'!$P$19),"")</f>
        <v/>
      </c>
      <c r="T46" s="46" t="str">
        <f>IF(AND('MAPA DE RIESGO'!$Z$20="Muy Baja",'MAPA DE RIESGO'!$AB$20="Menor"),CONCATENATE("R1C",'MAPA DE RIESGO'!$P$20),"")</f>
        <v/>
      </c>
      <c r="U46" s="47" t="str">
        <f>IF(AND('MAPA DE RIESGO'!$Z$21="Muy Baja",'MAPA DE RIESGO'!$AB$21="Menor"),CONCATENATE("R1C",'MAPA DE RIESGO'!$P$21),"")</f>
        <v/>
      </c>
      <c r="V46" s="36" t="str">
        <f>IF(AND('MAPA DE RIESGO'!$Z$16="Muy Baja",'MAPA DE RIESGO'!$AB$16="Moderado"),CONCATENATE("R1C",'MAPA DE RIESGO'!$P$16),"")</f>
        <v/>
      </c>
      <c r="W46" s="54" t="str">
        <f>IF(AND('MAPA DE RIESGO'!$Z$17="Muy Baja",'MAPA DE RIESGO'!$AB$17="Moderado"),CONCATENATE("R1C",'MAPA DE RIESGO'!$P$17),"")</f>
        <v/>
      </c>
      <c r="X46" s="37" t="str">
        <f>IF(AND('MAPA DE RIESGO'!$Z$18="Muy Baja",'MAPA DE RIESGO'!$AB$18="Moderado"),CONCATENATE("R1C",'MAPA DE RIESGO'!$P$18),"")</f>
        <v/>
      </c>
      <c r="Y46" s="37" t="str">
        <f>IF(AND('MAPA DE RIESGO'!$Z$19="Muy Baja",'MAPA DE RIESGO'!$AB$19="Moderado"),CONCATENATE("R1C",'MAPA DE RIESGO'!$P$19),"")</f>
        <v/>
      </c>
      <c r="Z46" s="37" t="str">
        <f>IF(AND('MAPA DE RIESGO'!$Z$20="Muy Baja",'MAPA DE RIESGO'!$AB$20="Moderado"),CONCATENATE("R1C",'MAPA DE RIESGO'!$P$20),"")</f>
        <v/>
      </c>
      <c r="AA46" s="38" t="str">
        <f>IF(AND('MAPA DE RIESGO'!$Z$21="Muy Baja",'MAPA DE RIESGO'!$AB$21="Moderado"),CONCATENATE("R1C",'MAPA DE RIESGO'!$P$21),"")</f>
        <v/>
      </c>
      <c r="AB46" s="17" t="str">
        <f>IF(AND('MAPA DE RIESGO'!$Z$16="Muy Baja",'MAPA DE RIESGO'!$AB$16="Mayor"),CONCATENATE("R1C",'MAPA DE RIESGO'!$P$16),"")</f>
        <v/>
      </c>
      <c r="AC46" s="18" t="str">
        <f>IF(AND('MAPA DE RIESGO'!$Z$17="Muy Baja",'MAPA DE RIESGO'!$AB$17="Mayor"),CONCATENATE("R1C",'MAPA DE RIESGO'!$P$17),"")</f>
        <v/>
      </c>
      <c r="AD46" s="18" t="str">
        <f>IF(AND('MAPA DE RIESGO'!$Z$18="Muy Baja",'MAPA DE RIESGO'!$AB$18="Mayor"),CONCATENATE("R1C",'MAPA DE RIESGO'!$P$18),"")</f>
        <v/>
      </c>
      <c r="AE46" s="18" t="str">
        <f>IF(AND('MAPA DE RIESGO'!$Z$19="Muy Baja",'MAPA DE RIESGO'!$AB$19="Mayor"),CONCATENATE("R1C",'MAPA DE RIESGO'!$P$19),"")</f>
        <v/>
      </c>
      <c r="AF46" s="18" t="str">
        <f>IF(AND('MAPA DE RIESGO'!$Z$20="Muy Baja",'MAPA DE RIESGO'!$AB$20="Mayor"),CONCATENATE("R1C",'MAPA DE RIESGO'!$P$20),"")</f>
        <v/>
      </c>
      <c r="AG46" s="19" t="str">
        <f>IF(AND('MAPA DE RIESGO'!$Z$21="Muy Baja",'MAPA DE RIESGO'!$AB$21="Mayor"),CONCATENATE("R1C",'MAPA DE RIESGO'!$P$21),"")</f>
        <v/>
      </c>
      <c r="AH46" s="20" t="str">
        <f>IF(AND('MAPA DE RIESGO'!$Z$16="Muy Baja",'MAPA DE RIESGO'!$AB$16="Catastrófico"),CONCATENATE("R1C",'MAPA DE RIESGO'!$P$16),"")</f>
        <v/>
      </c>
      <c r="AI46" s="21" t="str">
        <f>IF(AND('MAPA DE RIESGO'!$Z$17="Muy Baja",'MAPA DE RIESGO'!$AB$17="Catastrófico"),CONCATENATE("R1C",'MAPA DE RIESGO'!$P$17),"")</f>
        <v/>
      </c>
      <c r="AJ46" s="21" t="str">
        <f>IF(AND('MAPA DE RIESGO'!$Z$18="Muy Baja",'MAPA DE RIESGO'!$AB$18="Catastrófico"),CONCATENATE("R1C",'MAPA DE RIESGO'!$P$18),"")</f>
        <v/>
      </c>
      <c r="AK46" s="21" t="str">
        <f>IF(AND('MAPA DE RIESGO'!$Z$19="Muy Baja",'MAPA DE RIESGO'!$AB$19="Catastrófico"),CONCATENATE("R1C",'MAPA DE RIESGO'!$P$19),"")</f>
        <v/>
      </c>
      <c r="AL46" s="21" t="str">
        <f>IF(AND('MAPA DE RIESGO'!$Z$20="Muy Baja",'MAPA DE RIESGO'!$AB$20="Catastrófico"),CONCATENATE("R1C",'MAPA DE RIESGO'!$P$20),"")</f>
        <v/>
      </c>
      <c r="AM46" s="22" t="str">
        <f>IF(AND('MAPA DE RIESGO'!$Z$21="Muy Baja",'MAPA DE RIESGO'!$AB$21="Catastrófico"),CONCATENATE("R1C",'MAPA DE RIESGO'!$P$21),"")</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421"/>
      <c r="C47" s="421"/>
      <c r="D47" s="422"/>
      <c r="E47" s="478"/>
      <c r="F47" s="479"/>
      <c r="G47" s="479"/>
      <c r="H47" s="479"/>
      <c r="I47" s="464"/>
      <c r="J47" s="48" t="str">
        <f>IF(AND('MAPA DE RIESGO'!$Z$22="Muy Baja",'MAPA DE RIESGO'!$AB$22="Leve"),CONCATENATE("R2C",'MAPA DE RIESGO'!$P$22),"")</f>
        <v/>
      </c>
      <c r="K47" s="49" t="str">
        <f>IF(AND('MAPA DE RIESGO'!$Z$23="Muy Baja",'MAPA DE RIESGO'!$AB$23="Leve"),CONCATENATE("R2C",'MAPA DE RIESGO'!$P$23),"")</f>
        <v/>
      </c>
      <c r="L47" s="49" t="str">
        <f>IF(AND('MAPA DE RIESGO'!$Z$24="Muy Baja",'MAPA DE RIESGO'!$AB$24="Leve"),CONCATENATE("R2C",'MAPA DE RIESGO'!$P$24),"")</f>
        <v/>
      </c>
      <c r="M47" s="49" t="str">
        <f>IF(AND('MAPA DE RIESGO'!$Z$25="Muy Baja",'MAPA DE RIESGO'!$AB$25="Leve"),CONCATENATE("R2C",'MAPA DE RIESGO'!$P$25),"")</f>
        <v/>
      </c>
      <c r="N47" s="49" t="str">
        <f>IF(AND('MAPA DE RIESGO'!$Z$26="Muy Baja",'MAPA DE RIESGO'!$AB$26="Leve"),CONCATENATE("R2C",'MAPA DE RIESGO'!$P$26),"")</f>
        <v/>
      </c>
      <c r="O47" s="50" t="str">
        <f>IF(AND('MAPA DE RIESGO'!$Z$27="Muy Baja",'MAPA DE RIESGO'!$AB$27="Leve"),CONCATENATE("R2C",'MAPA DE RIESGO'!$P$27),"")</f>
        <v/>
      </c>
      <c r="P47" s="48" t="str">
        <f>IF(AND('MAPA DE RIESGO'!$Z$22="Muy Baja",'MAPA DE RIESGO'!$AB$22="Menor"),CONCATENATE("R2C",'MAPA DE RIESGO'!$P$22),"")</f>
        <v/>
      </c>
      <c r="Q47" s="49" t="str">
        <f>IF(AND('MAPA DE RIESGO'!$Z$23="Muy Baja",'MAPA DE RIESGO'!$AB$23="Menor"),CONCATENATE("R2C",'MAPA DE RIESGO'!$P$23),"")</f>
        <v/>
      </c>
      <c r="R47" s="49" t="str">
        <f>IF(AND('MAPA DE RIESGO'!$Z$24="Muy Baja",'MAPA DE RIESGO'!$AB$24="Menor"),CONCATENATE("R2C",'MAPA DE RIESGO'!$P$24),"")</f>
        <v/>
      </c>
      <c r="S47" s="49" t="str">
        <f>IF(AND('MAPA DE RIESGO'!$Z$25="Muy Baja",'MAPA DE RIESGO'!$AB$25="Menor"),CONCATENATE("R2C",'MAPA DE RIESGO'!$P$25),"")</f>
        <v/>
      </c>
      <c r="T47" s="49" t="str">
        <f>IF(AND('MAPA DE RIESGO'!$Z$26="Muy Baja",'MAPA DE RIESGO'!$AB$26="Menor"),CONCATENATE("R2C",'MAPA DE RIESGO'!$P$26),"")</f>
        <v/>
      </c>
      <c r="U47" s="50" t="str">
        <f>IF(AND('MAPA DE RIESGO'!$Z$27="Muy Baja",'MAPA DE RIESGO'!$AB$27="Menor"),CONCATENATE("R2C",'MAPA DE RIESGO'!$P$27),"")</f>
        <v/>
      </c>
      <c r="V47" s="39" t="str">
        <f>IF(AND('MAPA DE RIESGO'!$Z$22="Muy Baja",'MAPA DE RIESGO'!$AB$22="Moderado"),CONCATENATE("R2C",'MAPA DE RIESGO'!$P$22),"")</f>
        <v/>
      </c>
      <c r="W47" s="40" t="str">
        <f>IF(AND('MAPA DE RIESGO'!$Z$23="Muy Baja",'MAPA DE RIESGO'!$AB$23="Moderado"),CONCATENATE("R2C",'MAPA DE RIESGO'!$P$23),"")</f>
        <v/>
      </c>
      <c r="X47" s="40" t="str">
        <f>IF(AND('MAPA DE RIESGO'!$Z$24="Muy Baja",'MAPA DE RIESGO'!$AB$24="Moderado"),CONCATENATE("R2C",'MAPA DE RIESGO'!$P$24),"")</f>
        <v/>
      </c>
      <c r="Y47" s="40" t="str">
        <f>IF(AND('MAPA DE RIESGO'!$Z$25="Muy Baja",'MAPA DE RIESGO'!$AB$25="Moderado"),CONCATENATE("R2C",'MAPA DE RIESGO'!$P$25),"")</f>
        <v/>
      </c>
      <c r="Z47" s="40" t="str">
        <f>IF(AND('MAPA DE RIESGO'!$Z$26="Muy Baja",'MAPA DE RIESGO'!$AB$26="Moderado"),CONCATENATE("R2C",'MAPA DE RIESGO'!$P$26),"")</f>
        <v/>
      </c>
      <c r="AA47" s="41" t="str">
        <f>IF(AND('MAPA DE RIESGO'!$Z$27="Muy Baja",'MAPA DE RIESGO'!$AB$27="Moderado"),CONCATENATE("R2C",'MAPA DE RIESGO'!$P$27),"")</f>
        <v/>
      </c>
      <c r="AB47" s="23" t="str">
        <f>IF(AND('MAPA DE RIESGO'!$Z$22="Muy Baja",'MAPA DE RIESGO'!$AB$22="Mayor"),CONCATENATE("R2C",'MAPA DE RIESGO'!$P$22),"")</f>
        <v/>
      </c>
      <c r="AC47" s="24" t="str">
        <f>IF(AND('MAPA DE RIESGO'!$Z$23="Muy Baja",'MAPA DE RIESGO'!$AB$23="Mayor"),CONCATENATE("R2C",'MAPA DE RIESGO'!$P$23),"")</f>
        <v/>
      </c>
      <c r="AD47" s="24" t="str">
        <f>IF(AND('MAPA DE RIESGO'!$Z$24="Muy Baja",'MAPA DE RIESGO'!$AB$24="Mayor"),CONCATENATE("R2C",'MAPA DE RIESGO'!$P$24),"")</f>
        <v/>
      </c>
      <c r="AE47" s="24" t="str">
        <f>IF(AND('MAPA DE RIESGO'!$Z$25="Muy Baja",'MAPA DE RIESGO'!$AB$25="Mayor"),CONCATENATE("R2C",'MAPA DE RIESGO'!$P$25),"")</f>
        <v/>
      </c>
      <c r="AF47" s="24" t="str">
        <f>IF(AND('MAPA DE RIESGO'!$Z$26="Muy Baja",'MAPA DE RIESGO'!$AB$26="Mayor"),CONCATENATE("R2C",'MAPA DE RIESGO'!$P$26),"")</f>
        <v/>
      </c>
      <c r="AG47" s="25" t="str">
        <f>IF(AND('MAPA DE RIESGO'!$Z$27="Muy Baja",'MAPA DE RIESGO'!$AB$27="Mayor"),CONCATENATE("R2C",'MAPA DE RIESGO'!$P$27),"")</f>
        <v/>
      </c>
      <c r="AH47" s="26" t="str">
        <f>IF(AND('MAPA DE RIESGO'!$Z$22="Muy Baja",'MAPA DE RIESGO'!$AB$22="Catastrófico"),CONCATENATE("R2C",'MAPA DE RIESGO'!$P$22),"")</f>
        <v/>
      </c>
      <c r="AI47" s="27" t="str">
        <f>IF(AND('MAPA DE RIESGO'!$Z$23="Muy Baja",'MAPA DE RIESGO'!$AB$23="Catastrófico"),CONCATENATE("R2C",'MAPA DE RIESGO'!$P$23),"")</f>
        <v/>
      </c>
      <c r="AJ47" s="27" t="str">
        <f>IF(AND('MAPA DE RIESGO'!$Z$24="Muy Baja",'MAPA DE RIESGO'!$AB$24="Catastrófico"),CONCATENATE("R2C",'MAPA DE RIESGO'!$P$24),"")</f>
        <v/>
      </c>
      <c r="AK47" s="27" t="str">
        <f>IF(AND('MAPA DE RIESGO'!$Z$25="Muy Baja",'MAPA DE RIESGO'!$AB$25="Catastrófico"),CONCATENATE("R2C",'MAPA DE RIESGO'!$P$25),"")</f>
        <v/>
      </c>
      <c r="AL47" s="27" t="str">
        <f>IF(AND('MAPA DE RIESGO'!$Z$26="Muy Baja",'MAPA DE RIESGO'!$AB$26="Catastrófico"),CONCATENATE("R2C",'MAPA DE RIESGO'!$P$26),"")</f>
        <v/>
      </c>
      <c r="AM47" s="28" t="str">
        <f>IF(AND('MAPA DE RIESGO'!$Z$27="Muy Baja",'MAPA DE RIESGO'!$AB$27="Catastrófico"),CONCATENATE("R2C",'MAPA DE RIESGO'!$P$27),"")</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421"/>
      <c r="C48" s="421"/>
      <c r="D48" s="422"/>
      <c r="E48" s="478"/>
      <c r="F48" s="479"/>
      <c r="G48" s="479"/>
      <c r="H48" s="479"/>
      <c r="I48" s="464"/>
      <c r="J48" s="48" t="str">
        <f>IF(AND('MAPA DE RIESGO'!$Z$28="Muy Baja",'MAPA DE RIESGO'!$AB$28="Leve"),CONCATENATE("R3C",'MAPA DE RIESGO'!$P$28),"")</f>
        <v/>
      </c>
      <c r="K48" s="49" t="str">
        <f>IF(AND('MAPA DE RIESGO'!$Z$29="Muy Baja",'MAPA DE RIESGO'!$AB$29="Leve"),CONCATENATE("R3C",'MAPA DE RIESGO'!$P$29),"")</f>
        <v/>
      </c>
      <c r="L48" s="49" t="str">
        <f>IF(AND('MAPA DE RIESGO'!$Z$30="Muy Baja",'MAPA DE RIESGO'!$AB$30="Leve"),CONCATENATE("R3C",'MAPA DE RIESGO'!$P$30),"")</f>
        <v/>
      </c>
      <c r="M48" s="49" t="str">
        <f>IF(AND('MAPA DE RIESGO'!$Z$31="Muy Baja",'MAPA DE RIESGO'!$AB$31="Leve"),CONCATENATE("R3C",'MAPA DE RIESGO'!$P$31),"")</f>
        <v/>
      </c>
      <c r="N48" s="49" t="str">
        <f>IF(AND('MAPA DE RIESGO'!$Z$32="Muy Baja",'MAPA DE RIESGO'!$AB$32="Leve"),CONCATENATE("R3C",'MAPA DE RIESGO'!$P$32),"")</f>
        <v/>
      </c>
      <c r="O48" s="50" t="str">
        <f>IF(AND('MAPA DE RIESGO'!$Z$33="Muy Baja",'MAPA DE RIESGO'!$AB$33="Leve"),CONCATENATE("R3C",'MAPA DE RIESGO'!$P$33),"")</f>
        <v/>
      </c>
      <c r="P48" s="48" t="str">
        <f>IF(AND('MAPA DE RIESGO'!$Z$28="Muy Baja",'MAPA DE RIESGO'!$AB$28="Menor"),CONCATENATE("R3C",'MAPA DE RIESGO'!$P$28),"")</f>
        <v/>
      </c>
      <c r="Q48" s="49" t="str">
        <f>IF(AND('MAPA DE RIESGO'!$Z$29="Muy Baja",'MAPA DE RIESGO'!$AB$29="Menor"),CONCATENATE("R3C",'MAPA DE RIESGO'!$P$29),"")</f>
        <v/>
      </c>
      <c r="R48" s="49" t="str">
        <f>IF(AND('MAPA DE RIESGO'!$Z$30="Muy Baja",'MAPA DE RIESGO'!$AB$30="Menor"),CONCATENATE("R3C",'MAPA DE RIESGO'!$P$30),"")</f>
        <v/>
      </c>
      <c r="S48" s="49" t="str">
        <f>IF(AND('MAPA DE RIESGO'!$Z$31="Muy Baja",'MAPA DE RIESGO'!$AB$31="Menor"),CONCATENATE("R3C",'MAPA DE RIESGO'!$P$31),"")</f>
        <v/>
      </c>
      <c r="T48" s="49" t="str">
        <f>IF(AND('MAPA DE RIESGO'!$Z$32="Muy Baja",'MAPA DE RIESGO'!$AB$32="Menor"),CONCATENATE("R3C",'MAPA DE RIESGO'!$P$32),"")</f>
        <v/>
      </c>
      <c r="U48" s="50" t="str">
        <f>IF(AND('MAPA DE RIESGO'!$Z$33="Muy Baja",'MAPA DE RIESGO'!$AB$33="Menor"),CONCATENATE("R3C",'MAPA DE RIESGO'!$P$33),"")</f>
        <v/>
      </c>
      <c r="V48" s="39" t="str">
        <f>IF(AND('MAPA DE RIESGO'!$Z$28="Muy Baja",'MAPA DE RIESGO'!$AB$28="Moderado"),CONCATENATE("R3C",'MAPA DE RIESGO'!$P$28),"")</f>
        <v/>
      </c>
      <c r="W48" s="40" t="str">
        <f>IF(AND('MAPA DE RIESGO'!$Z$29="Muy Baja",'MAPA DE RIESGO'!$AB$29="Moderado"),CONCATENATE("R3C",'MAPA DE RIESGO'!$P$29),"")</f>
        <v/>
      </c>
      <c r="X48" s="40" t="str">
        <f>IF(AND('MAPA DE RIESGO'!$Z$30="Muy Baja",'MAPA DE RIESGO'!$AB$30="Moderado"),CONCATENATE("R3C",'MAPA DE RIESGO'!$P$30),"")</f>
        <v/>
      </c>
      <c r="Y48" s="40" t="str">
        <f>IF(AND('MAPA DE RIESGO'!$Z$31="Muy Baja",'MAPA DE RIESGO'!$AB$31="Moderado"),CONCATENATE("R3C",'MAPA DE RIESGO'!$P$31),"")</f>
        <v/>
      </c>
      <c r="Z48" s="40" t="str">
        <f>IF(AND('MAPA DE RIESGO'!$Z$32="Muy Baja",'MAPA DE RIESGO'!$AB$32="Moderado"),CONCATENATE("R3C",'MAPA DE RIESGO'!$P$32),"")</f>
        <v/>
      </c>
      <c r="AA48" s="41" t="str">
        <f>IF(AND('MAPA DE RIESGO'!$Z$33="Muy Baja",'MAPA DE RIESGO'!$AB$33="Moderado"),CONCATENATE("R3C",'MAPA DE RIESGO'!$P$33),"")</f>
        <v/>
      </c>
      <c r="AB48" s="23" t="str">
        <f>IF(AND('MAPA DE RIESGO'!$Z$28="Muy Baja",'MAPA DE RIESGO'!$AB$28="Mayor"),CONCATENATE("R3C",'MAPA DE RIESGO'!$P$28),"")</f>
        <v/>
      </c>
      <c r="AC48" s="24" t="str">
        <f>IF(AND('MAPA DE RIESGO'!$Z$29="Muy Baja",'MAPA DE RIESGO'!$AB$29="Mayor"),CONCATENATE("R3C",'MAPA DE RIESGO'!$P$29),"")</f>
        <v/>
      </c>
      <c r="AD48" s="24" t="str">
        <f>IF(AND('MAPA DE RIESGO'!$Z$30="Muy Baja",'MAPA DE RIESGO'!$AB$30="Mayor"),CONCATENATE("R3C",'MAPA DE RIESGO'!$P$30),"")</f>
        <v/>
      </c>
      <c r="AE48" s="24" t="str">
        <f>IF(AND('MAPA DE RIESGO'!$Z$31="Muy Baja",'MAPA DE RIESGO'!$AB$31="Mayor"),CONCATENATE("R3C",'MAPA DE RIESGO'!$P$31),"")</f>
        <v/>
      </c>
      <c r="AF48" s="24" t="str">
        <f>IF(AND('MAPA DE RIESGO'!$Z$32="Muy Baja",'MAPA DE RIESGO'!$AB$32="Mayor"),CONCATENATE("R3C",'MAPA DE RIESGO'!$P$32),"")</f>
        <v/>
      </c>
      <c r="AG48" s="25" t="str">
        <f>IF(AND('MAPA DE RIESGO'!$Z$33="Muy Baja",'MAPA DE RIESGO'!$AB$33="Mayor"),CONCATENATE("R3C",'MAPA DE RIESGO'!$P$33),"")</f>
        <v/>
      </c>
      <c r="AH48" s="26" t="str">
        <f>IF(AND('MAPA DE RIESGO'!$Z$28="Muy Baja",'MAPA DE RIESGO'!$AB$28="Catastrófico"),CONCATENATE("R3C",'MAPA DE RIESGO'!$P$28),"")</f>
        <v/>
      </c>
      <c r="AI48" s="27" t="str">
        <f>IF(AND('MAPA DE RIESGO'!$Z$29="Muy Baja",'MAPA DE RIESGO'!$AB$29="Catastrófico"),CONCATENATE("R3C",'MAPA DE RIESGO'!$P$29),"")</f>
        <v/>
      </c>
      <c r="AJ48" s="27" t="str">
        <f>IF(AND('MAPA DE RIESGO'!$Z$30="Muy Baja",'MAPA DE RIESGO'!$AB$30="Catastrófico"),CONCATENATE("R3C",'MAPA DE RIESGO'!$P$30),"")</f>
        <v/>
      </c>
      <c r="AK48" s="27" t="str">
        <f>IF(AND('MAPA DE RIESGO'!$Z$31="Muy Baja",'MAPA DE RIESGO'!$AB$31="Catastrófico"),CONCATENATE("R3C",'MAPA DE RIESGO'!$P$31),"")</f>
        <v/>
      </c>
      <c r="AL48" s="27" t="str">
        <f>IF(AND('MAPA DE RIESGO'!$Z$32="Muy Baja",'MAPA DE RIESGO'!$AB$32="Catastrófico"),CONCATENATE("R3C",'MAPA DE RIESGO'!$P$32),"")</f>
        <v/>
      </c>
      <c r="AM48" s="28" t="str">
        <f>IF(AND('MAPA DE RIESGO'!$Z$33="Muy Baja",'MAPA DE RIESGO'!$AB$33="Catastrófico"),CONCATENATE("R3C",'MAPA DE RIESGO'!$P$33),"")</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421"/>
      <c r="C49" s="421"/>
      <c r="D49" s="422"/>
      <c r="E49" s="462"/>
      <c r="F49" s="463"/>
      <c r="G49" s="463"/>
      <c r="H49" s="463"/>
      <c r="I49" s="464"/>
      <c r="J49" s="48" t="str">
        <f>IF(AND('MAPA DE RIESGO'!$Z$34="Muy Baja",'MAPA DE RIESGO'!$AB$34="Leve"),CONCATENATE("R4C",'MAPA DE RIESGO'!$P$34),"")</f>
        <v/>
      </c>
      <c r="K49" s="49" t="str">
        <f>IF(AND('MAPA DE RIESGO'!$Z$35="Muy Baja",'MAPA DE RIESGO'!$AB$35="Leve"),CONCATENATE("R4C",'MAPA DE RIESGO'!$P$35),"")</f>
        <v/>
      </c>
      <c r="L49" s="49" t="str">
        <f>IF(AND('MAPA DE RIESGO'!$Z$36="Muy Baja",'MAPA DE RIESGO'!$AB$36="Leve"),CONCATENATE("R4C",'MAPA DE RIESGO'!$P$36),"")</f>
        <v/>
      </c>
      <c r="M49" s="49" t="str">
        <f>IF(AND('MAPA DE RIESGO'!$Z$37="Muy Baja",'MAPA DE RIESGO'!$AB$37="Leve"),CONCATENATE("R4C",'MAPA DE RIESGO'!$P$37),"")</f>
        <v/>
      </c>
      <c r="N49" s="49" t="str">
        <f>IF(AND('MAPA DE RIESGO'!$Z$38="Muy Baja",'MAPA DE RIESGO'!$AB$38="Leve"),CONCATENATE("R4C",'MAPA DE RIESGO'!$P$38),"")</f>
        <v/>
      </c>
      <c r="O49" s="50" t="str">
        <f>IF(AND('MAPA DE RIESGO'!$Z$39="Muy Baja",'MAPA DE RIESGO'!$AB$39="Leve"),CONCATENATE("R4C",'MAPA DE RIESGO'!$P$39),"")</f>
        <v/>
      </c>
      <c r="P49" s="48" t="str">
        <f>IF(AND('MAPA DE RIESGO'!$Z$34="Muy Baja",'MAPA DE RIESGO'!$AB$34="Menor"),CONCATENATE("R4C",'MAPA DE RIESGO'!$P$34),"")</f>
        <v/>
      </c>
      <c r="Q49" s="49" t="str">
        <f>IF(AND('MAPA DE RIESGO'!$Z$35="Muy Baja",'MAPA DE RIESGO'!$AB$35="Menor"),CONCATENATE("R4C",'MAPA DE RIESGO'!$P$35),"")</f>
        <v/>
      </c>
      <c r="R49" s="49" t="str">
        <f>IF(AND('MAPA DE RIESGO'!$Z$36="Muy Baja",'MAPA DE RIESGO'!$AB$36="Menor"),CONCATENATE("R4C",'MAPA DE RIESGO'!$P$36),"")</f>
        <v/>
      </c>
      <c r="S49" s="49" t="str">
        <f>IF(AND('MAPA DE RIESGO'!$Z$37="Muy Baja",'MAPA DE RIESGO'!$AB$37="Menor"),CONCATENATE("R4C",'MAPA DE RIESGO'!$P$37),"")</f>
        <v/>
      </c>
      <c r="T49" s="49" t="str">
        <f>IF(AND('MAPA DE RIESGO'!$Z$38="Muy Baja",'MAPA DE RIESGO'!$AB$38="Menor"),CONCATENATE("R4C",'MAPA DE RIESGO'!$P$38),"")</f>
        <v/>
      </c>
      <c r="U49" s="50" t="str">
        <f>IF(AND('MAPA DE RIESGO'!$Z$39="Muy Baja",'MAPA DE RIESGO'!$AB$39="Menor"),CONCATENATE("R4C",'MAPA DE RIESGO'!$P$39),"")</f>
        <v/>
      </c>
      <c r="V49" s="39" t="str">
        <f>IF(AND('MAPA DE RIESGO'!$Z$34="Muy Baja",'MAPA DE RIESGO'!$AB$34="Moderado"),CONCATENATE("R4C",'MAPA DE RIESGO'!$P$34),"")</f>
        <v/>
      </c>
      <c r="W49" s="40" t="str">
        <f>IF(AND('MAPA DE RIESGO'!$Z$35="Muy Baja",'MAPA DE RIESGO'!$AB$35="Moderado"),CONCATENATE("R4C",'MAPA DE RIESGO'!$P$35),"")</f>
        <v/>
      </c>
      <c r="X49" s="40" t="str">
        <f>IF(AND('MAPA DE RIESGO'!$Z$36="Muy Baja",'MAPA DE RIESGO'!$AB$36="Moderado"),CONCATENATE("R4C",'MAPA DE RIESGO'!$P$36),"")</f>
        <v/>
      </c>
      <c r="Y49" s="40" t="str">
        <f>IF(AND('MAPA DE RIESGO'!$Z$37="Muy Baja",'MAPA DE RIESGO'!$AB$37="Moderado"),CONCATENATE("R4C",'MAPA DE RIESGO'!$P$37),"")</f>
        <v/>
      </c>
      <c r="Z49" s="40" t="str">
        <f>IF(AND('MAPA DE RIESGO'!$Z$38="Muy Baja",'MAPA DE RIESGO'!$AB$38="Moderado"),CONCATENATE("R4C",'MAPA DE RIESGO'!$P$38),"")</f>
        <v/>
      </c>
      <c r="AA49" s="41" t="str">
        <f>IF(AND('MAPA DE RIESGO'!$Z$39="Muy Baja",'MAPA DE RIESGO'!$AB$39="Moderado"),CONCATENATE("R4C",'MAPA DE RIESGO'!$P$39),"")</f>
        <v/>
      </c>
      <c r="AB49" s="23" t="str">
        <f>IF(AND('MAPA DE RIESGO'!$Z$34="Muy Baja",'MAPA DE RIESGO'!$AB$34="Mayor"),CONCATENATE("R4C",'MAPA DE RIESGO'!$P$34),"")</f>
        <v/>
      </c>
      <c r="AC49" s="24" t="str">
        <f>IF(AND('MAPA DE RIESGO'!$Z$35="Muy Baja",'MAPA DE RIESGO'!$AB$35="Mayor"),CONCATENATE("R4C",'MAPA DE RIESGO'!$P$35),"")</f>
        <v/>
      </c>
      <c r="AD49" s="24" t="str">
        <f>IF(AND('MAPA DE RIESGO'!$Z$36="Muy Baja",'MAPA DE RIESGO'!$AB$36="Mayor"),CONCATENATE("R4C",'MAPA DE RIESGO'!$P$36),"")</f>
        <v/>
      </c>
      <c r="AE49" s="24" t="str">
        <f>IF(AND('MAPA DE RIESGO'!$Z$37="Muy Baja",'MAPA DE RIESGO'!$AB$37="Mayor"),CONCATENATE("R4C",'MAPA DE RIESGO'!$P$37),"")</f>
        <v/>
      </c>
      <c r="AF49" s="24" t="str">
        <f>IF(AND('MAPA DE RIESGO'!$Z$38="Muy Baja",'MAPA DE RIESGO'!$AB$38="Mayor"),CONCATENATE("R4C",'MAPA DE RIESGO'!$P$38),"")</f>
        <v/>
      </c>
      <c r="AG49" s="25" t="str">
        <f>IF(AND('MAPA DE RIESGO'!$Z$39="Muy Baja",'MAPA DE RIESGO'!$AB$39="Mayor"),CONCATENATE("R4C",'MAPA DE RIESGO'!$P$39),"")</f>
        <v/>
      </c>
      <c r="AH49" s="26" t="str">
        <f>IF(AND('MAPA DE RIESGO'!$Z$34="Muy Baja",'MAPA DE RIESGO'!$AB$34="Catastrófico"),CONCATENATE("R4C",'MAPA DE RIESGO'!$P$34),"")</f>
        <v/>
      </c>
      <c r="AI49" s="27" t="str">
        <f>IF(AND('MAPA DE RIESGO'!$Z$35="Muy Baja",'MAPA DE RIESGO'!$AB$35="Catastrófico"),CONCATENATE("R4C",'MAPA DE RIESGO'!$P$35),"")</f>
        <v/>
      </c>
      <c r="AJ49" s="27" t="str">
        <f>IF(AND('MAPA DE RIESGO'!$Z$36="Muy Baja",'MAPA DE RIESGO'!$AB$36="Catastrófico"),CONCATENATE("R4C",'MAPA DE RIESGO'!$P$36),"")</f>
        <v/>
      </c>
      <c r="AK49" s="27" t="str">
        <f>IF(AND('MAPA DE RIESGO'!$Z$37="Muy Baja",'MAPA DE RIESGO'!$AB$37="Catastrófico"),CONCATENATE("R4C",'MAPA DE RIESGO'!$P$37),"")</f>
        <v/>
      </c>
      <c r="AL49" s="27" t="str">
        <f>IF(AND('MAPA DE RIESGO'!$Z$38="Muy Baja",'MAPA DE RIESGO'!$AB$38="Catastrófico"),CONCATENATE("R4C",'MAPA DE RIESGO'!$P$38),"")</f>
        <v/>
      </c>
      <c r="AM49" s="28" t="str">
        <f>IF(AND('MAPA DE RIESGO'!$Z$39="Muy Baja",'MAPA DE RIESGO'!$AB$39="Catastrófico"),CONCATENATE("R4C",'MAPA DE RIESGO'!$P$39),"")</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421"/>
      <c r="C50" s="421"/>
      <c r="D50" s="422"/>
      <c r="E50" s="462"/>
      <c r="F50" s="463"/>
      <c r="G50" s="463"/>
      <c r="H50" s="463"/>
      <c r="I50" s="464"/>
      <c r="J50" s="48" t="str">
        <f>IF(AND('MAPA DE RIESGO'!$Z$40="Muy Baja",'MAPA DE RIESGO'!$AB$40="Leve"),CONCATENATE("R5C",'MAPA DE RIESGO'!$P$40),"")</f>
        <v/>
      </c>
      <c r="K50" s="49" t="str">
        <f>IF(AND('MAPA DE RIESGO'!$Z$41="Muy Baja",'MAPA DE RIESGO'!$AB$41="Leve"),CONCATENATE("R5C",'MAPA DE RIESGO'!$P$41),"")</f>
        <v/>
      </c>
      <c r="L50" s="49" t="str">
        <f>IF(AND('MAPA DE RIESGO'!$Z$42="Muy Baja",'MAPA DE RIESGO'!$AB$42="Leve"),CONCATENATE("R5C",'MAPA DE RIESGO'!$P$42),"")</f>
        <v/>
      </c>
      <c r="M50" s="49" t="str">
        <f>IF(AND('MAPA DE RIESGO'!$Z$43="Muy Baja",'MAPA DE RIESGO'!$AB$43="Leve"),CONCATENATE("R5C",'MAPA DE RIESGO'!$P$43),"")</f>
        <v/>
      </c>
      <c r="N50" s="49" t="str">
        <f>IF(AND('MAPA DE RIESGO'!$Z$44="Muy Baja",'MAPA DE RIESGO'!$AB$44="Leve"),CONCATENATE("R5C",'MAPA DE RIESGO'!$P$44),"")</f>
        <v/>
      </c>
      <c r="O50" s="50" t="str">
        <f>IF(AND('MAPA DE RIESGO'!$Z$45="Muy Baja",'MAPA DE RIESGO'!$AB$45="Leve"),CONCATENATE("R5C",'MAPA DE RIESGO'!$P$45),"")</f>
        <v/>
      </c>
      <c r="P50" s="48" t="str">
        <f>IF(AND('MAPA DE RIESGO'!$Z$40="Muy Baja",'MAPA DE RIESGO'!$AB$40="Menor"),CONCATENATE("R5C",'MAPA DE RIESGO'!$P$40),"")</f>
        <v/>
      </c>
      <c r="Q50" s="49" t="str">
        <f>IF(AND('MAPA DE RIESGO'!$Z$41="Muy Baja",'MAPA DE RIESGO'!$AB$41="Menor"),CONCATENATE("R5C",'MAPA DE RIESGO'!$P$41),"")</f>
        <v/>
      </c>
      <c r="R50" s="49" t="str">
        <f>IF(AND('MAPA DE RIESGO'!$Z$42="Muy Baja",'MAPA DE RIESGO'!$AB$42="Menor"),CONCATENATE("R5C",'MAPA DE RIESGO'!$P$42),"")</f>
        <v/>
      </c>
      <c r="S50" s="49" t="str">
        <f>IF(AND('MAPA DE RIESGO'!$Z$43="Muy Baja",'MAPA DE RIESGO'!$AB$43="Menor"),CONCATENATE("R5C",'MAPA DE RIESGO'!$P$43),"")</f>
        <v/>
      </c>
      <c r="T50" s="49" t="str">
        <f>IF(AND('MAPA DE RIESGO'!$Z$44="Muy Baja",'MAPA DE RIESGO'!$AB$44="Menor"),CONCATENATE("R5C",'MAPA DE RIESGO'!$P$44),"")</f>
        <v/>
      </c>
      <c r="U50" s="50" t="str">
        <f>IF(AND('MAPA DE RIESGO'!$Z$45="Muy Baja",'MAPA DE RIESGO'!$AB$45="Menor"),CONCATENATE("R5C",'MAPA DE RIESGO'!$P$45),"")</f>
        <v/>
      </c>
      <c r="V50" s="39" t="str">
        <f>IF(AND('MAPA DE RIESGO'!$Z$40="Muy Baja",'MAPA DE RIESGO'!$AB$40="Moderado"),CONCATENATE("R5C",'MAPA DE RIESGO'!$P$40),"")</f>
        <v/>
      </c>
      <c r="W50" s="40" t="str">
        <f>IF(AND('MAPA DE RIESGO'!$Z$41="Muy Baja",'MAPA DE RIESGO'!$AB$41="Moderado"),CONCATENATE("R5C",'MAPA DE RIESGO'!$P$41),"")</f>
        <v/>
      </c>
      <c r="X50" s="40" t="str">
        <f>IF(AND('MAPA DE RIESGO'!$Z$42="Muy Baja",'MAPA DE RIESGO'!$AB$42="Moderado"),CONCATENATE("R5C",'MAPA DE RIESGO'!$P$42),"")</f>
        <v/>
      </c>
      <c r="Y50" s="40" t="str">
        <f>IF(AND('MAPA DE RIESGO'!$Z$43="Muy Baja",'MAPA DE RIESGO'!$AB$43="Moderado"),CONCATENATE("R5C",'MAPA DE RIESGO'!$P$43),"")</f>
        <v/>
      </c>
      <c r="Z50" s="40" t="str">
        <f>IF(AND('MAPA DE RIESGO'!$Z$44="Muy Baja",'MAPA DE RIESGO'!$AB$44="Moderado"),CONCATENATE("R5C",'MAPA DE RIESGO'!$P$44),"")</f>
        <v/>
      </c>
      <c r="AA50" s="41" t="str">
        <f>IF(AND('MAPA DE RIESGO'!$Z$45="Muy Baja",'MAPA DE RIESGO'!$AB$45="Moderado"),CONCATENATE("R5C",'MAPA DE RIESGO'!$P$45),"")</f>
        <v/>
      </c>
      <c r="AB50" s="23" t="str">
        <f>IF(AND('MAPA DE RIESGO'!$Z$40="Muy Baja",'MAPA DE RIESGO'!$AB$40="Mayor"),CONCATENATE("R5C",'MAPA DE RIESGO'!$P$40),"")</f>
        <v/>
      </c>
      <c r="AC50" s="24" t="str">
        <f>IF(AND('MAPA DE RIESGO'!$Z$41="Muy Baja",'MAPA DE RIESGO'!$AB$41="Mayor"),CONCATENATE("R5C",'MAPA DE RIESGO'!$P$41),"")</f>
        <v/>
      </c>
      <c r="AD50" s="29" t="str">
        <f>IF(AND('MAPA DE RIESGO'!$Z$42="Muy Baja",'MAPA DE RIESGO'!$AB$42="Mayor"),CONCATENATE("R5C",'MAPA DE RIESGO'!$P$42),"")</f>
        <v/>
      </c>
      <c r="AE50" s="29" t="str">
        <f>IF(AND('MAPA DE RIESGO'!$Z$43="Muy Baja",'MAPA DE RIESGO'!$AB$43="Mayor"),CONCATENATE("R5C",'MAPA DE RIESGO'!$P$43),"")</f>
        <v/>
      </c>
      <c r="AF50" s="29" t="str">
        <f>IF(AND('MAPA DE RIESGO'!$Z$44="Muy Baja",'MAPA DE RIESGO'!$AB$44="Mayor"),CONCATENATE("R5C",'MAPA DE RIESGO'!$P$44),"")</f>
        <v/>
      </c>
      <c r="AG50" s="25" t="str">
        <f>IF(AND('MAPA DE RIESGO'!$Z$45="Muy Baja",'MAPA DE RIESGO'!$AB$45="Mayor"),CONCATENATE("R5C",'MAPA DE RIESGO'!$P$45),"")</f>
        <v/>
      </c>
      <c r="AH50" s="26" t="str">
        <f>IF(AND('MAPA DE RIESGO'!$Z$40="Muy Baja",'MAPA DE RIESGO'!$AB$40="Catastrófico"),CONCATENATE("R5C",'MAPA DE RIESGO'!$P$40),"")</f>
        <v/>
      </c>
      <c r="AI50" s="27" t="str">
        <f>IF(AND('MAPA DE RIESGO'!$Z$41="Muy Baja",'MAPA DE RIESGO'!$AB$41="Catastrófico"),CONCATENATE("R5C",'MAPA DE RIESGO'!$P$41),"")</f>
        <v/>
      </c>
      <c r="AJ50" s="27" t="str">
        <f>IF(AND('MAPA DE RIESGO'!$Z$42="Muy Baja",'MAPA DE RIESGO'!$AB$42="Catastrófico"),CONCATENATE("R5C",'MAPA DE RIESGO'!$P$42),"")</f>
        <v/>
      </c>
      <c r="AK50" s="27" t="str">
        <f>IF(AND('MAPA DE RIESGO'!$Z$43="Muy Baja",'MAPA DE RIESGO'!$AB$43="Catastrófico"),CONCATENATE("R5C",'MAPA DE RIESGO'!$P$43),"")</f>
        <v/>
      </c>
      <c r="AL50" s="27" t="str">
        <f>IF(AND('MAPA DE RIESGO'!$Z$44="Muy Baja",'MAPA DE RIESGO'!$AB$44="Catastrófico"),CONCATENATE("R5C",'MAPA DE RIESGO'!$P$44),"")</f>
        <v/>
      </c>
      <c r="AM50" s="28" t="str">
        <f>IF(AND('MAPA DE RIESGO'!$Z$45="Muy Baja",'MAPA DE RIESGO'!$AB$45="Catastrófico"),CONCATENATE("R5C",'MAPA DE RIESGO'!$P$45),"")</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421"/>
      <c r="C51" s="421"/>
      <c r="D51" s="422"/>
      <c r="E51" s="462"/>
      <c r="F51" s="463"/>
      <c r="G51" s="463"/>
      <c r="H51" s="463"/>
      <c r="I51" s="464"/>
      <c r="J51" s="48" t="str">
        <f>IF(AND('MAPA DE RIESGO'!$Z$46="Muy Baja",'MAPA DE RIESGO'!$AB$46="Leve"),CONCATENATE("R6C",'MAPA DE RIESGO'!$P$46),"")</f>
        <v/>
      </c>
      <c r="K51" s="49" t="str">
        <f>IF(AND('MAPA DE RIESGO'!$Z$47="Muy Baja",'MAPA DE RIESGO'!$AB$47="Leve"),CONCATENATE("R6C",'MAPA DE RIESGO'!$P$47),"")</f>
        <v/>
      </c>
      <c r="L51" s="49" t="str">
        <f>IF(AND('MAPA DE RIESGO'!$Z$48="Muy Baja",'MAPA DE RIESGO'!$AB$48="Leve"),CONCATENATE("R6C",'MAPA DE RIESGO'!$P$48),"")</f>
        <v/>
      </c>
      <c r="M51" s="49" t="str">
        <f>IF(AND('MAPA DE RIESGO'!$Z$49="Muy Baja",'MAPA DE RIESGO'!$AB$49="Leve"),CONCATENATE("R6C",'MAPA DE RIESGO'!$P$49),"")</f>
        <v/>
      </c>
      <c r="N51" s="49" t="str">
        <f>IF(AND('MAPA DE RIESGO'!$Z$50="Muy Baja",'MAPA DE RIESGO'!$AB$50="Leve"),CONCATENATE("R6C",'MAPA DE RIESGO'!$P$50),"")</f>
        <v/>
      </c>
      <c r="O51" s="50" t="str">
        <f>IF(AND('MAPA DE RIESGO'!$Z$51="Muy Baja",'MAPA DE RIESGO'!$AB$51="Leve"),CONCATENATE("R6C",'MAPA DE RIESGO'!$P$51),"")</f>
        <v/>
      </c>
      <c r="P51" s="48" t="str">
        <f>IF(AND('MAPA DE RIESGO'!$Z$46="Muy Baja",'MAPA DE RIESGO'!$AB$46="Menor"),CONCATENATE("R6C",'MAPA DE RIESGO'!$P$46),"")</f>
        <v/>
      </c>
      <c r="Q51" s="49" t="str">
        <f>IF(AND('MAPA DE RIESGO'!$Z$47="Muy Baja",'MAPA DE RIESGO'!$AB$47="Menor"),CONCATENATE("R6C",'MAPA DE RIESGO'!$P$47),"")</f>
        <v/>
      </c>
      <c r="R51" s="49" t="str">
        <f>IF(AND('MAPA DE RIESGO'!$Z$48="Muy Baja",'MAPA DE RIESGO'!$AB$48="Menor"),CONCATENATE("R6C",'MAPA DE RIESGO'!$P$48),"")</f>
        <v/>
      </c>
      <c r="S51" s="49" t="str">
        <f>IF(AND('MAPA DE RIESGO'!$Z$49="Muy Baja",'MAPA DE RIESGO'!$AB$49="Menor"),CONCATENATE("R6C",'MAPA DE RIESGO'!$P$49),"")</f>
        <v/>
      </c>
      <c r="T51" s="49" t="str">
        <f>IF(AND('MAPA DE RIESGO'!$Z$50="Muy Baja",'MAPA DE RIESGO'!$AB$50="Menor"),CONCATENATE("R6C",'MAPA DE RIESGO'!$P$50),"")</f>
        <v/>
      </c>
      <c r="U51" s="50" t="str">
        <f>IF(AND('MAPA DE RIESGO'!$Z$51="Muy Baja",'MAPA DE RIESGO'!$AB$51="Menor"),CONCATENATE("R6C",'MAPA DE RIESGO'!$P$51),"")</f>
        <v/>
      </c>
      <c r="V51" s="39" t="str">
        <f>IF(AND('MAPA DE RIESGO'!$Z$46="Muy Baja",'MAPA DE RIESGO'!$AB$46="Moderado"),CONCATENATE("R6C",'MAPA DE RIESGO'!$P$46),"")</f>
        <v/>
      </c>
      <c r="W51" s="40" t="str">
        <f>IF(AND('MAPA DE RIESGO'!$Z$47="Muy Baja",'MAPA DE RIESGO'!$AB$47="Moderado"),CONCATENATE("R6C",'MAPA DE RIESGO'!$P$47),"")</f>
        <v/>
      </c>
      <c r="X51" s="40" t="str">
        <f>IF(AND('MAPA DE RIESGO'!$Z$48="Muy Baja",'MAPA DE RIESGO'!$AB$48="Moderado"),CONCATENATE("R6C",'MAPA DE RIESGO'!$P$48),"")</f>
        <v/>
      </c>
      <c r="Y51" s="40" t="str">
        <f>IF(AND('MAPA DE RIESGO'!$Z$49="Muy Baja",'MAPA DE RIESGO'!$AB$49="Moderado"),CONCATENATE("R6C",'MAPA DE RIESGO'!$P$49),"")</f>
        <v/>
      </c>
      <c r="Z51" s="40" t="str">
        <f>IF(AND('MAPA DE RIESGO'!$Z$50="Muy Baja",'MAPA DE RIESGO'!$AB$50="Moderado"),CONCATENATE("R6C",'MAPA DE RIESGO'!$P$50),"")</f>
        <v/>
      </c>
      <c r="AA51" s="41" t="str">
        <f>IF(AND('MAPA DE RIESGO'!$Z$51="Muy Baja",'MAPA DE RIESGO'!$AB$51="Moderado"),CONCATENATE("R6C",'MAPA DE RIESGO'!$P$51),"")</f>
        <v/>
      </c>
      <c r="AB51" s="23" t="str">
        <f>IF(AND('MAPA DE RIESGO'!$Z$46="Muy Baja",'MAPA DE RIESGO'!$AB$46="Mayor"),CONCATENATE("R6C",'MAPA DE RIESGO'!$P$46),"")</f>
        <v/>
      </c>
      <c r="AC51" s="24" t="str">
        <f>IF(AND('MAPA DE RIESGO'!$Z$47="Muy Baja",'MAPA DE RIESGO'!$AB$47="Mayor"),CONCATENATE("R6C",'MAPA DE RIESGO'!$P$47),"")</f>
        <v/>
      </c>
      <c r="AD51" s="29" t="str">
        <f>IF(AND('MAPA DE RIESGO'!$Z$48="Muy Baja",'MAPA DE RIESGO'!$AB$48="Mayor"),CONCATENATE("R6C",'MAPA DE RIESGO'!$P$48),"")</f>
        <v/>
      </c>
      <c r="AE51" s="29" t="str">
        <f>IF(AND('MAPA DE RIESGO'!$Z$49="Muy Baja",'MAPA DE RIESGO'!$AB$49="Mayor"),CONCATENATE("R6C",'MAPA DE RIESGO'!$P$49),"")</f>
        <v/>
      </c>
      <c r="AF51" s="29" t="str">
        <f>IF(AND('MAPA DE RIESGO'!$Z$50="Muy Baja",'MAPA DE RIESGO'!$AB$50="Mayor"),CONCATENATE("R6C",'MAPA DE RIESGO'!$P$50),"")</f>
        <v/>
      </c>
      <c r="AG51" s="25" t="str">
        <f>IF(AND('MAPA DE RIESGO'!$Z$51="Muy Baja",'MAPA DE RIESGO'!$AB$51="Mayor"),CONCATENATE("R6C",'MAPA DE RIESGO'!$P$51),"")</f>
        <v/>
      </c>
      <c r="AH51" s="26" t="str">
        <f>IF(AND('MAPA DE RIESGO'!$Z$46="Muy Baja",'MAPA DE RIESGO'!$AB$46="Catastrófico"),CONCATENATE("R6C",'MAPA DE RIESGO'!$P$46),"")</f>
        <v/>
      </c>
      <c r="AI51" s="27" t="str">
        <f>IF(AND('MAPA DE RIESGO'!$Z$47="Muy Baja",'MAPA DE RIESGO'!$AB$47="Catastrófico"),CONCATENATE("R6C",'MAPA DE RIESGO'!$P$47),"")</f>
        <v/>
      </c>
      <c r="AJ51" s="27" t="str">
        <f>IF(AND('MAPA DE RIESGO'!$Z$48="Muy Baja",'MAPA DE RIESGO'!$AB$48="Catastrófico"),CONCATENATE("R6C",'MAPA DE RIESGO'!$P$48),"")</f>
        <v/>
      </c>
      <c r="AK51" s="27" t="str">
        <f>IF(AND('MAPA DE RIESGO'!$Z$49="Muy Baja",'MAPA DE RIESGO'!$AB$49="Catastrófico"),CONCATENATE("R6C",'MAPA DE RIESGO'!$P$49),"")</f>
        <v/>
      </c>
      <c r="AL51" s="27" t="str">
        <f>IF(AND('MAPA DE RIESGO'!$Z$50="Muy Baja",'MAPA DE RIESGO'!$AB$50="Catastrófico"),CONCATENATE("R6C",'MAPA DE RIESGO'!$P$50),"")</f>
        <v/>
      </c>
      <c r="AM51" s="28" t="str">
        <f>IF(AND('MAPA DE RIESGO'!$Z$51="Muy Baja",'MAPA DE RIESGO'!$AB$51="Catastrófico"),CONCATENATE("R6C",'MAPA DE RIESGO'!$P$51),"")</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421"/>
      <c r="C52" s="421"/>
      <c r="D52" s="422"/>
      <c r="E52" s="462"/>
      <c r="F52" s="463"/>
      <c r="G52" s="463"/>
      <c r="H52" s="463"/>
      <c r="I52" s="464"/>
      <c r="J52" s="48" t="str">
        <f>IF(AND('MAPA DE RIESGO'!$Z$52="Muy Baja",'MAPA DE RIESGO'!$AB$52="Leve"),CONCATENATE("R7C",'MAPA DE RIESGO'!$P$52),"")</f>
        <v/>
      </c>
      <c r="K52" s="49" t="str">
        <f>IF(AND('MAPA DE RIESGO'!$Z$53="Muy Baja",'MAPA DE RIESGO'!$AB$53="Leve"),CONCATENATE("R7C",'MAPA DE RIESGO'!$P$53),"")</f>
        <v/>
      </c>
      <c r="L52" s="49" t="str">
        <f>IF(AND('MAPA DE RIESGO'!$Z$54="Muy Baja",'MAPA DE RIESGO'!$AB$54="Leve"),CONCATENATE("R7C",'MAPA DE RIESGO'!$P$54),"")</f>
        <v/>
      </c>
      <c r="M52" s="49" t="str">
        <f>IF(AND('MAPA DE RIESGO'!$Z$55="Muy Baja",'MAPA DE RIESGO'!$AB$55="Leve"),CONCATENATE("R7C",'MAPA DE RIESGO'!$P$55),"")</f>
        <v/>
      </c>
      <c r="N52" s="49" t="str">
        <f>IF(AND('MAPA DE RIESGO'!$Z$56="Muy Baja",'MAPA DE RIESGO'!$AB$56="Leve"),CONCATENATE("R7C",'MAPA DE RIESGO'!$P$56),"")</f>
        <v/>
      </c>
      <c r="O52" s="50" t="str">
        <f>IF(AND('MAPA DE RIESGO'!$Z$57="Muy Baja",'MAPA DE RIESGO'!$AB$57="Leve"),CONCATENATE("R7C",'MAPA DE RIESGO'!$P$57),"")</f>
        <v/>
      </c>
      <c r="P52" s="48" t="str">
        <f>IF(AND('MAPA DE RIESGO'!$Z$52="Muy Baja",'MAPA DE RIESGO'!$AB$52="Menor"),CONCATENATE("R7C",'MAPA DE RIESGO'!$P$52),"")</f>
        <v/>
      </c>
      <c r="Q52" s="49" t="str">
        <f>IF(AND('MAPA DE RIESGO'!$Z$53="Muy Baja",'MAPA DE RIESGO'!$AB$53="Menor"),CONCATENATE("R7C",'MAPA DE RIESGO'!$P$53),"")</f>
        <v/>
      </c>
      <c r="R52" s="49" t="str">
        <f>IF(AND('MAPA DE RIESGO'!$Z$54="Muy Baja",'MAPA DE RIESGO'!$AB$54="Menor"),CONCATENATE("R7C",'MAPA DE RIESGO'!$P$54),"")</f>
        <v/>
      </c>
      <c r="S52" s="49" t="str">
        <f>IF(AND('MAPA DE RIESGO'!$Z$55="Muy Baja",'MAPA DE RIESGO'!$AB$55="Menor"),CONCATENATE("R7C",'MAPA DE RIESGO'!$P$55),"")</f>
        <v/>
      </c>
      <c r="T52" s="49" t="str">
        <f>IF(AND('MAPA DE RIESGO'!$Z$56="Muy Baja",'MAPA DE RIESGO'!$AB$56="Menor"),CONCATENATE("R7C",'MAPA DE RIESGO'!$P$56),"")</f>
        <v/>
      </c>
      <c r="U52" s="50" t="str">
        <f>IF(AND('MAPA DE RIESGO'!$Z$57="Muy Baja",'MAPA DE RIESGO'!$AB$57="Menor"),CONCATENATE("R7C",'MAPA DE RIESGO'!$P$57),"")</f>
        <v/>
      </c>
      <c r="V52" s="39" t="str">
        <f>IF(AND('MAPA DE RIESGO'!$Z$52="Muy Baja",'MAPA DE RIESGO'!$AB$52="Moderado"),CONCATENATE("R7C",'MAPA DE RIESGO'!$P$52),"")</f>
        <v/>
      </c>
      <c r="W52" s="40" t="str">
        <f>IF(AND('MAPA DE RIESGO'!$Z$53="Muy Baja",'MAPA DE RIESGO'!$AB$53="Moderado"),CONCATENATE("R7C",'MAPA DE RIESGO'!$P$53),"")</f>
        <v/>
      </c>
      <c r="X52" s="40" t="str">
        <f>IF(AND('MAPA DE RIESGO'!$Z$54="Muy Baja",'MAPA DE RIESGO'!$AB$54="Moderado"),CONCATENATE("R7C",'MAPA DE RIESGO'!$P$54),"")</f>
        <v/>
      </c>
      <c r="Y52" s="40" t="str">
        <f>IF(AND('MAPA DE RIESGO'!$Z$55="Muy Baja",'MAPA DE RIESGO'!$AB$55="Moderado"),CONCATENATE("R7C",'MAPA DE RIESGO'!$P$55),"")</f>
        <v/>
      </c>
      <c r="Z52" s="40" t="str">
        <f>IF(AND('MAPA DE RIESGO'!$Z$56="Muy Baja",'MAPA DE RIESGO'!$AB$56="Moderado"),CONCATENATE("R7C",'MAPA DE RIESGO'!$P$56),"")</f>
        <v/>
      </c>
      <c r="AA52" s="41" t="str">
        <f>IF(AND('MAPA DE RIESGO'!$Z$57="Muy Baja",'MAPA DE RIESGO'!$AB$57="Moderado"),CONCATENATE("R7C",'MAPA DE RIESGO'!$P$57),"")</f>
        <v/>
      </c>
      <c r="AB52" s="23" t="str">
        <f>IF(AND('MAPA DE RIESGO'!$Z$52="Muy Baja",'MAPA DE RIESGO'!$AB$52="Mayor"),CONCATENATE("R7C",'MAPA DE RIESGO'!$P$52),"")</f>
        <v/>
      </c>
      <c r="AC52" s="24" t="str">
        <f>IF(AND('MAPA DE RIESGO'!$Z$53="Muy Baja",'MAPA DE RIESGO'!$AB$53="Mayor"),CONCATENATE("R7C",'MAPA DE RIESGO'!$P$53),"")</f>
        <v/>
      </c>
      <c r="AD52" s="29" t="str">
        <f>IF(AND('MAPA DE RIESGO'!$Z$54="Muy Baja",'MAPA DE RIESGO'!$AB$54="Mayor"),CONCATENATE("R7C",'MAPA DE RIESGO'!$P$54),"")</f>
        <v/>
      </c>
      <c r="AE52" s="29" t="str">
        <f>IF(AND('MAPA DE RIESGO'!$Z$55="Muy Baja",'MAPA DE RIESGO'!$AB$55="Mayor"),CONCATENATE("R7C",'MAPA DE RIESGO'!$P$55),"")</f>
        <v/>
      </c>
      <c r="AF52" s="29" t="str">
        <f>IF(AND('MAPA DE RIESGO'!$Z$56="Muy Baja",'MAPA DE RIESGO'!$AB$56="Mayor"),CONCATENATE("R7C",'MAPA DE RIESGO'!$P$56),"")</f>
        <v/>
      </c>
      <c r="AG52" s="25" t="str">
        <f>IF(AND('MAPA DE RIESGO'!$Z$57="Muy Baja",'MAPA DE RIESGO'!$AB$57="Mayor"),CONCATENATE("R7C",'MAPA DE RIESGO'!$P$57),"")</f>
        <v/>
      </c>
      <c r="AH52" s="26" t="str">
        <f>IF(AND('MAPA DE RIESGO'!$Z$52="Muy Baja",'MAPA DE RIESGO'!$AB$52="Catastrófico"),CONCATENATE("R7C",'MAPA DE RIESGO'!$P$52),"")</f>
        <v/>
      </c>
      <c r="AI52" s="27" t="str">
        <f>IF(AND('MAPA DE RIESGO'!$Z$53="Muy Baja",'MAPA DE RIESGO'!$AB$53="Catastrófico"),CONCATENATE("R7C",'MAPA DE RIESGO'!$P$53),"")</f>
        <v/>
      </c>
      <c r="AJ52" s="27" t="str">
        <f>IF(AND('MAPA DE RIESGO'!$Z$54="Muy Baja",'MAPA DE RIESGO'!$AB$54="Catastrófico"),CONCATENATE("R7C",'MAPA DE RIESGO'!$P$54),"")</f>
        <v/>
      </c>
      <c r="AK52" s="27" t="str">
        <f>IF(AND('MAPA DE RIESGO'!$Z$55="Muy Baja",'MAPA DE RIESGO'!$AB$55="Catastrófico"),CONCATENATE("R7C",'MAPA DE RIESGO'!$P$55),"")</f>
        <v/>
      </c>
      <c r="AL52" s="27" t="str">
        <f>IF(AND('MAPA DE RIESGO'!$Z$56="Muy Baja",'MAPA DE RIESGO'!$AB$56="Catastrófico"),CONCATENATE("R7C",'MAPA DE RIESGO'!$P$56),"")</f>
        <v/>
      </c>
      <c r="AM52" s="28" t="str">
        <f>IF(AND('MAPA DE RIESGO'!$Z$57="Muy Baja",'MAPA DE RIESGO'!$AB$57="Catastrófico"),CONCATENATE("R7C",'MAPA DE RIESGO'!$P$57),"")</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421"/>
      <c r="C53" s="421"/>
      <c r="D53" s="422"/>
      <c r="E53" s="462"/>
      <c r="F53" s="463"/>
      <c r="G53" s="463"/>
      <c r="H53" s="463"/>
      <c r="I53" s="464"/>
      <c r="J53" s="48" t="str">
        <f>IF(AND('MAPA DE RIESGO'!$Z$58="Muy Baja",'MAPA DE RIESGO'!$AB$58="Leve"),CONCATENATE("R8C",'MAPA DE RIESGO'!$P$58),"")</f>
        <v/>
      </c>
      <c r="K53" s="49" t="str">
        <f>IF(AND('MAPA DE RIESGO'!$Z$59="Muy Baja",'MAPA DE RIESGO'!$AB$59="Leve"),CONCATENATE("R8C",'MAPA DE RIESGO'!$P$59),"")</f>
        <v/>
      </c>
      <c r="L53" s="49" t="str">
        <f>IF(AND('MAPA DE RIESGO'!$Z$60="Muy Baja",'MAPA DE RIESGO'!$AB$60="Leve"),CONCATENATE("R8C",'MAPA DE RIESGO'!$P$60),"")</f>
        <v/>
      </c>
      <c r="M53" s="49" t="str">
        <f>IF(AND('MAPA DE RIESGO'!$Z$61="Muy Baja",'MAPA DE RIESGO'!$AB$61="Leve"),CONCATENATE("R8C",'MAPA DE RIESGO'!$P$61),"")</f>
        <v/>
      </c>
      <c r="N53" s="49" t="str">
        <f>IF(AND('MAPA DE RIESGO'!$Z$62="Muy Baja",'MAPA DE RIESGO'!$AB$62="Leve"),CONCATENATE("R8C",'MAPA DE RIESGO'!$P$62),"")</f>
        <v/>
      </c>
      <c r="O53" s="50" t="str">
        <f>IF(AND('MAPA DE RIESGO'!$Z$63="Muy Baja",'MAPA DE RIESGO'!$AB$63="Leve"),CONCATENATE("R8C",'MAPA DE RIESGO'!$P$63),"")</f>
        <v/>
      </c>
      <c r="P53" s="48" t="str">
        <f>IF(AND('MAPA DE RIESGO'!$Z$58="Muy Baja",'MAPA DE RIESGO'!$AB$58="Menor"),CONCATENATE("R8C",'MAPA DE RIESGO'!$P$58),"")</f>
        <v/>
      </c>
      <c r="Q53" s="49" t="str">
        <f>IF(AND('MAPA DE RIESGO'!$Z$59="Muy Baja",'MAPA DE RIESGO'!$AB$59="Menor"),CONCATENATE("R8C",'MAPA DE RIESGO'!$P$59),"")</f>
        <v/>
      </c>
      <c r="R53" s="49" t="str">
        <f>IF(AND('MAPA DE RIESGO'!$Z$60="Muy Baja",'MAPA DE RIESGO'!$AB$60="Menor"),CONCATENATE("R8C",'MAPA DE RIESGO'!$P$60),"")</f>
        <v/>
      </c>
      <c r="S53" s="49" t="str">
        <f>IF(AND('MAPA DE RIESGO'!$Z$61="Muy Baja",'MAPA DE RIESGO'!$AB$61="Menor"),CONCATENATE("R8C",'MAPA DE RIESGO'!$P$61),"")</f>
        <v/>
      </c>
      <c r="T53" s="49" t="str">
        <f>IF(AND('MAPA DE RIESGO'!$Z$62="Muy Baja",'MAPA DE RIESGO'!$AB$62="Menor"),CONCATENATE("R8C",'MAPA DE RIESGO'!$P$62),"")</f>
        <v/>
      </c>
      <c r="U53" s="50" t="str">
        <f>IF(AND('MAPA DE RIESGO'!$Z$63="Muy Baja",'MAPA DE RIESGO'!$AB$63="Menor"),CONCATENATE("R8C",'MAPA DE RIESGO'!$P$63),"")</f>
        <v/>
      </c>
      <c r="V53" s="39" t="str">
        <f>IF(AND('MAPA DE RIESGO'!$Z$58="Muy Baja",'MAPA DE RIESGO'!$AB$58="Moderado"),CONCATENATE("R8C",'MAPA DE RIESGO'!$P$58),"")</f>
        <v/>
      </c>
      <c r="W53" s="40" t="str">
        <f>IF(AND('MAPA DE RIESGO'!$Z$59="Muy Baja",'MAPA DE RIESGO'!$AB$59="Moderado"),CONCATENATE("R8C",'MAPA DE RIESGO'!$P$59),"")</f>
        <v/>
      </c>
      <c r="X53" s="40" t="str">
        <f>IF(AND('MAPA DE RIESGO'!$Z$60="Muy Baja",'MAPA DE RIESGO'!$AB$60="Moderado"),CONCATENATE("R8C",'MAPA DE RIESGO'!$P$60),"")</f>
        <v/>
      </c>
      <c r="Y53" s="40" t="str">
        <f>IF(AND('MAPA DE RIESGO'!$Z$61="Muy Baja",'MAPA DE RIESGO'!$AB$61="Moderado"),CONCATENATE("R8C",'MAPA DE RIESGO'!$P$61),"")</f>
        <v/>
      </c>
      <c r="Z53" s="40" t="str">
        <f>IF(AND('MAPA DE RIESGO'!$Z$62="Muy Baja",'MAPA DE RIESGO'!$AB$62="Moderado"),CONCATENATE("R8C",'MAPA DE RIESGO'!$P$62),"")</f>
        <v/>
      </c>
      <c r="AA53" s="41" t="str">
        <f>IF(AND('MAPA DE RIESGO'!$Z$63="Muy Baja",'MAPA DE RIESGO'!$AB$63="Moderado"),CONCATENATE("R8C",'MAPA DE RIESGO'!$P$63),"")</f>
        <v/>
      </c>
      <c r="AB53" s="23" t="str">
        <f>IF(AND('MAPA DE RIESGO'!$Z$58="Muy Baja",'MAPA DE RIESGO'!$AB$58="Mayor"),CONCATENATE("R8C",'MAPA DE RIESGO'!$P$58),"")</f>
        <v/>
      </c>
      <c r="AC53" s="24" t="str">
        <f>IF(AND('MAPA DE RIESGO'!$Z$59="Muy Baja",'MAPA DE RIESGO'!$AB$59="Mayor"),CONCATENATE("R8C",'MAPA DE RIESGO'!$P$59),"")</f>
        <v/>
      </c>
      <c r="AD53" s="29" t="str">
        <f>IF(AND('MAPA DE RIESGO'!$Z$60="Muy Baja",'MAPA DE RIESGO'!$AB$60="Mayor"),CONCATENATE("R8C",'MAPA DE RIESGO'!$P$60),"")</f>
        <v/>
      </c>
      <c r="AE53" s="29" t="str">
        <f>IF(AND('MAPA DE RIESGO'!$Z$61="Muy Baja",'MAPA DE RIESGO'!$AB$61="Mayor"),CONCATENATE("R8C",'MAPA DE RIESGO'!$P$61),"")</f>
        <v/>
      </c>
      <c r="AF53" s="29" t="str">
        <f>IF(AND('MAPA DE RIESGO'!$Z$62="Muy Baja",'MAPA DE RIESGO'!$AB$62="Mayor"),CONCATENATE("R8C",'MAPA DE RIESGO'!$P$62),"")</f>
        <v/>
      </c>
      <c r="AG53" s="25" t="str">
        <f>IF(AND('MAPA DE RIESGO'!$Z$63="Muy Baja",'MAPA DE RIESGO'!$AB$63="Mayor"),CONCATENATE("R8C",'MAPA DE RIESGO'!$P$63),"")</f>
        <v/>
      </c>
      <c r="AH53" s="26" t="str">
        <f>IF(AND('MAPA DE RIESGO'!$Z$58="Muy Baja",'MAPA DE RIESGO'!$AB$58="Catastrófico"),CONCATENATE("R8C",'MAPA DE RIESGO'!$P$58),"")</f>
        <v/>
      </c>
      <c r="AI53" s="27" t="str">
        <f>IF(AND('MAPA DE RIESGO'!$Z$59="Muy Baja",'MAPA DE RIESGO'!$AB$59="Catastrófico"),CONCATENATE("R8C",'MAPA DE RIESGO'!$P$59),"")</f>
        <v/>
      </c>
      <c r="AJ53" s="27" t="str">
        <f>IF(AND('MAPA DE RIESGO'!$Z$60="Muy Baja",'MAPA DE RIESGO'!$AB$60="Catastrófico"),CONCATENATE("R8C",'MAPA DE RIESGO'!$P$60),"")</f>
        <v/>
      </c>
      <c r="AK53" s="27" t="str">
        <f>IF(AND('MAPA DE RIESGO'!$Z$61="Muy Baja",'MAPA DE RIESGO'!$AB$61="Catastrófico"),CONCATENATE("R8C",'MAPA DE RIESGO'!$P$61),"")</f>
        <v/>
      </c>
      <c r="AL53" s="27" t="str">
        <f>IF(AND('MAPA DE RIESGO'!$Z$62="Muy Baja",'MAPA DE RIESGO'!$AB$62="Catastrófico"),CONCATENATE("R8C",'MAPA DE RIESGO'!$P$62),"")</f>
        <v/>
      </c>
      <c r="AM53" s="28" t="str">
        <f>IF(AND('MAPA DE RIESGO'!$Z$63="Muy Baja",'MAPA DE RIESGO'!$AB$63="Catastrófico"),CONCATENATE("R8C",'MAPA DE RIESGO'!$P$63),"")</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421"/>
      <c r="C54" s="421"/>
      <c r="D54" s="422"/>
      <c r="E54" s="462"/>
      <c r="F54" s="463"/>
      <c r="G54" s="463"/>
      <c r="H54" s="463"/>
      <c r="I54" s="464"/>
      <c r="J54" s="48" t="str">
        <f>IF(AND('MAPA DE RIESGO'!$Z$64="Muy Baja",'MAPA DE RIESGO'!$AB$64="Leve"),CONCATENATE("R9C",'MAPA DE RIESGO'!$P$64),"")</f>
        <v/>
      </c>
      <c r="K54" s="49" t="str">
        <f>IF(AND('MAPA DE RIESGO'!$Z$65="Muy Baja",'MAPA DE RIESGO'!$AB$65="Leve"),CONCATENATE("R9C",'MAPA DE RIESGO'!$P$65),"")</f>
        <v/>
      </c>
      <c r="L54" s="49" t="str">
        <f>IF(AND('MAPA DE RIESGO'!$Z$66="Muy Baja",'MAPA DE RIESGO'!$AB$66="Leve"),CONCATENATE("R9C",'MAPA DE RIESGO'!$P$66),"")</f>
        <v/>
      </c>
      <c r="M54" s="49" t="str">
        <f>IF(AND('MAPA DE RIESGO'!$Z$67="Muy Baja",'MAPA DE RIESGO'!$AB$67="Leve"),CONCATENATE("R9C",'MAPA DE RIESGO'!$P$67),"")</f>
        <v/>
      </c>
      <c r="N54" s="49" t="str">
        <f>IF(AND('MAPA DE RIESGO'!$Z$68="Muy Baja",'MAPA DE RIESGO'!$AB$68="Leve"),CONCATENATE("R9C",'MAPA DE RIESGO'!$P$68),"")</f>
        <v/>
      </c>
      <c r="O54" s="50" t="str">
        <f>IF(AND('MAPA DE RIESGO'!$Z$69="Muy Baja",'MAPA DE RIESGO'!$AB$69="Leve"),CONCATENATE("R9C",'MAPA DE RIESGO'!$P$69),"")</f>
        <v/>
      </c>
      <c r="P54" s="48" t="str">
        <f>IF(AND('MAPA DE RIESGO'!$Z$64="Muy Baja",'MAPA DE RIESGO'!$AB$64="Menor"),CONCATENATE("R9C",'MAPA DE RIESGO'!$P$64),"")</f>
        <v/>
      </c>
      <c r="Q54" s="49" t="str">
        <f>IF(AND('MAPA DE RIESGO'!$Z$65="Muy Baja",'MAPA DE RIESGO'!$AB$65="Menor"),CONCATENATE("R9C",'MAPA DE RIESGO'!$P$65),"")</f>
        <v/>
      </c>
      <c r="R54" s="49" t="str">
        <f>IF(AND('MAPA DE RIESGO'!$Z$66="Muy Baja",'MAPA DE RIESGO'!$AB$66="Menor"),CONCATENATE("R9C",'MAPA DE RIESGO'!$P$66),"")</f>
        <v/>
      </c>
      <c r="S54" s="49" t="str">
        <f>IF(AND('MAPA DE RIESGO'!$Z$67="Muy Baja",'MAPA DE RIESGO'!$AB$67="Menor"),CONCATENATE("R9C",'MAPA DE RIESGO'!$P$67),"")</f>
        <v/>
      </c>
      <c r="T54" s="49" t="str">
        <f>IF(AND('MAPA DE RIESGO'!$Z$68="Muy Baja",'MAPA DE RIESGO'!$AB$68="Menor"),CONCATENATE("R9C",'MAPA DE RIESGO'!$P$68),"")</f>
        <v/>
      </c>
      <c r="U54" s="50" t="str">
        <f>IF(AND('MAPA DE RIESGO'!$Z$69="Muy Baja",'MAPA DE RIESGO'!$AB$69="Menor"),CONCATENATE("R9C",'MAPA DE RIESGO'!$P$69),"")</f>
        <v/>
      </c>
      <c r="V54" s="39" t="str">
        <f>IF(AND('MAPA DE RIESGO'!$Z$64="Muy Baja",'MAPA DE RIESGO'!$AB$64="Moderado"),CONCATENATE("R9C",'MAPA DE RIESGO'!$P$64),"")</f>
        <v/>
      </c>
      <c r="W54" s="40" t="str">
        <f>IF(AND('MAPA DE RIESGO'!$Z$65="Muy Baja",'MAPA DE RIESGO'!$AB$65="Moderado"),CONCATENATE("R9C",'MAPA DE RIESGO'!$P$65),"")</f>
        <v/>
      </c>
      <c r="X54" s="40" t="str">
        <f>IF(AND('MAPA DE RIESGO'!$Z$66="Muy Baja",'MAPA DE RIESGO'!$AB$66="Moderado"),CONCATENATE("R9C",'MAPA DE RIESGO'!$P$66),"")</f>
        <v/>
      </c>
      <c r="Y54" s="40" t="str">
        <f>IF(AND('MAPA DE RIESGO'!$Z$67="Muy Baja",'MAPA DE RIESGO'!$AB$67="Moderado"),CONCATENATE("R9C",'MAPA DE RIESGO'!$P$67),"")</f>
        <v/>
      </c>
      <c r="Z54" s="40" t="str">
        <f>IF(AND('MAPA DE RIESGO'!$Z$68="Muy Baja",'MAPA DE RIESGO'!$AB$68="Moderado"),CONCATENATE("R9C",'MAPA DE RIESGO'!$P$68),"")</f>
        <v/>
      </c>
      <c r="AA54" s="41" t="str">
        <f>IF(AND('MAPA DE RIESGO'!$Z$69="Muy Baja",'MAPA DE RIESGO'!$AB$69="Moderado"),CONCATENATE("R9C",'MAPA DE RIESGO'!$P$69),"")</f>
        <v/>
      </c>
      <c r="AB54" s="23" t="str">
        <f>IF(AND('MAPA DE RIESGO'!$Z$64="Muy Baja",'MAPA DE RIESGO'!$AB$64="Mayor"),CONCATENATE("R9C",'MAPA DE RIESGO'!$P$64),"")</f>
        <v/>
      </c>
      <c r="AC54" s="24" t="str">
        <f>IF(AND('MAPA DE RIESGO'!$Z$65="Muy Baja",'MAPA DE RIESGO'!$AB$65="Mayor"),CONCATENATE("R9C",'MAPA DE RIESGO'!$P$65),"")</f>
        <v/>
      </c>
      <c r="AD54" s="29" t="str">
        <f>IF(AND('MAPA DE RIESGO'!$Z$66="Muy Baja",'MAPA DE RIESGO'!$AB$66="Mayor"),CONCATENATE("R9C",'MAPA DE RIESGO'!$P$66),"")</f>
        <v/>
      </c>
      <c r="AE54" s="29" t="str">
        <f>IF(AND('MAPA DE RIESGO'!$Z$67="Muy Baja",'MAPA DE RIESGO'!$AB$67="Mayor"),CONCATENATE("R9C",'MAPA DE RIESGO'!$P$67),"")</f>
        <v/>
      </c>
      <c r="AF54" s="29" t="str">
        <f>IF(AND('MAPA DE RIESGO'!$Z$68="Muy Baja",'MAPA DE RIESGO'!$AB$68="Mayor"),CONCATENATE("R9C",'MAPA DE RIESGO'!$P$68),"")</f>
        <v/>
      </c>
      <c r="AG54" s="25" t="str">
        <f>IF(AND('MAPA DE RIESGO'!$Z$69="Muy Baja",'MAPA DE RIESGO'!$AB$69="Mayor"),CONCATENATE("R9C",'MAPA DE RIESGO'!$P$69),"")</f>
        <v/>
      </c>
      <c r="AH54" s="26" t="str">
        <f>IF(AND('MAPA DE RIESGO'!$Z$64="Muy Baja",'MAPA DE RIESGO'!$AB$64="Catastrófico"),CONCATENATE("R9C",'MAPA DE RIESGO'!$P$64),"")</f>
        <v/>
      </c>
      <c r="AI54" s="27" t="str">
        <f>IF(AND('MAPA DE RIESGO'!$Z$65="Muy Baja",'MAPA DE RIESGO'!$AB$65="Catastrófico"),CONCATENATE("R9C",'MAPA DE RIESGO'!$P$65),"")</f>
        <v/>
      </c>
      <c r="AJ54" s="27" t="str">
        <f>IF(AND('MAPA DE RIESGO'!$Z$66="Muy Baja",'MAPA DE RIESGO'!$AB$66="Catastrófico"),CONCATENATE("R9C",'MAPA DE RIESGO'!$P$66),"")</f>
        <v/>
      </c>
      <c r="AK54" s="27" t="str">
        <f>IF(AND('MAPA DE RIESGO'!$Z$67="Muy Baja",'MAPA DE RIESGO'!$AB$67="Catastrófico"),CONCATENATE("R9C",'MAPA DE RIESGO'!$P$67),"")</f>
        <v/>
      </c>
      <c r="AL54" s="27" t="str">
        <f>IF(AND('MAPA DE RIESGO'!$Z$68="Muy Baja",'MAPA DE RIESGO'!$AB$68="Catastrófico"),CONCATENATE("R9C",'MAPA DE RIESGO'!$P$68),"")</f>
        <v/>
      </c>
      <c r="AM54" s="28" t="str">
        <f>IF(AND('MAPA DE RIESGO'!$Z$69="Muy Baja",'MAPA DE RIESGO'!$AB$69="Catastrófico"),CONCATENATE("R9C",'MAPA DE RIESGO'!$P$69),"")</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421"/>
      <c r="C55" s="421"/>
      <c r="D55" s="422"/>
      <c r="E55" s="465"/>
      <c r="F55" s="466"/>
      <c r="G55" s="466"/>
      <c r="H55" s="466"/>
      <c r="I55" s="467"/>
      <c r="J55" s="51" t="str">
        <f>IF(AND('MAPA DE RIESGO'!$Z$70="Muy Baja",'MAPA DE RIESGO'!$AB$70="Leve"),CONCATENATE("R10C",'MAPA DE RIESGO'!$P$70),"")</f>
        <v/>
      </c>
      <c r="K55" s="52" t="str">
        <f>IF(AND('MAPA DE RIESGO'!$Z$71="Muy Baja",'MAPA DE RIESGO'!$AB$71="Leve"),CONCATENATE("R10C",'MAPA DE RIESGO'!$P$71),"")</f>
        <v/>
      </c>
      <c r="L55" s="52" t="str">
        <f>IF(AND('MAPA DE RIESGO'!$Z$72="Muy Baja",'MAPA DE RIESGO'!$AB$72="Leve"),CONCATENATE("R10C",'MAPA DE RIESGO'!$P$72),"")</f>
        <v/>
      </c>
      <c r="M55" s="52" t="str">
        <f>IF(AND('MAPA DE RIESGO'!$Z$73="Muy Baja",'MAPA DE RIESGO'!$AB$73="Leve"),CONCATENATE("R10C",'MAPA DE RIESGO'!$P$73),"")</f>
        <v/>
      </c>
      <c r="N55" s="52" t="str">
        <f>IF(AND('MAPA DE RIESGO'!$Z$74="Muy Baja",'MAPA DE RIESGO'!$AB$74="Leve"),CONCATENATE("R10C",'MAPA DE RIESGO'!$P$74),"")</f>
        <v/>
      </c>
      <c r="O55" s="53" t="str">
        <f>IF(AND('MAPA DE RIESGO'!$Z$75="Muy Baja",'MAPA DE RIESGO'!$AB$75="Leve"),CONCATENATE("R10C",'MAPA DE RIESGO'!$P$75),"")</f>
        <v/>
      </c>
      <c r="P55" s="51" t="str">
        <f>IF(AND('MAPA DE RIESGO'!$Z$70="Muy Baja",'MAPA DE RIESGO'!$AB$70="Menor"),CONCATENATE("R10C",'MAPA DE RIESGO'!$P$70),"")</f>
        <v/>
      </c>
      <c r="Q55" s="52" t="str">
        <f>IF(AND('MAPA DE RIESGO'!$Z$71="Muy Baja",'MAPA DE RIESGO'!$AB$71="Menor"),CONCATENATE("R10C",'MAPA DE RIESGO'!$P$71),"")</f>
        <v/>
      </c>
      <c r="R55" s="52" t="str">
        <f>IF(AND('MAPA DE RIESGO'!$Z$72="Muy Baja",'MAPA DE RIESGO'!$AB$72="Menor"),CONCATENATE("R10C",'MAPA DE RIESGO'!$P$72),"")</f>
        <v/>
      </c>
      <c r="S55" s="52" t="str">
        <f>IF(AND('MAPA DE RIESGO'!$Z$73="Muy Baja",'MAPA DE RIESGO'!$AB$73="Menor"),CONCATENATE("R10C",'MAPA DE RIESGO'!$P$73),"")</f>
        <v/>
      </c>
      <c r="T55" s="52" t="str">
        <f>IF(AND('MAPA DE RIESGO'!$Z$74="Muy Baja",'MAPA DE RIESGO'!$AB$74="Menor"),CONCATENATE("R10C",'MAPA DE RIESGO'!$P$74),"")</f>
        <v/>
      </c>
      <c r="U55" s="53" t="str">
        <f>IF(AND('MAPA DE RIESGO'!$Z$75="Muy Baja",'MAPA DE RIESGO'!$AB$75="Menor"),CONCATENATE("R10C",'MAPA DE RIESGO'!$P$75),"")</f>
        <v/>
      </c>
      <c r="V55" s="42" t="str">
        <f>IF(AND('MAPA DE RIESGO'!$Z$70="Muy Baja",'MAPA DE RIESGO'!$AB$70="Moderado"),CONCATENATE("R10C",'MAPA DE RIESGO'!$P$70),"")</f>
        <v/>
      </c>
      <c r="W55" s="43" t="str">
        <f>IF(AND('MAPA DE RIESGO'!$Z$71="Muy Baja",'MAPA DE RIESGO'!$AB$71="Moderado"),CONCATENATE("R10C",'MAPA DE RIESGO'!$P$71),"")</f>
        <v/>
      </c>
      <c r="X55" s="43" t="str">
        <f>IF(AND('MAPA DE RIESGO'!$Z$72="Muy Baja",'MAPA DE RIESGO'!$AB$72="Moderado"),CONCATENATE("R10C",'MAPA DE RIESGO'!$P$72),"")</f>
        <v/>
      </c>
      <c r="Y55" s="43" t="str">
        <f>IF(AND('MAPA DE RIESGO'!$Z$73="Muy Baja",'MAPA DE RIESGO'!$AB$73="Moderado"),CONCATENATE("R10C",'MAPA DE RIESGO'!$P$73),"")</f>
        <v/>
      </c>
      <c r="Z55" s="43" t="str">
        <f>IF(AND('MAPA DE RIESGO'!$Z$74="Muy Baja",'MAPA DE RIESGO'!$AB$74="Moderado"),CONCATENATE("R10C",'MAPA DE RIESGO'!$P$74),"")</f>
        <v/>
      </c>
      <c r="AA55" s="44" t="str">
        <f>IF(AND('MAPA DE RIESGO'!$Z$75="Muy Baja",'MAPA DE RIESGO'!$AB$75="Moderado"),CONCATENATE("R10C",'MAPA DE RIESGO'!$P$75),"")</f>
        <v/>
      </c>
      <c r="AB55" s="30" t="str">
        <f>IF(AND('MAPA DE RIESGO'!$Z$70="Muy Baja",'MAPA DE RIESGO'!$AB$70="Mayor"),CONCATENATE("R10C",'MAPA DE RIESGO'!$P$70),"")</f>
        <v/>
      </c>
      <c r="AC55" s="31" t="str">
        <f>IF(AND('MAPA DE RIESGO'!$Z$71="Muy Baja",'MAPA DE RIESGO'!$AB$71="Mayor"),CONCATENATE("R10C",'MAPA DE RIESGO'!$P$71),"")</f>
        <v/>
      </c>
      <c r="AD55" s="31" t="str">
        <f>IF(AND('MAPA DE RIESGO'!$Z$72="Muy Baja",'MAPA DE RIESGO'!$AB$72="Mayor"),CONCATENATE("R10C",'MAPA DE RIESGO'!$P$72),"")</f>
        <v/>
      </c>
      <c r="AE55" s="31" t="str">
        <f>IF(AND('MAPA DE RIESGO'!$Z$73="Muy Baja",'MAPA DE RIESGO'!$AB$73="Mayor"),CONCATENATE("R10C",'MAPA DE RIESGO'!$P$73),"")</f>
        <v/>
      </c>
      <c r="AF55" s="31" t="str">
        <f>IF(AND('MAPA DE RIESGO'!$Z$74="Muy Baja",'MAPA DE RIESGO'!$AB$74="Mayor"),CONCATENATE("R10C",'MAPA DE RIESGO'!$P$74),"")</f>
        <v/>
      </c>
      <c r="AG55" s="32" t="str">
        <f>IF(AND('MAPA DE RIESGO'!$Z$75="Muy Baja",'MAPA DE RIESGO'!$AB$75="Mayor"),CONCATENATE("R10C",'MAPA DE RIESGO'!$P$75),"")</f>
        <v/>
      </c>
      <c r="AH55" s="33" t="str">
        <f>IF(AND('MAPA DE RIESGO'!$Z$70="Muy Baja",'MAPA DE RIESGO'!$AB$70="Catastrófico"),CONCATENATE("R10C",'MAPA DE RIESGO'!$P$70),"")</f>
        <v/>
      </c>
      <c r="AI55" s="34" t="str">
        <f>IF(AND('MAPA DE RIESGO'!$Z$71="Muy Baja",'MAPA DE RIESGO'!$AB$71="Catastrófico"),CONCATENATE("R10C",'MAPA DE RIESGO'!$P$71),"")</f>
        <v/>
      </c>
      <c r="AJ55" s="34" t="str">
        <f>IF(AND('MAPA DE RIESGO'!$Z$72="Muy Baja",'MAPA DE RIESGO'!$AB$72="Catastrófico"),CONCATENATE("R10C",'MAPA DE RIESGO'!$P$72),"")</f>
        <v/>
      </c>
      <c r="AK55" s="34" t="str">
        <f>IF(AND('MAPA DE RIESGO'!$Z$73="Muy Baja",'MAPA DE RIESGO'!$AB$73="Catastrófico"),CONCATENATE("R10C",'MAPA DE RIESGO'!$P$73),"")</f>
        <v/>
      </c>
      <c r="AL55" s="34" t="str">
        <f>IF(AND('MAPA DE RIESGO'!$Z$74="Muy Baja",'MAPA DE RIESGO'!$AB$74="Catastrófico"),CONCATENATE("R10C",'MAPA DE RIESGO'!$P$74),"")</f>
        <v/>
      </c>
      <c r="AM55" s="35" t="str">
        <f>IF(AND('MAPA DE RIESGO'!$Z$75="Muy Baja",'MAPA DE RIESGO'!$AB$75="Catastrófico"),CONCATENATE("R10C",'MAPA DE RIESGO'!$P$75),"")</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459" t="s">
        <v>103</v>
      </c>
      <c r="K56" s="460"/>
      <c r="L56" s="460"/>
      <c r="M56" s="460"/>
      <c r="N56" s="460"/>
      <c r="O56" s="461"/>
      <c r="P56" s="459" t="s">
        <v>102</v>
      </c>
      <c r="Q56" s="460"/>
      <c r="R56" s="460"/>
      <c r="S56" s="460"/>
      <c r="T56" s="460"/>
      <c r="U56" s="461"/>
      <c r="V56" s="459" t="s">
        <v>101</v>
      </c>
      <c r="W56" s="460"/>
      <c r="X56" s="460"/>
      <c r="Y56" s="460"/>
      <c r="Z56" s="460"/>
      <c r="AA56" s="461"/>
      <c r="AB56" s="459" t="s">
        <v>100</v>
      </c>
      <c r="AC56" s="468"/>
      <c r="AD56" s="460"/>
      <c r="AE56" s="460"/>
      <c r="AF56" s="460"/>
      <c r="AG56" s="461"/>
      <c r="AH56" s="459" t="s">
        <v>99</v>
      </c>
      <c r="AI56" s="460"/>
      <c r="AJ56" s="460"/>
      <c r="AK56" s="460"/>
      <c r="AL56" s="460"/>
      <c r="AM56" s="461"/>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462"/>
      <c r="K57" s="463"/>
      <c r="L57" s="463"/>
      <c r="M57" s="463"/>
      <c r="N57" s="463"/>
      <c r="O57" s="464"/>
      <c r="P57" s="462"/>
      <c r="Q57" s="463"/>
      <c r="R57" s="463"/>
      <c r="S57" s="463"/>
      <c r="T57" s="463"/>
      <c r="U57" s="464"/>
      <c r="V57" s="462"/>
      <c r="W57" s="463"/>
      <c r="X57" s="463"/>
      <c r="Y57" s="463"/>
      <c r="Z57" s="463"/>
      <c r="AA57" s="464"/>
      <c r="AB57" s="462"/>
      <c r="AC57" s="463"/>
      <c r="AD57" s="463"/>
      <c r="AE57" s="463"/>
      <c r="AF57" s="463"/>
      <c r="AG57" s="464"/>
      <c r="AH57" s="462"/>
      <c r="AI57" s="463"/>
      <c r="AJ57" s="463"/>
      <c r="AK57" s="463"/>
      <c r="AL57" s="463"/>
      <c r="AM57" s="464"/>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462"/>
      <c r="K58" s="463"/>
      <c r="L58" s="463"/>
      <c r="M58" s="463"/>
      <c r="N58" s="463"/>
      <c r="O58" s="464"/>
      <c r="P58" s="462"/>
      <c r="Q58" s="463"/>
      <c r="R58" s="463"/>
      <c r="S58" s="463"/>
      <c r="T58" s="463"/>
      <c r="U58" s="464"/>
      <c r="V58" s="462"/>
      <c r="W58" s="463"/>
      <c r="X58" s="463"/>
      <c r="Y58" s="463"/>
      <c r="Z58" s="463"/>
      <c r="AA58" s="464"/>
      <c r="AB58" s="462"/>
      <c r="AC58" s="463"/>
      <c r="AD58" s="463"/>
      <c r="AE58" s="463"/>
      <c r="AF58" s="463"/>
      <c r="AG58" s="464"/>
      <c r="AH58" s="462"/>
      <c r="AI58" s="463"/>
      <c r="AJ58" s="463"/>
      <c r="AK58" s="463"/>
      <c r="AL58" s="463"/>
      <c r="AM58" s="464"/>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462"/>
      <c r="K59" s="463"/>
      <c r="L59" s="463"/>
      <c r="M59" s="463"/>
      <c r="N59" s="463"/>
      <c r="O59" s="464"/>
      <c r="P59" s="462"/>
      <c r="Q59" s="463"/>
      <c r="R59" s="463"/>
      <c r="S59" s="463"/>
      <c r="T59" s="463"/>
      <c r="U59" s="464"/>
      <c r="V59" s="462"/>
      <c r="W59" s="463"/>
      <c r="X59" s="463"/>
      <c r="Y59" s="463"/>
      <c r="Z59" s="463"/>
      <c r="AA59" s="464"/>
      <c r="AB59" s="462"/>
      <c r="AC59" s="463"/>
      <c r="AD59" s="463"/>
      <c r="AE59" s="463"/>
      <c r="AF59" s="463"/>
      <c r="AG59" s="464"/>
      <c r="AH59" s="462"/>
      <c r="AI59" s="463"/>
      <c r="AJ59" s="463"/>
      <c r="AK59" s="463"/>
      <c r="AL59" s="463"/>
      <c r="AM59" s="464"/>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462"/>
      <c r="K60" s="463"/>
      <c r="L60" s="463"/>
      <c r="M60" s="463"/>
      <c r="N60" s="463"/>
      <c r="O60" s="464"/>
      <c r="P60" s="462"/>
      <c r="Q60" s="463"/>
      <c r="R60" s="463"/>
      <c r="S60" s="463"/>
      <c r="T60" s="463"/>
      <c r="U60" s="464"/>
      <c r="V60" s="462"/>
      <c r="W60" s="463"/>
      <c r="X60" s="463"/>
      <c r="Y60" s="463"/>
      <c r="Z60" s="463"/>
      <c r="AA60" s="464"/>
      <c r="AB60" s="462"/>
      <c r="AC60" s="463"/>
      <c r="AD60" s="463"/>
      <c r="AE60" s="463"/>
      <c r="AF60" s="463"/>
      <c r="AG60" s="464"/>
      <c r="AH60" s="462"/>
      <c r="AI60" s="463"/>
      <c r="AJ60" s="463"/>
      <c r="AK60" s="463"/>
      <c r="AL60" s="463"/>
      <c r="AM60" s="464"/>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465"/>
      <c r="K61" s="466"/>
      <c r="L61" s="466"/>
      <c r="M61" s="466"/>
      <c r="N61" s="466"/>
      <c r="O61" s="467"/>
      <c r="P61" s="465"/>
      <c r="Q61" s="466"/>
      <c r="R61" s="466"/>
      <c r="S61" s="466"/>
      <c r="T61" s="466"/>
      <c r="U61" s="467"/>
      <c r="V61" s="465"/>
      <c r="W61" s="466"/>
      <c r="X61" s="466"/>
      <c r="Y61" s="466"/>
      <c r="Z61" s="466"/>
      <c r="AA61" s="467"/>
      <c r="AB61" s="465"/>
      <c r="AC61" s="466"/>
      <c r="AD61" s="466"/>
      <c r="AE61" s="466"/>
      <c r="AF61" s="466"/>
      <c r="AG61" s="467"/>
      <c r="AH61" s="465"/>
      <c r="AI61" s="466"/>
      <c r="AJ61" s="466"/>
      <c r="AK61" s="466"/>
      <c r="AL61" s="466"/>
      <c r="AM61" s="467"/>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5"/>
      <c r="AV63" s="55"/>
      <c r="AW63" s="55"/>
      <c r="AX63" s="55"/>
      <c r="AY63" s="55"/>
      <c r="AZ63" s="55"/>
      <c r="BA63" s="55"/>
      <c r="BB63" s="55"/>
      <c r="BC63" s="55"/>
      <c r="BD63" s="55"/>
      <c r="BE63" s="55"/>
      <c r="BF63" s="55"/>
      <c r="BG63" s="55"/>
      <c r="BH63" s="55"/>
    </row>
    <row r="64" spans="1:80" ht="15" customHeight="1" x14ac:dyDescent="0.25">
      <c r="A64" s="55"/>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K56"/>
  <sheetViews>
    <sheetView showRowColHeaders="0" zoomScale="90" zoomScaleNormal="90" workbookViewId="0">
      <selection activeCell="C6" sqref="C6"/>
    </sheetView>
  </sheetViews>
  <sheetFormatPr baseColWidth="10" defaultColWidth="10.85546875" defaultRowHeight="16.5" x14ac:dyDescent="0.3"/>
  <cols>
    <col min="1" max="1" width="10.85546875" style="92"/>
    <col min="2" max="2" width="24.28515625" style="92" customWidth="1" collapsed="1"/>
    <col min="3" max="3" width="70.28515625" style="92" customWidth="1" collapsed="1"/>
    <col min="4" max="4" width="29.7109375" style="92" customWidth="1" collapsed="1"/>
    <col min="5" max="16384" width="10.85546875" style="92"/>
  </cols>
  <sheetData>
    <row r="1" spans="1:37" ht="17.25" thickBot="1" x14ac:dyDescent="0.35">
      <c r="A1" s="6"/>
      <c r="B1" s="6"/>
      <c r="C1" s="6"/>
    </row>
    <row r="2" spans="1:37" ht="18.399999999999999" customHeight="1" thickBot="1" x14ac:dyDescent="0.35">
      <c r="A2" s="6"/>
      <c r="B2" s="507" t="s">
        <v>239</v>
      </c>
      <c r="C2" s="508"/>
      <c r="D2" s="509"/>
      <c r="E2" s="6"/>
      <c r="F2" s="6"/>
      <c r="G2" s="6"/>
      <c r="H2" s="6"/>
      <c r="I2" s="6"/>
      <c r="J2" s="6"/>
      <c r="K2" s="6"/>
      <c r="L2" s="6"/>
      <c r="M2" s="6"/>
      <c r="N2" s="6"/>
      <c r="O2" s="6"/>
      <c r="P2" s="6"/>
      <c r="Q2" s="6"/>
      <c r="R2" s="6"/>
      <c r="S2" s="6"/>
      <c r="T2" s="6"/>
      <c r="U2" s="6"/>
      <c r="V2" s="6"/>
      <c r="W2" s="6"/>
      <c r="X2" s="6"/>
      <c r="Y2" s="6"/>
      <c r="Z2" s="6"/>
      <c r="AA2" s="6"/>
      <c r="AB2" s="6"/>
      <c r="AC2" s="6"/>
      <c r="AD2" s="6"/>
      <c r="AE2" s="6"/>
    </row>
    <row r="3" spans="1:37" ht="16.5" customHeight="1" thickBot="1" x14ac:dyDescent="0.3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7" ht="21" thickBot="1" x14ac:dyDescent="0.35">
      <c r="A4" s="6"/>
      <c r="B4" s="135"/>
      <c r="C4" s="136" t="s">
        <v>50</v>
      </c>
      <c r="D4" s="137" t="s">
        <v>4</v>
      </c>
      <c r="E4" s="6"/>
      <c r="F4" s="6"/>
      <c r="G4" s="6"/>
      <c r="H4" s="6"/>
      <c r="I4" s="6"/>
      <c r="J4" s="6"/>
      <c r="K4" s="6"/>
      <c r="L4" s="6"/>
      <c r="M4" s="6"/>
      <c r="N4" s="6"/>
      <c r="O4" s="6"/>
      <c r="P4" s="6"/>
      <c r="Q4" s="6"/>
      <c r="R4" s="6"/>
      <c r="S4" s="6"/>
      <c r="T4" s="6"/>
      <c r="U4" s="6"/>
      <c r="V4" s="6"/>
      <c r="W4" s="6"/>
      <c r="X4" s="6"/>
      <c r="Y4" s="6"/>
      <c r="Z4" s="6"/>
      <c r="AA4" s="6"/>
      <c r="AB4" s="6"/>
      <c r="AC4" s="6"/>
      <c r="AD4" s="6"/>
      <c r="AE4" s="6"/>
    </row>
    <row r="5" spans="1:37" ht="40.5" x14ac:dyDescent="0.3">
      <c r="A5" s="6"/>
      <c r="B5" s="138" t="s">
        <v>49</v>
      </c>
      <c r="C5" s="139" t="s">
        <v>93</v>
      </c>
      <c r="D5" s="140">
        <v>0.2</v>
      </c>
      <c r="E5" s="6"/>
      <c r="F5" s="6"/>
      <c r="G5" s="6"/>
      <c r="H5" s="6"/>
      <c r="I5" s="6"/>
      <c r="J5" s="6"/>
      <c r="K5" s="6"/>
      <c r="L5" s="6"/>
      <c r="M5" s="6"/>
      <c r="N5" s="6"/>
      <c r="O5" s="6"/>
      <c r="P5" s="6"/>
      <c r="Q5" s="6"/>
      <c r="R5" s="6"/>
      <c r="S5" s="6"/>
      <c r="T5" s="6"/>
      <c r="U5" s="6"/>
      <c r="V5" s="6"/>
      <c r="W5" s="6"/>
      <c r="X5" s="6"/>
      <c r="Y5" s="6"/>
      <c r="Z5" s="6"/>
      <c r="AA5" s="6"/>
      <c r="AB5" s="6"/>
      <c r="AC5" s="6"/>
      <c r="AD5" s="6"/>
      <c r="AE5" s="6"/>
    </row>
    <row r="6" spans="1:37" ht="40.5" x14ac:dyDescent="0.3">
      <c r="A6" s="6"/>
      <c r="B6" s="141" t="s">
        <v>51</v>
      </c>
      <c r="C6" s="142" t="s">
        <v>94</v>
      </c>
      <c r="D6" s="143">
        <v>0.4</v>
      </c>
      <c r="E6" s="6"/>
      <c r="F6" s="6"/>
      <c r="G6" s="6"/>
      <c r="H6" s="6"/>
      <c r="I6" s="6"/>
      <c r="J6" s="6"/>
      <c r="K6" s="6"/>
      <c r="L6" s="6"/>
      <c r="M6" s="6"/>
      <c r="N6" s="6"/>
      <c r="O6" s="6"/>
      <c r="P6" s="6"/>
      <c r="Q6" s="6"/>
      <c r="R6" s="6"/>
      <c r="S6" s="6"/>
      <c r="T6" s="6"/>
      <c r="U6" s="6"/>
      <c r="V6" s="6"/>
      <c r="W6" s="6"/>
      <c r="X6" s="6"/>
      <c r="Y6" s="6"/>
      <c r="Z6" s="6"/>
      <c r="AA6" s="6"/>
      <c r="AB6" s="6"/>
      <c r="AC6" s="6"/>
      <c r="AD6" s="6"/>
      <c r="AE6" s="6"/>
    </row>
    <row r="7" spans="1:37" ht="40.5" x14ac:dyDescent="0.3">
      <c r="A7" s="6"/>
      <c r="B7" s="144" t="s">
        <v>98</v>
      </c>
      <c r="C7" s="142" t="s">
        <v>95</v>
      </c>
      <c r="D7" s="143">
        <v>0.6</v>
      </c>
      <c r="E7" s="6"/>
      <c r="F7" s="6"/>
      <c r="G7" s="6"/>
      <c r="H7" s="6"/>
      <c r="I7" s="6"/>
      <c r="J7" s="6"/>
      <c r="K7" s="6"/>
      <c r="L7" s="6"/>
      <c r="M7" s="6"/>
      <c r="N7" s="6"/>
      <c r="O7" s="6"/>
      <c r="P7" s="6"/>
      <c r="Q7" s="6"/>
      <c r="R7" s="6"/>
      <c r="S7" s="6"/>
      <c r="T7" s="6"/>
      <c r="U7" s="6"/>
      <c r="V7" s="6"/>
      <c r="W7" s="6"/>
      <c r="X7" s="6"/>
      <c r="Y7" s="6"/>
      <c r="Z7" s="6"/>
      <c r="AA7" s="6"/>
      <c r="AB7" s="6"/>
      <c r="AC7" s="6"/>
      <c r="AD7" s="6"/>
      <c r="AE7" s="6"/>
    </row>
    <row r="8" spans="1:37" ht="40.5" x14ac:dyDescent="0.3">
      <c r="A8" s="6"/>
      <c r="B8" s="145" t="s">
        <v>6</v>
      </c>
      <c r="C8" s="142" t="s">
        <v>96</v>
      </c>
      <c r="D8" s="143">
        <v>0.8</v>
      </c>
      <c r="E8" s="6"/>
      <c r="F8" s="6"/>
      <c r="G8" s="6"/>
      <c r="H8" s="6"/>
      <c r="I8" s="6"/>
      <c r="J8" s="6"/>
      <c r="K8" s="6"/>
      <c r="L8" s="6"/>
      <c r="M8" s="6"/>
      <c r="N8" s="6"/>
      <c r="O8" s="6"/>
      <c r="P8" s="6"/>
      <c r="Q8" s="6"/>
      <c r="R8" s="6"/>
      <c r="S8" s="6"/>
      <c r="T8" s="6"/>
      <c r="U8" s="6"/>
      <c r="V8" s="6"/>
      <c r="W8" s="6"/>
      <c r="X8" s="6"/>
      <c r="Y8" s="6"/>
      <c r="Z8" s="6"/>
      <c r="AA8" s="6"/>
      <c r="AB8" s="6"/>
      <c r="AC8" s="6"/>
      <c r="AD8" s="6"/>
      <c r="AE8" s="6"/>
    </row>
    <row r="9" spans="1:37" ht="41.25" thickBot="1" x14ac:dyDescent="0.35">
      <c r="A9" s="6"/>
      <c r="B9" s="146" t="s">
        <v>52</v>
      </c>
      <c r="C9" s="147" t="s">
        <v>97</v>
      </c>
      <c r="D9" s="148">
        <v>1</v>
      </c>
      <c r="E9" s="6"/>
      <c r="F9" s="6"/>
      <c r="G9" s="6"/>
      <c r="H9" s="6"/>
      <c r="I9" s="6"/>
      <c r="J9" s="6"/>
      <c r="K9" s="6"/>
      <c r="L9" s="6"/>
      <c r="M9" s="6"/>
      <c r="N9" s="6"/>
      <c r="O9" s="6"/>
      <c r="P9" s="6"/>
      <c r="Q9" s="6"/>
      <c r="R9" s="6"/>
      <c r="S9" s="6"/>
      <c r="T9" s="6"/>
      <c r="U9" s="6"/>
      <c r="V9" s="6"/>
      <c r="W9" s="6"/>
      <c r="X9" s="6"/>
      <c r="Y9" s="6"/>
      <c r="Z9" s="6"/>
      <c r="AA9" s="6"/>
      <c r="AB9" s="6"/>
      <c r="AC9" s="6"/>
      <c r="AD9" s="6"/>
      <c r="AE9" s="6"/>
    </row>
    <row r="10" spans="1:37" x14ac:dyDescent="0.3">
      <c r="A10" s="6"/>
      <c r="B10" s="125"/>
      <c r="C10" s="125"/>
      <c r="D10" s="125"/>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x14ac:dyDescent="0.3">
      <c r="A11" s="6"/>
      <c r="B11" s="71"/>
      <c r="C11" s="125"/>
      <c r="D11" s="125"/>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3">
      <c r="A12" s="6"/>
      <c r="B12" s="125"/>
      <c r="C12" s="125"/>
      <c r="D12" s="125"/>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x14ac:dyDescent="0.3">
      <c r="A13" s="6"/>
      <c r="B13" s="125"/>
      <c r="C13" s="125"/>
      <c r="D13" s="125"/>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x14ac:dyDescent="0.3">
      <c r="A14" s="6"/>
      <c r="B14" s="125"/>
      <c r="C14" s="125"/>
      <c r="D14" s="125"/>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x14ac:dyDescent="0.3">
      <c r="A15" s="6"/>
      <c r="B15" s="125"/>
      <c r="C15" s="125"/>
      <c r="D15" s="125"/>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7" x14ac:dyDescent="0.3">
      <c r="A16" s="6"/>
      <c r="B16" s="125"/>
      <c r="C16" s="125"/>
      <c r="D16" s="125"/>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x14ac:dyDescent="0.3">
      <c r="A17" s="6"/>
      <c r="B17" s="125"/>
      <c r="C17" s="125"/>
      <c r="D17" s="125"/>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x14ac:dyDescent="0.3">
      <c r="A18" s="6"/>
      <c r="B18" s="125"/>
      <c r="C18" s="125"/>
      <c r="D18" s="125"/>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x14ac:dyDescent="0.3">
      <c r="A19" s="6"/>
      <c r="B19" s="125"/>
      <c r="C19" s="125"/>
      <c r="D19" s="125"/>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row r="20" spans="1:37" x14ac:dyDescent="0.3">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row>
    <row r="21" spans="1:37" x14ac:dyDescent="0.3">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row>
    <row r="22" spans="1:37" x14ac:dyDescent="0.3">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row>
    <row r="23" spans="1:37" x14ac:dyDescent="0.3">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row>
    <row r="24" spans="1:37"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row>
    <row r="25" spans="1:37"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row>
    <row r="26" spans="1:37"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row>
    <row r="27" spans="1:37" x14ac:dyDescent="0.3">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row>
    <row r="28" spans="1:37" x14ac:dyDescent="0.3">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1:37" x14ac:dyDescent="0.3">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1:37" x14ac:dyDescent="0.3">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1:37" x14ac:dyDescent="0.3">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x14ac:dyDescent="0.3">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x14ac:dyDescent="0.3">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x14ac:dyDescent="0.3">
      <c r="A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7" x14ac:dyDescent="0.3">
      <c r="A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1:37" x14ac:dyDescent="0.3">
      <c r="A36" s="6"/>
    </row>
    <row r="37" spans="1:37" x14ac:dyDescent="0.3">
      <c r="A37" s="6"/>
    </row>
    <row r="38" spans="1:37" x14ac:dyDescent="0.3">
      <c r="A38" s="6"/>
    </row>
    <row r="39" spans="1:37" x14ac:dyDescent="0.3">
      <c r="A39" s="6"/>
    </row>
    <row r="40" spans="1:37" x14ac:dyDescent="0.3">
      <c r="A40" s="6"/>
    </row>
    <row r="41" spans="1:37" x14ac:dyDescent="0.3">
      <c r="A41" s="6"/>
    </row>
    <row r="42" spans="1:37" x14ac:dyDescent="0.3">
      <c r="A42" s="6"/>
    </row>
    <row r="43" spans="1:37" x14ac:dyDescent="0.3">
      <c r="A43" s="6"/>
    </row>
    <row r="44" spans="1:37" x14ac:dyDescent="0.3">
      <c r="A44" s="6"/>
    </row>
    <row r="45" spans="1:37" x14ac:dyDescent="0.3">
      <c r="A45" s="6"/>
    </row>
    <row r="46" spans="1:37" x14ac:dyDescent="0.3">
      <c r="A46" s="6"/>
    </row>
    <row r="47" spans="1:37" x14ac:dyDescent="0.3">
      <c r="A47" s="6"/>
    </row>
    <row r="48" spans="1:37" x14ac:dyDescent="0.3">
      <c r="A48" s="6"/>
    </row>
    <row r="49" spans="1:1" x14ac:dyDescent="0.3">
      <c r="A49" s="6"/>
    </row>
    <row r="50" spans="1:1" x14ac:dyDescent="0.3">
      <c r="A50" s="6"/>
    </row>
    <row r="51" spans="1:1" x14ac:dyDescent="0.3">
      <c r="A51" s="6"/>
    </row>
    <row r="52" spans="1:1" x14ac:dyDescent="0.3">
      <c r="A52" s="6"/>
    </row>
    <row r="53" spans="1:1" x14ac:dyDescent="0.3">
      <c r="A53" s="6"/>
    </row>
    <row r="54" spans="1:1" x14ac:dyDescent="0.3">
      <c r="A54" s="6"/>
    </row>
    <row r="55" spans="1:1" x14ac:dyDescent="0.3">
      <c r="A55" s="6"/>
    </row>
    <row r="56" spans="1:1" x14ac:dyDescent="0.3">
      <c r="A56" s="6"/>
    </row>
  </sheetData>
  <mergeCells count="1">
    <mergeCell ref="B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233"/>
  <sheetViews>
    <sheetView showRowColHeaders="0" zoomScale="60" zoomScaleNormal="60" workbookViewId="0">
      <selection activeCell="C31" sqref="C31"/>
    </sheetView>
  </sheetViews>
  <sheetFormatPr baseColWidth="10" defaultColWidth="10.85546875" defaultRowHeight="16.5" x14ac:dyDescent="0.3"/>
  <cols>
    <col min="1" max="1" width="10.85546875" style="92"/>
    <col min="2" max="2" width="40.42578125" style="92" customWidth="1" collapsed="1"/>
    <col min="3" max="3" width="74.7109375" style="92" customWidth="1" collapsed="1"/>
    <col min="4" max="4" width="135" style="92" bestFit="1" customWidth="1" collapsed="1"/>
    <col min="5" max="5" width="144.7109375" style="92" bestFit="1" customWidth="1" collapsed="1"/>
    <col min="6" max="16384" width="10.85546875" style="92"/>
  </cols>
  <sheetData>
    <row r="1" spans="1:21" ht="17.25" thickBot="1" x14ac:dyDescent="0.35"/>
    <row r="2" spans="1:21" ht="30.75" thickBot="1" x14ac:dyDescent="0.35">
      <c r="A2" s="6"/>
      <c r="B2" s="510" t="s">
        <v>240</v>
      </c>
      <c r="C2" s="511"/>
      <c r="D2" s="511"/>
      <c r="E2" s="6"/>
      <c r="F2" s="6"/>
      <c r="G2" s="6"/>
      <c r="H2" s="6"/>
      <c r="I2" s="6"/>
      <c r="J2" s="6"/>
      <c r="K2" s="6"/>
      <c r="L2" s="6"/>
      <c r="M2" s="6"/>
      <c r="N2" s="6"/>
      <c r="O2" s="6"/>
      <c r="P2" s="6"/>
      <c r="Q2" s="6"/>
      <c r="R2" s="6"/>
      <c r="S2" s="6"/>
      <c r="T2" s="6"/>
      <c r="U2" s="6"/>
    </row>
    <row r="3" spans="1:21" ht="24.4" customHeight="1" thickBot="1" x14ac:dyDescent="0.35">
      <c r="A3" s="6"/>
      <c r="B3" s="6"/>
      <c r="C3" s="6"/>
      <c r="D3" s="6"/>
      <c r="E3" s="6"/>
      <c r="F3" s="6"/>
      <c r="G3" s="6"/>
      <c r="H3" s="6"/>
      <c r="I3" s="6"/>
      <c r="J3" s="6"/>
      <c r="K3" s="6"/>
      <c r="L3" s="6"/>
      <c r="M3" s="6"/>
      <c r="N3" s="6"/>
      <c r="O3" s="6"/>
      <c r="P3" s="6"/>
      <c r="Q3" s="6"/>
      <c r="R3" s="6"/>
      <c r="S3" s="6"/>
      <c r="T3" s="6"/>
      <c r="U3" s="6"/>
    </row>
    <row r="4" spans="1:21" ht="27.75" thickBot="1" x14ac:dyDescent="0.35">
      <c r="A4" s="6"/>
      <c r="B4" s="149"/>
      <c r="C4" s="150" t="s">
        <v>53</v>
      </c>
      <c r="D4" s="151" t="s">
        <v>54</v>
      </c>
      <c r="E4" s="6"/>
      <c r="F4" s="6"/>
      <c r="G4" s="6"/>
      <c r="H4" s="6"/>
      <c r="I4" s="6"/>
      <c r="J4" s="6"/>
      <c r="K4" s="6"/>
      <c r="L4" s="6"/>
      <c r="M4" s="6"/>
      <c r="N4" s="6"/>
      <c r="O4" s="6"/>
      <c r="P4" s="6"/>
      <c r="Q4" s="6"/>
      <c r="R4" s="6"/>
      <c r="S4" s="6"/>
      <c r="T4" s="6"/>
      <c r="U4" s="6"/>
    </row>
    <row r="5" spans="1:21" ht="27" x14ac:dyDescent="0.3">
      <c r="A5" s="126" t="s">
        <v>75</v>
      </c>
      <c r="B5" s="152" t="s">
        <v>92</v>
      </c>
      <c r="C5" s="153" t="s">
        <v>138</v>
      </c>
      <c r="D5" s="154" t="s">
        <v>88</v>
      </c>
      <c r="E5" s="6"/>
      <c r="F5" s="6"/>
      <c r="G5" s="6"/>
      <c r="H5" s="6"/>
      <c r="I5" s="6"/>
      <c r="J5" s="6"/>
      <c r="K5" s="6"/>
      <c r="L5" s="6"/>
      <c r="M5" s="6"/>
      <c r="N5" s="6"/>
      <c r="O5" s="6"/>
      <c r="P5" s="6"/>
      <c r="Q5" s="6"/>
      <c r="R5" s="6"/>
      <c r="S5" s="6"/>
      <c r="T5" s="6"/>
      <c r="U5" s="6"/>
    </row>
    <row r="6" spans="1:21" ht="54" x14ac:dyDescent="0.3">
      <c r="A6" s="126" t="s">
        <v>76</v>
      </c>
      <c r="B6" s="155" t="s">
        <v>56</v>
      </c>
      <c r="C6" s="156" t="s">
        <v>84</v>
      </c>
      <c r="D6" s="157" t="s">
        <v>89</v>
      </c>
      <c r="E6" s="6"/>
      <c r="F6" s="6"/>
      <c r="G6" s="6"/>
      <c r="H6" s="6"/>
      <c r="I6" s="6"/>
      <c r="J6" s="6"/>
      <c r="K6" s="6"/>
      <c r="L6" s="6"/>
      <c r="M6" s="6"/>
      <c r="N6" s="6"/>
      <c r="O6" s="6"/>
      <c r="P6" s="6"/>
      <c r="Q6" s="6"/>
      <c r="R6" s="6"/>
      <c r="S6" s="6"/>
      <c r="T6" s="6"/>
      <c r="U6" s="6"/>
    </row>
    <row r="7" spans="1:21" ht="54" x14ac:dyDescent="0.3">
      <c r="A7" s="126" t="s">
        <v>73</v>
      </c>
      <c r="B7" s="158" t="s">
        <v>57</v>
      </c>
      <c r="C7" s="156" t="s">
        <v>85</v>
      </c>
      <c r="D7" s="157" t="s">
        <v>91</v>
      </c>
      <c r="E7" s="6"/>
      <c r="F7" s="6"/>
      <c r="G7" s="6"/>
      <c r="H7" s="6"/>
      <c r="I7" s="6"/>
      <c r="J7" s="6"/>
      <c r="K7" s="6"/>
      <c r="L7" s="6"/>
      <c r="M7" s="6"/>
      <c r="N7" s="6"/>
      <c r="O7" s="6"/>
      <c r="P7" s="6"/>
      <c r="Q7" s="6"/>
      <c r="R7" s="6"/>
      <c r="S7" s="6"/>
      <c r="T7" s="6"/>
      <c r="U7" s="6"/>
    </row>
    <row r="8" spans="1:21" ht="54" x14ac:dyDescent="0.3">
      <c r="A8" s="126" t="s">
        <v>7</v>
      </c>
      <c r="B8" s="159" t="s">
        <v>58</v>
      </c>
      <c r="C8" s="156" t="s">
        <v>86</v>
      </c>
      <c r="D8" s="157" t="s">
        <v>90</v>
      </c>
      <c r="E8" s="6"/>
      <c r="F8" s="6"/>
      <c r="G8" s="6"/>
      <c r="H8" s="6"/>
      <c r="I8" s="6"/>
      <c r="J8" s="6"/>
      <c r="K8" s="6"/>
      <c r="L8" s="6"/>
      <c r="M8" s="6"/>
      <c r="N8" s="6"/>
      <c r="O8" s="6"/>
      <c r="P8" s="6"/>
      <c r="Q8" s="6"/>
      <c r="R8" s="6"/>
      <c r="S8" s="6"/>
      <c r="T8" s="6"/>
      <c r="U8" s="6"/>
    </row>
    <row r="9" spans="1:21" ht="54.75" thickBot="1" x14ac:dyDescent="0.35">
      <c r="A9" s="126" t="s">
        <v>77</v>
      </c>
      <c r="B9" s="160" t="s">
        <v>59</v>
      </c>
      <c r="C9" s="161" t="s">
        <v>87</v>
      </c>
      <c r="D9" s="162" t="s">
        <v>109</v>
      </c>
      <c r="E9" s="6"/>
      <c r="F9" s="6"/>
      <c r="G9" s="6"/>
      <c r="H9" s="6"/>
      <c r="I9" s="6"/>
      <c r="J9" s="6"/>
      <c r="K9" s="6"/>
      <c r="L9" s="6"/>
      <c r="M9" s="6"/>
      <c r="N9" s="6"/>
      <c r="O9" s="6"/>
      <c r="P9" s="6"/>
      <c r="Q9" s="6"/>
      <c r="R9" s="6"/>
      <c r="S9" s="6"/>
      <c r="T9" s="6"/>
      <c r="U9" s="6"/>
    </row>
    <row r="10" spans="1:21" ht="20.25" x14ac:dyDescent="0.3">
      <c r="A10" s="126"/>
      <c r="B10" s="126"/>
      <c r="C10" s="86"/>
      <c r="D10" s="69"/>
      <c r="E10" s="6"/>
      <c r="F10" s="6"/>
      <c r="G10" s="6"/>
      <c r="H10" s="6"/>
      <c r="I10" s="6"/>
      <c r="J10" s="6"/>
      <c r="K10" s="6"/>
      <c r="L10" s="6"/>
      <c r="M10" s="6"/>
      <c r="N10" s="6"/>
      <c r="O10" s="6"/>
      <c r="P10" s="6"/>
      <c r="Q10" s="6"/>
      <c r="R10" s="6"/>
      <c r="S10" s="6"/>
      <c r="T10" s="6"/>
      <c r="U10" s="6"/>
    </row>
    <row r="11" spans="1:21" x14ac:dyDescent="0.3">
      <c r="A11" s="126"/>
      <c r="B11" s="70"/>
      <c r="C11" s="70"/>
      <c r="D11" s="70"/>
      <c r="E11" s="6"/>
      <c r="F11" s="6"/>
      <c r="G11" s="6"/>
      <c r="H11" s="6"/>
      <c r="I11" s="6"/>
      <c r="J11" s="6"/>
      <c r="K11" s="6"/>
      <c r="L11" s="6"/>
      <c r="M11" s="6"/>
      <c r="N11" s="6"/>
      <c r="O11" s="6"/>
      <c r="P11" s="6"/>
      <c r="Q11" s="6"/>
      <c r="R11" s="6"/>
      <c r="S11" s="6"/>
      <c r="T11" s="6"/>
      <c r="U11" s="6"/>
    </row>
    <row r="12" spans="1:21" x14ac:dyDescent="0.3">
      <c r="A12" s="126"/>
      <c r="B12" s="126" t="s">
        <v>82</v>
      </c>
      <c r="C12" s="126" t="s">
        <v>126</v>
      </c>
      <c r="D12" s="126" t="s">
        <v>133</v>
      </c>
      <c r="E12" s="6"/>
      <c r="F12" s="6"/>
      <c r="G12" s="6"/>
      <c r="H12" s="6"/>
      <c r="I12" s="6"/>
      <c r="J12" s="6"/>
      <c r="K12" s="6"/>
      <c r="L12" s="6"/>
      <c r="M12" s="6"/>
      <c r="N12" s="6"/>
      <c r="O12" s="6"/>
      <c r="P12" s="6"/>
      <c r="Q12" s="6"/>
      <c r="R12" s="6"/>
      <c r="S12" s="6"/>
      <c r="T12" s="6"/>
      <c r="U12" s="6"/>
    </row>
    <row r="13" spans="1:21" x14ac:dyDescent="0.3">
      <c r="A13" s="126"/>
      <c r="B13" s="126" t="s">
        <v>80</v>
      </c>
      <c r="C13" s="126" t="s">
        <v>130</v>
      </c>
      <c r="D13" s="126" t="s">
        <v>134</v>
      </c>
      <c r="E13" s="6"/>
      <c r="F13" s="6"/>
      <c r="G13" s="6"/>
      <c r="H13" s="6"/>
      <c r="I13" s="6"/>
      <c r="J13" s="6"/>
      <c r="K13" s="6"/>
      <c r="L13" s="6"/>
      <c r="M13" s="6"/>
      <c r="N13" s="6"/>
      <c r="O13" s="6"/>
      <c r="P13" s="6"/>
      <c r="Q13" s="6"/>
      <c r="R13" s="6"/>
      <c r="S13" s="6"/>
      <c r="T13" s="6"/>
      <c r="U13" s="6"/>
    </row>
    <row r="14" spans="1:21" x14ac:dyDescent="0.3">
      <c r="A14" s="126"/>
      <c r="B14" s="126"/>
      <c r="C14" s="126" t="s">
        <v>129</v>
      </c>
      <c r="D14" s="126" t="s">
        <v>135</v>
      </c>
      <c r="E14" s="6"/>
      <c r="F14" s="6"/>
      <c r="G14" s="6"/>
      <c r="H14" s="6"/>
      <c r="I14" s="6"/>
      <c r="J14" s="6"/>
      <c r="K14" s="6"/>
      <c r="L14" s="6"/>
      <c r="M14" s="6"/>
      <c r="N14" s="6"/>
      <c r="O14" s="6"/>
      <c r="P14" s="6"/>
      <c r="Q14" s="6"/>
      <c r="R14" s="6"/>
      <c r="S14" s="6"/>
      <c r="T14" s="6"/>
      <c r="U14" s="6"/>
    </row>
    <row r="15" spans="1:21" x14ac:dyDescent="0.3">
      <c r="A15" s="126"/>
      <c r="B15" s="126"/>
      <c r="C15" s="126" t="s">
        <v>131</v>
      </c>
      <c r="D15" s="126" t="s">
        <v>136</v>
      </c>
      <c r="E15" s="6"/>
      <c r="F15" s="6"/>
      <c r="G15" s="6"/>
      <c r="H15" s="6"/>
      <c r="I15" s="6"/>
      <c r="J15" s="6"/>
      <c r="K15" s="6"/>
      <c r="L15" s="6"/>
      <c r="M15" s="6"/>
      <c r="N15" s="6"/>
      <c r="O15" s="6"/>
      <c r="P15" s="6"/>
      <c r="Q15" s="6"/>
      <c r="R15" s="6"/>
      <c r="S15" s="6"/>
      <c r="T15" s="6"/>
      <c r="U15" s="6"/>
    </row>
    <row r="16" spans="1:21" x14ac:dyDescent="0.3">
      <c r="A16" s="126"/>
      <c r="B16" s="126"/>
      <c r="C16" s="126" t="s">
        <v>132</v>
      </c>
      <c r="D16" s="126" t="s">
        <v>137</v>
      </c>
      <c r="E16" s="6"/>
      <c r="F16" s="6"/>
      <c r="G16" s="6"/>
      <c r="H16" s="6"/>
      <c r="I16" s="6"/>
      <c r="J16" s="6"/>
      <c r="K16" s="6"/>
      <c r="L16" s="6"/>
      <c r="M16" s="6"/>
      <c r="N16" s="6"/>
      <c r="O16" s="6"/>
      <c r="P16" s="6"/>
      <c r="Q16" s="6"/>
      <c r="R16" s="6"/>
      <c r="S16" s="6"/>
      <c r="T16" s="6"/>
      <c r="U16" s="6"/>
    </row>
    <row r="17" spans="1:15" x14ac:dyDescent="0.3">
      <c r="A17" s="126"/>
      <c r="B17" s="126"/>
      <c r="C17" s="6"/>
      <c r="D17" s="126"/>
      <c r="E17" s="6"/>
      <c r="F17" s="6"/>
      <c r="G17" s="6"/>
      <c r="H17" s="6"/>
      <c r="I17" s="6"/>
      <c r="J17" s="6"/>
      <c r="K17" s="6"/>
      <c r="L17" s="6"/>
      <c r="M17" s="6"/>
      <c r="N17" s="6"/>
      <c r="O17" s="6"/>
    </row>
    <row r="18" spans="1:15" x14ac:dyDescent="0.3">
      <c r="A18" s="126"/>
      <c r="B18" s="126"/>
      <c r="C18" s="6"/>
      <c r="D18" s="126"/>
      <c r="E18" s="6"/>
      <c r="F18" s="6"/>
      <c r="G18" s="6"/>
      <c r="H18" s="6"/>
      <c r="I18" s="6"/>
      <c r="J18" s="6"/>
      <c r="K18" s="6"/>
      <c r="L18" s="6"/>
      <c r="M18" s="6"/>
      <c r="N18" s="6"/>
      <c r="O18" s="6"/>
    </row>
    <row r="19" spans="1:15" x14ac:dyDescent="0.3">
      <c r="A19" s="126"/>
      <c r="B19" s="125"/>
      <c r="C19" s="6"/>
      <c r="D19" s="125"/>
      <c r="E19" s="6"/>
      <c r="F19" s="6"/>
      <c r="G19" s="6"/>
      <c r="H19" s="6"/>
      <c r="I19" s="6"/>
      <c r="J19" s="6"/>
      <c r="K19" s="6"/>
      <c r="L19" s="6"/>
      <c r="M19" s="6"/>
      <c r="N19" s="6"/>
      <c r="O19" s="6"/>
    </row>
    <row r="20" spans="1:15" x14ac:dyDescent="0.3">
      <c r="A20" s="126"/>
      <c r="B20" s="125"/>
      <c r="C20" s="6"/>
      <c r="D20" s="125"/>
      <c r="E20" s="6"/>
      <c r="F20" s="6"/>
      <c r="G20" s="6"/>
      <c r="H20" s="6"/>
      <c r="I20" s="6"/>
      <c r="J20" s="6"/>
      <c r="K20" s="6"/>
      <c r="L20" s="6"/>
      <c r="M20" s="6"/>
      <c r="N20" s="6"/>
      <c r="O20" s="6"/>
    </row>
    <row r="21" spans="1:15" x14ac:dyDescent="0.3">
      <c r="A21" s="126"/>
      <c r="B21" s="125"/>
      <c r="C21" s="6"/>
      <c r="D21" s="125"/>
      <c r="E21" s="6"/>
      <c r="F21" s="6"/>
      <c r="G21" s="6"/>
      <c r="H21" s="6"/>
      <c r="I21" s="6"/>
      <c r="J21" s="6"/>
      <c r="K21" s="6"/>
      <c r="L21" s="6"/>
      <c r="M21" s="6"/>
      <c r="N21" s="6"/>
      <c r="O21" s="6"/>
    </row>
    <row r="22" spans="1:15" x14ac:dyDescent="0.3">
      <c r="A22" s="126"/>
      <c r="B22" s="125"/>
      <c r="C22" s="6"/>
      <c r="D22" s="125"/>
      <c r="E22" s="6"/>
      <c r="F22" s="6"/>
      <c r="G22" s="6"/>
      <c r="H22" s="6"/>
      <c r="I22" s="6"/>
      <c r="J22" s="6"/>
      <c r="K22" s="6"/>
      <c r="L22" s="6"/>
      <c r="M22" s="6"/>
      <c r="N22" s="6"/>
      <c r="O22" s="6"/>
    </row>
    <row r="23" spans="1:15" ht="20.25" x14ac:dyDescent="0.3">
      <c r="A23" s="126"/>
      <c r="B23" s="126"/>
      <c r="C23" s="86"/>
      <c r="D23" s="69"/>
      <c r="E23" s="6"/>
      <c r="F23" s="6"/>
      <c r="G23" s="6"/>
      <c r="H23" s="6"/>
      <c r="I23" s="6"/>
      <c r="J23" s="6"/>
      <c r="K23" s="6"/>
      <c r="L23" s="6"/>
      <c r="M23" s="6"/>
      <c r="N23" s="6"/>
      <c r="O23" s="6"/>
    </row>
    <row r="24" spans="1:15" ht="20.25" x14ac:dyDescent="0.3">
      <c r="A24" s="126"/>
      <c r="B24" s="126"/>
      <c r="C24" s="86"/>
      <c r="D24" s="69"/>
      <c r="E24" s="6"/>
      <c r="F24" s="6"/>
      <c r="G24" s="6"/>
      <c r="H24" s="6"/>
      <c r="I24" s="6"/>
      <c r="J24" s="6"/>
      <c r="K24" s="6"/>
      <c r="L24" s="6"/>
      <c r="M24" s="6"/>
      <c r="N24" s="6"/>
      <c r="O24" s="6"/>
    </row>
    <row r="25" spans="1:15" ht="20.25" x14ac:dyDescent="0.3">
      <c r="A25" s="126"/>
      <c r="B25" s="126"/>
      <c r="C25" s="86"/>
      <c r="D25" s="69"/>
      <c r="E25" s="6"/>
      <c r="F25" s="6"/>
      <c r="G25" s="6"/>
      <c r="H25" s="6"/>
      <c r="I25" s="6"/>
      <c r="J25" s="6"/>
      <c r="K25" s="6"/>
      <c r="L25" s="6"/>
      <c r="M25" s="6"/>
      <c r="N25" s="6"/>
      <c r="O25" s="6"/>
    </row>
    <row r="26" spans="1:15" ht="20.25" x14ac:dyDescent="0.3">
      <c r="A26" s="126"/>
      <c r="B26" s="126"/>
      <c r="C26" s="86"/>
      <c r="D26" s="69"/>
      <c r="E26" s="6"/>
      <c r="F26" s="6"/>
      <c r="G26" s="6"/>
      <c r="H26" s="6"/>
      <c r="I26" s="6"/>
      <c r="J26" s="6"/>
      <c r="K26" s="6"/>
      <c r="L26" s="6"/>
      <c r="M26" s="6"/>
      <c r="N26" s="6"/>
      <c r="O26" s="6"/>
    </row>
    <row r="27" spans="1:15" ht="20.25" x14ac:dyDescent="0.3">
      <c r="A27" s="126"/>
      <c r="B27" s="126"/>
      <c r="C27" s="86"/>
      <c r="D27" s="69"/>
      <c r="E27" s="6"/>
      <c r="F27" s="6"/>
      <c r="G27" s="6"/>
      <c r="H27" s="6"/>
      <c r="I27" s="6"/>
      <c r="J27" s="6"/>
      <c r="K27" s="6"/>
      <c r="L27" s="6"/>
      <c r="M27" s="6"/>
      <c r="N27" s="6"/>
      <c r="O27" s="6"/>
    </row>
    <row r="28" spans="1:15" ht="20.25" x14ac:dyDescent="0.3">
      <c r="A28" s="126"/>
      <c r="B28" s="126"/>
      <c r="C28" s="86"/>
      <c r="D28" s="69"/>
      <c r="E28" s="6"/>
      <c r="F28" s="6"/>
      <c r="G28" s="6"/>
      <c r="H28" s="6"/>
      <c r="I28" s="6"/>
      <c r="J28" s="6"/>
      <c r="K28" s="6"/>
      <c r="L28" s="6"/>
      <c r="M28" s="6"/>
      <c r="N28" s="6"/>
      <c r="O28" s="6"/>
    </row>
    <row r="29" spans="1:15" ht="20.25" x14ac:dyDescent="0.3">
      <c r="A29" s="126"/>
      <c r="B29" s="126"/>
      <c r="C29" s="86"/>
      <c r="D29" s="69"/>
      <c r="E29" s="6"/>
      <c r="F29" s="6"/>
      <c r="G29" s="6"/>
      <c r="H29" s="6"/>
      <c r="I29" s="6"/>
      <c r="J29" s="6"/>
      <c r="K29" s="6"/>
      <c r="L29" s="6"/>
      <c r="M29" s="6"/>
      <c r="N29" s="6"/>
      <c r="O29" s="6"/>
    </row>
    <row r="30" spans="1:15" ht="20.25" x14ac:dyDescent="0.3">
      <c r="A30" s="126"/>
      <c r="B30" s="126"/>
      <c r="C30" s="86"/>
      <c r="D30" s="69"/>
      <c r="E30" s="6"/>
      <c r="F30" s="6"/>
      <c r="G30" s="6"/>
      <c r="H30" s="6"/>
      <c r="I30" s="6"/>
      <c r="J30" s="6"/>
      <c r="K30" s="6"/>
      <c r="L30" s="6"/>
      <c r="M30" s="6"/>
      <c r="N30" s="6"/>
      <c r="O30" s="6"/>
    </row>
    <row r="31" spans="1:15" ht="20.25" x14ac:dyDescent="0.3">
      <c r="A31" s="126"/>
      <c r="B31" s="126"/>
      <c r="C31" s="86"/>
      <c r="D31" s="69"/>
      <c r="E31" s="6"/>
      <c r="F31" s="6"/>
      <c r="G31" s="6"/>
      <c r="H31" s="6"/>
      <c r="I31" s="6"/>
      <c r="J31" s="6"/>
      <c r="K31" s="6"/>
      <c r="L31" s="6"/>
      <c r="M31" s="6"/>
      <c r="N31" s="6"/>
      <c r="O31" s="6"/>
    </row>
    <row r="32" spans="1:15" ht="20.25" x14ac:dyDescent="0.3">
      <c r="A32" s="126"/>
      <c r="B32" s="126"/>
      <c r="C32" s="86"/>
      <c r="D32" s="69"/>
      <c r="E32" s="6"/>
      <c r="F32" s="6"/>
      <c r="G32" s="6"/>
      <c r="H32" s="6"/>
      <c r="I32" s="6"/>
      <c r="J32" s="6"/>
      <c r="K32" s="6"/>
      <c r="L32" s="6"/>
      <c r="M32" s="6"/>
      <c r="N32" s="6"/>
      <c r="O32" s="6"/>
    </row>
    <row r="33" spans="1:15" ht="20.25" x14ac:dyDescent="0.3">
      <c r="A33" s="126"/>
      <c r="B33" s="126"/>
      <c r="C33" s="86"/>
      <c r="D33" s="69"/>
      <c r="E33" s="6"/>
      <c r="F33" s="6"/>
      <c r="G33" s="6"/>
      <c r="H33" s="6"/>
      <c r="I33" s="6"/>
      <c r="J33" s="6"/>
      <c r="K33" s="6"/>
      <c r="L33" s="6"/>
      <c r="M33" s="6"/>
      <c r="N33" s="6"/>
      <c r="O33" s="6"/>
    </row>
    <row r="34" spans="1:15" ht="20.25" x14ac:dyDescent="0.3">
      <c r="A34" s="126"/>
      <c r="B34" s="126"/>
      <c r="C34" s="86"/>
      <c r="D34" s="69"/>
      <c r="E34" s="6"/>
      <c r="F34" s="6"/>
      <c r="G34" s="6"/>
      <c r="H34" s="6"/>
      <c r="I34" s="6"/>
      <c r="J34" s="6"/>
      <c r="K34" s="6"/>
      <c r="L34" s="6"/>
      <c r="M34" s="6"/>
      <c r="N34" s="6"/>
      <c r="O34" s="6"/>
    </row>
    <row r="35" spans="1:15" ht="20.25" x14ac:dyDescent="0.3">
      <c r="A35" s="126"/>
      <c r="B35" s="126"/>
      <c r="C35" s="86"/>
      <c r="D35" s="69"/>
      <c r="E35" s="6"/>
      <c r="F35" s="6"/>
      <c r="G35" s="6"/>
      <c r="H35" s="6"/>
      <c r="I35" s="6"/>
      <c r="J35" s="6"/>
      <c r="K35" s="6"/>
      <c r="L35" s="6"/>
      <c r="M35" s="6"/>
      <c r="N35" s="6"/>
      <c r="O35" s="6"/>
    </row>
    <row r="36" spans="1:15" ht="20.25" x14ac:dyDescent="0.3">
      <c r="A36" s="126"/>
      <c r="B36" s="126"/>
      <c r="C36" s="86"/>
      <c r="D36" s="69"/>
      <c r="E36" s="6"/>
      <c r="F36" s="6"/>
      <c r="G36" s="6"/>
      <c r="H36" s="6"/>
      <c r="I36" s="6"/>
      <c r="J36" s="6"/>
      <c r="K36" s="6"/>
      <c r="L36" s="6"/>
      <c r="M36" s="6"/>
      <c r="N36" s="6"/>
      <c r="O36" s="6"/>
    </row>
    <row r="37" spans="1:15" ht="20.25" x14ac:dyDescent="0.3">
      <c r="A37" s="126"/>
      <c r="B37" s="126"/>
      <c r="C37" s="86"/>
      <c r="D37" s="69"/>
      <c r="E37" s="6"/>
      <c r="F37" s="6"/>
      <c r="G37" s="6"/>
      <c r="H37" s="6"/>
      <c r="I37" s="6"/>
      <c r="J37" s="6"/>
      <c r="K37" s="6"/>
      <c r="L37" s="6"/>
      <c r="M37" s="6"/>
      <c r="N37" s="6"/>
      <c r="O37" s="6"/>
    </row>
    <row r="38" spans="1:15" ht="20.25" x14ac:dyDescent="0.3">
      <c r="A38" s="126"/>
      <c r="B38" s="126"/>
      <c r="C38" s="86"/>
      <c r="D38" s="69"/>
      <c r="E38" s="6"/>
      <c r="F38" s="6"/>
      <c r="G38" s="6"/>
      <c r="H38" s="6"/>
      <c r="I38" s="6"/>
      <c r="J38" s="6"/>
      <c r="K38" s="6"/>
      <c r="L38" s="6"/>
      <c r="M38" s="6"/>
      <c r="N38" s="6"/>
      <c r="O38" s="6"/>
    </row>
    <row r="39" spans="1:15" ht="20.25" x14ac:dyDescent="0.3">
      <c r="A39" s="126"/>
      <c r="B39" s="126"/>
      <c r="C39" s="86"/>
      <c r="D39" s="69"/>
      <c r="E39" s="6"/>
      <c r="F39" s="6"/>
      <c r="G39" s="6"/>
      <c r="H39" s="6"/>
      <c r="I39" s="6"/>
      <c r="J39" s="6"/>
      <c r="K39" s="6"/>
      <c r="L39" s="6"/>
      <c r="M39" s="6"/>
      <c r="N39" s="6"/>
      <c r="O39" s="6"/>
    </row>
    <row r="40" spans="1:15" ht="20.25" x14ac:dyDescent="0.3">
      <c r="A40" s="126"/>
      <c r="B40" s="126"/>
      <c r="C40" s="86"/>
      <c r="D40" s="69"/>
      <c r="E40" s="6"/>
      <c r="F40" s="6"/>
      <c r="G40" s="6"/>
      <c r="H40" s="6"/>
      <c r="I40" s="6"/>
      <c r="J40" s="6"/>
      <c r="K40" s="6"/>
      <c r="L40" s="6"/>
      <c r="M40" s="6"/>
      <c r="N40" s="6"/>
      <c r="O40" s="6"/>
    </row>
    <row r="41" spans="1:15" ht="20.25" x14ac:dyDescent="0.3">
      <c r="A41" s="126"/>
      <c r="B41" s="126"/>
      <c r="C41" s="86"/>
      <c r="D41" s="69"/>
      <c r="E41" s="6"/>
      <c r="F41" s="6"/>
      <c r="G41" s="6"/>
      <c r="H41" s="6"/>
      <c r="I41" s="6"/>
      <c r="J41" s="6"/>
      <c r="K41" s="6"/>
      <c r="L41" s="6"/>
      <c r="M41" s="6"/>
      <c r="N41" s="6"/>
      <c r="O41" s="6"/>
    </row>
    <row r="42" spans="1:15" ht="20.25" x14ac:dyDescent="0.3">
      <c r="A42" s="126"/>
      <c r="B42" s="126"/>
      <c r="C42" s="86"/>
      <c r="D42" s="69"/>
      <c r="E42" s="6"/>
      <c r="F42" s="6"/>
      <c r="G42" s="6"/>
      <c r="H42" s="6"/>
      <c r="I42" s="6"/>
      <c r="J42" s="6"/>
      <c r="K42" s="6"/>
      <c r="L42" s="6"/>
      <c r="M42" s="6"/>
      <c r="N42" s="6"/>
      <c r="O42" s="6"/>
    </row>
    <row r="43" spans="1:15" ht="20.25" x14ac:dyDescent="0.3">
      <c r="A43" s="126"/>
      <c r="B43" s="126"/>
      <c r="C43" s="86"/>
      <c r="D43" s="69"/>
      <c r="E43" s="6"/>
      <c r="F43" s="6"/>
      <c r="G43" s="6"/>
      <c r="H43" s="6"/>
      <c r="I43" s="6"/>
      <c r="J43" s="6"/>
      <c r="K43" s="6"/>
      <c r="L43" s="6"/>
      <c r="M43" s="6"/>
      <c r="N43" s="6"/>
      <c r="O43" s="6"/>
    </row>
    <row r="44" spans="1:15" ht="20.25" x14ac:dyDescent="0.3">
      <c r="A44" s="126"/>
      <c r="B44" s="126"/>
      <c r="C44" s="86"/>
      <c r="D44" s="69"/>
      <c r="E44" s="6"/>
      <c r="F44" s="6"/>
      <c r="G44" s="6"/>
      <c r="H44" s="6"/>
      <c r="I44" s="6"/>
      <c r="J44" s="6"/>
      <c r="K44" s="6"/>
      <c r="L44" s="6"/>
      <c r="M44" s="6"/>
      <c r="N44" s="6"/>
      <c r="O44" s="6"/>
    </row>
    <row r="45" spans="1:15" ht="20.25" x14ac:dyDescent="0.3">
      <c r="A45" s="126"/>
      <c r="B45" s="126"/>
      <c r="C45" s="86"/>
      <c r="D45" s="69"/>
      <c r="E45" s="6"/>
      <c r="F45" s="6"/>
      <c r="G45" s="6"/>
      <c r="H45" s="6"/>
      <c r="I45" s="6"/>
      <c r="J45" s="6"/>
      <c r="K45" s="6"/>
      <c r="L45" s="6"/>
      <c r="M45" s="6"/>
      <c r="N45" s="6"/>
      <c r="O45" s="6"/>
    </row>
    <row r="46" spans="1:15" ht="20.25" x14ac:dyDescent="0.3">
      <c r="A46" s="126"/>
      <c r="B46" s="126"/>
      <c r="C46" s="86"/>
      <c r="D46" s="69"/>
      <c r="E46" s="6"/>
      <c r="F46" s="6"/>
      <c r="G46" s="6"/>
      <c r="H46" s="6"/>
      <c r="I46" s="6"/>
      <c r="J46" s="6"/>
      <c r="K46" s="6"/>
      <c r="L46" s="6"/>
      <c r="M46" s="6"/>
      <c r="N46" s="6"/>
      <c r="O46" s="6"/>
    </row>
    <row r="47" spans="1:15" ht="20.25" x14ac:dyDescent="0.3">
      <c r="A47" s="126"/>
      <c r="B47" s="126"/>
      <c r="C47" s="86"/>
      <c r="D47" s="69"/>
      <c r="E47" s="6"/>
      <c r="F47" s="6"/>
      <c r="G47" s="6"/>
      <c r="H47" s="6"/>
      <c r="I47" s="6"/>
      <c r="J47" s="6"/>
      <c r="K47" s="6"/>
      <c r="L47" s="6"/>
      <c r="M47" s="6"/>
      <c r="N47" s="6"/>
      <c r="O47" s="6"/>
    </row>
    <row r="48" spans="1:15" ht="20.25" x14ac:dyDescent="0.3">
      <c r="A48" s="126"/>
      <c r="B48" s="126"/>
      <c r="C48" s="86"/>
      <c r="D48" s="69"/>
      <c r="E48" s="6"/>
      <c r="F48" s="6"/>
      <c r="G48" s="6"/>
      <c r="H48" s="6"/>
      <c r="I48" s="6"/>
      <c r="J48" s="6"/>
      <c r="K48" s="6"/>
      <c r="L48" s="6"/>
      <c r="M48" s="6"/>
      <c r="N48" s="6"/>
      <c r="O48" s="6"/>
    </row>
    <row r="49" spans="1:15" ht="20.25" x14ac:dyDescent="0.3">
      <c r="A49" s="126"/>
      <c r="B49" s="126"/>
      <c r="C49" s="86"/>
      <c r="D49" s="69"/>
      <c r="E49" s="6"/>
      <c r="F49" s="6"/>
      <c r="G49" s="6"/>
      <c r="H49" s="6"/>
      <c r="I49" s="6"/>
      <c r="J49" s="6"/>
      <c r="K49" s="6"/>
      <c r="L49" s="6"/>
      <c r="M49" s="6"/>
      <c r="N49" s="6"/>
      <c r="O49" s="6"/>
    </row>
    <row r="50" spans="1:15" ht="20.25" x14ac:dyDescent="0.3">
      <c r="A50" s="126"/>
      <c r="B50" s="126"/>
      <c r="C50" s="86"/>
      <c r="D50" s="69"/>
      <c r="E50" s="6"/>
      <c r="F50" s="6"/>
      <c r="G50" s="6"/>
      <c r="H50" s="6"/>
      <c r="I50" s="6"/>
      <c r="J50" s="6"/>
      <c r="K50" s="6"/>
      <c r="L50" s="6"/>
      <c r="M50" s="6"/>
      <c r="N50" s="6"/>
      <c r="O50" s="6"/>
    </row>
    <row r="51" spans="1:15" ht="20.25" x14ac:dyDescent="0.3">
      <c r="A51" s="126"/>
      <c r="B51" s="126"/>
      <c r="C51" s="86"/>
      <c r="D51" s="69"/>
      <c r="E51" s="6"/>
      <c r="F51" s="6"/>
      <c r="G51" s="6"/>
      <c r="H51" s="6"/>
      <c r="I51" s="6"/>
      <c r="J51" s="6"/>
      <c r="K51" s="6"/>
      <c r="L51" s="6"/>
      <c r="M51" s="6"/>
      <c r="N51" s="6"/>
      <c r="O51" s="6"/>
    </row>
    <row r="52" spans="1:15" ht="20.25" x14ac:dyDescent="0.3">
      <c r="A52" s="126"/>
      <c r="B52" s="126"/>
      <c r="C52" s="86"/>
      <c r="D52" s="69"/>
      <c r="E52" s="6"/>
      <c r="F52" s="6"/>
      <c r="G52" s="6"/>
      <c r="H52" s="6"/>
      <c r="I52" s="6"/>
      <c r="J52" s="6"/>
      <c r="K52" s="6"/>
      <c r="L52" s="6"/>
      <c r="M52" s="6"/>
      <c r="N52" s="6"/>
      <c r="O52" s="6"/>
    </row>
    <row r="53" spans="1:15" ht="20.25" x14ac:dyDescent="0.3">
      <c r="A53" s="126"/>
      <c r="B53" s="127"/>
      <c r="C53" s="87"/>
      <c r="D53" s="16"/>
    </row>
    <row r="54" spans="1:15" ht="20.25" x14ac:dyDescent="0.3">
      <c r="A54" s="126"/>
      <c r="B54" s="127"/>
      <c r="C54" s="87"/>
      <c r="D54" s="16"/>
    </row>
    <row r="55" spans="1:15" ht="20.25" x14ac:dyDescent="0.3">
      <c r="A55" s="126"/>
      <c r="B55" s="127"/>
      <c r="C55" s="87"/>
      <c r="D55" s="16"/>
    </row>
    <row r="56" spans="1:15" ht="20.25" x14ac:dyDescent="0.3">
      <c r="A56" s="126"/>
      <c r="B56" s="127"/>
      <c r="C56" s="87"/>
      <c r="D56" s="16"/>
    </row>
    <row r="57" spans="1:15" ht="20.25" x14ac:dyDescent="0.3">
      <c r="A57" s="126"/>
      <c r="B57" s="127"/>
      <c r="C57" s="87"/>
      <c r="D57" s="16"/>
    </row>
    <row r="58" spans="1:15" ht="20.25" x14ac:dyDescent="0.3">
      <c r="A58" s="126"/>
      <c r="B58" s="127"/>
      <c r="C58" s="87"/>
      <c r="D58" s="16"/>
    </row>
    <row r="59" spans="1:15" ht="20.25" x14ac:dyDescent="0.3">
      <c r="A59" s="126"/>
      <c r="B59" s="127"/>
      <c r="C59" s="87"/>
      <c r="D59" s="16"/>
    </row>
    <row r="60" spans="1:15" ht="20.25" x14ac:dyDescent="0.3">
      <c r="A60" s="126"/>
      <c r="B60" s="127"/>
      <c r="C60" s="87"/>
      <c r="D60" s="16"/>
    </row>
    <row r="61" spans="1:15" ht="20.25" x14ac:dyDescent="0.3">
      <c r="A61" s="126"/>
      <c r="B61" s="127"/>
      <c r="C61" s="87"/>
      <c r="D61" s="16"/>
    </row>
    <row r="62" spans="1:15" ht="20.25" x14ac:dyDescent="0.3">
      <c r="A62" s="126"/>
      <c r="B62" s="127"/>
      <c r="C62" s="87"/>
      <c r="D62" s="16"/>
    </row>
    <row r="63" spans="1:15" ht="20.25" x14ac:dyDescent="0.3">
      <c r="A63" s="126"/>
      <c r="B63" s="127"/>
      <c r="C63" s="87"/>
      <c r="D63" s="16"/>
    </row>
    <row r="64" spans="1:15" ht="20.25" x14ac:dyDescent="0.3">
      <c r="A64" s="126"/>
      <c r="B64" s="127"/>
      <c r="C64" s="87"/>
      <c r="D64" s="16"/>
    </row>
    <row r="65" spans="1:4" ht="20.25" x14ac:dyDescent="0.3">
      <c r="A65" s="126"/>
      <c r="B65" s="127"/>
      <c r="C65" s="87"/>
      <c r="D65" s="16"/>
    </row>
    <row r="66" spans="1:4" ht="20.25" x14ac:dyDescent="0.3">
      <c r="A66" s="126"/>
      <c r="B66" s="127"/>
      <c r="C66" s="87"/>
      <c r="D66" s="16"/>
    </row>
    <row r="67" spans="1:4" ht="20.25" x14ac:dyDescent="0.3">
      <c r="A67" s="126"/>
      <c r="B67" s="127"/>
      <c r="C67" s="87"/>
      <c r="D67" s="16"/>
    </row>
    <row r="68" spans="1:4" ht="20.25" x14ac:dyDescent="0.3">
      <c r="A68" s="126"/>
      <c r="B68" s="127"/>
      <c r="C68" s="87"/>
      <c r="D68" s="16"/>
    </row>
    <row r="69" spans="1:4" ht="20.25" x14ac:dyDescent="0.3">
      <c r="A69" s="126"/>
      <c r="B69" s="127"/>
      <c r="C69" s="87"/>
      <c r="D69" s="16"/>
    </row>
    <row r="70" spans="1:4" ht="20.25" x14ac:dyDescent="0.3">
      <c r="A70" s="126"/>
      <c r="B70" s="127"/>
      <c r="C70" s="87"/>
      <c r="D70" s="16"/>
    </row>
    <row r="71" spans="1:4" ht="20.25" x14ac:dyDescent="0.3">
      <c r="A71" s="126"/>
      <c r="B71" s="127"/>
      <c r="C71" s="87"/>
      <c r="D71" s="16"/>
    </row>
    <row r="72" spans="1:4" ht="20.25" x14ac:dyDescent="0.3">
      <c r="A72" s="126"/>
      <c r="B72" s="127"/>
      <c r="C72" s="87"/>
      <c r="D72" s="16"/>
    </row>
    <row r="73" spans="1:4" ht="20.25" x14ac:dyDescent="0.3">
      <c r="A73" s="126"/>
      <c r="B73" s="127"/>
      <c r="C73" s="87"/>
      <c r="D73" s="16"/>
    </row>
    <row r="74" spans="1:4" ht="20.25" x14ac:dyDescent="0.3">
      <c r="A74" s="126"/>
      <c r="B74" s="127"/>
      <c r="C74" s="87"/>
      <c r="D74" s="16"/>
    </row>
    <row r="75" spans="1:4" ht="20.25" x14ac:dyDescent="0.3">
      <c r="A75" s="126"/>
      <c r="B75" s="127"/>
      <c r="C75" s="87"/>
      <c r="D75" s="16"/>
    </row>
    <row r="76" spans="1:4" ht="20.25" x14ac:dyDescent="0.3">
      <c r="A76" s="126"/>
      <c r="B76" s="127"/>
      <c r="C76" s="87"/>
      <c r="D76" s="16"/>
    </row>
    <row r="77" spans="1:4" ht="20.25" x14ac:dyDescent="0.3">
      <c r="A77" s="126"/>
      <c r="B77" s="127"/>
      <c r="C77" s="87"/>
      <c r="D77" s="16"/>
    </row>
    <row r="78" spans="1:4" ht="20.25" x14ac:dyDescent="0.3">
      <c r="A78" s="126"/>
      <c r="B78" s="127"/>
      <c r="C78" s="87"/>
      <c r="D78" s="16"/>
    </row>
    <row r="79" spans="1:4" ht="20.25" x14ac:dyDescent="0.3">
      <c r="A79" s="126"/>
      <c r="B79" s="127"/>
      <c r="C79" s="87"/>
      <c r="D79" s="16"/>
    </row>
    <row r="80" spans="1:4" ht="20.25" x14ac:dyDescent="0.3">
      <c r="A80" s="126"/>
      <c r="B80" s="127"/>
      <c r="C80" s="87"/>
      <c r="D80" s="16"/>
    </row>
    <row r="81" spans="1:4" ht="20.25" x14ac:dyDescent="0.3">
      <c r="A81" s="126"/>
      <c r="B81" s="127"/>
      <c r="C81" s="87"/>
      <c r="D81" s="16"/>
    </row>
    <row r="82" spans="1:4" ht="20.25" x14ac:dyDescent="0.3">
      <c r="A82" s="126"/>
      <c r="B82" s="127"/>
      <c r="C82" s="87"/>
      <c r="D82" s="16"/>
    </row>
    <row r="83" spans="1:4" ht="20.25" x14ac:dyDescent="0.3">
      <c r="A83" s="126"/>
      <c r="B83" s="127"/>
      <c r="C83" s="87"/>
      <c r="D83" s="16"/>
    </row>
    <row r="84" spans="1:4" ht="20.25" x14ac:dyDescent="0.3">
      <c r="A84" s="126"/>
      <c r="B84" s="127"/>
      <c r="C84" s="87"/>
      <c r="D84" s="16"/>
    </row>
    <row r="85" spans="1:4" ht="20.25" x14ac:dyDescent="0.3">
      <c r="A85" s="126"/>
      <c r="B85" s="127"/>
      <c r="C85" s="87"/>
      <c r="D85" s="16"/>
    </row>
    <row r="86" spans="1:4" ht="20.25" x14ac:dyDescent="0.3">
      <c r="A86" s="126"/>
      <c r="B86" s="127"/>
      <c r="C86" s="87"/>
      <c r="D86" s="16"/>
    </row>
    <row r="87" spans="1:4" ht="20.25" x14ac:dyDescent="0.3">
      <c r="A87" s="126"/>
      <c r="B87" s="127"/>
      <c r="C87" s="87"/>
      <c r="D87" s="16"/>
    </row>
    <row r="88" spans="1:4" ht="20.25" x14ac:dyDescent="0.3">
      <c r="A88" s="126"/>
      <c r="B88" s="127"/>
      <c r="C88" s="87"/>
      <c r="D88" s="16"/>
    </row>
    <row r="89" spans="1:4" ht="20.25" x14ac:dyDescent="0.3">
      <c r="A89" s="126"/>
      <c r="B89" s="127"/>
      <c r="C89" s="87"/>
      <c r="D89" s="16"/>
    </row>
    <row r="90" spans="1:4" ht="20.25" x14ac:dyDescent="0.3">
      <c r="A90" s="126"/>
      <c r="B90" s="127"/>
      <c r="C90" s="87"/>
      <c r="D90" s="16"/>
    </row>
    <row r="91" spans="1:4" ht="20.25" x14ac:dyDescent="0.3">
      <c r="A91" s="126"/>
      <c r="B91" s="127"/>
      <c r="C91" s="87"/>
      <c r="D91" s="16"/>
    </row>
    <row r="92" spans="1:4" ht="20.25" x14ac:dyDescent="0.3">
      <c r="A92" s="126"/>
      <c r="B92" s="127"/>
      <c r="C92" s="87"/>
      <c r="D92" s="16"/>
    </row>
    <row r="93" spans="1:4" ht="20.25" x14ac:dyDescent="0.3">
      <c r="A93" s="126"/>
      <c r="B93" s="127"/>
      <c r="C93" s="87"/>
      <c r="D93" s="16"/>
    </row>
    <row r="94" spans="1:4" ht="20.25" x14ac:dyDescent="0.3">
      <c r="A94" s="126"/>
      <c r="B94" s="127"/>
      <c r="C94" s="87"/>
      <c r="D94" s="16"/>
    </row>
    <row r="95" spans="1:4" ht="20.25" x14ac:dyDescent="0.3">
      <c r="A95" s="126"/>
      <c r="B95" s="127"/>
      <c r="C95" s="87"/>
      <c r="D95" s="16"/>
    </row>
    <row r="96" spans="1:4" ht="20.25" x14ac:dyDescent="0.3">
      <c r="A96" s="126"/>
      <c r="B96" s="127"/>
      <c r="C96" s="87"/>
      <c r="D96" s="16"/>
    </row>
    <row r="97" spans="1:4" ht="20.25" x14ac:dyDescent="0.3">
      <c r="A97" s="126"/>
      <c r="B97" s="127"/>
      <c r="C97" s="87"/>
      <c r="D97" s="16"/>
    </row>
    <row r="98" spans="1:4" ht="20.25" x14ac:dyDescent="0.3">
      <c r="A98" s="126"/>
      <c r="B98" s="127"/>
      <c r="C98" s="87"/>
      <c r="D98" s="16"/>
    </row>
    <row r="99" spans="1:4" ht="20.25" x14ac:dyDescent="0.3">
      <c r="A99" s="126"/>
      <c r="B99" s="127"/>
      <c r="C99" s="87"/>
      <c r="D99" s="16"/>
    </row>
    <row r="100" spans="1:4" ht="20.25" x14ac:dyDescent="0.3">
      <c r="A100" s="126"/>
      <c r="B100" s="127"/>
      <c r="C100" s="87"/>
      <c r="D100" s="16"/>
    </row>
    <row r="101" spans="1:4" ht="20.25" x14ac:dyDescent="0.3">
      <c r="A101" s="126"/>
      <c r="B101" s="127"/>
      <c r="C101" s="87"/>
      <c r="D101" s="16"/>
    </row>
    <row r="102" spans="1:4" ht="20.25" x14ac:dyDescent="0.3">
      <c r="A102" s="126"/>
      <c r="B102" s="127"/>
      <c r="C102" s="87"/>
      <c r="D102" s="16"/>
    </row>
    <row r="103" spans="1:4" ht="20.25" x14ac:dyDescent="0.3">
      <c r="A103" s="126"/>
      <c r="B103" s="127"/>
      <c r="C103" s="87"/>
      <c r="D103" s="16"/>
    </row>
    <row r="104" spans="1:4" ht="20.25" x14ac:dyDescent="0.3">
      <c r="A104" s="126"/>
      <c r="B104" s="127"/>
      <c r="C104" s="87"/>
      <c r="D104" s="16"/>
    </row>
    <row r="105" spans="1:4" ht="20.25" x14ac:dyDescent="0.3">
      <c r="A105" s="126"/>
      <c r="B105" s="127"/>
      <c r="C105" s="87"/>
      <c r="D105" s="16"/>
    </row>
    <row r="106" spans="1:4" ht="20.25" x14ac:dyDescent="0.3">
      <c r="A106" s="126"/>
      <c r="B106" s="127"/>
      <c r="C106" s="87"/>
      <c r="D106" s="16"/>
    </row>
    <row r="107" spans="1:4" ht="20.25" x14ac:dyDescent="0.3">
      <c r="A107" s="126"/>
      <c r="B107" s="127"/>
      <c r="C107" s="87"/>
      <c r="D107" s="16"/>
    </row>
    <row r="108" spans="1:4" ht="20.25" x14ac:dyDescent="0.3">
      <c r="A108" s="126"/>
      <c r="B108" s="127"/>
      <c r="C108" s="87"/>
      <c r="D108" s="16"/>
    </row>
    <row r="109" spans="1:4" ht="20.25" x14ac:dyDescent="0.3">
      <c r="A109" s="126"/>
      <c r="B109" s="127"/>
      <c r="C109" s="87"/>
      <c r="D109" s="16"/>
    </row>
    <row r="110" spans="1:4" ht="20.25" x14ac:dyDescent="0.3">
      <c r="A110" s="126"/>
      <c r="B110" s="127"/>
      <c r="C110" s="87"/>
      <c r="D110" s="16"/>
    </row>
    <row r="111" spans="1:4" ht="20.25" x14ac:dyDescent="0.3">
      <c r="A111" s="126"/>
      <c r="B111" s="127"/>
      <c r="C111" s="87"/>
      <c r="D111" s="16"/>
    </row>
    <row r="112" spans="1:4" ht="20.25" x14ac:dyDescent="0.3">
      <c r="A112" s="126"/>
      <c r="B112" s="127"/>
      <c r="C112" s="87"/>
      <c r="D112" s="16"/>
    </row>
    <row r="113" spans="1:4" ht="20.25" x14ac:dyDescent="0.3">
      <c r="A113" s="126"/>
      <c r="B113" s="127"/>
      <c r="C113" s="87"/>
      <c r="D113" s="16"/>
    </row>
    <row r="114" spans="1:4" ht="20.25" x14ac:dyDescent="0.3">
      <c r="A114" s="126"/>
      <c r="B114" s="127"/>
      <c r="C114" s="87"/>
      <c r="D114" s="16"/>
    </row>
    <row r="115" spans="1:4" ht="20.25" x14ac:dyDescent="0.3">
      <c r="A115" s="126"/>
      <c r="B115" s="127"/>
      <c r="C115" s="87"/>
      <c r="D115" s="16"/>
    </row>
    <row r="116" spans="1:4" ht="20.25" x14ac:dyDescent="0.3">
      <c r="A116" s="126"/>
      <c r="B116" s="127"/>
      <c r="C116" s="87"/>
      <c r="D116" s="16"/>
    </row>
    <row r="117" spans="1:4" ht="20.25" x14ac:dyDescent="0.3">
      <c r="A117" s="126"/>
      <c r="B117" s="127"/>
      <c r="C117" s="87"/>
      <c r="D117" s="16"/>
    </row>
    <row r="118" spans="1:4" ht="20.25" x14ac:dyDescent="0.3">
      <c r="A118" s="126"/>
      <c r="B118" s="127"/>
      <c r="C118" s="87"/>
      <c r="D118" s="16"/>
    </row>
    <row r="119" spans="1:4" ht="20.25" x14ac:dyDescent="0.3">
      <c r="A119" s="126"/>
      <c r="B119" s="127"/>
      <c r="C119" s="87"/>
      <c r="D119" s="16"/>
    </row>
    <row r="120" spans="1:4" ht="20.25" x14ac:dyDescent="0.3">
      <c r="A120" s="126"/>
      <c r="B120" s="127"/>
      <c r="C120" s="87"/>
      <c r="D120" s="16"/>
    </row>
    <row r="121" spans="1:4" ht="20.25" x14ac:dyDescent="0.3">
      <c r="A121" s="126"/>
      <c r="B121" s="127"/>
      <c r="C121" s="87"/>
      <c r="D121" s="16"/>
    </row>
    <row r="122" spans="1:4" ht="20.25" x14ac:dyDescent="0.3">
      <c r="A122" s="126"/>
      <c r="B122" s="127"/>
      <c r="C122" s="87"/>
      <c r="D122" s="16"/>
    </row>
    <row r="123" spans="1:4" ht="20.25" x14ac:dyDescent="0.3">
      <c r="A123" s="126"/>
      <c r="B123" s="127"/>
      <c r="C123" s="16"/>
      <c r="D123" s="16"/>
    </row>
    <row r="124" spans="1:4" ht="20.25" x14ac:dyDescent="0.3">
      <c r="A124" s="126"/>
      <c r="B124" s="127"/>
      <c r="C124" s="16"/>
      <c r="D124" s="16"/>
    </row>
    <row r="125" spans="1:4" ht="20.25" x14ac:dyDescent="0.3">
      <c r="A125" s="126"/>
      <c r="B125" s="127"/>
      <c r="C125" s="16"/>
      <c r="D125" s="16"/>
    </row>
    <row r="126" spans="1:4" ht="20.25" x14ac:dyDescent="0.3">
      <c r="A126" s="126"/>
      <c r="B126" s="127"/>
      <c r="C126" s="16"/>
      <c r="D126" s="16"/>
    </row>
    <row r="127" spans="1:4" ht="20.25" x14ac:dyDescent="0.3">
      <c r="A127" s="126"/>
      <c r="B127" s="127"/>
      <c r="C127" s="16"/>
      <c r="D127" s="16"/>
    </row>
    <row r="128" spans="1:4" ht="20.25" x14ac:dyDescent="0.3">
      <c r="A128" s="126"/>
      <c r="B128" s="127"/>
      <c r="C128" s="16"/>
      <c r="D128" s="16"/>
    </row>
    <row r="129" spans="1:4" ht="20.25" x14ac:dyDescent="0.3">
      <c r="A129" s="126"/>
      <c r="B129" s="127"/>
      <c r="C129" s="16"/>
      <c r="D129" s="16"/>
    </row>
    <row r="130" spans="1:4" ht="20.25" x14ac:dyDescent="0.3">
      <c r="A130" s="126"/>
      <c r="B130" s="127"/>
      <c r="C130" s="16"/>
      <c r="D130" s="16"/>
    </row>
    <row r="131" spans="1:4" ht="20.25" x14ac:dyDescent="0.3">
      <c r="A131" s="126"/>
      <c r="B131" s="127"/>
      <c r="C131" s="16"/>
      <c r="D131" s="16"/>
    </row>
    <row r="132" spans="1:4" ht="20.25" x14ac:dyDescent="0.3">
      <c r="A132" s="126"/>
      <c r="B132" s="127"/>
      <c r="C132" s="16"/>
      <c r="D132" s="16"/>
    </row>
    <row r="133" spans="1:4" ht="20.25" x14ac:dyDescent="0.3">
      <c r="A133" s="126"/>
      <c r="B133" s="127"/>
      <c r="C133" s="16"/>
      <c r="D133" s="16"/>
    </row>
    <row r="134" spans="1:4" ht="20.25" x14ac:dyDescent="0.3">
      <c r="A134" s="126"/>
      <c r="B134" s="127"/>
      <c r="C134" s="16"/>
      <c r="D134" s="16"/>
    </row>
    <row r="135" spans="1:4" ht="20.25" x14ac:dyDescent="0.3">
      <c r="A135" s="126"/>
      <c r="B135" s="127"/>
      <c r="C135" s="16"/>
      <c r="D135" s="16"/>
    </row>
    <row r="136" spans="1:4" ht="20.25" x14ac:dyDescent="0.3">
      <c r="A136" s="126"/>
      <c r="B136" s="127"/>
      <c r="C136" s="16"/>
      <c r="D136" s="16"/>
    </row>
    <row r="137" spans="1:4" ht="20.25" x14ac:dyDescent="0.3">
      <c r="A137" s="126"/>
      <c r="B137" s="127"/>
      <c r="C137" s="16"/>
      <c r="D137" s="16"/>
    </row>
    <row r="138" spans="1:4" ht="20.25" x14ac:dyDescent="0.3">
      <c r="A138" s="126"/>
      <c r="B138" s="127"/>
      <c r="C138" s="16"/>
      <c r="D138" s="16"/>
    </row>
    <row r="139" spans="1:4" ht="20.25" x14ac:dyDescent="0.3">
      <c r="A139" s="126"/>
      <c r="B139" s="127"/>
      <c r="C139" s="16"/>
      <c r="D139" s="16"/>
    </row>
    <row r="140" spans="1:4" ht="20.25" x14ac:dyDescent="0.3">
      <c r="A140" s="126"/>
      <c r="B140" s="127"/>
      <c r="C140" s="16"/>
      <c r="D140" s="16"/>
    </row>
    <row r="141" spans="1:4" ht="20.25" x14ac:dyDescent="0.3">
      <c r="A141" s="126"/>
      <c r="B141" s="127"/>
      <c r="C141" s="16"/>
      <c r="D141" s="16"/>
    </row>
    <row r="142" spans="1:4" ht="20.25" x14ac:dyDescent="0.3">
      <c r="A142" s="126"/>
      <c r="B142" s="127"/>
      <c r="C142" s="16"/>
      <c r="D142" s="16"/>
    </row>
    <row r="143" spans="1:4" ht="20.25" x14ac:dyDescent="0.3">
      <c r="A143" s="126"/>
      <c r="B143" s="127"/>
      <c r="C143" s="16"/>
      <c r="D143" s="16"/>
    </row>
    <row r="144" spans="1:4" ht="20.25" x14ac:dyDescent="0.3">
      <c r="A144" s="126"/>
      <c r="B144" s="127"/>
      <c r="C144" s="16"/>
      <c r="D144" s="16"/>
    </row>
    <row r="145" spans="1:4" ht="20.25" x14ac:dyDescent="0.3">
      <c r="A145" s="126"/>
      <c r="B145" s="127"/>
      <c r="C145" s="16"/>
      <c r="D145" s="16"/>
    </row>
    <row r="146" spans="1:4" ht="20.25" x14ac:dyDescent="0.3">
      <c r="A146" s="126"/>
      <c r="B146" s="127"/>
      <c r="C146" s="16"/>
      <c r="D146" s="16"/>
    </row>
    <row r="147" spans="1:4" ht="20.25" x14ac:dyDescent="0.3">
      <c r="A147" s="126"/>
      <c r="B147" s="127"/>
      <c r="C147" s="16"/>
      <c r="D147" s="16"/>
    </row>
    <row r="148" spans="1:4" ht="20.25" x14ac:dyDescent="0.3">
      <c r="A148" s="126"/>
      <c r="B148" s="127"/>
      <c r="C148" s="16"/>
      <c r="D148" s="16"/>
    </row>
    <row r="149" spans="1:4" ht="20.25" x14ac:dyDescent="0.3">
      <c r="A149" s="126"/>
      <c r="B149" s="127"/>
      <c r="C149" s="16"/>
      <c r="D149" s="16"/>
    </row>
    <row r="150" spans="1:4" ht="20.25" x14ac:dyDescent="0.3">
      <c r="A150" s="126"/>
      <c r="B150" s="127"/>
      <c r="C150" s="16"/>
      <c r="D150" s="16"/>
    </row>
    <row r="151" spans="1:4" ht="20.25" x14ac:dyDescent="0.3">
      <c r="A151" s="126"/>
      <c r="B151" s="127"/>
      <c r="C151" s="16"/>
      <c r="D151" s="16"/>
    </row>
    <row r="152" spans="1:4" ht="20.25" x14ac:dyDescent="0.3">
      <c r="A152" s="126"/>
      <c r="B152" s="127"/>
      <c r="C152" s="16"/>
      <c r="D152" s="16"/>
    </row>
    <row r="153" spans="1:4" ht="20.25" x14ac:dyDescent="0.3">
      <c r="A153" s="126"/>
      <c r="B153" s="127"/>
      <c r="C153" s="16"/>
      <c r="D153" s="16"/>
    </row>
    <row r="154" spans="1:4" ht="20.25" x14ac:dyDescent="0.3">
      <c r="A154" s="126"/>
      <c r="B154" s="127"/>
      <c r="C154" s="16"/>
      <c r="D154" s="16"/>
    </row>
    <row r="155" spans="1:4" ht="20.25" x14ac:dyDescent="0.3">
      <c r="A155" s="126"/>
      <c r="B155" s="127"/>
      <c r="C155" s="16"/>
      <c r="D155" s="16"/>
    </row>
    <row r="156" spans="1:4" ht="20.25" x14ac:dyDescent="0.3">
      <c r="A156" s="126"/>
      <c r="B156" s="127"/>
      <c r="C156" s="16"/>
      <c r="D156" s="16"/>
    </row>
    <row r="157" spans="1:4" ht="20.25" x14ac:dyDescent="0.3">
      <c r="A157" s="126"/>
      <c r="B157" s="127"/>
      <c r="C157" s="16"/>
      <c r="D157" s="16"/>
    </row>
    <row r="158" spans="1:4" ht="20.25" x14ac:dyDescent="0.3">
      <c r="A158" s="126"/>
      <c r="B158" s="127"/>
      <c r="C158" s="16"/>
      <c r="D158" s="16"/>
    </row>
    <row r="159" spans="1:4" ht="20.25" x14ac:dyDescent="0.3">
      <c r="A159" s="126"/>
      <c r="B159" s="127"/>
      <c r="C159" s="16"/>
      <c r="D159" s="16"/>
    </row>
    <row r="160" spans="1:4" ht="20.25" x14ac:dyDescent="0.3">
      <c r="A160" s="126"/>
      <c r="B160" s="127"/>
      <c r="C160" s="16"/>
      <c r="D160" s="16"/>
    </row>
    <row r="161" spans="1:4" ht="20.25" x14ac:dyDescent="0.3">
      <c r="A161" s="126"/>
      <c r="B161" s="127"/>
      <c r="C161" s="16"/>
      <c r="D161" s="16"/>
    </row>
    <row r="162" spans="1:4" ht="20.25" x14ac:dyDescent="0.3">
      <c r="A162" s="126"/>
      <c r="B162" s="127"/>
      <c r="C162" s="16"/>
      <c r="D162" s="16"/>
    </row>
    <row r="163" spans="1:4" ht="20.25" x14ac:dyDescent="0.3">
      <c r="A163" s="126"/>
      <c r="B163" s="127"/>
      <c r="C163" s="16"/>
      <c r="D163" s="16"/>
    </row>
    <row r="164" spans="1:4" ht="20.25" x14ac:dyDescent="0.3">
      <c r="A164" s="126"/>
      <c r="B164" s="127"/>
      <c r="C164" s="16"/>
      <c r="D164" s="16"/>
    </row>
    <row r="165" spans="1:4" ht="20.25" x14ac:dyDescent="0.3">
      <c r="A165" s="126"/>
      <c r="B165" s="127"/>
      <c r="C165" s="16"/>
      <c r="D165" s="16"/>
    </row>
    <row r="166" spans="1:4" ht="20.25" x14ac:dyDescent="0.3">
      <c r="A166" s="126"/>
      <c r="B166" s="127"/>
      <c r="C166" s="16"/>
      <c r="D166" s="16"/>
    </row>
    <row r="167" spans="1:4" ht="20.25" x14ac:dyDescent="0.3">
      <c r="A167" s="126"/>
      <c r="B167" s="127"/>
      <c r="C167" s="16"/>
      <c r="D167" s="16"/>
    </row>
    <row r="168" spans="1:4" ht="20.25" x14ac:dyDescent="0.3">
      <c r="A168" s="126"/>
      <c r="B168" s="127"/>
      <c r="C168" s="16"/>
      <c r="D168" s="16"/>
    </row>
    <row r="169" spans="1:4" ht="20.25" x14ac:dyDescent="0.3">
      <c r="A169" s="126"/>
      <c r="B169" s="127"/>
      <c r="C169" s="16"/>
      <c r="D169" s="16"/>
    </row>
    <row r="170" spans="1:4" ht="20.25" x14ac:dyDescent="0.3">
      <c r="A170" s="126"/>
      <c r="B170" s="127"/>
      <c r="C170" s="16"/>
      <c r="D170" s="16"/>
    </row>
    <row r="171" spans="1:4" ht="20.25" x14ac:dyDescent="0.3">
      <c r="A171" s="126"/>
      <c r="B171" s="127"/>
      <c r="C171" s="16"/>
      <c r="D171" s="16"/>
    </row>
    <row r="172" spans="1:4" ht="20.25" x14ac:dyDescent="0.3">
      <c r="A172" s="126"/>
      <c r="B172" s="127"/>
      <c r="C172" s="16"/>
      <c r="D172" s="16"/>
    </row>
    <row r="173" spans="1:4" ht="20.25" x14ac:dyDescent="0.3">
      <c r="A173" s="126"/>
      <c r="B173" s="127"/>
      <c r="C173" s="16"/>
      <c r="D173" s="16"/>
    </row>
    <row r="174" spans="1:4" ht="20.25" x14ac:dyDescent="0.3">
      <c r="A174" s="126"/>
      <c r="B174" s="127"/>
      <c r="C174" s="16"/>
      <c r="D174" s="16"/>
    </row>
    <row r="175" spans="1:4" ht="20.25" x14ac:dyDescent="0.3">
      <c r="A175" s="126"/>
      <c r="B175" s="127"/>
      <c r="C175" s="16"/>
      <c r="D175" s="16"/>
    </row>
    <row r="176" spans="1:4" ht="20.25" x14ac:dyDescent="0.3">
      <c r="A176" s="126"/>
      <c r="B176" s="127"/>
      <c r="C176" s="16"/>
      <c r="D176" s="16"/>
    </row>
    <row r="177" spans="1:4" ht="20.25" x14ac:dyDescent="0.3">
      <c r="A177" s="126"/>
      <c r="B177" s="127"/>
      <c r="C177" s="16"/>
      <c r="D177" s="16"/>
    </row>
    <row r="178" spans="1:4" ht="20.25" x14ac:dyDescent="0.3">
      <c r="A178" s="126"/>
      <c r="B178" s="127"/>
      <c r="C178" s="16"/>
      <c r="D178" s="16"/>
    </row>
    <row r="179" spans="1:4" ht="20.25" x14ac:dyDescent="0.3">
      <c r="A179" s="126"/>
      <c r="B179" s="127"/>
      <c r="C179" s="16"/>
      <c r="D179" s="16"/>
    </row>
    <row r="180" spans="1:4" ht="20.25" x14ac:dyDescent="0.3">
      <c r="A180" s="126"/>
      <c r="B180" s="127"/>
      <c r="C180" s="16"/>
      <c r="D180" s="16"/>
    </row>
    <row r="181" spans="1:4" ht="20.25" x14ac:dyDescent="0.3">
      <c r="A181" s="126"/>
      <c r="B181" s="127"/>
      <c r="C181" s="16"/>
      <c r="D181" s="16"/>
    </row>
    <row r="182" spans="1:4" ht="20.25" x14ac:dyDescent="0.3">
      <c r="A182" s="126"/>
      <c r="B182" s="127"/>
      <c r="C182" s="16"/>
      <c r="D182" s="16"/>
    </row>
    <row r="183" spans="1:4" ht="20.25" x14ac:dyDescent="0.3">
      <c r="A183" s="126"/>
      <c r="B183" s="127"/>
      <c r="C183" s="16"/>
      <c r="D183" s="16"/>
    </row>
    <row r="184" spans="1:4" ht="20.25" x14ac:dyDescent="0.3">
      <c r="A184" s="126"/>
      <c r="B184" s="127"/>
      <c r="C184" s="16"/>
      <c r="D184" s="16"/>
    </row>
    <row r="185" spans="1:4" ht="20.25" x14ac:dyDescent="0.3">
      <c r="A185" s="126"/>
      <c r="B185" s="127"/>
      <c r="C185" s="16"/>
      <c r="D185" s="16"/>
    </row>
    <row r="186" spans="1:4" ht="20.25" x14ac:dyDescent="0.3">
      <c r="A186" s="126"/>
      <c r="B186" s="127"/>
      <c r="C186" s="16"/>
      <c r="D186" s="16"/>
    </row>
    <row r="187" spans="1:4" ht="20.25" x14ac:dyDescent="0.3">
      <c r="A187" s="126"/>
      <c r="B187" s="127"/>
      <c r="C187" s="16"/>
      <c r="D187" s="16"/>
    </row>
    <row r="188" spans="1:4" ht="20.25" x14ac:dyDescent="0.3">
      <c r="A188" s="126"/>
      <c r="B188" s="127"/>
      <c r="C188" s="16"/>
      <c r="D188" s="16"/>
    </row>
    <row r="189" spans="1:4" ht="20.25" x14ac:dyDescent="0.3">
      <c r="A189" s="126"/>
      <c r="B189" s="127"/>
      <c r="C189" s="16"/>
      <c r="D189" s="16"/>
    </row>
    <row r="190" spans="1:4" ht="20.25" x14ac:dyDescent="0.3">
      <c r="A190" s="126"/>
      <c r="B190" s="127"/>
      <c r="C190" s="16"/>
      <c r="D190" s="16"/>
    </row>
    <row r="191" spans="1:4" ht="20.25" x14ac:dyDescent="0.3">
      <c r="A191" s="126"/>
      <c r="B191" s="127"/>
      <c r="C191" s="16"/>
      <c r="D191" s="16"/>
    </row>
    <row r="192" spans="1:4" ht="20.25" x14ac:dyDescent="0.3">
      <c r="A192" s="126"/>
      <c r="B192" s="127"/>
      <c r="C192" s="16"/>
      <c r="D192" s="16"/>
    </row>
    <row r="193" spans="1:4" ht="20.25" x14ac:dyDescent="0.3">
      <c r="A193" s="126"/>
      <c r="B193" s="127"/>
      <c r="C193" s="16"/>
      <c r="D193" s="16"/>
    </row>
    <row r="194" spans="1:4" ht="20.25" x14ac:dyDescent="0.3">
      <c r="A194" s="126"/>
      <c r="B194" s="127"/>
      <c r="C194" s="16"/>
      <c r="D194" s="16"/>
    </row>
    <row r="195" spans="1:4" ht="20.25" x14ac:dyDescent="0.3">
      <c r="A195" s="126"/>
      <c r="B195" s="127"/>
      <c r="C195" s="16"/>
      <c r="D195" s="16"/>
    </row>
    <row r="196" spans="1:4" ht="20.25" x14ac:dyDescent="0.3">
      <c r="A196" s="126"/>
      <c r="B196" s="127"/>
      <c r="C196" s="16"/>
      <c r="D196" s="16"/>
    </row>
    <row r="197" spans="1:4" ht="20.25" x14ac:dyDescent="0.3">
      <c r="A197" s="126"/>
      <c r="B197" s="127"/>
      <c r="C197" s="16"/>
      <c r="D197" s="16"/>
    </row>
    <row r="198" spans="1:4" ht="20.25" x14ac:dyDescent="0.3">
      <c r="A198" s="126"/>
      <c r="B198" s="127"/>
      <c r="C198" s="16"/>
      <c r="D198" s="16"/>
    </row>
    <row r="199" spans="1:4" ht="20.25" x14ac:dyDescent="0.3">
      <c r="A199" s="126"/>
      <c r="B199" s="127"/>
      <c r="C199" s="16"/>
      <c r="D199" s="16"/>
    </row>
    <row r="200" spans="1:4" ht="20.25" x14ac:dyDescent="0.3">
      <c r="A200" s="126"/>
      <c r="B200" s="127"/>
      <c r="C200" s="16"/>
      <c r="D200" s="16"/>
    </row>
    <row r="201" spans="1:4" ht="20.25" x14ac:dyDescent="0.3">
      <c r="A201" s="126"/>
      <c r="B201" s="127"/>
      <c r="C201" s="16"/>
      <c r="D201" s="16"/>
    </row>
    <row r="202" spans="1:4" ht="20.25" x14ac:dyDescent="0.3">
      <c r="A202" s="126"/>
      <c r="B202" s="127"/>
      <c r="C202" s="16"/>
      <c r="D202" s="16"/>
    </row>
    <row r="203" spans="1:4" ht="20.25" x14ac:dyDescent="0.3">
      <c r="A203" s="126"/>
      <c r="B203" s="127"/>
      <c r="C203" s="16"/>
      <c r="D203" s="16"/>
    </row>
    <row r="204" spans="1:4" ht="20.25" x14ac:dyDescent="0.3">
      <c r="A204" s="126"/>
      <c r="B204" s="127"/>
      <c r="C204" s="16"/>
      <c r="D204" s="16"/>
    </row>
    <row r="205" spans="1:4" ht="20.25" x14ac:dyDescent="0.3">
      <c r="A205" s="126"/>
      <c r="B205" s="127"/>
      <c r="C205" s="16"/>
      <c r="D205" s="16"/>
    </row>
    <row r="206" spans="1:4" ht="20.25" x14ac:dyDescent="0.3">
      <c r="A206" s="126"/>
      <c r="B206" s="127"/>
      <c r="C206" s="16"/>
      <c r="D206" s="16"/>
    </row>
    <row r="207" spans="1:4" ht="20.25" x14ac:dyDescent="0.3">
      <c r="A207" s="126"/>
      <c r="B207" s="127"/>
      <c r="C207" s="16"/>
      <c r="D207" s="16"/>
    </row>
    <row r="208" spans="1:4" ht="20.25" x14ac:dyDescent="0.3">
      <c r="A208" s="126"/>
      <c r="B208" s="127"/>
      <c r="C208" s="16"/>
      <c r="D208" s="16"/>
    </row>
    <row r="209" spans="1:8" x14ac:dyDescent="0.3">
      <c r="A209" s="6"/>
      <c r="B209" s="127"/>
      <c r="C209" s="127"/>
      <c r="D209" s="127"/>
    </row>
    <row r="210" spans="1:8" ht="20.25" x14ac:dyDescent="0.3">
      <c r="A210" s="6"/>
      <c r="B210" s="15" t="s">
        <v>79</v>
      </c>
      <c r="C210" s="15" t="s">
        <v>125</v>
      </c>
      <c r="D210" s="128" t="s">
        <v>79</v>
      </c>
      <c r="E210" s="128" t="s">
        <v>125</v>
      </c>
    </row>
    <row r="211" spans="1:8" ht="20.25" x14ac:dyDescent="0.3">
      <c r="A211" s="6"/>
      <c r="B211" s="129" t="s">
        <v>81</v>
      </c>
      <c r="C211" s="129" t="s">
        <v>55</v>
      </c>
      <c r="D211" s="92" t="s">
        <v>81</v>
      </c>
      <c r="F211" s="92" t="str">
        <f>IF(NOT(ISBLANK(D211)),D211,IF(NOT(ISBLANK(E211)),"     "&amp;E211,FALSE))</f>
        <v>Afectación Económica o presupuestal</v>
      </c>
      <c r="G211" s="92" t="s">
        <v>81</v>
      </c>
      <c r="H211" s="92" t="str">
        <f>IF(NOT(ISERROR(MATCH(G211,_xlfn.ANCHORARRAY(B222),0))),F224&amp;"Por favor no seleccionar los criterios de impacto",G211)</f>
        <v>❌Por favor no seleccionar los criterios de impacto</v>
      </c>
    </row>
    <row r="212" spans="1:8" ht="20.25" x14ac:dyDescent="0.3">
      <c r="A212" s="6"/>
      <c r="B212" s="129" t="s">
        <v>81</v>
      </c>
      <c r="C212" s="129" t="s">
        <v>84</v>
      </c>
      <c r="E212" s="92" t="s">
        <v>55</v>
      </c>
      <c r="F212" s="92" t="str">
        <f t="shared" ref="F212:F222" si="0">IF(NOT(ISBLANK(D212)),D212,IF(NOT(ISBLANK(E212)),"     "&amp;E212,FALSE))</f>
        <v xml:space="preserve">     Afectación menor a 10 SMLMV .</v>
      </c>
    </row>
    <row r="213" spans="1:8" ht="20.25" x14ac:dyDescent="0.3">
      <c r="A213" s="6"/>
      <c r="B213" s="129" t="s">
        <v>81</v>
      </c>
      <c r="C213" s="129" t="s">
        <v>85</v>
      </c>
      <c r="E213" s="92" t="s">
        <v>84</v>
      </c>
      <c r="F213" s="92" t="str">
        <f t="shared" si="0"/>
        <v xml:space="preserve">     Entre 10 y 50 SMLMV </v>
      </c>
    </row>
    <row r="214" spans="1:8" ht="20.25" x14ac:dyDescent="0.3">
      <c r="A214" s="6"/>
      <c r="B214" s="129" t="s">
        <v>81</v>
      </c>
      <c r="C214" s="129" t="s">
        <v>86</v>
      </c>
      <c r="E214" s="92" t="s">
        <v>85</v>
      </c>
      <c r="F214" s="92" t="str">
        <f t="shared" si="0"/>
        <v xml:space="preserve">     Entre 50 y 100 SMLMV </v>
      </c>
    </row>
    <row r="215" spans="1:8" ht="20.25" x14ac:dyDescent="0.3">
      <c r="A215" s="6"/>
      <c r="B215" s="129" t="s">
        <v>81</v>
      </c>
      <c r="C215" s="129" t="s">
        <v>87</v>
      </c>
      <c r="E215" s="92" t="s">
        <v>86</v>
      </c>
      <c r="F215" s="92" t="str">
        <f t="shared" si="0"/>
        <v xml:space="preserve">     Entre 100 y 500 SMLMV </v>
      </c>
    </row>
    <row r="216" spans="1:8" ht="20.25" x14ac:dyDescent="0.3">
      <c r="A216" s="6"/>
      <c r="B216" s="129" t="s">
        <v>54</v>
      </c>
      <c r="C216" s="129" t="s">
        <v>88</v>
      </c>
      <c r="E216" s="92" t="s">
        <v>87</v>
      </c>
      <c r="F216" s="92" t="str">
        <f t="shared" si="0"/>
        <v xml:space="preserve">     Mayor a 500 SMLMV </v>
      </c>
    </row>
    <row r="217" spans="1:8" ht="20.25" x14ac:dyDescent="0.3">
      <c r="A217" s="6"/>
      <c r="B217" s="129" t="s">
        <v>54</v>
      </c>
      <c r="C217" s="129" t="s">
        <v>89</v>
      </c>
      <c r="D217" s="92" t="s">
        <v>54</v>
      </c>
      <c r="F217" s="92" t="str">
        <f t="shared" si="0"/>
        <v>Pérdida Reputacional</v>
      </c>
    </row>
    <row r="218" spans="1:8" ht="20.25" x14ac:dyDescent="0.3">
      <c r="A218" s="6"/>
      <c r="B218" s="129" t="s">
        <v>54</v>
      </c>
      <c r="C218" s="129" t="s">
        <v>91</v>
      </c>
      <c r="E218" s="92" t="s">
        <v>88</v>
      </c>
      <c r="F218" s="92" t="str">
        <f t="shared" si="0"/>
        <v xml:space="preserve">     El riesgo afecta la imagen de alguna área de la organización</v>
      </c>
    </row>
    <row r="219" spans="1:8" ht="20.25" x14ac:dyDescent="0.3">
      <c r="A219" s="6"/>
      <c r="B219" s="129" t="s">
        <v>54</v>
      </c>
      <c r="C219" s="129" t="s">
        <v>90</v>
      </c>
      <c r="E219" s="92" t="s">
        <v>89</v>
      </c>
      <c r="F219" s="92" t="str">
        <f t="shared" si="0"/>
        <v xml:space="preserve">     El riesgo afecta la imagen de la entidad internamente, de conocimiento general, nivel interno, de junta dircetiva y accionistas y/o de provedores</v>
      </c>
    </row>
    <row r="220" spans="1:8" ht="20.25" x14ac:dyDescent="0.3">
      <c r="A220" s="6"/>
      <c r="B220" s="129" t="s">
        <v>54</v>
      </c>
      <c r="C220" s="129" t="s">
        <v>109</v>
      </c>
      <c r="E220" s="92" t="s">
        <v>91</v>
      </c>
      <c r="F220" s="92" t="str">
        <f t="shared" si="0"/>
        <v xml:space="preserve">     El riesgo afecta la imagen de la entidad con algunos usuarios de relevancia frente al logro de los objetivos</v>
      </c>
    </row>
    <row r="221" spans="1:8" x14ac:dyDescent="0.3">
      <c r="A221" s="6"/>
      <c r="B221" s="130"/>
      <c r="C221" s="130"/>
      <c r="E221" s="92" t="s">
        <v>90</v>
      </c>
      <c r="F221" s="92" t="str">
        <f t="shared" si="0"/>
        <v xml:space="preserve">     El riesgo afecta la imagen de de la entidad con efecto publicitario sostenido a nivel de sector administrativo, nivel departamental o municipal</v>
      </c>
    </row>
    <row r="222" spans="1:8" x14ac:dyDescent="0.3">
      <c r="A222" s="6"/>
      <c r="B222" s="130" t="str" cm="1">
        <f t="array" ref="B222:B224">_xlfn.UNIQUE(Tabla1[[#All],[Criterios]])</f>
        <v>Criterios</v>
      </c>
      <c r="C222" s="130"/>
      <c r="E222" s="92" t="s">
        <v>109</v>
      </c>
      <c r="F222" s="92" t="str">
        <f t="shared" si="0"/>
        <v xml:space="preserve">     El riesgo afecta la imagen de la entidad a nivel nacional, con efecto publicitarios sostenible a nivel país</v>
      </c>
    </row>
    <row r="223" spans="1:8" x14ac:dyDescent="0.3">
      <c r="A223" s="6"/>
      <c r="B223" s="130" t="str">
        <v>Afectación Económica o presupuestal</v>
      </c>
      <c r="C223" s="130"/>
    </row>
    <row r="224" spans="1:8" x14ac:dyDescent="0.3">
      <c r="B224" s="130" t="str">
        <v>Pérdida Reputacional</v>
      </c>
      <c r="C224" s="130"/>
      <c r="F224" s="131" t="s">
        <v>127</v>
      </c>
    </row>
    <row r="225" spans="2:6" x14ac:dyDescent="0.3">
      <c r="B225" s="132"/>
      <c r="C225" s="132"/>
      <c r="F225" s="131" t="s">
        <v>128</v>
      </c>
    </row>
    <row r="226" spans="2:6" x14ac:dyDescent="0.3">
      <c r="B226" s="132"/>
      <c r="C226" s="132"/>
    </row>
    <row r="227" spans="2:6" x14ac:dyDescent="0.3">
      <c r="B227" s="132"/>
      <c r="C227" s="132"/>
    </row>
    <row r="228" spans="2:6" x14ac:dyDescent="0.3">
      <c r="B228" s="132"/>
      <c r="C228" s="132"/>
      <c r="D228" s="132"/>
    </row>
    <row r="229" spans="2:6" x14ac:dyDescent="0.3">
      <c r="B229" s="132"/>
      <c r="C229" s="132"/>
      <c r="D229" s="132"/>
    </row>
    <row r="230" spans="2:6" x14ac:dyDescent="0.3">
      <c r="B230" s="132"/>
      <c r="C230" s="132"/>
      <c r="D230" s="132"/>
    </row>
    <row r="231" spans="2:6" x14ac:dyDescent="0.3">
      <c r="B231" s="132"/>
      <c r="C231" s="132"/>
      <c r="D231" s="132"/>
    </row>
    <row r="232" spans="2:6" x14ac:dyDescent="0.3">
      <c r="B232" s="132"/>
      <c r="C232" s="132"/>
      <c r="D232" s="132"/>
    </row>
    <row r="233" spans="2:6" x14ac:dyDescent="0.3">
      <c r="B233" s="132"/>
      <c r="C233" s="132"/>
      <c r="D233" s="132"/>
    </row>
  </sheetData>
  <mergeCells count="1">
    <mergeCell ref="B2:D2"/>
  </mergeCells>
  <dataValidations disablePrompts="1" count="1">
    <dataValidation type="list" allowBlank="1" showInputMessage="1" showErrorMessage="1" sqref="G211">
      <formula1>$F$211:$F$222</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17"/>
  <sheetViews>
    <sheetView showRowColHeaders="0" topLeftCell="A9" workbookViewId="0"/>
  </sheetViews>
  <sheetFormatPr baseColWidth="10" defaultColWidth="14.28515625" defaultRowHeight="12.75" x14ac:dyDescent="0.2"/>
  <cols>
    <col min="1" max="2" width="14.28515625" style="60" collapsed="1"/>
    <col min="3" max="3" width="17" style="60" customWidth="1" collapsed="1"/>
    <col min="4" max="4" width="14.28515625" style="60" collapsed="1"/>
    <col min="5" max="5" width="46" style="60" customWidth="1" collapsed="1"/>
    <col min="6" max="16384" width="14.28515625" style="60" collapsed="1"/>
  </cols>
  <sheetData>
    <row r="1" spans="1:7" ht="13.5" thickBot="1" x14ac:dyDescent="0.25"/>
    <row r="2" spans="1:7" ht="24" customHeight="1" thickBot="1" x14ac:dyDescent="0.25">
      <c r="A2" s="133"/>
      <c r="B2" s="507" t="s">
        <v>238</v>
      </c>
      <c r="C2" s="508"/>
      <c r="D2" s="508"/>
      <c r="E2" s="508"/>
      <c r="F2" s="509"/>
      <c r="G2" s="133"/>
    </row>
    <row r="3" spans="1:7" ht="16.5" thickBot="1" x14ac:dyDescent="0.3">
      <c r="A3" s="133"/>
      <c r="B3" s="134"/>
      <c r="C3" s="134"/>
      <c r="D3" s="134"/>
      <c r="E3" s="134"/>
      <c r="F3" s="134"/>
      <c r="G3" s="133"/>
    </row>
    <row r="4" spans="1:7" ht="16.5" thickBot="1" x14ac:dyDescent="0.25">
      <c r="A4" s="133"/>
      <c r="B4" s="513" t="s">
        <v>235</v>
      </c>
      <c r="C4" s="514"/>
      <c r="D4" s="514"/>
      <c r="E4" s="123" t="s">
        <v>236</v>
      </c>
      <c r="F4" s="124" t="s">
        <v>237</v>
      </c>
      <c r="G4" s="133"/>
    </row>
    <row r="5" spans="1:7" ht="31.5" x14ac:dyDescent="0.2">
      <c r="A5" s="133"/>
      <c r="B5" s="515" t="s">
        <v>60</v>
      </c>
      <c r="C5" s="517" t="s">
        <v>13</v>
      </c>
      <c r="D5" s="96" t="s">
        <v>14</v>
      </c>
      <c r="E5" s="61" t="s">
        <v>61</v>
      </c>
      <c r="F5" s="62">
        <v>0.25</v>
      </c>
      <c r="G5" s="133"/>
    </row>
    <row r="6" spans="1:7" ht="47.25" x14ac:dyDescent="0.2">
      <c r="A6" s="133"/>
      <c r="B6" s="516"/>
      <c r="C6" s="518"/>
      <c r="D6" s="97" t="s">
        <v>15</v>
      </c>
      <c r="E6" s="63" t="s">
        <v>62</v>
      </c>
      <c r="F6" s="64">
        <v>0.15</v>
      </c>
      <c r="G6" s="133"/>
    </row>
    <row r="7" spans="1:7" ht="47.25" x14ac:dyDescent="0.2">
      <c r="A7" s="133"/>
      <c r="B7" s="516"/>
      <c r="C7" s="518"/>
      <c r="D7" s="97" t="s">
        <v>16</v>
      </c>
      <c r="E7" s="63" t="s">
        <v>63</v>
      </c>
      <c r="F7" s="64">
        <v>0.1</v>
      </c>
      <c r="G7" s="133"/>
    </row>
    <row r="8" spans="1:7" ht="63" x14ac:dyDescent="0.2">
      <c r="A8" s="133"/>
      <c r="B8" s="516"/>
      <c r="C8" s="518" t="s">
        <v>17</v>
      </c>
      <c r="D8" s="97" t="s">
        <v>10</v>
      </c>
      <c r="E8" s="63" t="s">
        <v>64</v>
      </c>
      <c r="F8" s="64">
        <v>0.25</v>
      </c>
      <c r="G8" s="133"/>
    </row>
    <row r="9" spans="1:7" ht="31.5" x14ac:dyDescent="0.2">
      <c r="A9" s="133"/>
      <c r="B9" s="516"/>
      <c r="C9" s="518"/>
      <c r="D9" s="97" t="s">
        <v>9</v>
      </c>
      <c r="E9" s="63" t="s">
        <v>65</v>
      </c>
      <c r="F9" s="64">
        <v>0.15</v>
      </c>
      <c r="G9" s="133"/>
    </row>
    <row r="10" spans="1:7" ht="47.25" x14ac:dyDescent="0.2">
      <c r="A10" s="133"/>
      <c r="B10" s="516" t="s">
        <v>142</v>
      </c>
      <c r="C10" s="518" t="s">
        <v>18</v>
      </c>
      <c r="D10" s="97" t="s">
        <v>19</v>
      </c>
      <c r="E10" s="63" t="s">
        <v>66</v>
      </c>
      <c r="F10" s="65" t="s">
        <v>67</v>
      </c>
      <c r="G10" s="133"/>
    </row>
    <row r="11" spans="1:7" ht="63" x14ac:dyDescent="0.2">
      <c r="A11" s="133"/>
      <c r="B11" s="516"/>
      <c r="C11" s="518"/>
      <c r="D11" s="97" t="s">
        <v>20</v>
      </c>
      <c r="E11" s="63" t="s">
        <v>68</v>
      </c>
      <c r="F11" s="65" t="s">
        <v>67</v>
      </c>
      <c r="G11" s="133"/>
    </row>
    <row r="12" spans="1:7" ht="47.25" x14ac:dyDescent="0.2">
      <c r="A12" s="133"/>
      <c r="B12" s="516"/>
      <c r="C12" s="518" t="s">
        <v>21</v>
      </c>
      <c r="D12" s="97" t="s">
        <v>22</v>
      </c>
      <c r="E12" s="63" t="s">
        <v>69</v>
      </c>
      <c r="F12" s="65" t="s">
        <v>67</v>
      </c>
      <c r="G12" s="133"/>
    </row>
    <row r="13" spans="1:7" ht="47.25" x14ac:dyDescent="0.2">
      <c r="A13" s="133"/>
      <c r="B13" s="516"/>
      <c r="C13" s="518"/>
      <c r="D13" s="97" t="s">
        <v>23</v>
      </c>
      <c r="E13" s="63" t="s">
        <v>70</v>
      </c>
      <c r="F13" s="65" t="s">
        <v>67</v>
      </c>
      <c r="G13" s="133"/>
    </row>
    <row r="14" spans="1:7" ht="31.5" x14ac:dyDescent="0.2">
      <c r="A14" s="133"/>
      <c r="B14" s="516"/>
      <c r="C14" s="518" t="s">
        <v>24</v>
      </c>
      <c r="D14" s="97" t="s">
        <v>110</v>
      </c>
      <c r="E14" s="63" t="s">
        <v>113</v>
      </c>
      <c r="F14" s="65" t="s">
        <v>67</v>
      </c>
      <c r="G14" s="133"/>
    </row>
    <row r="15" spans="1:7" ht="32.25" thickBot="1" x14ac:dyDescent="0.25">
      <c r="A15" s="133"/>
      <c r="B15" s="519"/>
      <c r="C15" s="520"/>
      <c r="D15" s="98" t="s">
        <v>111</v>
      </c>
      <c r="E15" s="66" t="s">
        <v>112</v>
      </c>
      <c r="F15" s="67" t="s">
        <v>67</v>
      </c>
      <c r="G15" s="133"/>
    </row>
    <row r="16" spans="1:7" ht="49.5" customHeight="1" x14ac:dyDescent="0.2">
      <c r="A16" s="133"/>
      <c r="B16" s="512" t="s">
        <v>139</v>
      </c>
      <c r="C16" s="512"/>
      <c r="D16" s="512"/>
      <c r="E16" s="512"/>
      <c r="F16" s="512"/>
      <c r="G16" s="133"/>
    </row>
    <row r="17" spans="2:2" ht="27" customHeight="1" x14ac:dyDescent="0.25">
      <c r="B17" s="68"/>
    </row>
  </sheetData>
  <mergeCells count="10">
    <mergeCell ref="B2:F2"/>
    <mergeCell ref="B16:F16"/>
    <mergeCell ref="B4:D4"/>
    <mergeCell ref="B5:B9"/>
    <mergeCell ref="C5:C7"/>
    <mergeCell ref="C8:C9"/>
    <mergeCell ref="B10:B15"/>
    <mergeCell ref="C10:C11"/>
    <mergeCell ref="C12:C13"/>
    <mergeCell ref="C14:C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15" sqref="E15"/>
    </sheetView>
  </sheetViews>
  <sheetFormatPr baseColWidth="10" defaultRowHeight="15" x14ac:dyDescent="0.25"/>
  <sheetData>
    <row r="2" spans="2:5" x14ac:dyDescent="0.25">
      <c r="B2" t="s">
        <v>31</v>
      </c>
      <c r="E2" t="s">
        <v>115</v>
      </c>
    </row>
    <row r="3" spans="2:5" x14ac:dyDescent="0.25">
      <c r="B3" t="s">
        <v>32</v>
      </c>
      <c r="E3" t="s">
        <v>114</v>
      </c>
    </row>
    <row r="4" spans="2:5" x14ac:dyDescent="0.25">
      <c r="B4" t="s">
        <v>118</v>
      </c>
      <c r="E4" t="s">
        <v>195</v>
      </c>
    </row>
    <row r="5" spans="2:5" x14ac:dyDescent="0.25">
      <c r="B5" t="s">
        <v>117</v>
      </c>
    </row>
    <row r="8" spans="2:5" x14ac:dyDescent="0.25">
      <c r="B8" t="s">
        <v>187</v>
      </c>
    </row>
    <row r="9" spans="2:5" x14ac:dyDescent="0.25">
      <c r="B9" t="s">
        <v>40</v>
      </c>
    </row>
    <row r="10" spans="2:5" x14ac:dyDescent="0.25">
      <c r="B10" t="s">
        <v>41</v>
      </c>
    </row>
    <row r="13" spans="2:5" x14ac:dyDescent="0.25">
      <c r="B13" t="s">
        <v>194</v>
      </c>
    </row>
    <row r="14" spans="2:5" x14ac:dyDescent="0.25">
      <c r="B14" t="s">
        <v>188</v>
      </c>
    </row>
    <row r="15" spans="2:5" x14ac:dyDescent="0.25">
      <c r="B15" t="s">
        <v>189</v>
      </c>
    </row>
    <row r="16" spans="2:5" x14ac:dyDescent="0.25">
      <c r="B16" t="s">
        <v>190</v>
      </c>
    </row>
    <row r="17" spans="2:2" x14ac:dyDescent="0.25">
      <c r="B17" t="s">
        <v>191</v>
      </c>
    </row>
    <row r="18" spans="2:2" x14ac:dyDescent="0.25">
      <c r="B18" t="s">
        <v>192</v>
      </c>
    </row>
    <row r="19" spans="2:2" x14ac:dyDescent="0.25">
      <c r="B19" t="s">
        <v>193</v>
      </c>
    </row>
  </sheetData>
  <sortState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CONTEXTO</vt:lpstr>
      <vt:lpstr>MAPA DE RIESGO</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Sandra Milena Mendoza Amado</cp:lastModifiedBy>
  <cp:lastPrinted>2020-05-13T01:12:22Z</cp:lastPrinted>
  <dcterms:created xsi:type="dcterms:W3CDTF">2020-03-24T23:12:47Z</dcterms:created>
  <dcterms:modified xsi:type="dcterms:W3CDTF">2022-03-25T04:24:37Z</dcterms:modified>
</cp:coreProperties>
</file>