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defaultThemeVersion="124226"/>
  <mc:AlternateContent xmlns:mc="http://schemas.openxmlformats.org/markup-compatibility/2006">
    <mc:Choice Requires="x15">
      <x15ac:absPath xmlns:x15ac="http://schemas.microsoft.com/office/spreadsheetml/2010/11/ac" url="D:\ALCALDIA\Mapa de riesgos por proceso\2021\Dic 31\Seg. Mapa de Riesgos de Gestión 31 Dic 2021\UTSP\"/>
    </mc:Choice>
  </mc:AlternateContent>
  <bookViews>
    <workbookView xWindow="0" yWindow="0" windowWidth="24000" windowHeight="8430" tabRatio="882" activeTab="2"/>
  </bookViews>
  <sheets>
    <sheet name="Intructivo" sheetId="20" r:id="rId1"/>
    <sheet name="CONTEXTO" sheetId="22" r:id="rId2"/>
    <sheet name="MAPA DE RIESGO"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62913"/>
  <pivotCaches>
    <pivotCache cacheId="9" r:id="rId11"/>
  </pivotCaches>
</workbook>
</file>

<file path=xl/calcChain.xml><?xml version="1.0" encoding="utf-8"?>
<calcChain xmlns="http://schemas.openxmlformats.org/spreadsheetml/2006/main">
  <c r="U18" i="1" l="1"/>
  <c r="U19" i="1"/>
  <c r="U20" i="1"/>
  <c r="U21" i="1"/>
  <c r="R16" i="1"/>
  <c r="R18" i="1"/>
  <c r="Y18" i="1" s="1"/>
  <c r="R19" i="1"/>
  <c r="R20" i="1"/>
  <c r="R21" i="1"/>
  <c r="L20" i="1"/>
  <c r="L19" i="1"/>
  <c r="L21" i="1"/>
  <c r="L18" i="1"/>
  <c r="Y20" i="1" l="1"/>
  <c r="Z20" i="1" s="1"/>
  <c r="Y21" i="1"/>
  <c r="Z21" i="1" s="1"/>
  <c r="AC21" i="1"/>
  <c r="AB21" i="1" s="1"/>
  <c r="AC20" i="1"/>
  <c r="AB20" i="1" s="1"/>
  <c r="Y19" i="1"/>
  <c r="Z19" i="1" s="1"/>
  <c r="AA18" i="1"/>
  <c r="Z18" i="1"/>
  <c r="AC19" i="1"/>
  <c r="AB19" i="1" s="1"/>
  <c r="AC18" i="1"/>
  <c r="AB18" i="1" s="1"/>
  <c r="AA20" i="1" l="1"/>
  <c r="AD20" i="1"/>
  <c r="AA21" i="1"/>
  <c r="AD21" i="1"/>
  <c r="AA19" i="1"/>
  <c r="AD19" i="1"/>
  <c r="L16" i="19"/>
  <c r="AD18" i="1"/>
  <c r="I16" i="1" l="1"/>
  <c r="J16" i="1" s="1"/>
  <c r="L41" i="1"/>
  <c r="L65" i="1"/>
  <c r="L35" i="1"/>
  <c r="L47" i="1"/>
  <c r="L61" i="1"/>
  <c r="L49" i="1"/>
  <c r="L57" i="1"/>
  <c r="L24" i="1"/>
  <c r="L56" i="1"/>
  <c r="L32" i="1"/>
  <c r="L75" i="1"/>
  <c r="L51" i="1"/>
  <c r="L63" i="1"/>
  <c r="L45" i="1"/>
  <c r="L23" i="1"/>
  <c r="L53" i="1"/>
  <c r="L30" i="1"/>
  <c r="L39" i="1"/>
  <c r="L27" i="1"/>
  <c r="L71" i="1"/>
  <c r="L25" i="1"/>
  <c r="L74" i="1"/>
  <c r="L72" i="1"/>
  <c r="L66" i="1"/>
  <c r="L44" i="1"/>
  <c r="L42" i="1"/>
  <c r="L55" i="1"/>
  <c r="L62" i="1"/>
  <c r="L43" i="1"/>
  <c r="L60" i="1"/>
  <c r="L54" i="1"/>
  <c r="L36" i="1"/>
  <c r="L33" i="1"/>
  <c r="L38" i="1"/>
  <c r="L68" i="1"/>
  <c r="L37" i="1"/>
  <c r="L69" i="1"/>
  <c r="L31" i="1"/>
  <c r="L50" i="1"/>
  <c r="L26" i="1"/>
  <c r="L59" i="1"/>
  <c r="L48" i="1"/>
  <c r="L73" i="1"/>
  <c r="L29" i="1"/>
  <c r="F222" i="13" l="1"/>
  <c r="F212" i="13"/>
  <c r="F213" i="13"/>
  <c r="F214" i="13"/>
  <c r="F215" i="13"/>
  <c r="F216" i="13"/>
  <c r="F217" i="13"/>
  <c r="F218" i="13"/>
  <c r="F219" i="13"/>
  <c r="F220" i="13"/>
  <c r="F221" i="13"/>
  <c r="F211" i="13"/>
  <c r="L17" i="1"/>
  <c r="B222" i="13" a="1"/>
  <c r="B222" i="13" l="1"/>
  <c r="R58" i="1"/>
  <c r="R53" i="1"/>
  <c r="R47"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1" i="13"/>
  <c r="U75" i="1" l="1"/>
  <c r="R75" i="1"/>
  <c r="U74" i="1"/>
  <c r="R74" i="1"/>
  <c r="U73" i="1"/>
  <c r="R73" i="1"/>
  <c r="U72" i="1"/>
  <c r="R72" i="1"/>
  <c r="U71" i="1"/>
  <c r="R71" i="1"/>
  <c r="U70" i="1"/>
  <c r="R70" i="1"/>
  <c r="I70" i="1"/>
  <c r="J70" i="1" s="1"/>
  <c r="U69" i="1"/>
  <c r="R69" i="1"/>
  <c r="U68" i="1"/>
  <c r="R68" i="1"/>
  <c r="U66" i="1"/>
  <c r="R66" i="1"/>
  <c r="U65" i="1"/>
  <c r="R65" i="1"/>
  <c r="U64" i="1"/>
  <c r="R64" i="1"/>
  <c r="I64" i="1"/>
  <c r="J64" i="1" s="1"/>
  <c r="U63" i="1"/>
  <c r="R63" i="1"/>
  <c r="U62" i="1"/>
  <c r="R62" i="1"/>
  <c r="U61" i="1"/>
  <c r="R61" i="1"/>
  <c r="U60" i="1"/>
  <c r="R60" i="1"/>
  <c r="U59" i="1"/>
  <c r="R59" i="1"/>
  <c r="U58" i="1"/>
  <c r="I58" i="1"/>
  <c r="J58" i="1" s="1"/>
  <c r="U57" i="1"/>
  <c r="R57" i="1"/>
  <c r="U56" i="1"/>
  <c r="R56" i="1"/>
  <c r="U55" i="1"/>
  <c r="R55" i="1"/>
  <c r="U54" i="1"/>
  <c r="R54" i="1"/>
  <c r="U53" i="1"/>
  <c r="U52" i="1"/>
  <c r="R52" i="1"/>
  <c r="I52" i="1"/>
  <c r="J52" i="1" s="1"/>
  <c r="U51" i="1"/>
  <c r="R51" i="1"/>
  <c r="U50" i="1"/>
  <c r="R50" i="1"/>
  <c r="U49" i="1"/>
  <c r="R49" i="1"/>
  <c r="U48" i="1"/>
  <c r="R48" i="1"/>
  <c r="U47" i="1"/>
  <c r="U46" i="1"/>
  <c r="R46" i="1"/>
  <c r="I46" i="1"/>
  <c r="J46" i="1" s="1"/>
  <c r="U45" i="1"/>
  <c r="R45" i="1"/>
  <c r="U44" i="1"/>
  <c r="R44" i="1"/>
  <c r="U43" i="1"/>
  <c r="R43" i="1"/>
  <c r="U42" i="1"/>
  <c r="R42" i="1"/>
  <c r="U41" i="1"/>
  <c r="R41" i="1"/>
  <c r="U40" i="1"/>
  <c r="R40" i="1"/>
  <c r="I40" i="1"/>
  <c r="J40" i="1" s="1"/>
  <c r="U39" i="1"/>
  <c r="R39" i="1"/>
  <c r="U38" i="1"/>
  <c r="R38" i="1"/>
  <c r="U37" i="1"/>
  <c r="R37" i="1"/>
  <c r="U36" i="1"/>
  <c r="R36" i="1"/>
  <c r="U35" i="1"/>
  <c r="R35" i="1"/>
  <c r="U34" i="1"/>
  <c r="R34" i="1"/>
  <c r="I34" i="1"/>
  <c r="J34" i="1" s="1"/>
  <c r="U33" i="1"/>
  <c r="R33" i="1"/>
  <c r="U32" i="1"/>
  <c r="R32" i="1"/>
  <c r="U31" i="1"/>
  <c r="R31" i="1"/>
  <c r="U30" i="1"/>
  <c r="R30" i="1"/>
  <c r="U29" i="1"/>
  <c r="R29" i="1"/>
  <c r="U28" i="1"/>
  <c r="R28" i="1"/>
  <c r="I28" i="1"/>
  <c r="J28" i="1" s="1"/>
  <c r="I22" i="1"/>
  <c r="U27" i="1"/>
  <c r="R27" i="1"/>
  <c r="U26" i="1"/>
  <c r="R26" i="1"/>
  <c r="U25" i="1"/>
  <c r="R25" i="1"/>
  <c r="U24" i="1"/>
  <c r="R24" i="1"/>
  <c r="U23" i="1"/>
  <c r="R23" i="1"/>
  <c r="U22" i="1"/>
  <c r="R22" i="1"/>
  <c r="AC56" i="1" l="1"/>
  <c r="AB56" i="1" s="1"/>
  <c r="AC57" i="1"/>
  <c r="AB57" i="1" s="1"/>
  <c r="J22" i="1"/>
  <c r="Y70" i="1"/>
  <c r="Y64" i="1"/>
  <c r="Y58" i="1"/>
  <c r="Y52" i="1"/>
  <c r="Y56" i="1"/>
  <c r="Y57" i="1"/>
  <c r="Y46" i="1"/>
  <c r="Y40" i="1"/>
  <c r="Y34" i="1"/>
  <c r="Y28" i="1"/>
  <c r="Y22" i="1"/>
  <c r="Z70" i="1" l="1"/>
  <c r="AA70" i="1"/>
  <c r="Y71" i="1" s="1"/>
  <c r="Z71" i="1" s="1"/>
  <c r="Z64" i="1"/>
  <c r="AA64" i="1"/>
  <c r="Y65" i="1" s="1"/>
  <c r="AA65" i="1" s="1"/>
  <c r="Y66" i="1" s="1"/>
  <c r="Z58" i="1"/>
  <c r="AA58" i="1"/>
  <c r="Y59" i="1" s="1"/>
  <c r="AA59" i="1" s="1"/>
  <c r="Y60" i="1" s="1"/>
  <c r="Z57" i="1"/>
  <c r="AA57" i="1"/>
  <c r="Z56" i="1"/>
  <c r="AA56" i="1"/>
  <c r="Z52" i="1"/>
  <c r="AA52" i="1"/>
  <c r="Z46" i="1"/>
  <c r="AA46" i="1"/>
  <c r="Y47" i="1" s="1"/>
  <c r="AA47" i="1" s="1"/>
  <c r="Y48" i="1" s="1"/>
  <c r="Z40" i="1"/>
  <c r="AA40" i="1"/>
  <c r="Z34" i="1"/>
  <c r="AA34" i="1"/>
  <c r="Y35" i="1" s="1"/>
  <c r="AA35" i="1" s="1"/>
  <c r="Y36" i="1" s="1"/>
  <c r="Z36" i="1" s="1"/>
  <c r="Z28" i="1"/>
  <c r="AA28" i="1"/>
  <c r="Y29" i="1" s="1"/>
  <c r="Z29" i="1" s="1"/>
  <c r="Z22" i="1"/>
  <c r="AA22" i="1"/>
  <c r="Y23" i="1" s="1"/>
  <c r="Z65" i="1" l="1"/>
  <c r="Z59" i="1"/>
  <c r="AA29" i="1"/>
  <c r="Y30" i="1" s="1"/>
  <c r="Z30" i="1" s="1"/>
  <c r="Z47" i="1"/>
  <c r="Z35" i="1"/>
  <c r="Z48" i="1"/>
  <c r="AA48" i="1"/>
  <c r="AA66" i="1"/>
  <c r="Y63" i="1" s="1"/>
  <c r="Y68" i="1"/>
  <c r="Y69" i="1"/>
  <c r="Y32" i="1"/>
  <c r="Z63" i="1" l="1"/>
  <c r="AA63" i="1"/>
  <c r="Y74" i="1"/>
  <c r="Y75" i="1"/>
  <c r="Z32" i="1"/>
  <c r="AA32" i="1"/>
  <c r="Y33" i="1" s="1"/>
  <c r="Z33" i="1" s="1"/>
  <c r="Y16" i="1"/>
  <c r="Z16" i="1" s="1"/>
  <c r="Z75" i="1" l="1"/>
  <c r="AA75" i="1"/>
  <c r="Z74" i="1"/>
  <c r="AA74" i="1"/>
  <c r="AA33" i="1"/>
  <c r="AA16" i="1" l="1"/>
  <c r="Y17" i="1" s="1"/>
  <c r="AC35" i="1" l="1"/>
  <c r="AC34" i="1"/>
  <c r="AB34" i="1" s="1"/>
  <c r="AC72" i="1"/>
  <c r="AC65" i="1"/>
  <c r="AC64" i="1"/>
  <c r="AC47" i="1"/>
  <c r="AC46" i="1"/>
  <c r="AB46" i="1" s="1"/>
  <c r="AC59" i="1"/>
  <c r="AC58" i="1"/>
  <c r="AB58" i="1" s="1"/>
  <c r="AC23" i="1"/>
  <c r="AC22" i="1"/>
  <c r="AB22" i="1" s="1"/>
  <c r="AC29" i="1"/>
  <c r="AC28" i="1"/>
  <c r="AB28" i="1" s="1"/>
  <c r="AC53" i="1"/>
  <c r="AC52" i="1"/>
  <c r="AB52" i="1" s="1"/>
  <c r="AC41" i="1"/>
  <c r="AC40" i="1"/>
  <c r="AB40" i="1" s="1"/>
  <c r="J40" i="19" l="1"/>
  <c r="V30" i="19"/>
  <c r="AH20" i="19"/>
  <c r="J30" i="19"/>
  <c r="V20" i="19"/>
  <c r="AH10" i="19"/>
  <c r="P10" i="19"/>
  <c r="AB50" i="19"/>
  <c r="J50" i="19"/>
  <c r="AB40" i="19"/>
  <c r="P30" i="19"/>
  <c r="V50" i="19"/>
  <c r="P50" i="19"/>
  <c r="AB10" i="19"/>
  <c r="AH30" i="19"/>
  <c r="AH40" i="19"/>
  <c r="J10" i="19"/>
  <c r="AB20" i="19"/>
  <c r="AH50" i="19"/>
  <c r="AD40" i="1"/>
  <c r="V10" i="19"/>
  <c r="P20" i="19"/>
  <c r="J20" i="19"/>
  <c r="P40" i="19"/>
  <c r="V40" i="19"/>
  <c r="AB30" i="19"/>
  <c r="J11" i="19"/>
  <c r="V11" i="19"/>
  <c r="AB21" i="19"/>
  <c r="P31" i="19"/>
  <c r="J31" i="19"/>
  <c r="AB41" i="19"/>
  <c r="AD46" i="1"/>
  <c r="AH41" i="19"/>
  <c r="P41" i="19"/>
  <c r="J21" i="19"/>
  <c r="AB31" i="19"/>
  <c r="AB51" i="19"/>
  <c r="P21" i="19"/>
  <c r="V41" i="19"/>
  <c r="V31" i="19"/>
  <c r="AH21" i="19"/>
  <c r="AB11" i="19"/>
  <c r="P51" i="19"/>
  <c r="V21" i="19"/>
  <c r="AH31" i="19"/>
  <c r="V51" i="19"/>
  <c r="J51" i="19"/>
  <c r="AH51" i="19"/>
  <c r="AH11" i="19"/>
  <c r="J41" i="19"/>
  <c r="P11" i="19"/>
  <c r="AB29" i="1"/>
  <c r="AC30" i="1"/>
  <c r="J47" i="19"/>
  <c r="V27" i="19"/>
  <c r="AH7" i="19"/>
  <c r="P47" i="19"/>
  <c r="AB27" i="19"/>
  <c r="J17" i="19"/>
  <c r="V47" i="19"/>
  <c r="J37" i="19"/>
  <c r="AD22" i="1"/>
  <c r="AB37" i="19"/>
  <c r="J27" i="19"/>
  <c r="V7" i="19"/>
  <c r="AH37" i="19"/>
  <c r="P27" i="19"/>
  <c r="AB7" i="19"/>
  <c r="P17" i="19"/>
  <c r="V17" i="19"/>
  <c r="AH47" i="19"/>
  <c r="P37" i="19"/>
  <c r="AB17" i="19"/>
  <c r="J7" i="19"/>
  <c r="V37" i="19"/>
  <c r="AH17" i="19"/>
  <c r="P7" i="19"/>
  <c r="AH27" i="19"/>
  <c r="AB47" i="19"/>
  <c r="AD58"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B64" i="1"/>
  <c r="AC71" i="1"/>
  <c r="AB71" i="1" s="1"/>
  <c r="AD34"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D28"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B72" i="1"/>
  <c r="AC73" i="1"/>
  <c r="AC42" i="1"/>
  <c r="AB41" i="1"/>
  <c r="AB47" i="1"/>
  <c r="AC48" i="1"/>
  <c r="AB48" i="1" s="1"/>
  <c r="AC49" i="1"/>
  <c r="V32" i="19"/>
  <c r="P42" i="19"/>
  <c r="J12" i="19"/>
  <c r="J32" i="19"/>
  <c r="AB52" i="19"/>
  <c r="AD52" i="1"/>
  <c r="J22" i="19"/>
  <c r="V22" i="19"/>
  <c r="J52" i="19"/>
  <c r="AH12" i="19"/>
  <c r="J42" i="19"/>
  <c r="AH42" i="19"/>
  <c r="P32" i="19"/>
  <c r="AB12" i="19"/>
  <c r="AH32" i="19"/>
  <c r="AB32" i="19"/>
  <c r="AB42" i="19"/>
  <c r="V42" i="19"/>
  <c r="V12" i="19"/>
  <c r="V52" i="19"/>
  <c r="AB22" i="19"/>
  <c r="AH52" i="19"/>
  <c r="AH22" i="19"/>
  <c r="P22" i="19"/>
  <c r="P12" i="19"/>
  <c r="P52" i="19"/>
  <c r="AC54" i="1"/>
  <c r="AB54" i="1" s="1"/>
  <c r="AC55" i="1"/>
  <c r="AB55" i="1" s="1"/>
  <c r="AB53" i="1"/>
  <c r="AC24" i="1"/>
  <c r="AB23" i="1"/>
  <c r="AB59" i="1"/>
  <c r="AC60" i="1"/>
  <c r="AB65" i="1"/>
  <c r="AC66" i="1"/>
  <c r="AB35" i="1"/>
  <c r="AC36" i="1"/>
  <c r="AB73" i="1" l="1"/>
  <c r="AC74" i="1"/>
  <c r="K35" i="19"/>
  <c r="AC25" i="19"/>
  <c r="K45" i="19"/>
  <c r="AI45" i="19"/>
  <c r="W45" i="19"/>
  <c r="Q35" i="19"/>
  <c r="K55" i="19"/>
  <c r="AC15" i="19"/>
  <c r="Q15" i="19"/>
  <c r="AC35" i="19"/>
  <c r="AI35" i="19"/>
  <c r="Q55" i="19"/>
  <c r="AI25" i="19"/>
  <c r="AD71"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D65"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47" i="1"/>
  <c r="P54" i="19"/>
  <c r="AH14" i="19"/>
  <c r="AB14" i="19"/>
  <c r="AH34" i="19"/>
  <c r="AB54" i="19"/>
  <c r="AH54" i="19"/>
  <c r="AD64" i="1"/>
  <c r="V14" i="19"/>
  <c r="J54" i="19"/>
  <c r="AH44" i="19"/>
  <c r="V54" i="19"/>
  <c r="J14" i="19"/>
  <c r="AH24" i="19"/>
  <c r="V34" i="19"/>
  <c r="AB44" i="19"/>
  <c r="AB34" i="19"/>
  <c r="P14" i="19"/>
  <c r="V24" i="19"/>
  <c r="AB24" i="19"/>
  <c r="V44" i="19"/>
  <c r="P34" i="19"/>
  <c r="J34" i="19"/>
  <c r="P24" i="19"/>
  <c r="J44" i="19"/>
  <c r="J24" i="19"/>
  <c r="P44" i="19"/>
  <c r="AJ21" i="19"/>
  <c r="AD31" i="19"/>
  <c r="R21" i="19"/>
  <c r="AD41" i="19"/>
  <c r="AJ11" i="19"/>
  <c r="AJ51" i="19"/>
  <c r="AD48" i="1"/>
  <c r="L41" i="19"/>
  <c r="AD11" i="19"/>
  <c r="L21" i="19"/>
  <c r="L11" i="19"/>
  <c r="X51" i="19"/>
  <c r="X21" i="19"/>
  <c r="R11" i="19"/>
  <c r="R31" i="19"/>
  <c r="AJ41" i="19"/>
  <c r="L31" i="19"/>
  <c r="R51" i="19"/>
  <c r="X31" i="19"/>
  <c r="X11" i="19"/>
  <c r="X41" i="19"/>
  <c r="AJ31" i="19"/>
  <c r="AD51" i="19"/>
  <c r="R41" i="19"/>
  <c r="AD21" i="19"/>
  <c r="L51" i="19"/>
  <c r="AC25" i="1"/>
  <c r="AB24" i="1"/>
  <c r="AB36" i="1"/>
  <c r="AC37" i="1"/>
  <c r="AB60" i="1"/>
  <c r="AC61" i="1"/>
  <c r="AC31" i="1"/>
  <c r="AB30" i="1"/>
  <c r="AB66" i="1"/>
  <c r="K39" i="19"/>
  <c r="AC39" i="19"/>
  <c r="W29" i="19"/>
  <c r="AI49" i="19"/>
  <c r="W9" i="19"/>
  <c r="AC19" i="19"/>
  <c r="Q49" i="19"/>
  <c r="W49" i="19"/>
  <c r="AC9" i="19"/>
  <c r="AI9" i="19"/>
  <c r="Q29" i="19"/>
  <c r="W39" i="19"/>
  <c r="Q39" i="19"/>
  <c r="AD35"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D59" i="1"/>
  <c r="Q33" i="19"/>
  <c r="AI23" i="19"/>
  <c r="K53" i="19"/>
  <c r="AC23" i="19"/>
  <c r="AC13" i="19"/>
  <c r="W23" i="19"/>
  <c r="W33" i="19"/>
  <c r="Q13" i="19"/>
  <c r="W13" i="19"/>
  <c r="AI13" i="19"/>
  <c r="Q43" i="19"/>
  <c r="Q23" i="19"/>
  <c r="W53" i="19"/>
  <c r="AB49" i="1"/>
  <c r="AC51" i="1"/>
  <c r="AB51" i="1" s="1"/>
  <c r="AC50" i="1"/>
  <c r="AB50" i="1" s="1"/>
  <c r="AB42" i="1"/>
  <c r="AC43"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D29" i="1"/>
  <c r="AB61" i="1" l="1"/>
  <c r="AC62" i="1"/>
  <c r="AB74" i="1"/>
  <c r="AC75" i="1"/>
  <c r="AB75" i="1" s="1"/>
  <c r="AC32" i="1"/>
  <c r="AB32" i="1" s="1"/>
  <c r="AB31" i="1"/>
  <c r="AC33" i="1"/>
  <c r="AB33" i="1" s="1"/>
  <c r="AB25" i="1"/>
  <c r="AC26" i="1"/>
  <c r="X8" i="19"/>
  <c r="R48" i="19"/>
  <c r="L8" i="19"/>
  <c r="AD38" i="19"/>
  <c r="AD48" i="19"/>
  <c r="AD8" i="19"/>
  <c r="R18" i="19"/>
  <c r="L38" i="19"/>
  <c r="AD30" i="1"/>
  <c r="AJ28" i="19"/>
  <c r="X18" i="19"/>
  <c r="X48" i="19"/>
  <c r="R28" i="19"/>
  <c r="L18" i="19"/>
  <c r="X28" i="19"/>
  <c r="R8" i="19"/>
  <c r="X38" i="19"/>
  <c r="AJ8" i="19"/>
  <c r="AD18" i="19"/>
  <c r="AJ38" i="19"/>
  <c r="L48" i="19"/>
  <c r="AJ48" i="19"/>
  <c r="AJ18" i="19"/>
  <c r="R38" i="19"/>
  <c r="AD28" i="19"/>
  <c r="L28"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68" i="1"/>
  <c r="AB37" i="1"/>
  <c r="AC38" i="1"/>
  <c r="AB38" i="1" s="1"/>
  <c r="AC39" i="1"/>
  <c r="AB39" i="1" s="1"/>
  <c r="AJ46" i="19"/>
  <c r="AD46" i="19"/>
  <c r="L36" i="19"/>
  <c r="X16" i="19"/>
  <c r="AJ26" i="19"/>
  <c r="L46" i="19"/>
  <c r="X6" i="19"/>
  <c r="R36" i="19"/>
  <c r="X36" i="19"/>
  <c r="R6" i="19"/>
  <c r="AJ6" i="19"/>
  <c r="AD36" i="19"/>
  <c r="R46" i="19"/>
  <c r="AD26" i="19"/>
  <c r="AD16" i="19"/>
  <c r="X46" i="19"/>
  <c r="X26" i="19"/>
  <c r="AJ36" i="19"/>
  <c r="R26" i="19"/>
  <c r="AD6" i="19"/>
  <c r="L6" i="19"/>
  <c r="L26" i="19"/>
  <c r="R16" i="19"/>
  <c r="AJ16" i="19"/>
  <c r="AB43" i="1"/>
  <c r="AC44" i="1"/>
  <c r="AD29" i="19"/>
  <c r="AD19" i="19"/>
  <c r="R39" i="19"/>
  <c r="R9" i="19"/>
  <c r="X49" i="19"/>
  <c r="X9" i="19"/>
  <c r="AD39" i="19"/>
  <c r="R29" i="19"/>
  <c r="L49" i="19"/>
  <c r="X19" i="19"/>
  <c r="X29" i="19"/>
  <c r="X39" i="19"/>
  <c r="L9" i="19"/>
  <c r="AD36" i="1"/>
  <c r="AD9" i="19"/>
  <c r="AJ49" i="19"/>
  <c r="L39" i="19"/>
  <c r="R19" i="19"/>
  <c r="AJ39" i="19"/>
  <c r="AJ29" i="19"/>
  <c r="AJ19" i="19"/>
  <c r="AJ9" i="19"/>
  <c r="AD49" i="19"/>
  <c r="L19" i="19"/>
  <c r="L29" i="19"/>
  <c r="R49" i="19"/>
  <c r="AB44" i="1" l="1"/>
  <c r="AC45" i="1"/>
  <c r="AB45" i="1" s="1"/>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A55" i="19"/>
  <c r="O45" i="19"/>
  <c r="AA15" i="19"/>
  <c r="AM55" i="19"/>
  <c r="O55" i="19"/>
  <c r="AG35" i="19"/>
  <c r="AM25" i="19"/>
  <c r="AM35" i="19"/>
  <c r="AA25" i="19"/>
  <c r="AM45" i="19"/>
  <c r="AG25" i="19"/>
  <c r="AA35" i="19"/>
  <c r="O25" i="19"/>
  <c r="U25" i="19"/>
  <c r="AG45" i="19"/>
  <c r="U35" i="19"/>
  <c r="AA45" i="19"/>
  <c r="AM15" i="19"/>
  <c r="U45" i="19"/>
  <c r="O35" i="19"/>
  <c r="O15" i="19"/>
  <c r="AD75" i="1"/>
  <c r="AG15" i="19"/>
  <c r="U15" i="19"/>
  <c r="AG55" i="19"/>
  <c r="U55" i="19"/>
  <c r="T18" i="19"/>
  <c r="N48" i="19"/>
  <c r="N8" i="19"/>
  <c r="T28" i="19"/>
  <c r="AF38" i="19"/>
  <c r="Z28" i="19"/>
  <c r="Z18" i="19"/>
  <c r="AF8" i="19"/>
  <c r="AD32"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D74" i="1"/>
  <c r="N15" i="19"/>
  <c r="AF55" i="19"/>
  <c r="N55" i="19"/>
  <c r="Z15" i="19"/>
  <c r="AF35" i="19"/>
  <c r="AB62" i="1"/>
  <c r="AC63" i="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B68" i="1"/>
  <c r="AC69" i="1"/>
  <c r="AB69" i="1" s="1"/>
  <c r="AC27" i="1"/>
  <c r="AB27" i="1" s="1"/>
  <c r="AB26" i="1"/>
  <c r="O8" i="19"/>
  <c r="AA48" i="19"/>
  <c r="AM38" i="19"/>
  <c r="U48" i="19"/>
  <c r="AA18" i="19"/>
  <c r="AG18" i="19"/>
  <c r="AG48" i="19"/>
  <c r="AM18" i="19"/>
  <c r="AA28" i="19"/>
  <c r="AG28" i="19"/>
  <c r="AA8" i="19"/>
  <c r="U18" i="19"/>
  <c r="AG38" i="19"/>
  <c r="U38" i="19"/>
  <c r="AM8" i="19"/>
  <c r="AA38" i="19"/>
  <c r="AM48" i="19"/>
  <c r="U28" i="19"/>
  <c r="O38" i="19"/>
  <c r="U8" i="19"/>
  <c r="AG8" i="19"/>
  <c r="AD33" i="1"/>
  <c r="O18" i="19"/>
  <c r="O28" i="19"/>
  <c r="O48" i="19"/>
  <c r="AM28"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B63" i="1" l="1"/>
  <c r="AD63" i="1" s="1"/>
  <c r="Z69" i="1"/>
  <c r="AA69" i="1"/>
  <c r="Z68" i="1"/>
  <c r="AA68" i="1"/>
  <c r="Z66" i="1"/>
  <c r="AA60" i="1"/>
  <c r="Y61" i="1" s="1"/>
  <c r="Z60" i="1"/>
  <c r="AA71" i="1"/>
  <c r="Y72" i="1" s="1"/>
  <c r="Y41" i="1"/>
  <c r="Y53" i="1"/>
  <c r="Y54" i="1"/>
  <c r="AA36"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D56" i="1"/>
  <c r="AD57" i="1"/>
  <c r="AG13" i="19" l="1"/>
  <c r="AM13" i="19"/>
  <c r="L54" i="19"/>
  <c r="L34" i="19"/>
  <c r="L14" i="19"/>
  <c r="AJ54" i="19"/>
  <c r="AJ34" i="19"/>
  <c r="L24" i="19"/>
  <c r="X54" i="19"/>
  <c r="AJ24" i="19"/>
  <c r="R44" i="19"/>
  <c r="R34" i="19"/>
  <c r="AJ14" i="19"/>
  <c r="AD14" i="19"/>
  <c r="R14" i="19"/>
  <c r="X44" i="19"/>
  <c r="AD54" i="19"/>
  <c r="AD24" i="19"/>
  <c r="R24" i="19"/>
  <c r="X14" i="19"/>
  <c r="X34" i="19"/>
  <c r="AD44" i="19"/>
  <c r="L44" i="19"/>
  <c r="AD34" i="19"/>
  <c r="AD66" i="1"/>
  <c r="AJ44" i="19"/>
  <c r="R54" i="19"/>
  <c r="X24" i="19"/>
  <c r="U53" i="19"/>
  <c r="U43" i="19"/>
  <c r="O23" i="19"/>
  <c r="AG43" i="19"/>
  <c r="AA33" i="19"/>
  <c r="AA23" i="19"/>
  <c r="AG53" i="19"/>
  <c r="AM43" i="19"/>
  <c r="O13" i="19"/>
  <c r="AM53" i="19"/>
  <c r="AG33" i="19"/>
  <c r="U23" i="19"/>
  <c r="L43" i="19"/>
  <c r="R13" i="19"/>
  <c r="L13" i="19"/>
  <c r="AD60" i="1"/>
  <c r="AJ53" i="19"/>
  <c r="AD23" i="19"/>
  <c r="AJ43" i="19"/>
  <c r="R33" i="19"/>
  <c r="L23" i="19"/>
  <c r="AJ23" i="19"/>
  <c r="X23" i="19"/>
  <c r="L33" i="19"/>
  <c r="AJ33" i="19"/>
  <c r="AD33" i="19"/>
  <c r="R43" i="19"/>
  <c r="X43" i="19"/>
  <c r="R53" i="19"/>
  <c r="R23" i="19"/>
  <c r="X33" i="19"/>
  <c r="AD53" i="19"/>
  <c r="X53" i="19"/>
  <c r="AD43" i="19"/>
  <c r="X13" i="19"/>
  <c r="AJ13" i="19"/>
  <c r="AD13" i="19"/>
  <c r="L53" i="19"/>
  <c r="O53" i="19"/>
  <c r="O43" i="19"/>
  <c r="U13" i="19"/>
  <c r="U33" i="19"/>
  <c r="AM33" i="19"/>
  <c r="O33" i="19"/>
  <c r="AA13" i="19"/>
  <c r="AA53" i="19"/>
  <c r="Z61" i="1"/>
  <c r="AA61" i="1"/>
  <c r="Y62" i="1" s="1"/>
  <c r="AA30" i="1"/>
  <c r="Y31" i="1" s="1"/>
  <c r="Z54" i="1"/>
  <c r="AA54" i="1"/>
  <c r="Y55" i="1" s="1"/>
  <c r="Z72" i="1"/>
  <c r="AA72" i="1"/>
  <c r="Y73" i="1" s="1"/>
  <c r="Z53" i="1"/>
  <c r="AA53" i="1"/>
  <c r="Y49" i="1"/>
  <c r="Z41" i="1"/>
  <c r="AA41" i="1"/>
  <c r="Y42" i="1" s="1"/>
  <c r="Z42" i="1" s="1"/>
  <c r="Y38" i="1"/>
  <c r="Y37" i="1"/>
  <c r="Z23" i="1"/>
  <c r="AA23" i="1"/>
  <c r="Y24" i="1" s="1"/>
  <c r="Y13" i="19" l="1"/>
  <c r="AE43" i="19"/>
  <c r="S13" i="19"/>
  <c r="AK33" i="19"/>
  <c r="M13" i="19"/>
  <c r="AK53" i="19"/>
  <c r="M23" i="19"/>
  <c r="AE33" i="19"/>
  <c r="M43" i="19"/>
  <c r="AK13" i="19"/>
  <c r="AK43" i="19"/>
  <c r="Y53" i="19"/>
  <c r="S43" i="19"/>
  <c r="AK23" i="19"/>
  <c r="S53" i="19"/>
  <c r="Y33" i="19"/>
  <c r="AD61" i="1"/>
  <c r="S23" i="19"/>
  <c r="AE53" i="19"/>
  <c r="Y23" i="19"/>
  <c r="AE13" i="19"/>
  <c r="Y43" i="19"/>
  <c r="M33" i="19"/>
  <c r="M53" i="19"/>
  <c r="AE23" i="19"/>
  <c r="S33" i="19"/>
  <c r="Z24" i="1"/>
  <c r="AA24" i="1"/>
  <c r="Y25" i="1" s="1"/>
  <c r="K42" i="19"/>
  <c r="Q42" i="19"/>
  <c r="W12" i="19"/>
  <c r="K52" i="19"/>
  <c r="AI52" i="19"/>
  <c r="Q22" i="19"/>
  <c r="Q12" i="19"/>
  <c r="AC52" i="19"/>
  <c r="AC32" i="19"/>
  <c r="W42" i="19"/>
  <c r="K22" i="19"/>
  <c r="W52" i="19"/>
  <c r="Q52" i="19"/>
  <c r="W22" i="19"/>
  <c r="AC22" i="19"/>
  <c r="Q32" i="19"/>
  <c r="AI42" i="19"/>
  <c r="AD53" i="1"/>
  <c r="AI22" i="19"/>
  <c r="AC12" i="19"/>
  <c r="AI12" i="19"/>
  <c r="W32" i="19"/>
  <c r="K32" i="19"/>
  <c r="AC42" i="19"/>
  <c r="AI32" i="19"/>
  <c r="K12" i="19"/>
  <c r="Z73" i="1"/>
  <c r="AA73" i="1"/>
  <c r="W37" i="19"/>
  <c r="AI47" i="19"/>
  <c r="K37" i="19"/>
  <c r="K7" i="19"/>
  <c r="AI7" i="19"/>
  <c r="Q27" i="19"/>
  <c r="AC7" i="19"/>
  <c r="Q17" i="19"/>
  <c r="W17" i="19"/>
  <c r="AC27" i="19"/>
  <c r="W47" i="19"/>
  <c r="W27" i="19"/>
  <c r="AC47" i="19"/>
  <c r="Q37" i="19"/>
  <c r="Q47" i="19"/>
  <c r="AC37" i="19"/>
  <c r="AI27" i="19"/>
  <c r="K17" i="19"/>
  <c r="W7" i="19"/>
  <c r="AI37" i="19"/>
  <c r="Q7" i="19"/>
  <c r="K47" i="19"/>
  <c r="AI17" i="19"/>
  <c r="AD23" i="1"/>
  <c r="K27" i="19"/>
  <c r="AC17" i="19"/>
  <c r="Z37" i="1"/>
  <c r="AA37" i="1"/>
  <c r="AJ55" i="19"/>
  <c r="L45" i="19"/>
  <c r="AD35" i="19"/>
  <c r="R25" i="19"/>
  <c r="AD45" i="19"/>
  <c r="R45" i="19"/>
  <c r="AD55" i="19"/>
  <c r="X15" i="19"/>
  <c r="L25" i="19"/>
  <c r="AJ45" i="19"/>
  <c r="R15" i="19"/>
  <c r="R55" i="19"/>
  <c r="AD25" i="19"/>
  <c r="L55" i="19"/>
  <c r="AJ35" i="19"/>
  <c r="X55" i="19"/>
  <c r="X35" i="19"/>
  <c r="L15" i="19"/>
  <c r="AD72" i="1"/>
  <c r="AD15" i="19"/>
  <c r="X25" i="19"/>
  <c r="AJ15" i="19"/>
  <c r="AJ25" i="19"/>
  <c r="X45" i="19"/>
  <c r="L35" i="19"/>
  <c r="R35" i="19"/>
  <c r="Z49" i="1"/>
  <c r="AA49" i="1"/>
  <c r="Y50" i="1" s="1"/>
  <c r="Z55" i="1"/>
  <c r="AA55" i="1"/>
  <c r="R40" i="19"/>
  <c r="L10" i="19"/>
  <c r="AJ50" i="19"/>
  <c r="L30" i="19"/>
  <c r="AD10" i="19"/>
  <c r="L50" i="19"/>
  <c r="X30" i="19"/>
  <c r="L20" i="19"/>
  <c r="X40" i="19"/>
  <c r="AJ10" i="19"/>
  <c r="AJ40" i="19"/>
  <c r="L40" i="19"/>
  <c r="AJ20" i="19"/>
  <c r="R50" i="19"/>
  <c r="AD30" i="19"/>
  <c r="X50" i="19"/>
  <c r="R10" i="19"/>
  <c r="X10" i="19"/>
  <c r="R20" i="19"/>
  <c r="X20" i="19"/>
  <c r="AJ30" i="19"/>
  <c r="AD20" i="19"/>
  <c r="R30" i="19"/>
  <c r="AD50" i="19"/>
  <c r="AD40" i="19"/>
  <c r="AD42" i="1"/>
  <c r="L32" i="19"/>
  <c r="AJ12" i="19"/>
  <c r="AD54" i="1"/>
  <c r="R52" i="19"/>
  <c r="AD12" i="19"/>
  <c r="L52" i="19"/>
  <c r="R32" i="19"/>
  <c r="AD22" i="19"/>
  <c r="AJ32" i="19"/>
  <c r="X12" i="19"/>
  <c r="X22" i="19"/>
  <c r="X52" i="19"/>
  <c r="R22" i="19"/>
  <c r="AJ42" i="19"/>
  <c r="AD32" i="19"/>
  <c r="R12" i="19"/>
  <c r="AJ22" i="19"/>
  <c r="AD52" i="19"/>
  <c r="X42" i="19"/>
  <c r="AJ52" i="19"/>
  <c r="AD42" i="19"/>
  <c r="L22" i="19"/>
  <c r="L42" i="19"/>
  <c r="R42" i="19"/>
  <c r="X32" i="19"/>
  <c r="L12" i="19"/>
  <c r="Z38" i="1"/>
  <c r="AA38" i="1"/>
  <c r="Y39" i="1" s="1"/>
  <c r="K40" i="19"/>
  <c r="AI20" i="19"/>
  <c r="AI30" i="19"/>
  <c r="W30" i="19"/>
  <c r="W10" i="19"/>
  <c r="AD41" i="1"/>
  <c r="W40" i="19"/>
  <c r="Q20" i="19"/>
  <c r="W50" i="19"/>
  <c r="Q50" i="19"/>
  <c r="AC30" i="19"/>
  <c r="W20" i="19"/>
  <c r="AC50" i="19"/>
  <c r="K10" i="19"/>
  <c r="K20" i="19"/>
  <c r="AC20" i="19"/>
  <c r="AC40" i="19"/>
  <c r="Q10" i="19"/>
  <c r="Q40" i="19"/>
  <c r="AC10" i="19"/>
  <c r="AI50" i="19"/>
  <c r="Q30" i="19"/>
  <c r="K30" i="19"/>
  <c r="AI10" i="19"/>
  <c r="K50" i="19"/>
  <c r="AI40" i="19"/>
  <c r="AA31" i="1"/>
  <c r="Z31" i="1"/>
  <c r="AA42" i="1"/>
  <c r="Y43" i="1" s="1"/>
  <c r="Z62" i="1"/>
  <c r="N43" i="19" s="1"/>
  <c r="AA62" i="1"/>
  <c r="AG24" i="19"/>
  <c r="O44" i="19"/>
  <c r="O24" i="19"/>
  <c r="AM14" i="19"/>
  <c r="AG34" i="19"/>
  <c r="O34" i="19"/>
  <c r="AA44" i="19"/>
  <c r="O14" i="19"/>
  <c r="AA54" i="19"/>
  <c r="U14" i="19"/>
  <c r="AM44" i="19"/>
  <c r="AA34" i="19"/>
  <c r="AM24" i="19"/>
  <c r="AM54" i="19"/>
  <c r="AG14" i="19"/>
  <c r="AM34" i="19"/>
  <c r="U54" i="19"/>
  <c r="AG44" i="19"/>
  <c r="AA24" i="19"/>
  <c r="AG54" i="19"/>
  <c r="U34" i="19"/>
  <c r="U24" i="19"/>
  <c r="AD69" i="1"/>
  <c r="AA14" i="19"/>
  <c r="O54" i="19"/>
  <c r="U44" i="19"/>
  <c r="AM23" i="19"/>
  <c r="AG2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D68" i="1"/>
  <c r="AF53" i="19"/>
  <c r="T43" i="19"/>
  <c r="T23" i="19"/>
  <c r="N33" i="19" l="1"/>
  <c r="N23" i="19"/>
  <c r="AL53" i="19"/>
  <c r="T33" i="19"/>
  <c r="AF13" i="19"/>
  <c r="AL13" i="19"/>
  <c r="AF23" i="19"/>
  <c r="Z33" i="19"/>
  <c r="T13" i="19"/>
  <c r="AL33" i="19"/>
  <c r="Z43" i="19"/>
  <c r="N53" i="19"/>
  <c r="Z23" i="19"/>
  <c r="Z53" i="19"/>
  <c r="AA39" i="1"/>
  <c r="Z39" i="1"/>
  <c r="Z50" i="1"/>
  <c r="AA50" i="1"/>
  <c r="Y51" i="1" s="1"/>
  <c r="AF19" i="19"/>
  <c r="Z9" i="19"/>
  <c r="T49" i="19"/>
  <c r="N29" i="19"/>
  <c r="Z49" i="19"/>
  <c r="AD38" i="1"/>
  <c r="AL29" i="19"/>
  <c r="N19" i="19"/>
  <c r="T19" i="19"/>
  <c r="N39" i="19"/>
  <c r="Z19" i="19"/>
  <c r="AL39" i="19"/>
  <c r="Z39" i="19"/>
  <c r="AL49" i="19"/>
  <c r="AF39" i="19"/>
  <c r="AF49" i="19"/>
  <c r="T9" i="19"/>
  <c r="T29" i="19"/>
  <c r="AL9" i="19"/>
  <c r="N9" i="19"/>
  <c r="AL19" i="19"/>
  <c r="AF9" i="19"/>
  <c r="T39" i="19"/>
  <c r="AF29" i="19"/>
  <c r="Z29" i="19"/>
  <c r="N49" i="19"/>
  <c r="M41" i="19"/>
  <c r="AK31" i="19"/>
  <c r="AE31" i="19"/>
  <c r="Y21" i="19"/>
  <c r="Y11" i="19"/>
  <c r="AD49" i="1"/>
  <c r="S31" i="19"/>
  <c r="AE21" i="19"/>
  <c r="AK11" i="19"/>
  <c r="M31" i="19"/>
  <c r="S51" i="19"/>
  <c r="S11" i="19"/>
  <c r="Y41" i="19"/>
  <c r="M21" i="19"/>
  <c r="M11" i="19"/>
  <c r="S41" i="19"/>
  <c r="M51" i="19"/>
  <c r="AE51" i="19"/>
  <c r="Y31" i="19"/>
  <c r="AK41" i="19"/>
  <c r="AE41" i="19"/>
  <c r="AE11" i="19"/>
  <c r="Y51" i="19"/>
  <c r="AK51" i="19"/>
  <c r="S21" i="19"/>
  <c r="AK21" i="19"/>
  <c r="AK15" i="19"/>
  <c r="M15" i="19"/>
  <c r="AK35" i="19"/>
  <c r="AK55" i="19"/>
  <c r="AE25" i="19"/>
  <c r="AE45" i="19"/>
  <c r="Y35" i="19"/>
  <c r="AK45" i="19"/>
  <c r="Y45" i="19"/>
  <c r="Y25" i="19"/>
  <c r="AD73" i="1"/>
  <c r="M25" i="19"/>
  <c r="AE55" i="19"/>
  <c r="AE35" i="19"/>
  <c r="S35" i="19"/>
  <c r="S55" i="19"/>
  <c r="M35" i="19"/>
  <c r="AK25" i="19"/>
  <c r="M55" i="19"/>
  <c r="S15" i="19"/>
  <c r="AE15" i="19"/>
  <c r="S45" i="19"/>
  <c r="M45" i="19"/>
  <c r="Y55" i="19"/>
  <c r="S25" i="19"/>
  <c r="Y15" i="19"/>
  <c r="N13" i="19"/>
  <c r="Z13" i="19"/>
  <c r="AE8" i="19"/>
  <c r="Y48" i="19"/>
  <c r="AE48" i="19"/>
  <c r="AE38" i="19"/>
  <c r="M8" i="19"/>
  <c r="Y18" i="19"/>
  <c r="M38" i="19"/>
  <c r="Y8" i="19"/>
  <c r="AK8" i="19"/>
  <c r="S28" i="19"/>
  <c r="AE28" i="19"/>
  <c r="AE18" i="19"/>
  <c r="M28" i="19"/>
  <c r="Y38" i="19"/>
  <c r="M48" i="19"/>
  <c r="Y28" i="19"/>
  <c r="AK48" i="19"/>
  <c r="AK38" i="19"/>
  <c r="S8" i="19"/>
  <c r="AK28" i="19"/>
  <c r="AD31" i="1"/>
  <c r="AK18" i="19"/>
  <c r="M18" i="19"/>
  <c r="S18" i="19"/>
  <c r="S48" i="19"/>
  <c r="S38" i="19"/>
  <c r="Z25" i="1"/>
  <c r="AA25" i="1"/>
  <c r="Y26" i="1" s="1"/>
  <c r="AA43" i="1"/>
  <c r="Y44" i="1" s="1"/>
  <c r="Z43" i="1"/>
  <c r="T53" i="19"/>
  <c r="AD62" i="1"/>
  <c r="AL23" i="19"/>
  <c r="AF43" i="19"/>
  <c r="M29" i="19"/>
  <c r="AE9" i="19"/>
  <c r="Y49" i="19"/>
  <c r="S39" i="19"/>
  <c r="Y39" i="19"/>
  <c r="M39" i="19"/>
  <c r="M9" i="19"/>
  <c r="S9" i="19"/>
  <c r="M19" i="19"/>
  <c r="AE49" i="19"/>
  <c r="M49" i="19"/>
  <c r="AK49" i="19"/>
  <c r="AK9" i="19"/>
  <c r="Y29" i="19"/>
  <c r="S19" i="19"/>
  <c r="AE19" i="19"/>
  <c r="AK29" i="19"/>
  <c r="Y19" i="19"/>
  <c r="Y9" i="19"/>
  <c r="AE29" i="19"/>
  <c r="AD37" i="1"/>
  <c r="S49" i="19"/>
  <c r="AK39" i="19"/>
  <c r="S29" i="19"/>
  <c r="AK19" i="19"/>
  <c r="AE39" i="19"/>
  <c r="AD27" i="19"/>
  <c r="X7" i="19"/>
  <c r="AJ47" i="19"/>
  <c r="AJ7" i="19"/>
  <c r="X47" i="19"/>
  <c r="L47" i="19"/>
  <c r="L7" i="19"/>
  <c r="L27" i="19"/>
  <c r="L17" i="19"/>
  <c r="AD7" i="19"/>
  <c r="AD37" i="19"/>
  <c r="AJ37" i="19"/>
  <c r="R37" i="19"/>
  <c r="AD17" i="19"/>
  <c r="R27" i="19"/>
  <c r="X37" i="19"/>
  <c r="AJ17" i="19"/>
  <c r="L37" i="19"/>
  <c r="X27" i="19"/>
  <c r="AD24" i="1"/>
  <c r="AJ27" i="19"/>
  <c r="AD47" i="19"/>
  <c r="R17" i="19"/>
  <c r="R7" i="19"/>
  <c r="R47" i="19"/>
  <c r="X17" i="19"/>
  <c r="AF33" i="19"/>
  <c r="AL43" i="19"/>
  <c r="AD55" i="1"/>
  <c r="S22" i="19"/>
  <c r="AE42" i="19"/>
  <c r="S12" i="19"/>
  <c r="M42" i="19"/>
  <c r="M32" i="19"/>
  <c r="S32" i="19"/>
  <c r="Y12" i="19"/>
  <c r="S52" i="19"/>
  <c r="AK52" i="19"/>
  <c r="AE52" i="19"/>
  <c r="AE22" i="19"/>
  <c r="M52" i="19"/>
  <c r="Y22" i="19"/>
  <c r="M12" i="19"/>
  <c r="Y52" i="19"/>
  <c r="M22" i="19"/>
  <c r="AK22" i="19"/>
  <c r="AK42" i="19"/>
  <c r="AK32" i="19"/>
  <c r="S42" i="19"/>
  <c r="AE12" i="19"/>
  <c r="Y42" i="19"/>
  <c r="AE32" i="19"/>
  <c r="AK12" i="19"/>
  <c r="Y32" i="19"/>
  <c r="AA43" i="19"/>
  <c r="Z51" i="1" l="1"/>
  <c r="AA51" i="1"/>
  <c r="AF21" i="19"/>
  <c r="AF11" i="19"/>
  <c r="Z51" i="19"/>
  <c r="AL31" i="19"/>
  <c r="AL41" i="19"/>
  <c r="AD50" i="1"/>
  <c r="T31" i="19"/>
  <c r="Z11" i="19"/>
  <c r="Z31" i="19"/>
  <c r="Z21" i="19"/>
  <c r="T41" i="19"/>
  <c r="Z41" i="19"/>
  <c r="AF31" i="19"/>
  <c r="N21" i="19"/>
  <c r="AL51" i="19"/>
  <c r="AF41" i="19"/>
  <c r="T11" i="19"/>
  <c r="T21" i="19"/>
  <c r="T51" i="19"/>
  <c r="N31" i="19"/>
  <c r="N11" i="19"/>
  <c r="AL21" i="19"/>
  <c r="N51" i="19"/>
  <c r="AL11" i="19"/>
  <c r="AF51" i="19"/>
  <c r="N41" i="19"/>
  <c r="M10" i="19"/>
  <c r="M30" i="19"/>
  <c r="AE10" i="19"/>
  <c r="AK20" i="19"/>
  <c r="AE50" i="19"/>
  <c r="S20" i="19"/>
  <c r="AE40" i="19"/>
  <c r="AK10" i="19"/>
  <c r="AE20" i="19"/>
  <c r="M50" i="19"/>
  <c r="M40" i="19"/>
  <c r="Y10" i="19"/>
  <c r="AK50" i="19"/>
  <c r="Y30" i="19"/>
  <c r="AK30" i="19"/>
  <c r="S50" i="19"/>
  <c r="AK40" i="19"/>
  <c r="M20" i="19"/>
  <c r="Y40" i="19"/>
  <c r="S10" i="19"/>
  <c r="Y20" i="19"/>
  <c r="AE30" i="19"/>
  <c r="S30" i="19"/>
  <c r="AD43" i="1"/>
  <c r="S40" i="19"/>
  <c r="Y50" i="19"/>
  <c r="U29" i="19"/>
  <c r="O19" i="19"/>
  <c r="U19" i="19"/>
  <c r="AG39" i="19"/>
  <c r="O49" i="19"/>
  <c r="AM39" i="19"/>
  <c r="AA9" i="19"/>
  <c r="AG29" i="19"/>
  <c r="U49" i="19"/>
  <c r="AM29" i="19"/>
  <c r="AA29" i="19"/>
  <c r="AG19" i="19"/>
  <c r="O29" i="19"/>
  <c r="AM49" i="19"/>
  <c r="U9" i="19"/>
  <c r="AM19" i="19"/>
  <c r="AA19" i="19"/>
  <c r="O9" i="19"/>
  <c r="AA39" i="19"/>
  <c r="O39" i="19"/>
  <c r="U39" i="19"/>
  <c r="AM9" i="19"/>
  <c r="AG49" i="19"/>
  <c r="AD39" i="1"/>
  <c r="AG9" i="19"/>
  <c r="AA49" i="19"/>
  <c r="AA44" i="1"/>
  <c r="Y45" i="1" s="1"/>
  <c r="Z44" i="1"/>
  <c r="AA26" i="1"/>
  <c r="Y27" i="1" s="1"/>
  <c r="Z26" i="1"/>
  <c r="Y47" i="19"/>
  <c r="Y27" i="19"/>
  <c r="M7" i="19"/>
  <c r="S7" i="19"/>
  <c r="M47" i="19"/>
  <c r="M37" i="19"/>
  <c r="M17" i="19"/>
  <c r="AD25" i="1"/>
  <c r="S17" i="19"/>
  <c r="M27" i="19"/>
  <c r="AE27" i="19"/>
  <c r="S47" i="19"/>
  <c r="AE17" i="19"/>
  <c r="AE47" i="19"/>
  <c r="AK7" i="19"/>
  <c r="S37" i="19"/>
  <c r="AK17" i="19"/>
  <c r="AK27" i="19"/>
  <c r="Y17" i="19"/>
  <c r="AK47" i="19"/>
  <c r="Y37" i="19"/>
  <c r="S27" i="19"/>
  <c r="Y7" i="19"/>
  <c r="AE7" i="19"/>
  <c r="AK37" i="19"/>
  <c r="AE37" i="19"/>
  <c r="T7" i="19" l="1"/>
  <c r="AD26" i="1"/>
  <c r="Z27" i="19"/>
  <c r="T47" i="19"/>
  <c r="AL37" i="19"/>
  <c r="AL7" i="19"/>
  <c r="AF7" i="19"/>
  <c r="T17" i="19"/>
  <c r="AL47" i="19"/>
  <c r="AL17" i="19"/>
  <c r="T27" i="19"/>
  <c r="Z17" i="19"/>
  <c r="AF17" i="19"/>
  <c r="AF37" i="19"/>
  <c r="T37" i="19"/>
  <c r="N27" i="19"/>
  <c r="N17" i="19"/>
  <c r="N37" i="19"/>
  <c r="N7" i="19"/>
  <c r="AL27" i="19"/>
  <c r="Z47" i="19"/>
  <c r="AF27" i="19"/>
  <c r="N47" i="19"/>
  <c r="Z7" i="19"/>
  <c r="AF47" i="19"/>
  <c r="Z37" i="19"/>
  <c r="Z27" i="1"/>
  <c r="AA27" i="1"/>
  <c r="AF40" i="19"/>
  <c r="T20" i="19"/>
  <c r="AL10" i="19"/>
  <c r="N30" i="19"/>
  <c r="N50" i="19"/>
  <c r="N40" i="19"/>
  <c r="Z20" i="19"/>
  <c r="T30" i="19"/>
  <c r="AL40" i="19"/>
  <c r="Z30" i="19"/>
  <c r="Z40" i="19"/>
  <c r="T50" i="19"/>
  <c r="Z10" i="19"/>
  <c r="AD44" i="1"/>
  <c r="AL30" i="19"/>
  <c r="AF20" i="19"/>
  <c r="N20" i="19"/>
  <c r="AL50" i="19"/>
  <c r="AL20" i="19"/>
  <c r="T10" i="19"/>
  <c r="T40" i="19"/>
  <c r="N10" i="19"/>
  <c r="AF10" i="19"/>
  <c r="Z50" i="19"/>
  <c r="AF30" i="19"/>
  <c r="AF50" i="19"/>
  <c r="Z45" i="1"/>
  <c r="AA45" i="1"/>
  <c r="O51" i="19"/>
  <c r="AM21" i="19"/>
  <c r="AM41" i="19"/>
  <c r="AM51" i="19"/>
  <c r="AG51" i="19"/>
  <c r="U11" i="19"/>
  <c r="U51" i="19"/>
  <c r="AA31" i="19"/>
  <c r="AA21" i="19"/>
  <c r="O41" i="19"/>
  <c r="AA41" i="19"/>
  <c r="AG31" i="19"/>
  <c r="U31" i="19"/>
  <c r="O31" i="19"/>
  <c r="AM31" i="19"/>
  <c r="AA51" i="19"/>
  <c r="AM11" i="19"/>
  <c r="U41" i="19"/>
  <c r="AA11" i="19"/>
  <c r="O11" i="19"/>
  <c r="U21" i="19"/>
  <c r="AD51" i="1"/>
  <c r="AG21" i="19"/>
  <c r="O21" i="19"/>
  <c r="AG41" i="19"/>
  <c r="AG11" i="19"/>
  <c r="AM20" i="19" l="1"/>
  <c r="AG40" i="19"/>
  <c r="U10" i="19"/>
  <c r="O50" i="19"/>
  <c r="U40" i="19"/>
  <c r="AM40" i="19"/>
  <c r="U30" i="19"/>
  <c r="U50" i="19"/>
  <c r="O10" i="19"/>
  <c r="O30" i="19"/>
  <c r="AA10" i="19"/>
  <c r="AA30" i="19"/>
  <c r="AM50" i="19"/>
  <c r="AA50" i="19"/>
  <c r="O40" i="19"/>
  <c r="AA40" i="19"/>
  <c r="AM30" i="19"/>
  <c r="U20" i="19"/>
  <c r="AG20" i="19"/>
  <c r="AG50" i="19"/>
  <c r="AM10" i="19"/>
  <c r="AD45" i="1"/>
  <c r="AA20" i="19"/>
  <c r="O20" i="19"/>
  <c r="AG30" i="19"/>
  <c r="AG10" i="19"/>
  <c r="O37" i="19"/>
  <c r="AG27" i="19"/>
  <c r="AM27" i="19"/>
  <c r="O17" i="19"/>
  <c r="O27" i="19"/>
  <c r="O47" i="19"/>
  <c r="AA7" i="19"/>
  <c r="AG7" i="19"/>
  <c r="U47" i="19"/>
  <c r="AG37" i="19"/>
  <c r="AA47" i="19"/>
  <c r="AG17" i="19"/>
  <c r="AD27" i="1"/>
  <c r="AA17" i="19"/>
  <c r="U7" i="19"/>
  <c r="U37" i="19"/>
  <c r="O7" i="19"/>
  <c r="AM47" i="19"/>
  <c r="AM17" i="19"/>
  <c r="AA37" i="19"/>
  <c r="AM7" i="19"/>
  <c r="AG47" i="19"/>
  <c r="U27" i="19"/>
  <c r="AM37" i="19"/>
  <c r="AA27" i="19"/>
  <c r="U17" i="19"/>
  <c r="Q46" i="19" l="1"/>
  <c r="AC26" i="19"/>
  <c r="AC16" i="19"/>
  <c r="AI36" i="19"/>
  <c r="AI26" i="19"/>
  <c r="AC6" i="19"/>
  <c r="K16" i="19"/>
  <c r="W16" i="19"/>
  <c r="K36" i="19"/>
  <c r="Q26" i="19"/>
  <c r="W26" i="19"/>
  <c r="W46" i="19"/>
  <c r="W36" i="19"/>
  <c r="AC36" i="19"/>
  <c r="Q6" i="19"/>
  <c r="K6" i="19"/>
  <c r="Q16" i="19"/>
  <c r="AI16" i="19"/>
  <c r="W6" i="19"/>
  <c r="K46" i="19"/>
  <c r="AI46" i="19"/>
  <c r="AC46" i="19"/>
  <c r="AI6" i="19"/>
  <c r="Q36" i="19"/>
  <c r="K26" i="19"/>
  <c r="B224" i="13" l="1"/>
  <c r="B223" i="13"/>
  <c r="L46" i="1" l="1"/>
  <c r="M46" i="1" s="1"/>
  <c r="L40" i="1"/>
  <c r="M40" i="1" s="1"/>
  <c r="L34" i="1"/>
  <c r="M34" i="1" s="1"/>
  <c r="L64" i="1"/>
  <c r="M64" i="1" s="1"/>
  <c r="L58" i="1"/>
  <c r="M58" i="1" s="1"/>
  <c r="L16" i="1"/>
  <c r="M16" i="1" s="1"/>
  <c r="L70" i="1"/>
  <c r="M70" i="1" s="1"/>
  <c r="L22" i="1"/>
  <c r="M22" i="1" s="1"/>
  <c r="L28" i="1"/>
  <c r="M28" i="1" s="1"/>
  <c r="L52" i="1"/>
  <c r="M52" i="1" s="1"/>
  <c r="R30" i="18" l="1"/>
  <c r="AD14" i="18"/>
  <c r="R14" i="18"/>
  <c r="AD22" i="18"/>
  <c r="L6" i="18"/>
  <c r="X6" i="18"/>
  <c r="X22" i="18"/>
  <c r="R22" i="18"/>
  <c r="L30" i="18"/>
  <c r="AD6" i="18"/>
  <c r="AJ38" i="18"/>
  <c r="AJ14" i="18"/>
  <c r="AD38" i="18"/>
  <c r="X30" i="18"/>
  <c r="R6" i="18"/>
  <c r="AD30" i="18"/>
  <c r="AJ6" i="18"/>
  <c r="X38" i="18"/>
  <c r="L38" i="18"/>
  <c r="R38" i="18"/>
  <c r="AJ22" i="18"/>
  <c r="AJ30" i="18"/>
  <c r="X14" i="18"/>
  <c r="L14" i="18"/>
  <c r="N22" i="1"/>
  <c r="L22" i="18"/>
  <c r="O22" i="1"/>
  <c r="P12" i="18"/>
  <c r="N70" i="1"/>
  <c r="AC70" i="1" s="1"/>
  <c r="AB70" i="1" s="1"/>
  <c r="AB44" i="18"/>
  <c r="J28" i="18"/>
  <c r="P28" i="18"/>
  <c r="AB20" i="18"/>
  <c r="P44" i="18"/>
  <c r="AB36" i="18"/>
  <c r="V12" i="18"/>
  <c r="AH28" i="18"/>
  <c r="P36" i="18"/>
  <c r="J12" i="18"/>
  <c r="AH44" i="18"/>
  <c r="O70" i="1"/>
  <c r="J44" i="18"/>
  <c r="J36" i="18"/>
  <c r="V44" i="18"/>
  <c r="J20" i="18"/>
  <c r="V36" i="18"/>
  <c r="P20" i="18"/>
  <c r="AB12" i="18"/>
  <c r="V28" i="18"/>
  <c r="AB28" i="18"/>
  <c r="AH36" i="18"/>
  <c r="AH12" i="18"/>
  <c r="AH20" i="18"/>
  <c r="V20" i="18"/>
  <c r="X42" i="18"/>
  <c r="R10" i="18"/>
  <c r="X18" i="18"/>
  <c r="X34" i="18"/>
  <c r="AJ26" i="18"/>
  <c r="L18" i="18"/>
  <c r="AD10" i="18"/>
  <c r="X26" i="18"/>
  <c r="AJ10" i="18"/>
  <c r="AD26" i="18"/>
  <c r="R26" i="18"/>
  <c r="AD34" i="18"/>
  <c r="AJ18" i="18"/>
  <c r="L26" i="18"/>
  <c r="O58" i="1"/>
  <c r="AJ34" i="18"/>
  <c r="L10" i="18"/>
  <c r="L34" i="18"/>
  <c r="R18" i="18"/>
  <c r="AD18" i="18"/>
  <c r="N58" i="1"/>
  <c r="AD42" i="18"/>
  <c r="X10" i="18"/>
  <c r="R34" i="18"/>
  <c r="AJ42" i="18"/>
  <c r="R42" i="18"/>
  <c r="L42" i="18"/>
  <c r="T18" i="18"/>
  <c r="AL34" i="18"/>
  <c r="AL10" i="18"/>
  <c r="T34" i="18"/>
  <c r="T26" i="18"/>
  <c r="AF34" i="18"/>
  <c r="N42" i="18"/>
  <c r="AF42" i="18"/>
  <c r="O64" i="1"/>
  <c r="AF26" i="18"/>
  <c r="T42" i="18"/>
  <c r="Z18" i="18"/>
  <c r="N34" i="18"/>
  <c r="N18" i="18"/>
  <c r="Z34" i="18"/>
  <c r="Z26" i="18"/>
  <c r="AF18" i="18"/>
  <c r="AL26" i="18"/>
  <c r="N64" i="1"/>
  <c r="N26" i="18"/>
  <c r="T10" i="18"/>
  <c r="Z10" i="18"/>
  <c r="AF10" i="18"/>
  <c r="N10" i="18"/>
  <c r="Z42" i="18"/>
  <c r="AL18" i="18"/>
  <c r="AL42" i="18"/>
  <c r="O16" i="1"/>
  <c r="AH38" i="18"/>
  <c r="AH22" i="18"/>
  <c r="J38" i="18"/>
  <c r="V30" i="18"/>
  <c r="V14" i="18"/>
  <c r="V22" i="18"/>
  <c r="AB22" i="18"/>
  <c r="J30" i="18"/>
  <c r="AB30" i="18"/>
  <c r="J22" i="18"/>
  <c r="N16" i="1"/>
  <c r="AC16" i="1" s="1"/>
  <c r="AB16" i="1" s="1"/>
  <c r="AH14" i="18"/>
  <c r="J6" i="18"/>
  <c r="AB6" i="18"/>
  <c r="V38" i="18"/>
  <c r="AB14" i="18"/>
  <c r="P14" i="18"/>
  <c r="J14" i="18"/>
  <c r="AB38" i="18"/>
  <c r="AH6" i="18"/>
  <c r="P30" i="18"/>
  <c r="P38" i="18"/>
  <c r="AH30" i="18"/>
  <c r="P22" i="18"/>
  <c r="V6" i="18"/>
  <c r="P6" i="18"/>
  <c r="AH24" i="18"/>
  <c r="P40" i="18"/>
  <c r="V16" i="18"/>
  <c r="J24" i="18"/>
  <c r="J32" i="18"/>
  <c r="AB16" i="18"/>
  <c r="J8" i="18"/>
  <c r="J40" i="18"/>
  <c r="V40" i="18"/>
  <c r="AH40" i="18"/>
  <c r="P32" i="18"/>
  <c r="AB8" i="18"/>
  <c r="AH32" i="18"/>
  <c r="V32" i="18"/>
  <c r="AH8" i="18"/>
  <c r="P24" i="18"/>
  <c r="N34" i="1"/>
  <c r="J16" i="18"/>
  <c r="P8" i="18"/>
  <c r="V8" i="18"/>
  <c r="AB32" i="18"/>
  <c r="AB40" i="18"/>
  <c r="P16" i="18"/>
  <c r="V24" i="18"/>
  <c r="O34" i="1"/>
  <c r="AB24" i="18"/>
  <c r="AH16" i="18"/>
  <c r="AB10" i="18"/>
  <c r="N52" i="1"/>
  <c r="AH42" i="18"/>
  <c r="AH10" i="18"/>
  <c r="V26" i="18"/>
  <c r="O52" i="1"/>
  <c r="P34" i="18"/>
  <c r="J26" i="18"/>
  <c r="AB42" i="18"/>
  <c r="P42" i="18"/>
  <c r="J34" i="18"/>
  <c r="P26" i="18"/>
  <c r="AH34" i="18"/>
  <c r="V18" i="18"/>
  <c r="V10" i="18"/>
  <c r="J42" i="18"/>
  <c r="AH26" i="18"/>
  <c r="V34" i="18"/>
  <c r="V42" i="18"/>
  <c r="P10" i="18"/>
  <c r="AB18" i="18"/>
  <c r="P18" i="18"/>
  <c r="AH18" i="18"/>
  <c r="AB26" i="18"/>
  <c r="J10" i="18"/>
  <c r="J18" i="18"/>
  <c r="AB34" i="18"/>
  <c r="L8" i="18"/>
  <c r="AJ40" i="18"/>
  <c r="AD8" i="18"/>
  <c r="L24" i="18"/>
  <c r="R24" i="18"/>
  <c r="AJ24" i="18"/>
  <c r="AJ16" i="18"/>
  <c r="AD16" i="18"/>
  <c r="O40" i="1"/>
  <c r="AD32" i="18"/>
  <c r="AJ8" i="18"/>
  <c r="AJ32" i="18"/>
  <c r="R16" i="18"/>
  <c r="X8" i="18"/>
  <c r="N40" i="1"/>
  <c r="AD24" i="18"/>
  <c r="R8" i="18"/>
  <c r="X40" i="18"/>
  <c r="X32" i="18"/>
  <c r="R40" i="18"/>
  <c r="R32" i="18"/>
  <c r="L32" i="18"/>
  <c r="AD40" i="18"/>
  <c r="X16" i="18"/>
  <c r="X24" i="18"/>
  <c r="L40" i="18"/>
  <c r="L16" i="18"/>
  <c r="AL14" i="18"/>
  <c r="Z30" i="18"/>
  <c r="T30" i="18"/>
  <c r="N38" i="18"/>
  <c r="AL38" i="18"/>
  <c r="AF22" i="18"/>
  <c r="O28" i="1"/>
  <c r="N28" i="1"/>
  <c r="N22" i="18"/>
  <c r="AL22" i="18"/>
  <c r="T14" i="18"/>
  <c r="N6" i="18"/>
  <c r="AF14" i="18"/>
  <c r="Z6" i="18"/>
  <c r="AF30" i="18"/>
  <c r="N14" i="18"/>
  <c r="AF38" i="18"/>
  <c r="N30" i="18"/>
  <c r="Z38" i="18"/>
  <c r="T6" i="18"/>
  <c r="Z14" i="18"/>
  <c r="T22" i="18"/>
  <c r="AL30" i="18"/>
  <c r="AF6" i="18"/>
  <c r="AL6" i="18"/>
  <c r="Z22" i="18"/>
  <c r="T38" i="18"/>
  <c r="T32" i="18"/>
  <c r="AL8" i="18"/>
  <c r="T24" i="18"/>
  <c r="AL16" i="18"/>
  <c r="AF24" i="18"/>
  <c r="AF40" i="18"/>
  <c r="Z32" i="18"/>
  <c r="N40" i="18"/>
  <c r="N46" i="1"/>
  <c r="AF16" i="18"/>
  <c r="N16" i="18"/>
  <c r="T8" i="18"/>
  <c r="AF8" i="18"/>
  <c r="N32" i="18"/>
  <c r="T40" i="18"/>
  <c r="AF32" i="18"/>
  <c r="O46" i="1"/>
  <c r="N24" i="18"/>
  <c r="Z24" i="18"/>
  <c r="AL40" i="18"/>
  <c r="Z8" i="18"/>
  <c r="Z16" i="18"/>
  <c r="Z40" i="18"/>
  <c r="AL24" i="18"/>
  <c r="T16" i="18"/>
  <c r="AL32" i="18"/>
  <c r="N8" i="18"/>
  <c r="P45" i="19" l="1"/>
  <c r="AB45" i="19"/>
  <c r="AH15" i="19"/>
  <c r="AH55" i="19"/>
  <c r="AB35" i="19"/>
  <c r="AH25" i="19"/>
  <c r="P55" i="19"/>
  <c r="J25" i="19"/>
  <c r="J35" i="19"/>
  <c r="AB25" i="19"/>
  <c r="J55" i="19"/>
  <c r="J45" i="19"/>
  <c r="P15" i="19"/>
  <c r="AD70" i="1"/>
  <c r="V45" i="19"/>
  <c r="V25" i="19"/>
  <c r="AH45" i="19"/>
  <c r="J15" i="19"/>
  <c r="V55" i="19"/>
  <c r="V15" i="19"/>
  <c r="P25" i="19"/>
  <c r="AB55" i="19"/>
  <c r="V35" i="19"/>
  <c r="AH35" i="19"/>
  <c r="AB15" i="19"/>
  <c r="P35" i="19"/>
  <c r="J36" i="19"/>
  <c r="J26" i="19"/>
  <c r="V6" i="19"/>
  <c r="V26" i="19"/>
  <c r="AB16" i="19"/>
  <c r="J46" i="19"/>
  <c r="AH26" i="19"/>
  <c r="P46" i="19"/>
  <c r="P16" i="19"/>
  <c r="AD16" i="1"/>
  <c r="V46" i="19"/>
  <c r="V36" i="19"/>
  <c r="P26" i="19"/>
  <c r="AH16" i="19"/>
  <c r="AH6" i="19"/>
  <c r="AH36" i="19"/>
  <c r="P36" i="19"/>
  <c r="P6" i="19"/>
  <c r="J16" i="19"/>
  <c r="AB46" i="19"/>
  <c r="J6" i="19"/>
  <c r="AB6" i="19"/>
  <c r="AH46" i="19"/>
  <c r="V16" i="19"/>
  <c r="AB26" i="19"/>
  <c r="AB36"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<sst xmlns="http://schemas.openxmlformats.org/spreadsheetml/2006/main" count="397" uniqueCount="284">
  <si>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</si>
  <si>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</si>
  <si>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</si>
  <si>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</si>
  <si>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</si>
  <si>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</si>
  <si>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</si>
  <si>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</si>
  <si>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</si>
  <si>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</si>
  <si>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</si>
  <si>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</si>
  <si>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</si>
  <si>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</si>
  <si>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</si>
  <si>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</si>
  <si>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</si>
  <si>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</si>
  <si>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</si>
  <si>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</si>
  <si>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</si>
  <si>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</si>
  <si>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</si>
  <si>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</si>
  <si>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</si>
  <si>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</si>
  <si>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</si>
  <si>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</si>
  <si>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</si>
  <si>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</si>
  <si>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</si>
  <si>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</si>
  <si>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</si>
  <si>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</si>
  <si>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</si>
  <si>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</si>
  <si>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</si>
  <si>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</si>
  <si>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</si>
  <si>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</si>
  <si>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</si>
  <si>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</si>
  <si>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</si>
  <si>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</si>
  <si>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</si>
  <si>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</si>
  <si>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</si>
  <si>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</si>
  <si>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</si>
  <si>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</si>
  <si>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</si>
  <si>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</si>
  <si>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</si>
  <si>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Afectación Económica (o presupuestal)</t>
  </si>
  <si>
    <t>Pérdida Reputacional</t>
  </si>
  <si>
    <t>Afectación menor a 10 SMLMV .</t>
  </si>
  <si>
    <t xml:space="preserve">Menor-40% </t>
  </si>
  <si>
    <t>Moderado 60%</t>
  </si>
  <si>
    <t>Mayor 80%</t>
  </si>
  <si>
    <t>Catastrófico 100%</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</si>
  <si>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</si>
  <si>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</si>
  <si>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</si>
  <si>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</si>
  <si>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</si>
  <si>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</si>
  <si>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</si>
  <si>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</si>
  <si>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</si>
  <si>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</si>
  <si>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</si>
  <si>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Extremo</t>
  </si>
  <si>
    <t>Alto</t>
  </si>
  <si>
    <t>Moderado</t>
  </si>
  <si>
    <t>Bajo</t>
  </si>
  <si>
    <t>Insignificante</t>
  </si>
  <si>
    <t>Menor</t>
  </si>
  <si>
    <t>Catastrófico</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</si>
  <si>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</si>
  <si>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</si>
  <si>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</si>
  <si>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</si>
  <si>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</si>
  <si>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</si>
  <si>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</si>
  <si>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</si>
  <si>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</si>
  <si>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</si>
  <si>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</si>
  <si>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</si>
  <si>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</si>
  <si>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</si>
  <si>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</si>
  <si>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</si>
  <si>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</si>
  <si>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</si>
  <si>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</si>
  <si>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</si>
  <si>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</si>
  <si>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</si>
  <si>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</si>
  <si>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</si>
  <si>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</si>
  <si>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</si>
  <si>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</si>
  <si>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</si>
  <si>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</si>
  <si>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</si>
  <si>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</si>
  <si>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</si>
  <si>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</si>
  <si>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</si>
  <si>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</si>
  <si>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</si>
  <si>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</si>
  <si>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</si>
  <si>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</si>
  <si>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</si>
  <si>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</si>
  <si>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</si>
  <si>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</si>
  <si>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</si>
  <si>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</si>
  <si>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</si>
  <si>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</si>
  <si>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</si>
  <si>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</si>
  <si>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</si>
  <si>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</si>
  <si>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</si>
  <si>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</si>
  <si>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</si>
  <si>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</si>
  <si>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</si>
  <si>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</si>
  <si>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</si>
  <si>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</si>
  <si>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</si>
  <si>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</si>
  <si>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</si>
  <si>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</si>
  <si>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</si>
  <si>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</si>
  <si>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</si>
  <si>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</si>
  <si>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</si>
  <si>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</si>
  <si>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</si>
  <si>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</si>
  <si>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</si>
  <si>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</si>
  <si>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</si>
  <si>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</si>
  <si>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</si>
  <si>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</si>
  <si>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</si>
  <si>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</si>
  <si>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</si>
  <si>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</si>
  <si>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</si>
  <si>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</si>
  <si>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</si>
  <si>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</si>
  <si>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</si>
  <si>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</si>
  <si>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</si>
  <si>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</si>
  <si>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</si>
  <si>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</si>
  <si>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</si>
  <si>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</si>
  <si>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</si>
  <si>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</si>
  <si>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</si>
  <si>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</si>
  <si>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</si>
  <si>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</si>
  <si>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</si>
  <si>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</si>
  <si>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</si>
  <si>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</si>
  <si>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</si>
  <si>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</si>
  <si>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</si>
  <si>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</si>
  <si>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</si>
  <si>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</si>
  <si>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</si>
  <si>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Plan de acción (solo para la opción reducir)</t>
  </si>
  <si>
    <t>Ejecución y administración de procesos</t>
  </si>
  <si>
    <t>Fallas tecnológicas</t>
  </si>
  <si>
    <t>Fraude externo</t>
  </si>
  <si>
    <t>Fraude interno</t>
  </si>
  <si>
    <t>Relaciones laborales</t>
  </si>
  <si>
    <t>Usuarios, productos y practicas, organizacionales</t>
  </si>
  <si>
    <t>Daños activos físicos</t>
  </si>
  <si>
    <t>Económico y reputacional</t>
  </si>
  <si>
    <t>PLANEACIÓN INSTITUCIONAL</t>
  </si>
  <si>
    <t>OBJETIVOS ESTRATÉGICOS</t>
  </si>
  <si>
    <t>PROCESO:</t>
  </si>
  <si>
    <t>ALCANCE:</t>
  </si>
  <si>
    <t>Código: F-DPM-1210-238,37-013</t>
  </si>
  <si>
    <t>Versión: 2.0</t>
  </si>
  <si>
    <t xml:space="preserve">Página: 1 de 1 </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</si>
  <si>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</si>
  <si>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CONTEXTO ESTRATÉGICO</t>
  </si>
  <si>
    <t>OBJETIVO:</t>
  </si>
  <si>
    <t>PUNTOS DE RIESGO EN LA CADENA DE VALOR</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</si>
  <si>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</si>
  <si>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</si>
  <si>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</si>
  <si>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</si>
  <si>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</si>
  <si>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t>OBJETIVO DEL PROCESO</t>
  </si>
  <si>
    <t>MAPA DE RIESGOS VIGENCIA 2021</t>
  </si>
  <si>
    <t xml:space="preserve"> -  Hoja 3 Mapa de Riesgos Final: Encontrará la totalidad de la estructura para la identificación y valoración de los riesgos por proceso, programa o proyecto, acorde con el nivel de desagregación que la entidad considere necesaria.</t>
  </si>
  <si>
    <t>Objetivos estratégicos</t>
  </si>
  <si>
    <t>Objetivo del proceso</t>
  </si>
  <si>
    <t>Planeación institucional</t>
  </si>
  <si>
    <t>Puntos de riesgo en la cadena de valor</t>
  </si>
  <si>
    <t>Utilice la lista de despligue que se encuentra parametrizada, le aparecerán los cuatro objetivos estratégicos de la entidad, seleccione el de su proceso.</t>
  </si>
  <si>
    <t xml:space="preserve">Describa los productos del proceso. </t>
  </si>
  <si>
    <t>Identifique las actividades del proceso donde exista evidencia de que pueda ocurrir eventos de riesgo operativo.</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</si>
  <si>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</si>
  <si>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OPORTUNIDADES</t>
  </si>
  <si>
    <t>AMENAZAS</t>
  </si>
  <si>
    <t>DEBILIDADES</t>
  </si>
  <si>
    <t>MATRIZ DOFA</t>
  </si>
  <si>
    <t>Página: Página 1 de 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</si>
  <si>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</si>
  <si>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</si>
  <si>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Versión: 1.0</t>
  </si>
  <si>
    <t>Hábitat y territorio:
Planear, desarrollar y liderar una ciudad segura y a escala humana, con conectividad digital, espacio público inclusivo, sistema de movilidad sostenible, ambientes de vivienda dignos, y prevención y mitigación de riesgos.</t>
  </si>
  <si>
    <t>Código: F-DPM-1210-238,37-014</t>
  </si>
  <si>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</si>
  <si>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CARACTERÍSTICAS</t>
  </si>
  <si>
    <t>DESCRIPCIÓN</t>
  </si>
  <si>
    <t>PESO</t>
  </si>
  <si>
    <t>TABLA ATRIBUTOS DE PARA EL DISEÑO DEL CONTROL</t>
  </si>
  <si>
    <t>TABLA CRITERIOS PARA DEFINIR EL NIVEL DE PROBABILIDAD</t>
  </si>
  <si>
    <t>TABLA CRITERIOS PARA DEFINIR EL NIVEL DE IMPACTO</t>
  </si>
  <si>
    <t>Fecha: Abril 27-2021</t>
  </si>
  <si>
    <t>Fecha: Abril -28-2021</t>
  </si>
  <si>
    <t>Técnico Servicios Públicos</t>
  </si>
  <si>
    <t>Brindar atención con calidad y oportunidad dando respuesta en los tiempos de ley establecidos a las diferentes solicitudes realizadas por los usuarios ante las empresas prestadoras de servicios públicos, además de realizar apoyo y asesoría para la creación y/o renovación de los comités de Desarrollo y Control Social, igualmente mantener actualizada la información de los prestadores para realizar el cargue de la información al Sistema Único de información de la Superintendencia de Servicios Públicos con el fin de dar cumplimiento a la misión, visión , política y objetivos de calidad enmarcados dentro del plan de desarrollo.</t>
  </si>
  <si>
    <t>Inicia con el cumplimiento de la Ley 142 de 1994 de Servicios publicos domiciliarios y finaliza con la atencion a los usurios, el cargue de informacion al SUI de la Superservicios y acompañamiento para la renovavion o creación de los Comites de desarrollo y Control Social de los servicios publicos domiciliarios.</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</si>
  <si>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</si>
  <si>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Información cargada en el SUI para asignacion de recursos por parte del Ministerio de Vivienda; Resoluciones expedidas de inscripción  y  reconocimiento  de la  creación  y/o  renovación  del CDCS, Gestion ante prestadores de peticiones de usuarios por la prestación de un servicio publico y Formatos de seguimiento y control atencion usuarios UTSP (visitas)</t>
  </si>
  <si>
    <t>Consolidacion de la Información para cargar en el SUI</t>
  </si>
  <si>
    <t>Disminucion de recursos del SGP, por posibles sanciones de la Superservicios y Minvivienda, asi como investigaciones de entes de control</t>
  </si>
  <si>
    <t>Posibilidad de afectacion economica y reputacional por disminucion de recursos del SGP, por posibles sanciones de la Superservicios y Minvivienda, asi como investigaciones de entes de control, debido a  la demora en la entrega de la informacion por parte de los prestadores de servicios públicos domiciliarios y/o dependencias, lo cual  genera el cargue extemporaneo en el portal SUI</t>
  </si>
  <si>
    <t>Demora en la entrega de la informacion por parte de los prestadores de servicios públicos domiciliarios y/o dependencias, lo cual genera el cargue extemporaneo en el portal SUI</t>
  </si>
  <si>
    <t>Profesional encargado</t>
  </si>
  <si>
    <t>FORTALEZAS.</t>
  </si>
  <si>
    <t>Demora en la entrega de información a nivel general</t>
  </si>
  <si>
    <t>Debilidad en el proceso de implementación de la Politica Gestión del Conocimiento</t>
  </si>
  <si>
    <t xml:space="preserve">Falta de un sistema eficaz que optimice  la trazabilidad y respuesta oportuna de las PQRSD </t>
  </si>
  <si>
    <t>Infraestructura tecnológica deficiente</t>
  </si>
  <si>
    <t>La pérdida de la curva de aprendizaje por la no continuidad del personal contratista</t>
  </si>
  <si>
    <t>Deficientes controles en la sistematización de la información que se genera en la dependencia (Perdida de memoria institucional)</t>
  </si>
  <si>
    <t>Perdida de confianza por parte de la comunidad, hacía la institución.</t>
  </si>
  <si>
    <t>Normas que afectan los objetivos de la institución</t>
  </si>
  <si>
    <t xml:space="preserve">Crisis económica </t>
  </si>
  <si>
    <t>Emergencia sanitaria por el COVID-19</t>
  </si>
  <si>
    <t>Alta tasa de informalidad</t>
  </si>
  <si>
    <t>Experiencia y compromisos de los servidores públicos vinculados al proceso</t>
  </si>
  <si>
    <t>Planeación del desarrollo territorial</t>
  </si>
  <si>
    <t>Cumplimiento en el seguimiento al Plan de Desarrollo en sus líneas de acción</t>
  </si>
  <si>
    <t>Implementación y mejoramiento del Modelo Integrado de Planeación y Gestión - MIPG.</t>
  </si>
  <si>
    <t>Política de Administración de Riesgos actualizada</t>
  </si>
  <si>
    <t>Empoderamiento, responsabilidad y compromiso por el líder del proceso Planeación Estratégica</t>
  </si>
  <si>
    <t>Conocimiento del desarrollo de los procesos</t>
  </si>
  <si>
    <t>Trabajo en equipo y excelentes relaciones interpersonales</t>
  </si>
  <si>
    <t>Capacitación y mejoramiento de procesos por parte de funcionarios</t>
  </si>
  <si>
    <t>Herramientas de planificación dinámicas para el seguimiento y monitoreo de planes institucionales</t>
  </si>
  <si>
    <t xml:space="preserve">Gestión en habilidades comportamentales o conductuales para los servidores públicos. </t>
  </si>
  <si>
    <t>La gestión preventida que realiza la Oficina de Control Interno de Gestión</t>
  </si>
  <si>
    <t>Desarrollo e implementacion de plataformas tecnológicas que facilitan las actividades laborales</t>
  </si>
  <si>
    <t>Reconocimiento de la atención de calidad brindada por los servidores públicos</t>
  </si>
  <si>
    <t xml:space="preserve"> Realizar dos (2) reportes del seguimiento a las solicitudes de información cargada en la plataforma SUI.</t>
  </si>
  <si>
    <t xml:space="preserve"> El profesional encargado verifica las solicitudes de información, para realizar el cargue en la plataforma SUI.</t>
  </si>
  <si>
    <t>31/12/2021 </t>
  </si>
  <si>
    <t>A corte del 31 de diciembre de 2021 la UTSP realizo los reportes de cargues masivos requeridos 2021 de información al sistema sui de la superservicios y minvivienda en los tiempos y plazos establecidos de los archivos de (formularios alca-cargue de 194.996-indicadores inspector-consulta permanente de plataforma.), se anexa soportes cargues.
La OCIG reviso las siguientes evidencias:
Pantallazo de formato de estratificación de coberturas cargado el 14 de mayo de 2021.
Pantallazo donde se indica cargue de información el 2 de diciembre de los formatos 7 y 8 al sistema único de información (SUI) cumpliendo la resolución SSDP 20211000482115.</t>
  </si>
  <si>
    <t>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</si>
</sst>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7"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6"/>
      <color rgb="FF000000"/>
      <name val="Arial Narrow"/>
      <family val="2"/>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22"/>
      <color theme="1"/>
      <name val="Arial Narrow"/>
      <family val="2"/>
    </font>
    <font>
      <sz val="16"/>
      <color rgb="FFFF0000"/>
      <name val="Arial Narrow"/>
      <family val="2"/>
    </font>
    <font>
      <sz val="12"/>
      <color theme="1"/>
      <name val="Arial Narrow"/>
      <family val="2"/>
    </font>
    <font>
      <b/>
      <sz val="12"/>
      <color rgb="FF000000"/>
      <name val="Arial Narrow"/>
      <family val="2"/>
    </font>
    <font>
      <sz val="12"/>
      <color rgb="FF000000"/>
      <name val="Arial Narrow"/>
      <family val="2"/>
    </font>
    <font>
      <b/>
      <sz val="12"/>
      <color theme="9" tint="-0.249977111117893"/>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sz val="11"/>
      <color theme="1"/>
      <name val="Arial"/>
      <family val="2"/>
    </font>
    <font>
      <b/>
      <sz val="20"/>
      <color theme="0"/>
      <name val="Arial Narrow"/>
      <family val="2"/>
    </font>
    <font>
      <b/>
      <sz val="16"/>
      <color theme="0"/>
      <name val="Arial Narrow"/>
      <family val="2"/>
    </font>
    <font>
      <sz val="12"/>
      <name val="Arial Narrow"/>
      <family val="2"/>
    </font>
    <font>
      <b/>
      <sz val="12"/>
      <color theme="1"/>
      <name val="Arial Narrow"/>
      <family val="2"/>
    </font>
    <font>
      <sz val="16"/>
      <color theme="1"/>
      <name val="Arial Narrow"/>
      <family val="2"/>
    </font>
    <font>
      <b/>
      <sz val="16"/>
      <color rgb="FF000000"/>
      <name val="Calibri"/>
      <family val="2"/>
    </font>
    <font>
      <b/>
      <sz val="26"/>
      <name val="Arial Narrow"/>
      <family val="2"/>
    </font>
    <font>
      <b/>
      <sz val="14"/>
      <color theme="1"/>
      <name val="Arial Narrow"/>
      <family val="2"/>
    </font>
    <font>
      <b/>
      <sz val="10"/>
      <color theme="6" tint="-0.249977111117893"/>
      <name val="Arial Narrow"/>
      <family val="2"/>
    </font>
    <font>
      <sz val="9"/>
      <color theme="1"/>
      <name val="Arial"/>
      <family val="2"/>
    </font>
    <font>
      <b/>
      <sz val="12"/>
      <color rgb="FF000000"/>
      <name val="Arial"/>
      <family val="2"/>
    </font>
    <font>
      <b/>
      <sz val="14"/>
      <color rgb="FF000000"/>
      <name val="Arial"/>
      <family val="2"/>
    </font>
    <font>
      <b/>
      <sz val="11"/>
      <name val="Calibri"/>
      <family val="2"/>
      <scheme val="minor"/>
    </font>
    <font>
      <sz val="11"/>
      <color theme="0"/>
      <name val="Arial Narrow"/>
      <family val="2"/>
    </font>
    <font>
      <sz val="11"/>
      <color rgb="FFFF0000"/>
      <name val="Arial Narrow"/>
      <family val="2"/>
    </font>
    <font>
      <sz val="11"/>
      <color rgb="FF030303"/>
      <name val="Arial Narrow"/>
      <family val="2"/>
    </font>
    <font>
      <b/>
      <sz val="24"/>
      <name val="Arial Narrow"/>
      <family val="2"/>
    </font>
    <font>
      <sz val="16"/>
      <name val="Arial Narrow"/>
      <family val="2"/>
    </font>
    <font>
      <b/>
      <sz val="16"/>
      <color rgb="FF000000"/>
      <name val="Arial Narrow"/>
      <family val="2"/>
    </font>
    <font>
      <sz val="16"/>
      <color rgb="FFFFFFFF"/>
      <name val="Arial Narrow"/>
      <family val="2"/>
    </font>
    <font>
      <sz val="22"/>
      <name val="Arial Narrow"/>
      <family val="2"/>
    </font>
    <font>
      <b/>
      <sz val="22"/>
      <color rgb="FF000000"/>
      <name val="Arial Narrow"/>
      <family val="2"/>
    </font>
    <font>
      <sz val="22"/>
      <color rgb="FF000000"/>
      <name val="Arial Narrow"/>
      <family val="2"/>
    </font>
    <font>
      <sz val="22"/>
      <color rgb="FFFFFFFF"/>
      <name val="Arial Narrow"/>
      <family val="2"/>
    </font>
    <font>
      <b/>
      <sz val="16"/>
      <name val="Arial Narrow"/>
      <family val="2"/>
    </font>
    <font>
      <sz val="11"/>
      <color rgb="FF000000"/>
      <name val="Arial Narrow"/>
      <family val="2"/>
    </font>
  </fonts>
  <fills count="1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FF"/>
        <bgColor rgb="FF000000"/>
      </patternFill>
    </fill>
    <fill>
      <patternFill patternType="solid">
        <fgColor theme="6" tint="0.39997558519241921"/>
        <bgColor indexed="64"/>
      </patternFill>
    </fill>
    <fill>
      <patternFill patternType="solid">
        <fgColor theme="0"/>
        <bgColor rgb="FF000000"/>
      </patternFill>
    </fill>
    <fill>
      <patternFill patternType="solid">
        <fgColor theme="6" tint="0.59999389629810485"/>
        <bgColor rgb="FF000000"/>
      </patternFill>
    </fill>
    <fill>
      <patternFill patternType="solid">
        <fgColor theme="2" tint="-9.9978637043366805E-2"/>
        <bgColor indexed="64"/>
      </patternFill>
    </fill>
    <fill>
      <patternFill patternType="solid">
        <fgColor theme="6" tint="0.59999389629810485"/>
        <bgColor indexed="64"/>
      </patternFill>
    </fill>
  </fills>
  <borders count="107">
    <border>
      <left/>
      <right/>
      <top/>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diagonal/>
    </border>
    <border>
      <left style="double">
        <color indexed="64"/>
      </left>
      <right style="hair">
        <color indexed="64"/>
      </right>
      <top style="thin">
        <color indexed="64"/>
      </top>
      <bottom style="double">
        <color indexed="64"/>
      </bottom>
      <diagonal/>
    </border>
    <border>
      <left/>
      <right style="double">
        <color indexed="64"/>
      </right>
      <top style="thin">
        <color indexed="64"/>
      </top>
      <bottom style="double">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right/>
      <top style="double">
        <color indexed="64"/>
      </top>
      <bottom style="thin">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style="medium">
        <color indexed="64"/>
      </left>
      <right style="medium">
        <color indexed="64"/>
      </right>
      <top/>
      <bottom/>
      <diagonal/>
    </border>
    <border>
      <left style="medium">
        <color indexed="64"/>
      </left>
      <right style="double">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dashed">
        <color theme="9" tint="-0.24994659260841701"/>
      </right>
      <top style="medium">
        <color indexed="64"/>
      </top>
      <bottom style="medium">
        <color indexed="64"/>
      </bottom>
      <diagonal/>
    </border>
    <border>
      <left style="dashed">
        <color theme="9" tint="-0.24994659260841701"/>
      </left>
      <right/>
      <top style="medium">
        <color indexed="64"/>
      </top>
      <bottom style="medium">
        <color indexed="64"/>
      </bottom>
      <diagonal/>
    </border>
  </borders>
  <cellStyleXfs count="5">
    <xf numFmtId="0" fontId="0" fillId="0" borderId="0"/>
    <xf numFmtId="9" fontId="10" fillId="0" borderId="0" applyFont="0" applyFill="0" applyBorder="0" applyAlignment="0" applyProtection="0"/>
    <xf numFmtId="0" fontId="30" fillId="0" borderId="0"/>
    <xf numFmtId="0" fontId="31" fillId="0" borderId="0"/>
    <xf numFmtId="0" fontId="5" fillId="0" borderId="0"/>
  </cellStyleXfs>
  <cellXfs count="577">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1" fillId="0" borderId="0" xfId="0" applyFont="1" applyFill="1" applyAlignment="1">
      <alignment vertical="center"/>
    </xf>
    <xf numFmtId="0" fontId="9" fillId="0" borderId="0" xfId="0" applyFont="1" applyBorder="1" applyAlignment="1">
      <alignment horizontal="justify" vertical="center" wrapText="1" readingOrder="1"/>
    </xf>
    <xf numFmtId="0" fontId="15" fillId="9" borderId="2" xfId="0" applyFont="1" applyFill="1" applyBorder="1" applyAlignment="1" applyProtection="1">
      <alignment horizontal="center" vertical="center" wrapText="1" readingOrder="1"/>
      <protection hidden="1"/>
    </xf>
    <xf numFmtId="0" fontId="15" fillId="9" borderId="9" xfId="0" applyFont="1" applyFill="1" applyBorder="1" applyAlignment="1" applyProtection="1">
      <alignment horizontal="center" vertical="center" wrapText="1" readingOrder="1"/>
      <protection hidden="1"/>
    </xf>
    <xf numFmtId="0" fontId="15" fillId="9" borderId="3" xfId="0" applyFont="1" applyFill="1" applyBorder="1" applyAlignment="1" applyProtection="1">
      <alignment horizontal="center" vertical="center" wrapText="1" readingOrder="1"/>
      <protection hidden="1"/>
    </xf>
    <xf numFmtId="0" fontId="15" fillId="10" borderId="2" xfId="0" applyFont="1" applyFill="1" applyBorder="1" applyAlignment="1" applyProtection="1">
      <alignment horizontal="center" wrapText="1" readingOrder="1"/>
      <protection hidden="1"/>
    </xf>
    <xf numFmtId="0" fontId="15" fillId="10" borderId="9" xfId="0" applyFont="1" applyFill="1" applyBorder="1" applyAlignment="1" applyProtection="1">
      <alignment horizontal="center" wrapText="1" readingOrder="1"/>
      <protection hidden="1"/>
    </xf>
    <xf numFmtId="0" fontId="15" fillId="10" borderId="3" xfId="0" applyFont="1" applyFill="1" applyBorder="1" applyAlignment="1" applyProtection="1">
      <alignment horizontal="center" wrapText="1" readingOrder="1"/>
      <protection hidden="1"/>
    </xf>
    <xf numFmtId="0" fontId="15" fillId="9" borderId="4" xfId="0" applyFont="1" applyFill="1" applyBorder="1" applyAlignment="1" applyProtection="1">
      <alignment horizontal="center" vertical="center" wrapText="1" readingOrder="1"/>
      <protection hidden="1"/>
    </xf>
    <xf numFmtId="0" fontId="15" fillId="9" borderId="0" xfId="0" applyFont="1" applyFill="1" applyBorder="1" applyAlignment="1" applyProtection="1">
      <alignment horizontal="center" vertical="center" wrapText="1" readingOrder="1"/>
      <protection hidden="1"/>
    </xf>
    <xf numFmtId="0" fontId="15" fillId="9" borderId="5" xfId="0" applyFont="1" applyFill="1" applyBorder="1" applyAlignment="1" applyProtection="1">
      <alignment horizontal="center" vertical="center" wrapText="1" readingOrder="1"/>
      <protection hidden="1"/>
    </xf>
    <xf numFmtId="0" fontId="15" fillId="10" borderId="4" xfId="0" applyFont="1" applyFill="1" applyBorder="1" applyAlignment="1" applyProtection="1">
      <alignment horizontal="center" wrapText="1" readingOrder="1"/>
      <protection hidden="1"/>
    </xf>
    <xf numFmtId="0" fontId="15" fillId="10" borderId="0" xfId="0" applyFont="1" applyFill="1" applyBorder="1" applyAlignment="1" applyProtection="1">
      <alignment horizontal="center" wrapText="1" readingOrder="1"/>
      <protection hidden="1"/>
    </xf>
    <xf numFmtId="0" fontId="15" fillId="10" borderId="5" xfId="0" applyFont="1" applyFill="1" applyBorder="1" applyAlignment="1" applyProtection="1">
      <alignment horizontal="center" wrapText="1" readingOrder="1"/>
      <protection hidden="1"/>
    </xf>
    <xf numFmtId="0" fontId="15" fillId="9" borderId="0" xfId="0" applyFont="1" applyFill="1" applyAlignment="1" applyProtection="1">
      <alignment horizontal="center" vertical="center" wrapText="1" readingOrder="1"/>
      <protection hidden="1"/>
    </xf>
    <xf numFmtId="0" fontId="15" fillId="9" borderId="6" xfId="0" applyFont="1" applyFill="1" applyBorder="1" applyAlignment="1" applyProtection="1">
      <alignment horizontal="center" vertical="center" wrapText="1" readingOrder="1"/>
      <protection hidden="1"/>
    </xf>
    <xf numFmtId="0" fontId="15" fillId="9" borderId="8" xfId="0" applyFont="1" applyFill="1" applyBorder="1" applyAlignment="1" applyProtection="1">
      <alignment horizontal="center" vertical="center" wrapText="1" readingOrder="1"/>
      <protection hidden="1"/>
    </xf>
    <xf numFmtId="0" fontId="15" fillId="9" borderId="7" xfId="0" applyFont="1" applyFill="1" applyBorder="1" applyAlignment="1" applyProtection="1">
      <alignment horizontal="center" vertical="center" wrapText="1" readingOrder="1"/>
      <protection hidden="1"/>
    </xf>
    <xf numFmtId="0" fontId="15" fillId="10" borderId="6" xfId="0" applyFont="1" applyFill="1" applyBorder="1" applyAlignment="1" applyProtection="1">
      <alignment horizontal="center" wrapText="1" readingOrder="1"/>
      <protection hidden="1"/>
    </xf>
    <xf numFmtId="0" fontId="15" fillId="10" borderId="8" xfId="0" applyFont="1" applyFill="1" applyBorder="1" applyAlignment="1" applyProtection="1">
      <alignment horizontal="center" wrapText="1" readingOrder="1"/>
      <protection hidden="1"/>
    </xf>
    <xf numFmtId="0" fontId="15" fillId="10" borderId="7" xfId="0" applyFont="1" applyFill="1" applyBorder="1" applyAlignment="1" applyProtection="1">
      <alignment horizontal="center" wrapText="1" readingOrder="1"/>
      <protection hidden="1"/>
    </xf>
    <xf numFmtId="0" fontId="15" fillId="11" borderId="2" xfId="0" applyFont="1" applyFill="1" applyBorder="1" applyAlignment="1" applyProtection="1">
      <alignment horizontal="center" wrapText="1" readingOrder="1"/>
      <protection hidden="1"/>
    </xf>
    <xf numFmtId="0" fontId="15" fillId="11" borderId="9" xfId="0" applyFont="1" applyFill="1" applyBorder="1" applyAlignment="1" applyProtection="1">
      <alignment horizontal="center" wrapText="1" readingOrder="1"/>
      <protection hidden="1"/>
    </xf>
    <xf numFmtId="0" fontId="15" fillId="11" borderId="3" xfId="0" applyFont="1" applyFill="1" applyBorder="1" applyAlignment="1" applyProtection="1">
      <alignment horizontal="center" wrapText="1" readingOrder="1"/>
      <protection hidden="1"/>
    </xf>
    <xf numFmtId="0" fontId="15" fillId="11" borderId="4" xfId="0" applyFont="1" applyFill="1" applyBorder="1" applyAlignment="1" applyProtection="1">
      <alignment horizontal="center" wrapText="1" readingOrder="1"/>
      <protection hidden="1"/>
    </xf>
    <xf numFmtId="0" fontId="15" fillId="11" borderId="0" xfId="0" applyFont="1" applyFill="1" applyBorder="1" applyAlignment="1" applyProtection="1">
      <alignment horizontal="center" wrapText="1" readingOrder="1"/>
      <protection hidden="1"/>
    </xf>
    <xf numFmtId="0" fontId="15" fillId="11" borderId="5" xfId="0" applyFont="1" applyFill="1" applyBorder="1" applyAlignment="1" applyProtection="1">
      <alignment horizontal="center" wrapText="1" readingOrder="1"/>
      <protection hidden="1"/>
    </xf>
    <xf numFmtId="0" fontId="15" fillId="11" borderId="6" xfId="0" applyFont="1" applyFill="1" applyBorder="1" applyAlignment="1" applyProtection="1">
      <alignment horizontal="center" wrapText="1" readingOrder="1"/>
      <protection hidden="1"/>
    </xf>
    <xf numFmtId="0" fontId="15" fillId="11" borderId="8" xfId="0" applyFont="1" applyFill="1" applyBorder="1" applyAlignment="1" applyProtection="1">
      <alignment horizontal="center" wrapText="1" readingOrder="1"/>
      <protection hidden="1"/>
    </xf>
    <xf numFmtId="0" fontId="15" fillId="11" borderId="7" xfId="0" applyFont="1" applyFill="1" applyBorder="1" applyAlignment="1" applyProtection="1">
      <alignment horizontal="center" wrapText="1" readingOrder="1"/>
      <protection hidden="1"/>
    </xf>
    <xf numFmtId="0" fontId="15" fillId="5" borderId="2" xfId="0" applyFont="1" applyFill="1" applyBorder="1" applyAlignment="1" applyProtection="1">
      <alignment horizontal="center" wrapText="1" readingOrder="1"/>
      <protection hidden="1"/>
    </xf>
    <xf numFmtId="0" fontId="15" fillId="5" borderId="9" xfId="0" applyFont="1" applyFill="1" applyBorder="1" applyAlignment="1" applyProtection="1">
      <alignment horizontal="center" wrapText="1" readingOrder="1"/>
      <protection hidden="1"/>
    </xf>
    <xf numFmtId="0" fontId="15" fillId="5" borderId="3" xfId="0" applyFont="1" applyFill="1" applyBorder="1" applyAlignment="1" applyProtection="1">
      <alignment horizontal="center" wrapText="1" readingOrder="1"/>
      <protection hidden="1"/>
    </xf>
    <xf numFmtId="0" fontId="15" fillId="5" borderId="4" xfId="0" applyFont="1" applyFill="1" applyBorder="1" applyAlignment="1" applyProtection="1">
      <alignment horizontal="center" wrapText="1" readingOrder="1"/>
      <protection hidden="1"/>
    </xf>
    <xf numFmtId="0" fontId="15" fillId="5" borderId="0" xfId="0" applyFont="1" applyFill="1" applyBorder="1" applyAlignment="1" applyProtection="1">
      <alignment horizontal="center" wrapText="1" readingOrder="1"/>
      <protection hidden="1"/>
    </xf>
    <xf numFmtId="0" fontId="15" fillId="5" borderId="5" xfId="0" applyFont="1" applyFill="1" applyBorder="1" applyAlignment="1" applyProtection="1">
      <alignment horizontal="center" wrapText="1" readingOrder="1"/>
      <protection hidden="1"/>
    </xf>
    <xf numFmtId="0" fontId="15" fillId="5" borderId="6" xfId="0" applyFont="1" applyFill="1" applyBorder="1" applyAlignment="1" applyProtection="1">
      <alignment horizontal="center" wrapText="1" readingOrder="1"/>
      <protection hidden="1"/>
    </xf>
    <xf numFmtId="0" fontId="15" fillId="5" borderId="8" xfId="0" applyFont="1" applyFill="1" applyBorder="1" applyAlignment="1" applyProtection="1">
      <alignment horizontal="center" wrapText="1" readingOrder="1"/>
      <protection hidden="1"/>
    </xf>
    <xf numFmtId="0" fontId="15" fillId="5" borderId="7"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wrapText="1" readingOrder="1"/>
      <protection hidden="1"/>
    </xf>
    <xf numFmtId="0" fontId="0" fillId="3" borderId="0" xfId="0" applyFill="1"/>
    <xf numFmtId="0" fontId="32" fillId="3" borderId="36" xfId="2" applyFont="1" applyFill="1" applyBorder="1" applyProtection="1"/>
    <xf numFmtId="0" fontId="32" fillId="3" borderId="37" xfId="2" applyFont="1" applyFill="1" applyBorder="1" applyProtection="1"/>
    <xf numFmtId="0" fontId="32" fillId="3" borderId="38" xfId="2" applyFont="1" applyFill="1" applyBorder="1" applyProtection="1"/>
    <xf numFmtId="0" fontId="12" fillId="3" borderId="0" xfId="0" applyFont="1" applyFill="1" applyAlignment="1">
      <alignment vertical="center"/>
    </xf>
    <xf numFmtId="0" fontId="5" fillId="3" borderId="0" xfId="0" applyFont="1" applyFill="1"/>
    <xf numFmtId="0" fontId="24" fillId="3" borderId="19" xfId="0" applyFont="1" applyFill="1" applyBorder="1" applyAlignment="1">
      <alignment horizontal="justify" vertical="center" wrapText="1" readingOrder="1"/>
    </xf>
    <xf numFmtId="9" fontId="23" fillId="3" borderId="28" xfId="0" applyNumberFormat="1" applyFont="1" applyFill="1" applyBorder="1" applyAlignment="1">
      <alignment horizontal="center" vertical="center" wrapText="1" readingOrder="1"/>
    </xf>
    <xf numFmtId="0" fontId="24" fillId="3" borderId="18" xfId="0" applyFont="1" applyFill="1" applyBorder="1" applyAlignment="1">
      <alignment horizontal="justify" vertical="center" wrapText="1" readingOrder="1"/>
    </xf>
    <xf numFmtId="9" fontId="23" fillId="3" borderId="23" xfId="0" applyNumberFormat="1" applyFont="1" applyFill="1" applyBorder="1" applyAlignment="1">
      <alignment horizontal="center" vertical="center" wrapText="1" readingOrder="1"/>
    </xf>
    <xf numFmtId="0" fontId="24" fillId="3" borderId="23" xfId="0" applyFont="1" applyFill="1" applyBorder="1" applyAlignment="1">
      <alignment horizontal="center" vertical="center" wrapText="1" readingOrder="1"/>
    </xf>
    <xf numFmtId="0" fontId="24" fillId="3" borderId="25" xfId="0" applyFont="1" applyFill="1" applyBorder="1" applyAlignment="1">
      <alignment horizontal="justify" vertical="center" wrapText="1" readingOrder="1"/>
    </xf>
    <xf numFmtId="0" fontId="24" fillId="3" borderId="26" xfId="0" applyFont="1" applyFill="1" applyBorder="1" applyAlignment="1">
      <alignment horizontal="center" vertical="center" wrapText="1" readingOrder="1"/>
    </xf>
    <xf numFmtId="0" fontId="29" fillId="3" borderId="0" xfId="0" applyFont="1" applyFill="1"/>
    <xf numFmtId="0" fontId="9" fillId="3" borderId="0" xfId="0" applyFont="1" applyFill="1" applyBorder="1" applyAlignment="1">
      <alignment horizontal="justify" vertical="center" wrapText="1" readingOrder="1"/>
    </xf>
    <xf numFmtId="0" fontId="4" fillId="3" borderId="0" xfId="0" applyFont="1" applyFill="1" applyAlignment="1">
      <alignment vertical="center"/>
    </xf>
    <xf numFmtId="0" fontId="4" fillId="3" borderId="0" xfId="0" applyFont="1" applyFill="1" applyAlignment="1">
      <alignment horizontal="left" vertical="center"/>
    </xf>
    <xf numFmtId="0" fontId="32" fillId="3" borderId="4" xfId="2" applyFont="1" applyFill="1" applyBorder="1" applyProtection="1"/>
    <xf numFmtId="0" fontId="37" fillId="3" borderId="0" xfId="0" applyFont="1" applyFill="1" applyBorder="1" applyAlignment="1" applyProtection="1">
      <alignment horizontal="left" vertical="center" wrapText="1"/>
    </xf>
    <xf numFmtId="0" fontId="38" fillId="3" borderId="0" xfId="0" applyFont="1" applyFill="1" applyBorder="1" applyAlignment="1" applyProtection="1">
      <alignment horizontal="left" vertical="top" wrapText="1"/>
    </xf>
    <xf numFmtId="0" fontId="32" fillId="3" borderId="0" xfId="2" applyFont="1" applyFill="1" applyBorder="1" applyProtection="1"/>
    <xf numFmtId="0" fontId="32" fillId="3" borderId="5" xfId="2" applyFont="1" applyFill="1" applyBorder="1" applyProtection="1"/>
    <xf numFmtId="0" fontId="32" fillId="3" borderId="6" xfId="2" applyFont="1" applyFill="1" applyBorder="1" applyProtection="1"/>
    <xf numFmtId="0" fontId="32" fillId="3" borderId="8" xfId="2" applyFont="1" applyFill="1" applyBorder="1" applyProtection="1"/>
    <xf numFmtId="0" fontId="32" fillId="3" borderId="7" xfId="2" applyFont="1" applyFill="1" applyBorder="1" applyProtection="1"/>
    <xf numFmtId="0" fontId="35" fillId="3" borderId="0" xfId="2" quotePrefix="1" applyFont="1" applyFill="1" applyBorder="1" applyAlignment="1" applyProtection="1">
      <alignment horizontal="left" vertical="top" wrapText="1"/>
    </xf>
    <xf numFmtId="0" fontId="40" fillId="0" borderId="0" xfId="0" applyFont="1" applyAlignment="1">
      <alignment horizontal="center" vertical="center"/>
    </xf>
    <xf numFmtId="0" fontId="40" fillId="0" borderId="0" xfId="0" applyFont="1"/>
    <xf numFmtId="0" fontId="40" fillId="0" borderId="0" xfId="0" applyFont="1" applyAlignment="1">
      <alignment horizontal="center"/>
    </xf>
    <xf numFmtId="0" fontId="18" fillId="3" borderId="0" xfId="0" applyFont="1" applyFill="1"/>
    <xf numFmtId="0" fontId="18" fillId="0" borderId="0" xfId="0" applyFont="1"/>
    <xf numFmtId="0" fontId="6" fillId="0" borderId="18" xfId="0" applyFont="1" applyBorder="1" applyAlignment="1" applyProtection="1">
      <alignment horizontal="justify" vertical="center" wrapText="1"/>
      <protection locked="0"/>
    </xf>
    <xf numFmtId="0" fontId="1" fillId="0" borderId="18" xfId="0" applyFont="1" applyBorder="1" applyAlignment="1" applyProtection="1">
      <alignment horizontal="center" vertical="center"/>
      <protection hidden="1"/>
    </xf>
    <xf numFmtId="0" fontId="1" fillId="0" borderId="18" xfId="0" applyFont="1" applyBorder="1" applyAlignment="1" applyProtection="1">
      <alignment horizontal="center" vertical="center" textRotation="90"/>
      <protection locked="0"/>
    </xf>
    <xf numFmtId="9" fontId="1" fillId="0" borderId="18" xfId="0" applyNumberFormat="1" applyFont="1" applyBorder="1" applyAlignment="1" applyProtection="1">
      <alignment horizontal="center" vertical="center"/>
      <protection hidden="1"/>
    </xf>
    <xf numFmtId="164" fontId="1" fillId="0" borderId="18" xfId="1" applyNumberFormat="1" applyFont="1" applyBorder="1" applyAlignment="1">
      <alignment horizontal="center" vertical="center"/>
    </xf>
    <xf numFmtId="0" fontId="4" fillId="0" borderId="18" xfId="0" applyFont="1" applyFill="1" applyBorder="1" applyAlignment="1" applyProtection="1">
      <alignment horizontal="center" vertical="center" textRotation="90" wrapText="1"/>
      <protection hidden="1"/>
    </xf>
    <xf numFmtId="0" fontId="4" fillId="0" borderId="18" xfId="0" applyFont="1" applyBorder="1" applyAlignment="1" applyProtection="1">
      <alignment horizontal="center" vertical="center" textRotation="90"/>
      <protection hidden="1"/>
    </xf>
    <xf numFmtId="14" fontId="1" fillId="0" borderId="18" xfId="0" applyNumberFormat="1" applyFont="1" applyBorder="1" applyAlignment="1" applyProtection="1">
      <alignment horizontal="center" vertical="center"/>
      <protection locked="0"/>
    </xf>
    <xf numFmtId="0" fontId="1" fillId="0" borderId="18" xfId="0" applyFont="1" applyBorder="1" applyAlignment="1" applyProtection="1">
      <alignment horizontal="justify" vertical="center"/>
      <protection locked="0"/>
    </xf>
    <xf numFmtId="164" fontId="1" fillId="8" borderId="18" xfId="1" applyNumberFormat="1" applyFont="1" applyFill="1" applyBorder="1" applyAlignment="1">
      <alignment horizontal="center" vertical="center"/>
    </xf>
    <xf numFmtId="0" fontId="22" fillId="0" borderId="18" xfId="0" applyFont="1" applyBorder="1" applyAlignment="1" applyProtection="1">
      <alignment horizontal="justify" vertical="center" wrapText="1"/>
      <protection locked="0"/>
    </xf>
    <xf numFmtId="0" fontId="22" fillId="0" borderId="18" xfId="0" applyFont="1" applyBorder="1" applyAlignment="1" applyProtection="1">
      <alignment horizontal="center" vertical="center"/>
      <protection hidden="1"/>
    </xf>
    <xf numFmtId="0" fontId="22" fillId="0" borderId="18" xfId="0" applyFont="1" applyBorder="1" applyAlignment="1" applyProtection="1">
      <alignment horizontal="center" vertical="center" textRotation="90"/>
      <protection locked="0"/>
    </xf>
    <xf numFmtId="9" fontId="22" fillId="0" borderId="18" xfId="0" applyNumberFormat="1" applyFont="1" applyBorder="1" applyAlignment="1" applyProtection="1">
      <alignment horizontal="center" vertical="center"/>
      <protection hidden="1"/>
    </xf>
    <xf numFmtId="164" fontId="22" fillId="0" borderId="18" xfId="1" applyNumberFormat="1" applyFont="1" applyBorder="1" applyAlignment="1">
      <alignment horizontal="center" vertical="center"/>
    </xf>
    <xf numFmtId="0" fontId="44" fillId="0" borderId="18" xfId="0" applyFont="1" applyFill="1" applyBorder="1" applyAlignment="1" applyProtection="1">
      <alignment horizontal="center" vertical="center" textRotation="90" wrapText="1"/>
      <protection hidden="1"/>
    </xf>
    <xf numFmtId="0" fontId="44" fillId="0" borderId="18" xfId="0" applyFont="1" applyBorder="1" applyAlignment="1" applyProtection="1">
      <alignment horizontal="center" vertical="center" textRotation="90"/>
      <protection hidden="1"/>
    </xf>
    <xf numFmtId="14" fontId="22" fillId="0" borderId="18" xfId="0" applyNumberFormat="1" applyFont="1" applyBorder="1" applyAlignment="1" applyProtection="1">
      <alignment horizontal="center" vertical="center"/>
      <protection locked="0"/>
    </xf>
    <xf numFmtId="0" fontId="22" fillId="0" borderId="18" xfId="0" applyFont="1" applyBorder="1" applyAlignment="1" applyProtection="1">
      <alignment horizontal="justify" vertical="center"/>
      <protection locked="0"/>
    </xf>
    <xf numFmtId="0" fontId="45" fillId="3" borderId="0" xfId="0" applyFont="1" applyFill="1" applyBorder="1" applyAlignment="1">
      <alignment horizontal="justify" vertical="center" wrapText="1" readingOrder="1"/>
    </xf>
    <xf numFmtId="0" fontId="45" fillId="0" borderId="0" xfId="0" applyFont="1" applyBorder="1" applyAlignment="1">
      <alignment horizontal="justify" vertical="center" wrapText="1" readingOrder="1"/>
    </xf>
    <xf numFmtId="0" fontId="46" fillId="9" borderId="2" xfId="0" applyFont="1" applyFill="1" applyBorder="1" applyAlignment="1" applyProtection="1">
      <alignment horizontal="center" vertical="center" wrapText="1" readingOrder="1"/>
      <protection hidden="1"/>
    </xf>
    <xf numFmtId="0" fontId="40" fillId="0" borderId="0" xfId="0" applyFont="1" applyAlignment="1">
      <alignment wrapText="1"/>
    </xf>
    <xf numFmtId="0" fontId="1" fillId="3" borderId="0" xfId="0" applyFont="1" applyFill="1" applyAlignment="1">
      <alignment wrapText="1"/>
    </xf>
    <xf numFmtId="0" fontId="1" fillId="0" borderId="0" xfId="0" applyFont="1" applyAlignment="1">
      <alignment wrapText="1"/>
    </xf>
    <xf numFmtId="0" fontId="1" fillId="0" borderId="0" xfId="0" applyFont="1"/>
    <xf numFmtId="0" fontId="1" fillId="0" borderId="18" xfId="0" applyFont="1" applyBorder="1" applyAlignment="1" applyProtection="1">
      <alignment horizontal="center" vertical="center"/>
    </xf>
    <xf numFmtId="0" fontId="1" fillId="0" borderId="18"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xf>
    <xf numFmtId="0" fontId="4" fillId="12" borderId="18" xfId="0" applyFont="1" applyFill="1" applyBorder="1" applyAlignment="1">
      <alignment horizontal="center" vertical="center" textRotation="90"/>
    </xf>
    <xf numFmtId="0" fontId="43" fillId="0" borderId="67" xfId="0" applyFont="1" applyBorder="1" applyAlignment="1">
      <alignment horizontal="center" vertical="center" wrapText="1"/>
    </xf>
    <xf numFmtId="0" fontId="43" fillId="0" borderId="7" xfId="0" applyFont="1" applyBorder="1" applyAlignment="1">
      <alignment horizontal="center" vertical="center" wrapText="1"/>
    </xf>
    <xf numFmtId="0" fontId="22" fillId="0" borderId="23"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 fillId="0" borderId="0" xfId="0" applyFont="1" applyBorder="1"/>
    <xf numFmtId="0" fontId="1" fillId="0" borderId="0" xfId="0" applyFont="1" applyBorder="1" applyAlignment="1">
      <alignment wrapText="1"/>
    </xf>
    <xf numFmtId="0" fontId="1" fillId="0" borderId="5" xfId="0" applyFont="1" applyBorder="1"/>
    <xf numFmtId="0" fontId="32" fillId="3" borderId="4" xfId="2" applyFont="1" applyFill="1" applyBorder="1" applyAlignment="1" applyProtection="1">
      <alignment horizontal="left" vertical="top" wrapText="1"/>
    </xf>
    <xf numFmtId="0" fontId="32" fillId="3" borderId="0" xfId="2" applyFont="1" applyFill="1" applyBorder="1" applyAlignment="1" applyProtection="1">
      <alignment horizontal="left" vertical="top" wrapText="1"/>
    </xf>
    <xf numFmtId="0" fontId="32" fillId="3" borderId="5" xfId="2" applyFont="1" applyFill="1" applyBorder="1" applyAlignment="1" applyProtection="1">
      <alignment horizontal="left" vertical="top" wrapText="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xf numFmtId="0" fontId="32" fillId="3" borderId="0" xfId="2" quotePrefix="1" applyFont="1" applyFill="1" applyBorder="1" applyAlignment="1" applyProtection="1">
      <alignment horizontal="left" vertical="top" wrapText="1"/>
    </xf>
    <xf numFmtId="0" fontId="35" fillId="3" borderId="83" xfId="2" quotePrefix="1" applyFont="1" applyFill="1" applyBorder="1" applyAlignment="1" applyProtection="1">
      <alignment horizontal="left" vertical="top" wrapText="1"/>
    </xf>
    <xf numFmtId="0" fontId="32" fillId="0" borderId="83" xfId="2" quotePrefix="1" applyFont="1" applyBorder="1" applyAlignment="1" applyProtection="1">
      <alignment horizontal="left" vertical="top" wrapText="1"/>
    </xf>
    <xf numFmtId="0" fontId="32" fillId="3" borderId="83" xfId="2" quotePrefix="1" applyFont="1" applyFill="1" applyBorder="1" applyAlignment="1" applyProtection="1">
      <alignment horizontal="left" vertical="top" wrapText="1"/>
    </xf>
    <xf numFmtId="0" fontId="32" fillId="3" borderId="83" xfId="2" applyFont="1" applyFill="1" applyBorder="1" applyProtection="1"/>
    <xf numFmtId="0" fontId="0" fillId="3" borderId="5" xfId="0" applyFill="1" applyBorder="1"/>
    <xf numFmtId="0" fontId="34" fillId="3" borderId="0" xfId="2" quotePrefix="1" applyFont="1" applyFill="1" applyBorder="1" applyAlignment="1" applyProtection="1">
      <alignment horizontal="left" vertical="top" wrapText="1"/>
    </xf>
    <xf numFmtId="0" fontId="36" fillId="3" borderId="0" xfId="2" quotePrefix="1" applyFont="1" applyFill="1" applyBorder="1" applyAlignment="1" applyProtection="1">
      <alignment horizontal="left" vertical="top" wrapText="1"/>
    </xf>
    <xf numFmtId="0" fontId="36" fillId="3" borderId="83" xfId="2" quotePrefix="1" applyFont="1" applyFill="1" applyBorder="1" applyAlignment="1" applyProtection="1">
      <alignment horizontal="left" vertical="top" wrapText="1"/>
    </xf>
    <xf numFmtId="0" fontId="36" fillId="3" borderId="91" xfId="2" quotePrefix="1" applyFont="1" applyFill="1" applyBorder="1" applyAlignment="1" applyProtection="1">
      <alignment horizontal="left" vertical="top" wrapText="1"/>
    </xf>
    <xf numFmtId="0" fontId="32" fillId="3" borderId="91" xfId="2" applyFont="1" applyFill="1" applyBorder="1" applyProtection="1"/>
    <xf numFmtId="0" fontId="44" fillId="16" borderId="64" xfId="0" applyFont="1" applyFill="1" applyBorder="1" applyAlignment="1">
      <alignment horizontal="center" vertical="center" wrapText="1"/>
    </xf>
    <xf numFmtId="0" fontId="44" fillId="16" borderId="53" xfId="0" applyFont="1" applyFill="1" applyBorder="1" applyAlignment="1">
      <alignment horizontal="center" vertical="center" wrapText="1"/>
    </xf>
    <xf numFmtId="0" fontId="28" fillId="16" borderId="62" xfId="0" applyFont="1" applyFill="1" applyBorder="1" applyAlignment="1">
      <alignment horizontal="left" vertical="center" wrapText="1" indent="1"/>
    </xf>
    <xf numFmtId="0" fontId="28" fillId="16" borderId="92" xfId="0" applyFont="1" applyFill="1" applyBorder="1" applyAlignment="1">
      <alignment horizontal="left" vertical="center" wrapText="1" indent="1"/>
    </xf>
    <xf numFmtId="0" fontId="50" fillId="0" borderId="0" xfId="0" applyFont="1" applyAlignment="1">
      <alignment horizontal="center" vertical="center"/>
    </xf>
    <xf numFmtId="0" fontId="51" fillId="0" borderId="0" xfId="0" applyFont="1" applyAlignment="1">
      <alignment horizontal="center" vertical="center"/>
    </xf>
    <xf numFmtId="0" fontId="11" fillId="17" borderId="0" xfId="0" applyFont="1" applyFill="1" applyAlignment="1">
      <alignment wrapText="1"/>
    </xf>
    <xf numFmtId="0" fontId="40" fillId="0" borderId="0" xfId="0" applyFont="1" applyAlignment="1">
      <alignment vertical="center" wrapText="1"/>
    </xf>
    <xf numFmtId="0" fontId="52" fillId="0" borderId="0" xfId="0" applyFont="1" applyAlignment="1">
      <alignment horizontal="center" vertical="center" wrapText="1"/>
    </xf>
    <xf numFmtId="0" fontId="5" fillId="0" borderId="0" xfId="0" applyFont="1" applyAlignment="1">
      <alignment vertical="top" wrapText="1"/>
    </xf>
    <xf numFmtId="0" fontId="30" fillId="3" borderId="96" xfId="0" applyFont="1" applyFill="1" applyBorder="1" applyAlignment="1">
      <alignment vertical="center" wrapText="1"/>
    </xf>
    <xf numFmtId="0" fontId="11" fillId="17" borderId="0" xfId="0" applyFont="1" applyFill="1" applyAlignment="1">
      <alignment horizontal="left" vertical="top" wrapText="1"/>
    </xf>
    <xf numFmtId="0" fontId="30" fillId="3" borderId="97" xfId="0" applyFont="1" applyFill="1" applyBorder="1" applyAlignment="1">
      <alignment vertical="center" wrapText="1"/>
    </xf>
    <xf numFmtId="0" fontId="18" fillId="0" borderId="0" xfId="0" applyFont="1" applyBorder="1"/>
    <xf numFmtId="0" fontId="23" fillId="18" borderId="30" xfId="0" applyFont="1" applyFill="1" applyBorder="1" applyAlignment="1">
      <alignment horizontal="center" vertical="center" wrapText="1" readingOrder="1"/>
    </xf>
    <xf numFmtId="0" fontId="23" fillId="18" borderId="31" xfId="0" applyFont="1" applyFill="1" applyBorder="1" applyAlignment="1">
      <alignment horizontal="center" vertical="center" wrapText="1" readingOrder="1"/>
    </xf>
    <xf numFmtId="0" fontId="2" fillId="3" borderId="0" xfId="0" applyFont="1" applyFill="1"/>
    <xf numFmtId="0" fontId="54" fillId="3" borderId="0" xfId="0" applyFont="1" applyFill="1"/>
    <xf numFmtId="0" fontId="54" fillId="0" borderId="0" xfId="0" applyFont="1"/>
    <xf numFmtId="0" fontId="1" fillId="0" borderId="0" xfId="0" pivotButton="1" applyFont="1"/>
    <xf numFmtId="0" fontId="21" fillId="0" borderId="0" xfId="0" applyFont="1" applyFill="1"/>
    <xf numFmtId="0" fontId="55" fillId="0" borderId="0" xfId="0" applyFont="1"/>
    <xf numFmtId="0" fontId="56" fillId="0" borderId="0" xfId="0" applyFont="1"/>
    <xf numFmtId="0" fontId="2" fillId="0" borderId="0" xfId="0" applyFont="1"/>
    <xf numFmtId="0" fontId="6" fillId="3" borderId="0" xfId="0" applyFont="1" applyFill="1"/>
    <xf numFmtId="0" fontId="22" fillId="3" borderId="0" xfId="0" applyFont="1" applyFill="1"/>
    <xf numFmtId="0" fontId="58" fillId="0" borderId="0" xfId="0" applyFont="1" applyAlignment="1">
      <alignment horizontal="center" vertical="center" wrapText="1"/>
    </xf>
    <xf numFmtId="0" fontId="59" fillId="18" borderId="99" xfId="0" applyFont="1" applyFill="1" applyBorder="1" applyAlignment="1">
      <alignment horizontal="center" vertical="center" wrapText="1" readingOrder="1"/>
    </xf>
    <xf numFmtId="0" fontId="59" fillId="18" borderId="100" xfId="0" applyFont="1" applyFill="1" applyBorder="1" applyAlignment="1">
      <alignment horizontal="center" vertical="center" wrapText="1" readingOrder="1"/>
    </xf>
    <xf numFmtId="0" fontId="9" fillId="5" borderId="33" xfId="0" applyFont="1" applyFill="1" applyBorder="1" applyAlignment="1">
      <alignment horizontal="center" vertical="center" wrapText="1" readingOrder="1"/>
    </xf>
    <xf numFmtId="0" fontId="9" fillId="0" borderId="62" xfId="0" applyFont="1" applyBorder="1" applyAlignment="1">
      <alignment horizontal="justify" vertical="center" wrapText="1" readingOrder="1"/>
    </xf>
    <xf numFmtId="9" fontId="9" fillId="0" borderId="71" xfId="0" applyNumberFormat="1" applyFont="1" applyBorder="1" applyAlignment="1">
      <alignment horizontal="center" vertical="center" wrapText="1" readingOrder="1"/>
    </xf>
    <xf numFmtId="0" fontId="9" fillId="6" borderId="63" xfId="0" applyFont="1" applyFill="1" applyBorder="1" applyAlignment="1">
      <alignment horizontal="center" vertical="center" wrapText="1" readingOrder="1"/>
    </xf>
    <xf numFmtId="0" fontId="9" fillId="0" borderId="22" xfId="0" applyFont="1" applyBorder="1" applyAlignment="1">
      <alignment horizontal="justify" vertical="center" wrapText="1" readingOrder="1"/>
    </xf>
    <xf numFmtId="9" fontId="9" fillId="0" borderId="23" xfId="0" applyNumberFormat="1" applyFont="1" applyBorder="1" applyAlignment="1">
      <alignment horizontal="center" vertical="center" wrapText="1" readingOrder="1"/>
    </xf>
    <xf numFmtId="0" fontId="9" fillId="4" borderId="63" xfId="0" applyFont="1" applyFill="1" applyBorder="1" applyAlignment="1">
      <alignment horizontal="center" vertical="center" wrapText="1" readingOrder="1"/>
    </xf>
    <xf numFmtId="0" fontId="9" fillId="7" borderId="63" xfId="0" applyFont="1" applyFill="1" applyBorder="1" applyAlignment="1">
      <alignment horizontal="center" vertical="center" wrapText="1" readingOrder="1"/>
    </xf>
    <xf numFmtId="0" fontId="60" fillId="8" borderId="65" xfId="0" applyFont="1" applyFill="1" applyBorder="1" applyAlignment="1">
      <alignment horizontal="center" vertical="center" wrapText="1" readingOrder="1"/>
    </xf>
    <xf numFmtId="0" fontId="9" fillId="0" borderId="24" xfId="0" applyFont="1" applyBorder="1" applyAlignment="1">
      <alignment horizontal="justify" vertical="center" wrapText="1" readingOrder="1"/>
    </xf>
    <xf numFmtId="9" fontId="9" fillId="0" borderId="26" xfId="0" applyNumberFormat="1" applyFont="1" applyBorder="1" applyAlignment="1">
      <alignment horizontal="center" vertical="center" wrapText="1" readingOrder="1"/>
    </xf>
    <xf numFmtId="0" fontId="61" fillId="3" borderId="0" xfId="0" applyFont="1" applyFill="1" applyAlignment="1">
      <alignment horizontal="center" vertical="center" wrapText="1"/>
    </xf>
    <xf numFmtId="0" fontId="62" fillId="18" borderId="2" xfId="0" applyFont="1" applyFill="1" applyBorder="1" applyAlignment="1">
      <alignment horizontal="center" vertical="center" wrapText="1" readingOrder="1"/>
    </xf>
    <xf numFmtId="0" fontId="62" fillId="18" borderId="3" xfId="0" applyFont="1" applyFill="1" applyBorder="1" applyAlignment="1">
      <alignment horizontal="center" vertical="center" wrapText="1" readingOrder="1"/>
    </xf>
    <xf numFmtId="0" fontId="63" fillId="5" borderId="33" xfId="0" applyFont="1" applyFill="1" applyBorder="1" applyAlignment="1">
      <alignment horizontal="center" vertical="center" wrapText="1" readingOrder="1"/>
    </xf>
    <xf numFmtId="0" fontId="63" fillId="0" borderId="62" xfId="0" applyFont="1" applyBorder="1" applyAlignment="1">
      <alignment horizontal="center" vertical="center" wrapText="1" readingOrder="1"/>
    </xf>
    <xf numFmtId="0" fontId="63" fillId="0" borderId="71" xfId="0" applyFont="1" applyBorder="1" applyAlignment="1">
      <alignment horizontal="justify" vertical="center" wrapText="1" readingOrder="1"/>
    </xf>
    <xf numFmtId="0" fontId="63" fillId="6" borderId="63" xfId="0" applyFont="1" applyFill="1" applyBorder="1" applyAlignment="1">
      <alignment horizontal="center" vertical="center" wrapText="1" readingOrder="1"/>
    </xf>
    <xf numFmtId="0" fontId="63" fillId="0" borderId="22" xfId="0" applyFont="1" applyBorder="1" applyAlignment="1">
      <alignment horizontal="center" vertical="center" wrapText="1" readingOrder="1"/>
    </xf>
    <xf numFmtId="0" fontId="63" fillId="0" borderId="23" xfId="0" applyFont="1" applyBorder="1" applyAlignment="1">
      <alignment horizontal="justify" vertical="center" wrapText="1" readingOrder="1"/>
    </xf>
    <xf numFmtId="0" fontId="63" fillId="4" borderId="63" xfId="0" applyFont="1" applyFill="1" applyBorder="1" applyAlignment="1">
      <alignment horizontal="center" vertical="center" wrapText="1" readingOrder="1"/>
    </xf>
    <xf numFmtId="0" fontId="63" fillId="7" borderId="63" xfId="0" applyFont="1" applyFill="1" applyBorder="1" applyAlignment="1">
      <alignment horizontal="center" vertical="center" wrapText="1" readingOrder="1"/>
    </xf>
    <xf numFmtId="0" fontId="64" fillId="8" borderId="65" xfId="0" applyFont="1" applyFill="1" applyBorder="1" applyAlignment="1">
      <alignment horizontal="center" vertical="center" wrapText="1" readingOrder="1"/>
    </xf>
    <xf numFmtId="0" fontId="63" fillId="0" borderId="24" xfId="0" applyFont="1" applyBorder="1" applyAlignment="1">
      <alignment horizontal="center" vertical="center" wrapText="1" readingOrder="1"/>
    </xf>
    <xf numFmtId="0" fontId="63" fillId="0" borderId="26" xfId="0" applyFont="1" applyBorder="1" applyAlignment="1">
      <alignment horizontal="justify" vertical="center" wrapText="1" readingOrder="1"/>
    </xf>
    <xf numFmtId="0" fontId="43" fillId="0" borderId="18" xfId="0" applyFont="1" applyBorder="1" applyAlignment="1" applyProtection="1">
      <alignment horizontal="center" vertical="center" wrapText="1"/>
      <protection locked="0"/>
    </xf>
    <xf numFmtId="0" fontId="22" fillId="0" borderId="19" xfId="0" applyFont="1" applyBorder="1" applyAlignment="1" applyProtection="1">
      <alignment horizontal="center" vertical="center" textRotation="90"/>
      <protection locked="0"/>
    </xf>
    <xf numFmtId="0" fontId="22" fillId="0" borderId="4" xfId="0" applyFont="1" applyBorder="1" applyAlignment="1">
      <alignment vertical="center" wrapText="1"/>
    </xf>
    <xf numFmtId="0" fontId="22" fillId="0" borderId="0" xfId="0" applyFont="1" applyAlignment="1">
      <alignment vertical="center" wrapText="1"/>
    </xf>
    <xf numFmtId="0" fontId="22" fillId="0" borderId="0" xfId="0" applyFont="1" applyBorder="1" applyAlignment="1">
      <alignment vertical="center" wrapText="1"/>
    </xf>
    <xf numFmtId="0" fontId="22" fillId="0" borderId="19" xfId="0" applyFont="1" applyBorder="1" applyAlignment="1" applyProtection="1">
      <alignment vertical="center"/>
      <protection hidden="1"/>
    </xf>
    <xf numFmtId="0" fontId="22" fillId="0" borderId="19" xfId="0" applyFont="1" applyBorder="1" applyAlignment="1" applyProtection="1">
      <alignment vertical="center" textRotation="90"/>
      <protection locked="0"/>
    </xf>
    <xf numFmtId="0" fontId="22" fillId="0" borderId="19" xfId="0" applyFont="1" applyBorder="1" applyAlignment="1" applyProtection="1">
      <alignment horizontal="center" vertical="center"/>
    </xf>
    <xf numFmtId="0" fontId="43" fillId="0" borderId="19" xfId="0" applyFont="1" applyBorder="1" applyAlignment="1" applyProtection="1">
      <alignment vertical="center" wrapText="1"/>
      <protection locked="0"/>
    </xf>
    <xf numFmtId="9" fontId="1" fillId="0" borderId="19" xfId="0" applyNumberFormat="1" applyFont="1" applyBorder="1" applyAlignment="1" applyProtection="1">
      <alignment vertical="center"/>
      <protection hidden="1"/>
    </xf>
    <xf numFmtId="0" fontId="44" fillId="0" borderId="19" xfId="0" applyFont="1" applyFill="1" applyBorder="1" applyAlignment="1" applyProtection="1">
      <alignment horizontal="center" vertical="center" textRotation="90" wrapText="1"/>
      <protection hidden="1"/>
    </xf>
    <xf numFmtId="9" fontId="22" fillId="0" borderId="19" xfId="0" applyNumberFormat="1" applyFont="1" applyBorder="1" applyAlignment="1" applyProtection="1">
      <alignment horizontal="center" vertical="center"/>
      <protection hidden="1"/>
    </xf>
    <xf numFmtId="0" fontId="44" fillId="0" borderId="19" xfId="0" applyFont="1" applyBorder="1" applyAlignment="1" applyProtection="1">
      <alignment horizontal="center" vertical="center" textRotation="90"/>
      <protection hidden="1"/>
    </xf>
    <xf numFmtId="164" fontId="22" fillId="0" borderId="19" xfId="1" applyNumberFormat="1" applyFont="1" applyBorder="1" applyAlignment="1">
      <alignment horizontal="center" vertical="center"/>
    </xf>
    <xf numFmtId="0" fontId="43" fillId="0" borderId="18" xfId="0" applyFont="1" applyBorder="1" applyAlignment="1" applyProtection="1">
      <alignment vertical="center" wrapText="1"/>
      <protection locked="0"/>
    </xf>
    <xf numFmtId="0" fontId="1" fillId="0" borderId="103" xfId="0" applyFont="1" applyBorder="1" applyAlignment="1" applyProtection="1">
      <alignment horizontal="center" vertical="center"/>
    </xf>
    <xf numFmtId="0" fontId="6" fillId="0" borderId="103" xfId="0" applyFont="1" applyBorder="1" applyAlignment="1" applyProtection="1">
      <alignment horizontal="justify" vertical="center" wrapText="1"/>
      <protection locked="0"/>
    </xf>
    <xf numFmtId="0" fontId="1" fillId="0" borderId="103" xfId="0" applyFont="1" applyBorder="1" applyAlignment="1" applyProtection="1">
      <alignment horizontal="center" vertical="center"/>
      <protection hidden="1"/>
    </xf>
    <xf numFmtId="0" fontId="1" fillId="0" borderId="103" xfId="0" applyFont="1" applyBorder="1" applyAlignment="1" applyProtection="1">
      <alignment horizontal="center" vertical="center" textRotation="90"/>
      <protection locked="0"/>
    </xf>
    <xf numFmtId="9" fontId="1" fillId="0" borderId="103" xfId="0" applyNumberFormat="1" applyFont="1" applyBorder="1" applyAlignment="1" applyProtection="1">
      <alignment horizontal="center" vertical="center"/>
      <protection hidden="1"/>
    </xf>
    <xf numFmtId="164" fontId="1" fillId="0" borderId="103" xfId="1" applyNumberFormat="1" applyFont="1" applyBorder="1" applyAlignment="1">
      <alignment horizontal="center" vertical="center"/>
    </xf>
    <xf numFmtId="0" fontId="4" fillId="0" borderId="103" xfId="0" applyFont="1" applyFill="1" applyBorder="1" applyAlignment="1" applyProtection="1">
      <alignment horizontal="center" vertical="center" textRotation="90" wrapText="1"/>
      <protection hidden="1"/>
    </xf>
    <xf numFmtId="0" fontId="4" fillId="0" borderId="103" xfId="0" applyFont="1" applyBorder="1" applyAlignment="1" applyProtection="1">
      <alignment horizontal="center" vertical="center" textRotation="90"/>
      <protection hidden="1"/>
    </xf>
    <xf numFmtId="0" fontId="1" fillId="0" borderId="103" xfId="0" applyFont="1" applyBorder="1" applyAlignment="1" applyProtection="1">
      <alignment horizontal="center" vertical="center" wrapText="1"/>
      <protection locked="0"/>
    </xf>
    <xf numFmtId="14" fontId="1" fillId="0" borderId="103" xfId="0" applyNumberFormat="1" applyFont="1" applyBorder="1" applyAlignment="1" applyProtection="1">
      <alignment horizontal="center" vertical="center"/>
      <protection locked="0"/>
    </xf>
    <xf numFmtId="0" fontId="1" fillId="0" borderId="104" xfId="0" applyFont="1" applyBorder="1" applyAlignment="1" applyProtection="1">
      <alignment horizontal="center" vertical="center"/>
      <protection locked="0"/>
    </xf>
    <xf numFmtId="0" fontId="1" fillId="0" borderId="105" xfId="0" applyFont="1" applyBorder="1" applyAlignment="1">
      <alignment horizontal="center" vertical="center"/>
    </xf>
    <xf numFmtId="0" fontId="22" fillId="0" borderId="18" xfId="0" applyFont="1" applyBorder="1" applyAlignment="1" applyProtection="1">
      <alignment horizontal="left" vertical="center" wrapText="1"/>
      <protection locked="0"/>
    </xf>
    <xf numFmtId="0" fontId="22" fillId="0" borderId="18"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protection locked="0"/>
    </xf>
    <xf numFmtId="0" fontId="37" fillId="3" borderId="88" xfId="3" applyFont="1" applyFill="1" applyBorder="1" applyAlignment="1" applyProtection="1">
      <alignment horizontal="left" vertical="top" wrapText="1" readingOrder="1"/>
    </xf>
    <xf numFmtId="0" fontId="37" fillId="3" borderId="42" xfId="3" applyFont="1" applyFill="1" applyBorder="1" applyAlignment="1" applyProtection="1">
      <alignment horizontal="left" vertical="top" wrapText="1" readingOrder="1"/>
    </xf>
    <xf numFmtId="0" fontId="38" fillId="3" borderId="73" xfId="2" applyFont="1" applyFill="1" applyBorder="1" applyAlignment="1" applyProtection="1">
      <alignment horizontal="justify" vertical="center" wrapText="1"/>
    </xf>
    <xf numFmtId="0" fontId="38" fillId="3" borderId="74" xfId="2" applyFont="1" applyFill="1" applyBorder="1" applyAlignment="1" applyProtection="1">
      <alignment horizontal="justify" vertical="center" wrapText="1"/>
    </xf>
    <xf numFmtId="0" fontId="38" fillId="3" borderId="47" xfId="2" applyFont="1" applyFill="1" applyBorder="1" applyAlignment="1" applyProtection="1">
      <alignment horizontal="justify" vertical="center" wrapText="1"/>
    </xf>
    <xf numFmtId="0" fontId="38" fillId="3" borderId="48" xfId="2" applyFont="1" applyFill="1" applyBorder="1" applyAlignment="1" applyProtection="1">
      <alignment horizontal="justify" vertical="center" wrapText="1"/>
    </xf>
    <xf numFmtId="0" fontId="37" fillId="3" borderId="45" xfId="0" applyFont="1" applyFill="1" applyBorder="1" applyAlignment="1" applyProtection="1">
      <alignment horizontal="left" vertical="center" wrapText="1"/>
    </xf>
    <xf numFmtId="0" fontId="37" fillId="3" borderId="46" xfId="0" applyFont="1" applyFill="1" applyBorder="1" applyAlignment="1" applyProtection="1">
      <alignment horizontal="left" vertical="center" wrapText="1"/>
    </xf>
    <xf numFmtId="0" fontId="37" fillId="3" borderId="54" xfId="0" applyFont="1" applyFill="1" applyBorder="1" applyAlignment="1" applyProtection="1">
      <alignment horizontal="left" vertical="center" wrapText="1"/>
    </xf>
    <xf numFmtId="0" fontId="37" fillId="3" borderId="55" xfId="0" applyFont="1" applyFill="1" applyBorder="1" applyAlignment="1" applyProtection="1">
      <alignment horizontal="left" vertical="center" wrapText="1"/>
    </xf>
    <xf numFmtId="0" fontId="37" fillId="3" borderId="56" xfId="0" applyFont="1" applyFill="1" applyBorder="1" applyAlignment="1" applyProtection="1">
      <alignment horizontal="left" vertical="center" wrapText="1"/>
    </xf>
    <xf numFmtId="0" fontId="37" fillId="3" borderId="57" xfId="0" applyFont="1" applyFill="1" applyBorder="1" applyAlignment="1" applyProtection="1">
      <alignment horizontal="left" vertical="center" wrapText="1"/>
    </xf>
    <xf numFmtId="0" fontId="38" fillId="3" borderId="49" xfId="0" applyFont="1" applyFill="1" applyBorder="1" applyAlignment="1" applyProtection="1">
      <alignment horizontal="justify" vertical="center" wrapText="1"/>
    </xf>
    <xf numFmtId="0" fontId="38" fillId="3" borderId="50" xfId="0" applyFont="1" applyFill="1" applyBorder="1" applyAlignment="1" applyProtection="1">
      <alignment horizontal="justify" vertical="center" wrapText="1"/>
    </xf>
    <xf numFmtId="0" fontId="37" fillId="3" borderId="87" xfId="3" applyFont="1" applyFill="1" applyBorder="1" applyAlignment="1" applyProtection="1">
      <alignment horizontal="left" vertical="top" wrapText="1" readingOrder="1"/>
    </xf>
    <xf numFmtId="0" fontId="37" fillId="3" borderId="80" xfId="3" applyFont="1" applyFill="1" applyBorder="1" applyAlignment="1" applyProtection="1">
      <alignment horizontal="left" vertical="top" wrapText="1" readingOrder="1"/>
    </xf>
    <xf numFmtId="0" fontId="38" fillId="3" borderId="81" xfId="2" applyFont="1" applyFill="1" applyBorder="1" applyAlignment="1" applyProtection="1">
      <alignment horizontal="justify" vertical="center" wrapText="1"/>
    </xf>
    <xf numFmtId="0" fontId="38" fillId="3" borderId="82" xfId="2" applyFont="1" applyFill="1" applyBorder="1" applyAlignment="1" applyProtection="1">
      <alignment horizontal="justify" vertical="center" wrapText="1"/>
    </xf>
    <xf numFmtId="0" fontId="38" fillId="3" borderId="43" xfId="2" applyFont="1" applyFill="1" applyBorder="1" applyAlignment="1" applyProtection="1">
      <alignment horizontal="justify" vertical="center" wrapText="1"/>
    </xf>
    <xf numFmtId="0" fontId="38" fillId="3" borderId="44" xfId="2" applyFont="1" applyFill="1" applyBorder="1" applyAlignment="1" applyProtection="1">
      <alignment horizontal="justify" vertical="center" wrapText="1"/>
    </xf>
    <xf numFmtId="0" fontId="33" fillId="14" borderId="33" xfId="2" applyFont="1" applyFill="1" applyBorder="1" applyAlignment="1" applyProtection="1">
      <alignment horizontal="center" vertical="center" wrapText="1"/>
    </xf>
    <xf numFmtId="0" fontId="33" fillId="14" borderId="34" xfId="2" applyFont="1" applyFill="1" applyBorder="1" applyAlignment="1" applyProtection="1">
      <alignment horizontal="center" vertical="center" wrapText="1"/>
    </xf>
    <xf numFmtId="0" fontId="33" fillId="14" borderId="35" xfId="2" applyFont="1" applyFill="1" applyBorder="1" applyAlignment="1" applyProtection="1">
      <alignment horizontal="center" vertical="center" wrapText="1"/>
    </xf>
    <xf numFmtId="0" fontId="32" fillId="0" borderId="4" xfId="2" quotePrefix="1" applyFont="1" applyBorder="1" applyAlignment="1" applyProtection="1">
      <alignment horizontal="left" vertical="center" wrapText="1"/>
    </xf>
    <xf numFmtId="0" fontId="32" fillId="0" borderId="0" xfId="2" quotePrefix="1" applyFont="1" applyBorder="1" applyAlignment="1" applyProtection="1">
      <alignment horizontal="left" vertical="center" wrapText="1"/>
    </xf>
    <xf numFmtId="0" fontId="32" fillId="0" borderId="5" xfId="2" quotePrefix="1" applyFont="1" applyBorder="1" applyAlignment="1" applyProtection="1">
      <alignment horizontal="left" vertical="center" wrapText="1"/>
    </xf>
    <xf numFmtId="0" fontId="32" fillId="0" borderId="51" xfId="2" quotePrefix="1" applyFont="1" applyBorder="1" applyAlignment="1" applyProtection="1">
      <alignment horizontal="left" vertical="center" wrapText="1"/>
    </xf>
    <xf numFmtId="0" fontId="32" fillId="0" borderId="52" xfId="2" quotePrefix="1" applyFont="1" applyBorder="1" applyAlignment="1" applyProtection="1">
      <alignment horizontal="left" vertical="center" wrapText="1"/>
    </xf>
    <xf numFmtId="0" fontId="32" fillId="0" borderId="53" xfId="2" quotePrefix="1" applyFont="1" applyBorder="1" applyAlignment="1" applyProtection="1">
      <alignment horizontal="left" vertical="center" wrapText="1"/>
    </xf>
    <xf numFmtId="0" fontId="34" fillId="3" borderId="37" xfId="2" quotePrefix="1" applyFont="1" applyFill="1" applyBorder="1" applyAlignment="1" applyProtection="1">
      <alignment horizontal="left" vertical="top" wrapText="1"/>
    </xf>
    <xf numFmtId="0" fontId="35" fillId="3" borderId="37" xfId="2" quotePrefix="1" applyFont="1" applyFill="1" applyBorder="1" applyAlignment="1" applyProtection="1">
      <alignment horizontal="left" vertical="top" wrapText="1"/>
    </xf>
    <xf numFmtId="0" fontId="35" fillId="3" borderId="75" xfId="2" quotePrefix="1" applyFont="1" applyFill="1" applyBorder="1" applyAlignment="1" applyProtection="1">
      <alignment horizontal="left" vertical="top" wrapText="1"/>
    </xf>
    <xf numFmtId="0" fontId="32" fillId="3" borderId="0" xfId="2" quotePrefix="1" applyFont="1" applyFill="1" applyBorder="1" applyAlignment="1" applyProtection="1">
      <alignment horizontal="left" vertical="top" wrapText="1"/>
    </xf>
    <xf numFmtId="0" fontId="32" fillId="3" borderId="83" xfId="2" quotePrefix="1" applyFont="1" applyFill="1" applyBorder="1" applyAlignment="1" applyProtection="1">
      <alignment horizontal="left" vertical="top" wrapText="1"/>
    </xf>
    <xf numFmtId="0" fontId="37" fillId="14" borderId="86" xfId="3" applyFont="1" applyFill="1" applyBorder="1" applyAlignment="1" applyProtection="1">
      <alignment horizontal="center" vertical="center" wrapText="1"/>
    </xf>
    <xf numFmtId="0" fontId="37" fillId="14" borderId="85" xfId="3" applyFont="1" applyFill="1" applyBorder="1" applyAlignment="1" applyProtection="1">
      <alignment horizontal="center" vertical="center" wrapText="1"/>
    </xf>
    <xf numFmtId="0" fontId="37" fillId="14" borderId="39" xfId="2" applyFont="1" applyFill="1" applyBorder="1" applyAlignment="1" applyProtection="1">
      <alignment horizontal="center" vertical="center"/>
    </xf>
    <xf numFmtId="0" fontId="37" fillId="14" borderId="40" xfId="2" applyFont="1" applyFill="1" applyBorder="1" applyAlignment="1" applyProtection="1">
      <alignment horizontal="center" vertical="center"/>
    </xf>
    <xf numFmtId="0" fontId="2" fillId="3" borderId="52" xfId="2" quotePrefix="1" applyFont="1" applyFill="1" applyBorder="1" applyAlignment="1" applyProtection="1">
      <alignment horizontal="justify" vertical="center" wrapText="1"/>
    </xf>
    <xf numFmtId="0" fontId="2" fillId="3" borderId="64" xfId="2" quotePrefix="1" applyFont="1" applyFill="1" applyBorder="1" applyAlignment="1" applyProtection="1">
      <alignment horizontal="justify" vertical="center" wrapText="1"/>
    </xf>
    <xf numFmtId="0" fontId="37" fillId="14" borderId="84" xfId="3" applyFont="1" applyFill="1" applyBorder="1" applyAlignment="1" applyProtection="1">
      <alignment horizontal="center" vertical="center" wrapText="1"/>
    </xf>
    <xf numFmtId="0" fontId="37" fillId="3" borderId="41" xfId="3" applyFont="1" applyFill="1" applyBorder="1" applyAlignment="1" applyProtection="1">
      <alignment horizontal="left" vertical="top" wrapText="1" readingOrder="1"/>
    </xf>
    <xf numFmtId="0" fontId="37" fillId="3" borderId="78" xfId="3" applyFont="1" applyFill="1" applyBorder="1" applyAlignment="1" applyProtection="1">
      <alignment horizontal="left" vertical="top" wrapText="1" readingOrder="1"/>
    </xf>
    <xf numFmtId="0" fontId="38" fillId="3" borderId="59" xfId="2" applyFont="1" applyFill="1" applyBorder="1" applyAlignment="1" applyProtection="1">
      <alignment horizontal="justify" vertical="center" wrapText="1"/>
    </xf>
    <xf numFmtId="0" fontId="36" fillId="3" borderId="4" xfId="2" quotePrefix="1" applyFont="1" applyFill="1" applyBorder="1" applyAlignment="1" applyProtection="1">
      <alignment horizontal="center" vertical="top" wrapText="1"/>
    </xf>
    <xf numFmtId="0" fontId="36" fillId="3" borderId="0" xfId="2" quotePrefix="1" applyFont="1" applyFill="1" applyBorder="1" applyAlignment="1" applyProtection="1">
      <alignment horizontal="center" vertical="top" wrapText="1"/>
    </xf>
    <xf numFmtId="0" fontId="36" fillId="3" borderId="83" xfId="2" quotePrefix="1" applyFont="1" applyFill="1" applyBorder="1" applyAlignment="1" applyProtection="1">
      <alignment horizontal="center" vertical="top" wrapText="1"/>
    </xf>
    <xf numFmtId="0" fontId="37" fillId="3" borderId="76" xfId="3" applyFont="1" applyFill="1" applyBorder="1" applyAlignment="1" applyProtection="1">
      <alignment horizontal="left" vertical="top" wrapText="1" readingOrder="1"/>
    </xf>
    <xf numFmtId="0" fontId="37" fillId="3" borderId="79" xfId="3" applyFont="1" applyFill="1" applyBorder="1" applyAlignment="1" applyProtection="1">
      <alignment horizontal="left" vertical="top" wrapText="1" readingOrder="1"/>
    </xf>
    <xf numFmtId="0" fontId="38" fillId="3" borderId="58" xfId="2" applyFont="1" applyFill="1" applyBorder="1" applyAlignment="1" applyProtection="1">
      <alignment horizontal="justify" vertical="center" wrapText="1"/>
    </xf>
    <xf numFmtId="0" fontId="38" fillId="3" borderId="89" xfId="2" applyFont="1" applyFill="1" applyBorder="1" applyAlignment="1" applyProtection="1">
      <alignment horizontal="justify" vertical="center" wrapText="1"/>
    </xf>
    <xf numFmtId="0" fontId="38" fillId="3" borderId="77" xfId="2" applyFont="1" applyFill="1" applyBorder="1" applyAlignment="1" applyProtection="1">
      <alignment horizontal="justify" vertical="center" wrapText="1"/>
    </xf>
    <xf numFmtId="0" fontId="22" fillId="0" borderId="65" xfId="0" applyFont="1" applyBorder="1" applyAlignment="1">
      <alignment horizontal="center" vertical="center" wrapText="1"/>
    </xf>
    <xf numFmtId="0" fontId="22" fillId="0" borderId="95" xfId="0" applyFont="1" applyBorder="1" applyAlignment="1">
      <alignment horizontal="center" vertical="center" wrapText="1"/>
    </xf>
    <xf numFmtId="0" fontId="28" fillId="18" borderId="2" xfId="0" applyFont="1" applyFill="1" applyBorder="1" applyAlignment="1">
      <alignment horizontal="center" vertical="center" wrapText="1"/>
    </xf>
    <xf numFmtId="0" fontId="28" fillId="18" borderId="9" xfId="0" applyFont="1" applyFill="1" applyBorder="1" applyAlignment="1">
      <alignment horizontal="center" vertical="center" wrapText="1"/>
    </xf>
    <xf numFmtId="0" fontId="5" fillId="0" borderId="98" xfId="0" applyFont="1" applyBorder="1" applyAlignment="1">
      <alignment vertical="top" wrapText="1"/>
    </xf>
    <xf numFmtId="0" fontId="5" fillId="0" borderId="90" xfId="0" applyFont="1" applyBorder="1" applyAlignment="1">
      <alignment vertical="top" wrapText="1"/>
    </xf>
    <xf numFmtId="0" fontId="5" fillId="0" borderId="96" xfId="0" applyFont="1" applyBorder="1" applyAlignment="1">
      <alignment vertical="top" wrapText="1"/>
    </xf>
    <xf numFmtId="0" fontId="51" fillId="0" borderId="2" xfId="0" applyFont="1" applyBorder="1" applyAlignment="1">
      <alignment horizontal="center" vertical="center" wrapText="1"/>
    </xf>
    <xf numFmtId="0" fontId="51" fillId="0" borderId="9" xfId="0" applyFont="1" applyBorder="1" applyAlignment="1">
      <alignment horizontal="center" vertical="center" wrapText="1"/>
    </xf>
    <xf numFmtId="0" fontId="51" fillId="0" borderId="4" xfId="0" applyFont="1" applyBorder="1" applyAlignment="1">
      <alignment horizontal="center" vertical="center" wrapText="1"/>
    </xf>
    <xf numFmtId="0" fontId="51" fillId="0" borderId="0" xfId="0" applyFont="1" applyAlignment="1">
      <alignment horizontal="center" vertical="center" wrapText="1"/>
    </xf>
    <xf numFmtId="0" fontId="51" fillId="0" borderId="6" xfId="0" applyFont="1" applyBorder="1" applyAlignment="1">
      <alignment horizontal="center" vertical="center" wrapText="1"/>
    </xf>
    <xf numFmtId="0" fontId="51" fillId="0" borderId="8" xfId="0" applyFont="1" applyBorder="1" applyAlignment="1">
      <alignment horizontal="center" vertical="center" wrapText="1"/>
    </xf>
    <xf numFmtId="0" fontId="28" fillId="18" borderId="6" xfId="0" applyFont="1" applyFill="1" applyBorder="1" applyAlignment="1">
      <alignment horizontal="center" vertical="center" wrapText="1"/>
    </xf>
    <xf numFmtId="0" fontId="28" fillId="18" borderId="7" xfId="0" applyFont="1" applyFill="1" applyBorder="1" applyAlignment="1">
      <alignment horizontal="center" vertical="center" wrapText="1"/>
    </xf>
    <xf numFmtId="0" fontId="28" fillId="15" borderId="61" xfId="0" applyFont="1" applyFill="1" applyBorder="1" applyAlignment="1">
      <alignment horizontal="left" vertical="center" wrapText="1" indent="1"/>
    </xf>
    <xf numFmtId="0" fontId="28" fillId="15" borderId="34" xfId="0" applyFont="1" applyFill="1" applyBorder="1" applyAlignment="1">
      <alignment horizontal="left" vertical="center" wrapText="1" indent="1"/>
    </xf>
    <xf numFmtId="0" fontId="28" fillId="15" borderId="35" xfId="0" applyFont="1" applyFill="1" applyBorder="1" applyAlignment="1">
      <alignment horizontal="left" vertical="center" wrapText="1" indent="1"/>
    </xf>
    <xf numFmtId="0" fontId="43" fillId="15" borderId="93" xfId="0" applyFont="1" applyFill="1" applyBorder="1" applyAlignment="1">
      <alignment horizontal="left" vertical="center" wrapText="1" indent="1"/>
    </xf>
    <xf numFmtId="0" fontId="43" fillId="15" borderId="94" xfId="0" applyFont="1" applyFill="1" applyBorder="1" applyAlignment="1">
      <alignment horizontal="left" vertical="center" wrapText="1" indent="1"/>
    </xf>
    <xf numFmtId="0" fontId="43" fillId="15" borderId="95" xfId="0" applyFont="1" applyFill="1" applyBorder="1" applyAlignment="1">
      <alignment horizontal="left" vertical="center" wrapText="1" indent="1"/>
    </xf>
    <xf numFmtId="0" fontId="23" fillId="13" borderId="0" xfId="0" applyFont="1" applyFill="1" applyAlignment="1">
      <alignment horizontal="center" vertical="center" wrapText="1"/>
    </xf>
    <xf numFmtId="0" fontId="28" fillId="16" borderId="33" xfId="0" applyFont="1" applyFill="1" applyBorder="1" applyAlignment="1">
      <alignment horizontal="center" vertical="center" wrapText="1"/>
    </xf>
    <xf numFmtId="0" fontId="28" fillId="16" borderId="34" xfId="0" applyFont="1" applyFill="1" applyBorder="1" applyAlignment="1">
      <alignment horizontal="center" vertical="center" wrapText="1"/>
    </xf>
    <xf numFmtId="0" fontId="28" fillId="16" borderId="35" xfId="0" applyFont="1" applyFill="1" applyBorder="1" applyAlignment="1">
      <alignment horizontal="center" vertical="center" wrapText="1"/>
    </xf>
    <xf numFmtId="0" fontId="44" fillId="16" borderId="63" xfId="0" applyFont="1" applyFill="1" applyBorder="1" applyAlignment="1">
      <alignment horizontal="center" vertical="center" wrapText="1"/>
    </xf>
    <xf numFmtId="0" fontId="44" fillId="16" borderId="60" xfId="0" applyFont="1" applyFill="1" applyBorder="1" applyAlignment="1">
      <alignment horizontal="center" vertical="center" wrapText="1"/>
    </xf>
    <xf numFmtId="0" fontId="43" fillId="0" borderId="65" xfId="0" applyFont="1" applyBorder="1" applyAlignment="1">
      <alignment horizontal="left" vertical="center" wrapText="1"/>
    </xf>
    <xf numFmtId="0" fontId="43" fillId="0" borderId="66" xfId="0" applyFont="1" applyBorder="1" applyAlignment="1">
      <alignment horizontal="left" vertical="center" wrapText="1"/>
    </xf>
    <xf numFmtId="0" fontId="52" fillId="0" borderId="0" xfId="0" applyFont="1" applyAlignment="1">
      <alignment horizontal="center" vertical="center"/>
    </xf>
    <xf numFmtId="0" fontId="28" fillId="18" borderId="3" xfId="0" applyFont="1" applyFill="1" applyBorder="1" applyAlignment="1">
      <alignment horizontal="center" vertical="center" wrapText="1"/>
    </xf>
    <xf numFmtId="0" fontId="2" fillId="3" borderId="22" xfId="0" applyFont="1" applyFill="1" applyBorder="1" applyAlignment="1">
      <alignment horizontal="left" wrapText="1"/>
    </xf>
    <xf numFmtId="0" fontId="66" fillId="3" borderId="18" xfId="0" applyFont="1" applyFill="1" applyBorder="1" applyAlignment="1">
      <alignment horizontal="left" wrapText="1"/>
    </xf>
    <xf numFmtId="0" fontId="66" fillId="3" borderId="58" xfId="0" applyFont="1" applyFill="1" applyBorder="1" applyAlignment="1">
      <alignment horizontal="left" wrapText="1"/>
    </xf>
    <xf numFmtId="0" fontId="1" fillId="3" borderId="22" xfId="0" applyFont="1" applyFill="1" applyBorder="1" applyAlignment="1">
      <alignment horizontal="left" vertical="center"/>
    </xf>
    <xf numFmtId="0" fontId="1" fillId="3" borderId="18" xfId="0" applyFont="1" applyFill="1" applyBorder="1" applyAlignment="1">
      <alignment horizontal="left" vertical="center"/>
    </xf>
    <xf numFmtId="0" fontId="1" fillId="3" borderId="58" xfId="0" applyFont="1" applyFill="1" applyBorder="1" applyAlignment="1">
      <alignment horizontal="left" vertical="center"/>
    </xf>
    <xf numFmtId="0" fontId="22" fillId="0" borderId="63" xfId="0" applyFont="1" applyBorder="1" applyAlignment="1">
      <alignment horizontal="center" vertical="center" wrapText="1"/>
    </xf>
    <xf numFmtId="0" fontId="22" fillId="0" borderId="101" xfId="0" applyFont="1" applyBorder="1" applyAlignment="1">
      <alignment horizontal="center" vertical="center" wrapText="1"/>
    </xf>
    <xf numFmtId="0" fontId="1" fillId="3" borderId="62" xfId="0" applyFont="1" applyFill="1" applyBorder="1" applyAlignment="1">
      <alignment horizontal="left" vertical="center" wrapText="1"/>
    </xf>
    <xf numFmtId="0" fontId="1" fillId="3" borderId="70" xfId="0" applyFont="1" applyFill="1" applyBorder="1" applyAlignment="1">
      <alignment horizontal="left" vertical="center" wrapText="1"/>
    </xf>
    <xf numFmtId="0" fontId="1" fillId="3" borderId="61" xfId="0" applyFont="1" applyFill="1" applyBorder="1" applyAlignment="1">
      <alignment horizontal="left" vertical="center" wrapText="1"/>
    </xf>
    <xf numFmtId="0" fontId="1" fillId="3" borderId="63" xfId="0" applyFont="1" applyFill="1" applyBorder="1" applyAlignment="1">
      <alignment horizontal="left" vertical="center"/>
    </xf>
    <xf numFmtId="0" fontId="1" fillId="3" borderId="59" xfId="0" applyFont="1" applyFill="1" applyBorder="1" applyAlignment="1">
      <alignment horizontal="left" vertical="center"/>
    </xf>
    <xf numFmtId="0" fontId="1" fillId="3" borderId="22"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3" borderId="58" xfId="0" applyFont="1" applyFill="1" applyBorder="1" applyAlignment="1">
      <alignment horizontal="left" vertical="center" wrapText="1"/>
    </xf>
    <xf numFmtId="0" fontId="66" fillId="3" borderId="22" xfId="0" applyFont="1" applyFill="1" applyBorder="1" applyAlignment="1">
      <alignment horizontal="left" wrapText="1"/>
    </xf>
    <xf numFmtId="0" fontId="1" fillId="0" borderId="62" xfId="0" applyFont="1" applyBorder="1" applyAlignment="1">
      <alignment horizontal="left" vertical="center"/>
    </xf>
    <xf numFmtId="0" fontId="1" fillId="0" borderId="71" xfId="0" applyFont="1" applyBorder="1" applyAlignment="1">
      <alignment horizontal="left" vertical="center"/>
    </xf>
    <xf numFmtId="0" fontId="66" fillId="0" borderId="22" xfId="0" applyFont="1" applyBorder="1" applyAlignment="1">
      <alignment horizontal="left" vertical="center" wrapText="1"/>
    </xf>
    <xf numFmtId="0" fontId="66" fillId="0" borderId="23" xfId="0" applyFont="1" applyBorder="1" applyAlignment="1">
      <alignment horizontal="left" vertical="center" wrapText="1"/>
    </xf>
    <xf numFmtId="0" fontId="2" fillId="0" borderId="22" xfId="0" applyFont="1" applyBorder="1" applyAlignment="1">
      <alignment horizontal="left" vertical="center" wrapText="1"/>
    </xf>
    <xf numFmtId="0" fontId="1" fillId="0" borderId="22" xfId="0" applyFont="1" applyBorder="1" applyAlignment="1">
      <alignment horizontal="left" vertical="center"/>
    </xf>
    <xf numFmtId="0" fontId="1" fillId="0" borderId="23" xfId="0" applyFont="1" applyBorder="1" applyAlignment="1">
      <alignment horizontal="left" vertical="center"/>
    </xf>
    <xf numFmtId="0" fontId="1" fillId="0" borderId="62" xfId="0" applyFont="1" applyBorder="1" applyAlignment="1">
      <alignment horizontal="left" vertical="center" wrapText="1"/>
    </xf>
    <xf numFmtId="0" fontId="1" fillId="0" borderId="70" xfId="0" applyFont="1" applyBorder="1" applyAlignment="1">
      <alignment horizontal="left" vertical="center" wrapText="1"/>
    </xf>
    <xf numFmtId="0" fontId="1" fillId="0" borderId="61" xfId="0" applyFont="1" applyBorder="1" applyAlignment="1">
      <alignment horizontal="left" vertical="center" wrapText="1"/>
    </xf>
    <xf numFmtId="0" fontId="1" fillId="0" borderId="22" xfId="0" applyFont="1" applyBorder="1" applyAlignment="1">
      <alignment horizontal="left" wrapText="1"/>
    </xf>
    <xf numFmtId="0" fontId="1" fillId="0" borderId="18" xfId="0" applyFont="1" applyBorder="1" applyAlignment="1">
      <alignment horizontal="left" wrapText="1"/>
    </xf>
    <xf numFmtId="0" fontId="1" fillId="0" borderId="58" xfId="0" applyFont="1" applyBorder="1" applyAlignment="1">
      <alignment horizontal="left" wrapText="1"/>
    </xf>
    <xf numFmtId="0" fontId="1" fillId="0" borderId="22" xfId="0" applyFont="1" applyBorder="1" applyAlignment="1">
      <alignment horizontal="left" vertical="center" wrapText="1"/>
    </xf>
    <xf numFmtId="0" fontId="1" fillId="0" borderId="18" xfId="0" applyFont="1" applyBorder="1" applyAlignment="1">
      <alignment horizontal="left" vertical="center" wrapText="1"/>
    </xf>
    <xf numFmtId="0" fontId="1" fillId="0" borderId="58" xfId="0" applyFont="1" applyBorder="1" applyAlignment="1">
      <alignment horizontal="left" vertical="center" wrapText="1"/>
    </xf>
    <xf numFmtId="0" fontId="66" fillId="0" borderId="18" xfId="0" applyFont="1" applyBorder="1" applyAlignment="1">
      <alignment horizontal="left" vertical="center" wrapText="1"/>
    </xf>
    <xf numFmtId="0" fontId="66" fillId="0" borderId="58" xfId="0" applyFont="1" applyBorder="1" applyAlignment="1">
      <alignment horizontal="left" vertical="center" wrapText="1"/>
    </xf>
    <xf numFmtId="0" fontId="1" fillId="0" borderId="65" xfId="0" applyFont="1" applyBorder="1" applyAlignment="1">
      <alignment horizontal="left"/>
    </xf>
    <xf numFmtId="0" fontId="1" fillId="0" borderId="94" xfId="0" applyFont="1" applyBorder="1" applyAlignment="1">
      <alignment horizontal="left"/>
    </xf>
    <xf numFmtId="0" fontId="2" fillId="0" borderId="62" xfId="0" applyFont="1" applyBorder="1" applyAlignment="1">
      <alignment horizontal="left" wrapText="1"/>
    </xf>
    <xf numFmtId="0" fontId="66" fillId="0" borderId="71" xfId="0" applyFont="1" applyBorder="1" applyAlignment="1">
      <alignment horizontal="left" wrapText="1"/>
    </xf>
    <xf numFmtId="0" fontId="1" fillId="0" borderId="23" xfId="0" applyFont="1" applyBorder="1" applyAlignment="1">
      <alignment horizontal="left" vertical="center" wrapText="1"/>
    </xf>
    <xf numFmtId="0" fontId="2" fillId="0" borderId="22" xfId="0" applyFont="1" applyBorder="1" applyAlignment="1">
      <alignment horizontal="left" wrapText="1"/>
    </xf>
    <xf numFmtId="0" fontId="66" fillId="0" borderId="23" xfId="0" applyFont="1" applyBorder="1" applyAlignment="1">
      <alignment horizontal="left" wrapText="1"/>
    </xf>
    <xf numFmtId="0" fontId="0" fillId="0" borderId="63" xfId="0" applyBorder="1" applyAlignment="1">
      <alignment horizontal="center"/>
    </xf>
    <xf numFmtId="0" fontId="0" fillId="0" borderId="101" xfId="0" applyBorder="1" applyAlignment="1">
      <alignment horizontal="center"/>
    </xf>
    <xf numFmtId="0" fontId="0" fillId="0" borderId="65" xfId="0" applyBorder="1" applyAlignment="1">
      <alignment horizontal="center"/>
    </xf>
    <xf numFmtId="0" fontId="0" fillId="0" borderId="95" xfId="0" applyBorder="1" applyAlignment="1">
      <alignment horizontal="center"/>
    </xf>
    <xf numFmtId="0" fontId="41" fillId="3" borderId="2" xfId="0" applyFont="1" applyFill="1" applyBorder="1" applyAlignment="1">
      <alignment horizontal="center" vertical="center"/>
    </xf>
    <xf numFmtId="0" fontId="41" fillId="3" borderId="9"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0" xfId="0" applyFont="1" applyFill="1" applyBorder="1" applyAlignment="1">
      <alignment horizontal="center" vertical="center"/>
    </xf>
    <xf numFmtId="0" fontId="41" fillId="3" borderId="6" xfId="0" applyFont="1" applyFill="1" applyBorder="1" applyAlignment="1">
      <alignment horizontal="center" vertical="center"/>
    </xf>
    <xf numFmtId="0" fontId="41" fillId="3" borderId="8" xfId="0" applyFont="1" applyFill="1" applyBorder="1" applyAlignment="1">
      <alignment horizontal="center" vertical="center"/>
    </xf>
    <xf numFmtId="0" fontId="42" fillId="3" borderId="51" xfId="0" applyFont="1" applyFill="1" applyBorder="1" applyAlignment="1">
      <alignment horizontal="center" vertical="center"/>
    </xf>
    <xf numFmtId="0" fontId="42" fillId="3" borderId="52" xfId="0" applyFont="1" applyFill="1" applyBorder="1" applyAlignment="1">
      <alignment horizontal="center" vertical="center"/>
    </xf>
    <xf numFmtId="0" fontId="42" fillId="3" borderId="53" xfId="0" applyFont="1" applyFill="1" applyBorder="1" applyAlignment="1">
      <alignment horizontal="center" vertical="center"/>
    </xf>
    <xf numFmtId="0" fontId="28" fillId="16" borderId="62" xfId="0" applyFont="1" applyFill="1" applyBorder="1" applyAlignment="1">
      <alignment horizontal="left" vertical="center" wrapText="1" indent="1"/>
    </xf>
    <xf numFmtId="0" fontId="28" fillId="16" borderId="70" xfId="0" applyFont="1" applyFill="1" applyBorder="1" applyAlignment="1">
      <alignment horizontal="left" vertical="center" wrapText="1" indent="1"/>
    </xf>
    <xf numFmtId="0" fontId="28" fillId="16" borderId="22" xfId="0" applyFont="1" applyFill="1" applyBorder="1" applyAlignment="1">
      <alignment horizontal="left" vertical="center" wrapText="1" indent="1"/>
    </xf>
    <xf numFmtId="0" fontId="28" fillId="16" borderId="18" xfId="0" applyFont="1" applyFill="1" applyBorder="1" applyAlignment="1">
      <alignment horizontal="left" vertical="center" wrapText="1" indent="1"/>
    </xf>
    <xf numFmtId="0" fontId="28" fillId="16" borderId="24" xfId="0" applyFont="1" applyFill="1" applyBorder="1" applyAlignment="1">
      <alignment horizontal="left" vertical="center" wrapText="1" indent="1"/>
    </xf>
    <xf numFmtId="0" fontId="28" fillId="16" borderId="25" xfId="0" applyFont="1" applyFill="1" applyBorder="1" applyAlignment="1">
      <alignment horizontal="left" vertical="center" wrapText="1" indent="1"/>
    </xf>
    <xf numFmtId="0" fontId="48" fillId="3" borderId="70" xfId="0" applyFont="1" applyFill="1" applyBorder="1" applyAlignment="1" applyProtection="1">
      <alignment horizontal="left" vertical="center" indent="1"/>
      <protection locked="0"/>
    </xf>
    <xf numFmtId="0" fontId="48" fillId="3" borderId="71" xfId="0" applyFont="1" applyFill="1" applyBorder="1" applyAlignment="1" applyProtection="1">
      <alignment horizontal="left" vertical="center" indent="1"/>
      <protection locked="0"/>
    </xf>
    <xf numFmtId="0" fontId="8" fillId="3" borderId="18" xfId="0" applyFont="1" applyFill="1" applyBorder="1" applyAlignment="1" applyProtection="1">
      <alignment horizontal="left" vertical="center" wrapText="1" indent="1"/>
      <protection locked="0"/>
    </xf>
    <xf numFmtId="0" fontId="8" fillId="3" borderId="23" xfId="0" applyFont="1" applyFill="1" applyBorder="1" applyAlignment="1" applyProtection="1">
      <alignment horizontal="left" vertical="center" wrapText="1" indent="1"/>
      <protection locked="0"/>
    </xf>
    <xf numFmtId="0" fontId="8" fillId="3" borderId="25" xfId="0" applyFont="1" applyFill="1" applyBorder="1" applyAlignment="1" applyProtection="1">
      <alignment horizontal="left" vertical="center" wrapText="1" indent="1"/>
      <protection locked="0"/>
    </xf>
    <xf numFmtId="0" fontId="8" fillId="3" borderId="26" xfId="0" applyFont="1" applyFill="1" applyBorder="1" applyAlignment="1" applyProtection="1">
      <alignment horizontal="left" vertical="center" wrapText="1" indent="1"/>
      <protection locked="0"/>
    </xf>
    <xf numFmtId="0" fontId="33" fillId="14" borderId="22" xfId="0" applyFont="1" applyFill="1" applyBorder="1" applyAlignment="1">
      <alignment horizontal="center" vertical="center"/>
    </xf>
    <xf numFmtId="0" fontId="33" fillId="14" borderId="18" xfId="0" applyFont="1" applyFill="1" applyBorder="1" applyAlignment="1">
      <alignment horizontal="center" vertical="center"/>
    </xf>
    <xf numFmtId="0" fontId="35" fillId="14" borderId="18" xfId="0" applyFont="1" applyFill="1" applyBorder="1" applyAlignment="1">
      <alignment horizontal="center" vertical="center" wrapText="1"/>
    </xf>
    <xf numFmtId="0" fontId="33" fillId="14" borderId="23" xfId="0" applyFont="1" applyFill="1" applyBorder="1" applyAlignment="1">
      <alignment horizontal="center" vertical="center"/>
    </xf>
    <xf numFmtId="0" fontId="40" fillId="3" borderId="25" xfId="0" applyFont="1" applyFill="1" applyBorder="1" applyAlignment="1">
      <alignment horizontal="left"/>
    </xf>
    <xf numFmtId="0" fontId="40" fillId="3" borderId="26" xfId="0" applyFont="1" applyFill="1" applyBorder="1" applyAlignment="1">
      <alignment horizontal="left"/>
    </xf>
    <xf numFmtId="0" fontId="40" fillId="3" borderId="18" xfId="0" applyFont="1" applyFill="1" applyBorder="1" applyAlignment="1">
      <alignment horizontal="left"/>
    </xf>
    <xf numFmtId="0" fontId="40" fillId="3" borderId="23" xfId="0" applyFont="1" applyFill="1" applyBorder="1" applyAlignment="1">
      <alignment horizontal="left"/>
    </xf>
    <xf numFmtId="0" fontId="40" fillId="3" borderId="70" xfId="0" applyFont="1" applyFill="1" applyBorder="1" applyAlignment="1">
      <alignment horizontal="left"/>
    </xf>
    <xf numFmtId="0" fontId="40" fillId="3" borderId="71" xfId="0" applyFont="1" applyFill="1" applyBorder="1" applyAlignment="1">
      <alignment horizontal="left"/>
    </xf>
    <xf numFmtId="0" fontId="47" fillId="3" borderId="69" xfId="0" applyFont="1" applyFill="1" applyBorder="1" applyAlignment="1">
      <alignment horizontal="center" vertical="center"/>
    </xf>
    <xf numFmtId="0" fontId="47" fillId="3" borderId="9" xfId="0" applyFont="1" applyFill="1" applyBorder="1" applyAlignment="1">
      <alignment horizontal="center" vertical="center"/>
    </xf>
    <xf numFmtId="0" fontId="47" fillId="3" borderId="68" xfId="0" applyFont="1" applyFill="1" applyBorder="1" applyAlignment="1">
      <alignment horizontal="center" vertical="center"/>
    </xf>
    <xf numFmtId="0" fontId="47" fillId="3" borderId="0" xfId="0" applyFont="1" applyFill="1" applyBorder="1" applyAlignment="1">
      <alignment horizontal="center" vertical="center"/>
    </xf>
    <xf numFmtId="0" fontId="47" fillId="3" borderId="72" xfId="0" applyFont="1" applyFill="1" applyBorder="1" applyAlignment="1">
      <alignment horizontal="center" vertical="center"/>
    </xf>
    <xf numFmtId="0" fontId="47" fillId="3" borderId="8" xfId="0" applyFont="1" applyFill="1" applyBorder="1" applyAlignment="1">
      <alignment horizontal="center" vertical="center"/>
    </xf>
    <xf numFmtId="0" fontId="1" fillId="0" borderId="106" xfId="0" applyFont="1" applyBorder="1" applyAlignment="1">
      <alignment horizontal="left" vertical="center" wrapText="1"/>
    </xf>
    <xf numFmtId="0" fontId="1" fillId="0" borderId="21" xfId="0" applyFont="1" applyBorder="1" applyAlignment="1">
      <alignment horizontal="left" vertical="center" wrapText="1"/>
    </xf>
    <xf numFmtId="0" fontId="1" fillId="0" borderId="32" xfId="0" applyFont="1" applyBorder="1" applyAlignment="1">
      <alignment horizontal="left" vertical="center" wrapText="1"/>
    </xf>
    <xf numFmtId="9" fontId="1" fillId="0" borderId="18" xfId="0" applyNumberFormat="1" applyFont="1" applyBorder="1" applyAlignment="1" applyProtection="1">
      <alignment horizontal="center" vertical="center" wrapText="1"/>
      <protection hidden="1"/>
    </xf>
    <xf numFmtId="0" fontId="1" fillId="0" borderId="0" xfId="0" applyFont="1" applyBorder="1"/>
    <xf numFmtId="0" fontId="4" fillId="0" borderId="18" xfId="0" applyFont="1" applyBorder="1" applyAlignment="1" applyProtection="1">
      <alignment horizontal="center" vertical="center"/>
      <protection hidden="1"/>
    </xf>
    <xf numFmtId="0" fontId="1" fillId="0" borderId="22" xfId="0" applyFont="1" applyBorder="1" applyAlignment="1" applyProtection="1">
      <alignment horizontal="center" vertical="center"/>
    </xf>
    <xf numFmtId="0" fontId="1" fillId="0" borderId="102" xfId="0" applyFont="1" applyBorder="1" applyAlignment="1" applyProtection="1">
      <alignment horizontal="center" vertical="center"/>
    </xf>
    <xf numFmtId="0" fontId="1" fillId="0" borderId="18" xfId="0" applyFont="1" applyBorder="1" applyAlignment="1" applyProtection="1">
      <alignment horizontal="center" vertical="center" wrapText="1"/>
      <protection locked="0"/>
    </xf>
    <xf numFmtId="0" fontId="1" fillId="0" borderId="103"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103" xfId="0" applyFont="1" applyBorder="1" applyAlignment="1" applyProtection="1">
      <alignment horizontal="center" vertical="center" wrapText="1"/>
      <protection locked="0"/>
    </xf>
    <xf numFmtId="0" fontId="1" fillId="0" borderId="18" xfId="0" applyFont="1" applyBorder="1" applyAlignment="1" applyProtection="1">
      <alignment horizontal="center" vertical="center"/>
      <protection locked="0"/>
    </xf>
    <xf numFmtId="0" fontId="1" fillId="0" borderId="103" xfId="0" applyFont="1" applyBorder="1" applyAlignment="1" applyProtection="1">
      <alignment horizontal="center" vertical="center"/>
      <protection locked="0"/>
    </xf>
    <xf numFmtId="0" fontId="4" fillId="0" borderId="18" xfId="0" applyFont="1" applyFill="1" applyBorder="1" applyAlignment="1" applyProtection="1">
      <alignment horizontal="center" vertical="center" wrapText="1"/>
      <protection hidden="1"/>
    </xf>
    <xf numFmtId="0" fontId="4" fillId="0" borderId="103" xfId="0" applyFont="1" applyFill="1" applyBorder="1" applyAlignment="1" applyProtection="1">
      <alignment horizontal="center" vertical="center" wrapText="1"/>
      <protection hidden="1"/>
    </xf>
    <xf numFmtId="9" fontId="1" fillId="0" borderId="103" xfId="0" applyNumberFormat="1" applyFont="1" applyBorder="1" applyAlignment="1" applyProtection="1">
      <alignment horizontal="center" vertical="center" wrapText="1"/>
      <protection hidden="1"/>
    </xf>
    <xf numFmtId="9" fontId="1" fillId="0" borderId="18" xfId="0" applyNumberFormat="1" applyFont="1" applyBorder="1" applyAlignment="1" applyProtection="1">
      <alignment horizontal="center" vertical="center" wrapText="1"/>
      <protection locked="0"/>
    </xf>
    <xf numFmtId="9" fontId="1" fillId="0" borderId="103" xfId="0" applyNumberFormat="1" applyFont="1" applyBorder="1" applyAlignment="1" applyProtection="1">
      <alignment horizontal="center" vertical="center" wrapText="1"/>
      <protection locked="0"/>
    </xf>
    <xf numFmtId="0" fontId="4" fillId="0" borderId="103" xfId="0" applyFont="1" applyBorder="1" applyAlignment="1" applyProtection="1">
      <alignment horizontal="center" vertical="center"/>
      <protection hidden="1"/>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center"/>
    </xf>
    <xf numFmtId="0" fontId="4" fillId="12" borderId="18" xfId="0" applyFont="1" applyFill="1" applyBorder="1" applyAlignment="1">
      <alignment horizontal="center" vertical="center" wrapText="1"/>
    </xf>
    <xf numFmtId="0" fontId="4" fillId="12" borderId="23" xfId="0" applyFont="1" applyFill="1" applyBorder="1" applyAlignment="1">
      <alignment horizontal="center" vertical="center" wrapText="1"/>
    </xf>
    <xf numFmtId="0" fontId="48" fillId="12" borderId="22" xfId="0" applyFont="1" applyFill="1" applyBorder="1" applyAlignment="1">
      <alignment horizontal="center" vertical="center" textRotation="90"/>
    </xf>
    <xf numFmtId="0" fontId="4" fillId="12" borderId="18" xfId="0" applyFont="1" applyFill="1" applyBorder="1" applyAlignment="1">
      <alignment horizontal="center" vertical="center"/>
    </xf>
    <xf numFmtId="0" fontId="4" fillId="12" borderId="18" xfId="0" applyFont="1" applyFill="1" applyBorder="1" applyAlignment="1">
      <alignment horizontal="center" vertical="center" textRotation="90" wrapText="1"/>
    </xf>
    <xf numFmtId="0" fontId="22" fillId="0" borderId="18"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protection locked="0"/>
    </xf>
    <xf numFmtId="0" fontId="44" fillId="0" borderId="18" xfId="0" applyFont="1" applyFill="1" applyBorder="1" applyAlignment="1" applyProtection="1">
      <alignment horizontal="center" vertical="center" wrapText="1"/>
      <protection hidden="1"/>
    </xf>
    <xf numFmtId="0" fontId="22" fillId="0" borderId="22" xfId="0" applyFont="1" applyBorder="1" applyAlignment="1" applyProtection="1">
      <alignment horizontal="center" vertical="center"/>
    </xf>
    <xf numFmtId="0" fontId="43" fillId="0" borderId="18" xfId="0" applyFont="1" applyBorder="1" applyAlignment="1" applyProtection="1">
      <alignment horizontal="center" vertical="center" wrapText="1"/>
      <protection locked="0"/>
    </xf>
    <xf numFmtId="0" fontId="44" fillId="0" borderId="18" xfId="0" applyFont="1" applyBorder="1" applyAlignment="1" applyProtection="1">
      <alignment horizontal="center" vertical="center"/>
      <protection hidden="1"/>
    </xf>
    <xf numFmtId="9" fontId="22" fillId="0" borderId="18" xfId="0" applyNumberFormat="1" applyFont="1" applyBorder="1" applyAlignment="1" applyProtection="1">
      <alignment horizontal="center" vertical="center" wrapText="1"/>
      <protection hidden="1"/>
    </xf>
    <xf numFmtId="9" fontId="22" fillId="0" borderId="18" xfId="0" applyNumberFormat="1" applyFont="1" applyBorder="1" applyAlignment="1" applyProtection="1">
      <alignment horizontal="center" vertical="center" wrapText="1"/>
      <protection locked="0"/>
    </xf>
    <xf numFmtId="0" fontId="14" fillId="18" borderId="0" xfId="0" applyFont="1" applyFill="1" applyAlignment="1">
      <alignment horizontal="center" vertical="center" textRotation="90" wrapText="1" readingOrder="1"/>
    </xf>
    <xf numFmtId="0" fontId="14" fillId="18" borderId="5" xfId="0" applyFont="1" applyFill="1" applyBorder="1" applyAlignment="1">
      <alignment horizontal="center" vertical="center" textRotation="90" wrapText="1" readingOrder="1"/>
    </xf>
    <xf numFmtId="0" fontId="17" fillId="10" borderId="10" xfId="0" applyFont="1" applyFill="1" applyBorder="1" applyAlignment="1">
      <alignment horizontal="center" vertical="center" wrapText="1" readingOrder="1"/>
    </xf>
    <xf numFmtId="0" fontId="17" fillId="10" borderId="11" xfId="0" applyFont="1" applyFill="1" applyBorder="1" applyAlignment="1">
      <alignment horizontal="center" vertical="center" wrapText="1" readingOrder="1"/>
    </xf>
    <xf numFmtId="0" fontId="17" fillId="10" borderId="12" xfId="0" applyFont="1" applyFill="1" applyBorder="1" applyAlignment="1">
      <alignment horizontal="center" vertical="center" wrapText="1" readingOrder="1"/>
    </xf>
    <xf numFmtId="0" fontId="17" fillId="10" borderId="13" xfId="0" applyFont="1" applyFill="1" applyBorder="1" applyAlignment="1">
      <alignment horizontal="center" vertical="center" wrapText="1" readingOrder="1"/>
    </xf>
    <xf numFmtId="0" fontId="17" fillId="10" borderId="0" xfId="0" applyFont="1" applyFill="1" applyBorder="1" applyAlignment="1">
      <alignment horizontal="center" vertical="center" wrapText="1" readingOrder="1"/>
    </xf>
    <xf numFmtId="0" fontId="17" fillId="10" borderId="14" xfId="0" applyFont="1" applyFill="1" applyBorder="1" applyAlignment="1">
      <alignment horizontal="center" vertical="center" wrapText="1" readingOrder="1"/>
    </xf>
    <xf numFmtId="0" fontId="17" fillId="10" borderId="15" xfId="0" applyFont="1" applyFill="1" applyBorder="1" applyAlignment="1">
      <alignment horizontal="center" vertical="center" wrapText="1" readingOrder="1"/>
    </xf>
    <xf numFmtId="0" fontId="17" fillId="10" borderId="16" xfId="0" applyFont="1" applyFill="1" applyBorder="1" applyAlignment="1">
      <alignment horizontal="center" vertical="center" wrapText="1" readingOrder="1"/>
    </xf>
    <xf numFmtId="0" fontId="17" fillId="10" borderId="17" xfId="0" applyFont="1" applyFill="1" applyBorder="1" applyAlignment="1">
      <alignment horizontal="center" vertical="center" wrapText="1" readingOrder="1"/>
    </xf>
    <xf numFmtId="0" fontId="17" fillId="9" borderId="10" xfId="0" applyFont="1" applyFill="1" applyBorder="1" applyAlignment="1">
      <alignment horizontal="center" vertical="center" wrapText="1" readingOrder="1"/>
    </xf>
    <xf numFmtId="0" fontId="17" fillId="9" borderId="11" xfId="0" applyFont="1" applyFill="1" applyBorder="1" applyAlignment="1">
      <alignment horizontal="center" vertical="center" wrapText="1" readingOrder="1"/>
    </xf>
    <xf numFmtId="0" fontId="17" fillId="9" borderId="12" xfId="0" applyFont="1" applyFill="1" applyBorder="1" applyAlignment="1">
      <alignment horizontal="center" vertical="center" wrapText="1" readingOrder="1"/>
    </xf>
    <xf numFmtId="0" fontId="17" fillId="9" borderId="13" xfId="0" applyFont="1" applyFill="1" applyBorder="1" applyAlignment="1">
      <alignment horizontal="center" vertical="center" wrapText="1" readingOrder="1"/>
    </xf>
    <xf numFmtId="0" fontId="17" fillId="9" borderId="0" xfId="0" applyFont="1" applyFill="1" applyBorder="1" applyAlignment="1">
      <alignment horizontal="center" vertical="center" wrapText="1" readingOrder="1"/>
    </xf>
    <xf numFmtId="0" fontId="17" fillId="9" borderId="14" xfId="0" applyFont="1" applyFill="1" applyBorder="1" applyAlignment="1">
      <alignment horizontal="center" vertical="center" wrapText="1" readingOrder="1"/>
    </xf>
    <xf numFmtId="0" fontId="17" fillId="9" borderId="15" xfId="0" applyFont="1" applyFill="1" applyBorder="1" applyAlignment="1">
      <alignment horizontal="center" vertical="center" wrapText="1" readingOrder="1"/>
    </xf>
    <xf numFmtId="0" fontId="17" fillId="9" borderId="16" xfId="0" applyFont="1" applyFill="1" applyBorder="1" applyAlignment="1">
      <alignment horizontal="center" vertical="center" wrapText="1" readingOrder="1"/>
    </xf>
    <xf numFmtId="0" fontId="17" fillId="9" borderId="17" xfId="0" applyFont="1" applyFill="1" applyBorder="1" applyAlignment="1">
      <alignment horizontal="center" vertical="center" wrapText="1" readingOrder="1"/>
    </xf>
    <xf numFmtId="0" fontId="17" fillId="11" borderId="10" xfId="0" applyFont="1" applyFill="1" applyBorder="1" applyAlignment="1">
      <alignment horizontal="center" vertical="center" wrapText="1" readingOrder="1"/>
    </xf>
    <xf numFmtId="0" fontId="17" fillId="11" borderId="11" xfId="0" applyFont="1" applyFill="1" applyBorder="1" applyAlignment="1">
      <alignment horizontal="center" vertical="center" wrapText="1" readingOrder="1"/>
    </xf>
    <xf numFmtId="0" fontId="17" fillId="11" borderId="12" xfId="0" applyFont="1" applyFill="1" applyBorder="1" applyAlignment="1">
      <alignment horizontal="center" vertical="center" wrapText="1" readingOrder="1"/>
    </xf>
    <xf numFmtId="0" fontId="17" fillId="11" borderId="13" xfId="0" applyFont="1" applyFill="1" applyBorder="1" applyAlignment="1">
      <alignment horizontal="center" vertical="center" wrapText="1" readingOrder="1"/>
    </xf>
    <xf numFmtId="0" fontId="17" fillId="11" borderId="0" xfId="0" applyFont="1" applyFill="1" applyBorder="1" applyAlignment="1">
      <alignment horizontal="center" vertical="center" wrapText="1" readingOrder="1"/>
    </xf>
    <xf numFmtId="0" fontId="17" fillId="11" borderId="14" xfId="0" applyFont="1" applyFill="1" applyBorder="1" applyAlignment="1">
      <alignment horizontal="center" vertical="center" wrapText="1" readingOrder="1"/>
    </xf>
    <xf numFmtId="0" fontId="17" fillId="11" borderId="15" xfId="0" applyFont="1" applyFill="1" applyBorder="1" applyAlignment="1">
      <alignment horizontal="center" vertical="center" wrapText="1" readingOrder="1"/>
    </xf>
    <xf numFmtId="0" fontId="17" fillId="11" borderId="16" xfId="0" applyFont="1" applyFill="1" applyBorder="1" applyAlignment="1">
      <alignment horizontal="center" vertical="center" wrapText="1" readingOrder="1"/>
    </xf>
    <xf numFmtId="0" fontId="17" fillId="11" borderId="17" xfId="0" applyFont="1" applyFill="1" applyBorder="1" applyAlignment="1">
      <alignment horizontal="center" vertical="center" wrapText="1" readingOrder="1"/>
    </xf>
    <xf numFmtId="0" fontId="17" fillId="5" borderId="10" xfId="0" applyFont="1" applyFill="1" applyBorder="1" applyAlignment="1">
      <alignment horizontal="center" vertical="center" wrapText="1" readingOrder="1"/>
    </xf>
    <xf numFmtId="0" fontId="17" fillId="5" borderId="11" xfId="0" applyFont="1" applyFill="1" applyBorder="1" applyAlignment="1">
      <alignment horizontal="center" vertical="center" wrapText="1" readingOrder="1"/>
    </xf>
    <xf numFmtId="0" fontId="17" fillId="5" borderId="12" xfId="0" applyFont="1" applyFill="1" applyBorder="1" applyAlignment="1">
      <alignment horizontal="center" vertical="center" wrapText="1" readingOrder="1"/>
    </xf>
    <xf numFmtId="0" fontId="17" fillId="5" borderId="13" xfId="0" applyFont="1" applyFill="1" applyBorder="1" applyAlignment="1">
      <alignment horizontal="center" vertical="center" wrapText="1" readingOrder="1"/>
    </xf>
    <xf numFmtId="0" fontId="17" fillId="5" borderId="0" xfId="0" applyFont="1" applyFill="1" applyBorder="1" applyAlignment="1">
      <alignment horizontal="center" vertical="center" wrapText="1" readingOrder="1"/>
    </xf>
    <xf numFmtId="0" fontId="17" fillId="5" borderId="14" xfId="0" applyFont="1" applyFill="1" applyBorder="1" applyAlignment="1">
      <alignment horizontal="center" vertical="center" wrapText="1" readingOrder="1"/>
    </xf>
    <xf numFmtId="0" fontId="17" fillId="5" borderId="15" xfId="0" applyFont="1" applyFill="1" applyBorder="1" applyAlignment="1">
      <alignment horizontal="center" vertical="center" wrapText="1" readingOrder="1"/>
    </xf>
    <xf numFmtId="0" fontId="17" fillId="5" borderId="16" xfId="0" applyFont="1" applyFill="1" applyBorder="1" applyAlignment="1">
      <alignment horizontal="center" vertical="center" wrapText="1" readingOrder="1"/>
    </xf>
    <xf numFmtId="0" fontId="17" fillId="5" borderId="17" xfId="0" applyFont="1" applyFill="1" applyBorder="1" applyAlignment="1">
      <alignment horizontal="center" vertical="center" wrapText="1" readingOrder="1"/>
    </xf>
    <xf numFmtId="0" fontId="13" fillId="0" borderId="2" xfId="0" applyFont="1" applyBorder="1" applyAlignment="1">
      <alignment horizontal="center" vertical="center" wrapText="1"/>
    </xf>
    <xf numFmtId="0" fontId="13" fillId="0" borderId="9"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6" fillId="9" borderId="0" xfId="0" applyFont="1" applyFill="1" applyAlignment="1" applyProtection="1">
      <alignment horizontal="center" vertical="center" wrapText="1" readingOrder="1"/>
      <protection hidden="1"/>
    </xf>
    <xf numFmtId="0" fontId="16" fillId="9" borderId="5" xfId="0" applyFont="1" applyFill="1" applyBorder="1" applyAlignment="1" applyProtection="1">
      <alignment horizontal="center" vertical="center" wrapText="1" readingOrder="1"/>
      <protection hidden="1"/>
    </xf>
    <xf numFmtId="0" fontId="16" fillId="9" borderId="0" xfId="0" applyFont="1" applyFill="1" applyBorder="1" applyAlignment="1" applyProtection="1">
      <alignment horizontal="center" vertical="center" wrapText="1" readingOrder="1"/>
      <protection hidden="1"/>
    </xf>
    <xf numFmtId="0" fontId="16" fillId="9" borderId="2" xfId="0" applyFont="1" applyFill="1" applyBorder="1" applyAlignment="1" applyProtection="1">
      <alignment horizontal="center" vertical="center" wrapText="1" readingOrder="1"/>
      <protection hidden="1"/>
    </xf>
    <xf numFmtId="0" fontId="16" fillId="9" borderId="9" xfId="0" applyFont="1" applyFill="1" applyBorder="1" applyAlignment="1" applyProtection="1">
      <alignment horizontal="center" vertical="center" wrapText="1" readingOrder="1"/>
      <protection hidden="1"/>
    </xf>
    <xf numFmtId="0" fontId="16" fillId="9" borderId="4" xfId="0" applyFont="1" applyFill="1" applyBorder="1" applyAlignment="1" applyProtection="1">
      <alignment horizontal="center" vertical="center" wrapText="1" readingOrder="1"/>
      <protection hidden="1"/>
    </xf>
    <xf numFmtId="0" fontId="16" fillId="9" borderId="3" xfId="0" applyFont="1" applyFill="1" applyBorder="1" applyAlignment="1" applyProtection="1">
      <alignment horizontal="center" vertical="center" wrapText="1" readingOrder="1"/>
      <protection hidden="1"/>
    </xf>
    <xf numFmtId="0" fontId="14" fillId="18" borderId="0" xfId="0" applyFont="1" applyFill="1" applyAlignment="1">
      <alignment horizontal="center" vertical="center" wrapText="1" readingOrder="1"/>
    </xf>
    <xf numFmtId="0" fontId="13" fillId="0" borderId="0" xfId="0" applyFont="1" applyBorder="1" applyAlignment="1">
      <alignment horizontal="center" vertical="center"/>
    </xf>
    <xf numFmtId="0" fontId="13" fillId="0" borderId="9" xfId="0" applyFont="1" applyBorder="1" applyAlignment="1">
      <alignment horizontal="center" vertical="center" wrapText="1"/>
    </xf>
    <xf numFmtId="0" fontId="16" fillId="9" borderId="6" xfId="0" applyFont="1" applyFill="1" applyBorder="1" applyAlignment="1" applyProtection="1">
      <alignment horizontal="center" vertical="center" wrapText="1" readingOrder="1"/>
      <protection hidden="1"/>
    </xf>
    <xf numFmtId="0" fontId="16" fillId="9" borderId="8" xfId="0" applyFont="1" applyFill="1" applyBorder="1" applyAlignment="1" applyProtection="1">
      <alignment horizontal="center" vertical="center" wrapText="1" readingOrder="1"/>
      <protection hidden="1"/>
    </xf>
    <xf numFmtId="0" fontId="16" fillId="9" borderId="7" xfId="0" applyFont="1" applyFill="1" applyBorder="1" applyAlignment="1" applyProtection="1">
      <alignment horizontal="center" vertical="center" wrapText="1" readingOrder="1"/>
      <protection hidden="1"/>
    </xf>
    <xf numFmtId="0" fontId="16" fillId="10" borderId="4" xfId="0" applyFont="1" applyFill="1" applyBorder="1" applyAlignment="1" applyProtection="1">
      <alignment horizontal="center" wrapText="1" readingOrder="1"/>
      <protection hidden="1"/>
    </xf>
    <xf numFmtId="0" fontId="16" fillId="10" borderId="0" xfId="0" applyFont="1" applyFill="1" applyBorder="1" applyAlignment="1" applyProtection="1">
      <alignment horizontal="center" wrapText="1" readingOrder="1"/>
      <protection hidden="1"/>
    </xf>
    <xf numFmtId="0" fontId="16" fillId="10" borderId="5" xfId="0" applyFont="1" applyFill="1" applyBorder="1" applyAlignment="1" applyProtection="1">
      <alignment horizontal="center" wrapText="1" readingOrder="1"/>
      <protection hidden="1"/>
    </xf>
    <xf numFmtId="0" fontId="16" fillId="10" borderId="6" xfId="0" applyFont="1" applyFill="1" applyBorder="1" applyAlignment="1" applyProtection="1">
      <alignment horizontal="center" wrapText="1" readingOrder="1"/>
      <protection hidden="1"/>
    </xf>
    <xf numFmtId="0" fontId="16" fillId="10" borderId="8" xfId="0" applyFont="1" applyFill="1" applyBorder="1" applyAlignment="1" applyProtection="1">
      <alignment horizontal="center" wrapText="1" readingOrder="1"/>
      <protection hidden="1"/>
    </xf>
    <xf numFmtId="0" fontId="16" fillId="10" borderId="7" xfId="0" applyFont="1" applyFill="1" applyBorder="1" applyAlignment="1" applyProtection="1">
      <alignment horizontal="center" wrapText="1" readingOrder="1"/>
      <protection hidden="1"/>
    </xf>
    <xf numFmtId="0" fontId="16" fillId="10" borderId="2" xfId="0" applyFont="1" applyFill="1" applyBorder="1" applyAlignment="1" applyProtection="1">
      <alignment horizontal="center" wrapText="1" readingOrder="1"/>
      <protection hidden="1"/>
    </xf>
    <xf numFmtId="0" fontId="16" fillId="10" borderId="9" xfId="0" applyFont="1" applyFill="1" applyBorder="1" applyAlignment="1" applyProtection="1">
      <alignment horizontal="center" wrapText="1" readingOrder="1"/>
      <protection hidden="1"/>
    </xf>
    <xf numFmtId="0" fontId="16" fillId="10" borderId="3" xfId="0" applyFont="1" applyFill="1" applyBorder="1" applyAlignment="1" applyProtection="1">
      <alignment horizontal="center" wrapText="1" readingOrder="1"/>
      <protection hidden="1"/>
    </xf>
    <xf numFmtId="0" fontId="16" fillId="11" borderId="4" xfId="0" applyFont="1" applyFill="1" applyBorder="1" applyAlignment="1" applyProtection="1">
      <alignment horizontal="center" wrapText="1" readingOrder="1"/>
      <protection hidden="1"/>
    </xf>
    <xf numFmtId="0" fontId="16" fillId="11" borderId="0" xfId="0" applyFont="1" applyFill="1" applyBorder="1" applyAlignment="1" applyProtection="1">
      <alignment horizontal="center" wrapText="1" readingOrder="1"/>
      <protection hidden="1"/>
    </xf>
    <xf numFmtId="0" fontId="16" fillId="11" borderId="5" xfId="0" applyFont="1" applyFill="1" applyBorder="1" applyAlignment="1" applyProtection="1">
      <alignment horizontal="center" wrapText="1" readingOrder="1"/>
      <protection hidden="1"/>
    </xf>
    <xf numFmtId="0" fontId="16" fillId="11" borderId="6" xfId="0" applyFont="1" applyFill="1" applyBorder="1" applyAlignment="1" applyProtection="1">
      <alignment horizontal="center" wrapText="1" readingOrder="1"/>
      <protection hidden="1"/>
    </xf>
    <xf numFmtId="0" fontId="16" fillId="11" borderId="8" xfId="0" applyFont="1" applyFill="1" applyBorder="1" applyAlignment="1" applyProtection="1">
      <alignment horizontal="center" wrapText="1" readingOrder="1"/>
      <protection hidden="1"/>
    </xf>
    <xf numFmtId="0" fontId="16" fillId="11" borderId="7" xfId="0" applyFont="1" applyFill="1" applyBorder="1" applyAlignment="1" applyProtection="1">
      <alignment horizontal="center" wrapText="1" readingOrder="1"/>
      <protection hidden="1"/>
    </xf>
    <xf numFmtId="0" fontId="16" fillId="11" borderId="2" xfId="0" applyFont="1" applyFill="1" applyBorder="1" applyAlignment="1" applyProtection="1">
      <alignment horizontal="center" wrapText="1" readingOrder="1"/>
      <protection hidden="1"/>
    </xf>
    <xf numFmtId="0" fontId="16" fillId="11" borderId="9" xfId="0" applyFont="1" applyFill="1" applyBorder="1" applyAlignment="1" applyProtection="1">
      <alignment horizontal="center" wrapText="1" readingOrder="1"/>
      <protection hidden="1"/>
    </xf>
    <xf numFmtId="0" fontId="16" fillId="11" borderId="3" xfId="0" applyFont="1" applyFill="1" applyBorder="1" applyAlignment="1" applyProtection="1">
      <alignment horizontal="center" wrapText="1" readingOrder="1"/>
      <protection hidden="1"/>
    </xf>
    <xf numFmtId="0" fontId="16" fillId="5" borderId="0" xfId="0" applyFont="1" applyFill="1" applyBorder="1" applyAlignment="1" applyProtection="1">
      <alignment horizontal="center" wrapText="1" readingOrder="1"/>
      <protection hidden="1"/>
    </xf>
    <xf numFmtId="0" fontId="16" fillId="5" borderId="5" xfId="0" applyFont="1" applyFill="1" applyBorder="1" applyAlignment="1" applyProtection="1">
      <alignment horizontal="center" wrapText="1" readingOrder="1"/>
      <protection hidden="1"/>
    </xf>
    <xf numFmtId="0" fontId="16" fillId="5" borderId="4" xfId="0" applyFont="1" applyFill="1" applyBorder="1" applyAlignment="1" applyProtection="1">
      <alignment horizontal="center" wrapText="1" readingOrder="1"/>
      <protection hidden="1"/>
    </xf>
    <xf numFmtId="0" fontId="16" fillId="5" borderId="6" xfId="0" applyFont="1" applyFill="1" applyBorder="1" applyAlignment="1" applyProtection="1">
      <alignment horizontal="center" wrapText="1" readingOrder="1"/>
      <protection hidden="1"/>
    </xf>
    <xf numFmtId="0" fontId="16" fillId="5" borderId="8" xfId="0" applyFont="1" applyFill="1" applyBorder="1" applyAlignment="1" applyProtection="1">
      <alignment horizontal="center" wrapText="1" readingOrder="1"/>
      <protection hidden="1"/>
    </xf>
    <xf numFmtId="0" fontId="16" fillId="5" borderId="7" xfId="0" applyFont="1" applyFill="1" applyBorder="1" applyAlignment="1" applyProtection="1">
      <alignment horizontal="center" wrapText="1" readingOrder="1"/>
      <protection hidden="1"/>
    </xf>
    <xf numFmtId="0" fontId="16" fillId="5" borderId="2" xfId="0" applyFont="1" applyFill="1" applyBorder="1" applyAlignment="1" applyProtection="1">
      <alignment horizontal="center" wrapText="1" readingOrder="1"/>
      <protection hidden="1"/>
    </xf>
    <xf numFmtId="0" fontId="16" fillId="5" borderId="9" xfId="0" applyFont="1" applyFill="1" applyBorder="1" applyAlignment="1" applyProtection="1">
      <alignment horizontal="center" wrapText="1" readingOrder="1"/>
      <protection hidden="1"/>
    </xf>
    <xf numFmtId="0" fontId="16" fillId="5" borderId="3" xfId="0" applyFont="1" applyFill="1" applyBorder="1" applyAlignment="1" applyProtection="1">
      <alignment horizontal="center" wrapText="1" readingOrder="1"/>
      <protection hidden="1"/>
    </xf>
    <xf numFmtId="0" fontId="20" fillId="0" borderId="0" xfId="0" applyFont="1" applyAlignment="1">
      <alignment horizontal="center" vertical="center" wrapText="1"/>
    </xf>
    <xf numFmtId="0" fontId="26" fillId="9" borderId="10" xfId="0" applyFont="1" applyFill="1" applyBorder="1" applyAlignment="1">
      <alignment horizontal="center" vertical="center" wrapText="1" readingOrder="1"/>
    </xf>
    <xf numFmtId="0" fontId="26" fillId="9" borderId="11" xfId="0" applyFont="1" applyFill="1" applyBorder="1" applyAlignment="1">
      <alignment horizontal="center" vertical="center" wrapText="1" readingOrder="1"/>
    </xf>
    <xf numFmtId="0" fontId="26" fillId="9" borderId="12" xfId="0" applyFont="1" applyFill="1" applyBorder="1" applyAlignment="1">
      <alignment horizontal="center" vertical="center" wrapText="1" readingOrder="1"/>
    </xf>
    <xf numFmtId="0" fontId="26" fillId="9" borderId="13" xfId="0" applyFont="1" applyFill="1" applyBorder="1" applyAlignment="1">
      <alignment horizontal="center" vertical="center" wrapText="1" readingOrder="1"/>
    </xf>
    <xf numFmtId="0" fontId="26" fillId="9" borderId="0" xfId="0" applyFont="1" applyFill="1" applyBorder="1" applyAlignment="1">
      <alignment horizontal="center" vertical="center" wrapText="1" readingOrder="1"/>
    </xf>
    <xf numFmtId="0" fontId="26" fillId="9" borderId="14" xfId="0" applyFont="1" applyFill="1" applyBorder="1" applyAlignment="1">
      <alignment horizontal="center" vertical="center" wrapText="1" readingOrder="1"/>
    </xf>
    <xf numFmtId="0" fontId="26" fillId="9" borderId="15" xfId="0" applyFont="1" applyFill="1" applyBorder="1" applyAlignment="1">
      <alignment horizontal="center" vertical="center" wrapText="1" readingOrder="1"/>
    </xf>
    <xf numFmtId="0" fontId="26" fillId="9" borderId="16" xfId="0" applyFont="1" applyFill="1" applyBorder="1" applyAlignment="1">
      <alignment horizontal="center" vertical="center" wrapText="1" readingOrder="1"/>
    </xf>
    <xf numFmtId="0" fontId="26" fillId="9" borderId="17" xfId="0" applyFont="1" applyFill="1" applyBorder="1" applyAlignment="1">
      <alignment horizontal="center" vertical="center" wrapText="1" readingOrder="1"/>
    </xf>
    <xf numFmtId="0" fontId="27" fillId="0" borderId="2" xfId="0" applyFont="1" applyBorder="1" applyAlignment="1">
      <alignment horizontal="center" vertical="center" wrapText="1"/>
    </xf>
    <xf numFmtId="0" fontId="27" fillId="0" borderId="9" xfId="0" applyFont="1" applyBorder="1" applyAlignment="1">
      <alignment horizontal="center" vertical="center"/>
    </xf>
    <xf numFmtId="0" fontId="27" fillId="0" borderId="4" xfId="0" applyFont="1" applyBorder="1" applyAlignment="1">
      <alignment horizontal="center" vertical="center" wrapText="1"/>
    </xf>
    <xf numFmtId="0" fontId="27" fillId="0" borderId="0"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Alignment="1">
      <alignment horizontal="center" vertical="center"/>
    </xf>
    <xf numFmtId="0" fontId="27" fillId="0" borderId="6" xfId="0" applyFont="1" applyBorder="1" applyAlignment="1">
      <alignment horizontal="center" vertical="center"/>
    </xf>
    <xf numFmtId="0" fontId="27" fillId="0" borderId="8" xfId="0" applyFont="1" applyBorder="1" applyAlignment="1">
      <alignment horizontal="center" vertical="center"/>
    </xf>
    <xf numFmtId="0" fontId="26" fillId="10" borderId="10" xfId="0" applyFont="1" applyFill="1" applyBorder="1" applyAlignment="1">
      <alignment horizontal="center" vertical="center" wrapText="1" readingOrder="1"/>
    </xf>
    <xf numFmtId="0" fontId="26" fillId="10" borderId="11" xfId="0" applyFont="1" applyFill="1" applyBorder="1" applyAlignment="1">
      <alignment horizontal="center" vertical="center" wrapText="1" readingOrder="1"/>
    </xf>
    <xf numFmtId="0" fontId="26" fillId="10" borderId="12" xfId="0" applyFont="1" applyFill="1" applyBorder="1" applyAlignment="1">
      <alignment horizontal="center" vertical="center" wrapText="1" readingOrder="1"/>
    </xf>
    <xf numFmtId="0" fontId="26" fillId="10" borderId="13" xfId="0" applyFont="1" applyFill="1" applyBorder="1" applyAlignment="1">
      <alignment horizontal="center" vertical="center" wrapText="1" readingOrder="1"/>
    </xf>
    <xf numFmtId="0" fontId="26" fillId="10" borderId="0" xfId="0" applyFont="1" applyFill="1" applyBorder="1" applyAlignment="1">
      <alignment horizontal="center" vertical="center" wrapText="1" readingOrder="1"/>
    </xf>
    <xf numFmtId="0" fontId="26" fillId="10" borderId="14" xfId="0" applyFont="1" applyFill="1" applyBorder="1" applyAlignment="1">
      <alignment horizontal="center" vertical="center" wrapText="1" readingOrder="1"/>
    </xf>
    <xf numFmtId="0" fontId="26" fillId="10" borderId="15" xfId="0" applyFont="1" applyFill="1" applyBorder="1" applyAlignment="1">
      <alignment horizontal="center" vertical="center" wrapText="1" readingOrder="1"/>
    </xf>
    <xf numFmtId="0" fontId="26" fillId="10" borderId="16" xfId="0" applyFont="1" applyFill="1" applyBorder="1" applyAlignment="1">
      <alignment horizontal="center" vertical="center" wrapText="1" readingOrder="1"/>
    </xf>
    <xf numFmtId="0" fontId="26" fillId="10" borderId="17" xfId="0" applyFont="1" applyFill="1" applyBorder="1" applyAlignment="1">
      <alignment horizontal="center" vertical="center" wrapText="1" readingOrder="1"/>
    </xf>
    <xf numFmtId="0" fontId="27" fillId="0" borderId="3" xfId="0" applyFont="1" applyBorder="1" applyAlignment="1">
      <alignment horizontal="center" vertical="center"/>
    </xf>
    <xf numFmtId="0" fontId="27" fillId="0" borderId="5" xfId="0" applyFont="1" applyBorder="1" applyAlignment="1">
      <alignment horizontal="center" vertical="center"/>
    </xf>
    <xf numFmtId="0" fontId="27" fillId="0" borderId="7" xfId="0" applyFont="1" applyBorder="1" applyAlignment="1">
      <alignment horizontal="center" vertical="center"/>
    </xf>
    <xf numFmtId="0" fontId="26" fillId="5" borderId="10" xfId="0" applyFont="1" applyFill="1" applyBorder="1" applyAlignment="1">
      <alignment horizontal="center" vertical="center" wrapText="1" readingOrder="1"/>
    </xf>
    <xf numFmtId="0" fontId="26" fillId="5" borderId="11" xfId="0" applyFont="1" applyFill="1" applyBorder="1" applyAlignment="1">
      <alignment horizontal="center" vertical="center" wrapText="1" readingOrder="1"/>
    </xf>
    <xf numFmtId="0" fontId="26" fillId="5" borderId="12" xfId="0" applyFont="1" applyFill="1" applyBorder="1" applyAlignment="1">
      <alignment horizontal="center" vertical="center" wrapText="1" readingOrder="1"/>
    </xf>
    <xf numFmtId="0" fontId="26" fillId="5" borderId="13" xfId="0" applyFont="1" applyFill="1" applyBorder="1" applyAlignment="1">
      <alignment horizontal="center" vertical="center" wrapText="1" readingOrder="1"/>
    </xf>
    <xf numFmtId="0" fontId="26" fillId="5" borderId="0" xfId="0" applyFont="1" applyFill="1" applyBorder="1" applyAlignment="1">
      <alignment horizontal="center" vertical="center" wrapText="1" readingOrder="1"/>
    </xf>
    <xf numFmtId="0" fontId="26" fillId="5" borderId="14" xfId="0" applyFont="1" applyFill="1" applyBorder="1" applyAlignment="1">
      <alignment horizontal="center" vertical="center" wrapText="1" readingOrder="1"/>
    </xf>
    <xf numFmtId="0" fontId="26" fillId="5" borderId="15" xfId="0" applyFont="1" applyFill="1" applyBorder="1" applyAlignment="1">
      <alignment horizontal="center" vertical="center" wrapText="1" readingOrder="1"/>
    </xf>
    <xf numFmtId="0" fontId="26" fillId="5" borderId="16" xfId="0" applyFont="1" applyFill="1" applyBorder="1" applyAlignment="1">
      <alignment horizontal="center" vertical="center" wrapText="1" readingOrder="1"/>
    </xf>
    <xf numFmtId="0" fontId="26" fillId="5" borderId="17" xfId="0" applyFont="1" applyFill="1" applyBorder="1" applyAlignment="1">
      <alignment horizontal="center" vertical="center" wrapText="1" readingOrder="1"/>
    </xf>
    <xf numFmtId="0" fontId="26" fillId="11" borderId="10" xfId="0" applyFont="1" applyFill="1" applyBorder="1" applyAlignment="1">
      <alignment horizontal="center" vertical="center" wrapText="1" readingOrder="1"/>
    </xf>
    <xf numFmtId="0" fontId="26" fillId="11" borderId="11" xfId="0" applyFont="1" applyFill="1" applyBorder="1" applyAlignment="1">
      <alignment horizontal="center" vertical="center" wrapText="1" readingOrder="1"/>
    </xf>
    <xf numFmtId="0" fontId="26" fillId="11" borderId="12" xfId="0" applyFont="1" applyFill="1" applyBorder="1" applyAlignment="1">
      <alignment horizontal="center" vertical="center" wrapText="1" readingOrder="1"/>
    </xf>
    <xf numFmtId="0" fontId="26" fillId="11" borderId="13" xfId="0" applyFont="1" applyFill="1" applyBorder="1" applyAlignment="1">
      <alignment horizontal="center" vertical="center" wrapText="1" readingOrder="1"/>
    </xf>
    <xf numFmtId="0" fontId="26" fillId="11" borderId="0" xfId="0" applyFont="1" applyFill="1" applyBorder="1" applyAlignment="1">
      <alignment horizontal="center" vertical="center" wrapText="1" readingOrder="1"/>
    </xf>
    <xf numFmtId="0" fontId="26" fillId="11" borderId="14" xfId="0" applyFont="1" applyFill="1" applyBorder="1" applyAlignment="1">
      <alignment horizontal="center" vertical="center" wrapText="1" readingOrder="1"/>
    </xf>
    <xf numFmtId="0" fontId="26" fillId="11" borderId="15" xfId="0" applyFont="1" applyFill="1" applyBorder="1" applyAlignment="1">
      <alignment horizontal="center" vertical="center" wrapText="1" readingOrder="1"/>
    </xf>
    <xf numFmtId="0" fontId="26" fillId="11" borderId="16" xfId="0" applyFont="1" applyFill="1" applyBorder="1" applyAlignment="1">
      <alignment horizontal="center" vertical="center" wrapText="1" readingOrder="1"/>
    </xf>
    <xf numFmtId="0" fontId="26" fillId="11" borderId="17" xfId="0" applyFont="1" applyFill="1" applyBorder="1" applyAlignment="1">
      <alignment horizontal="center" vertical="center" wrapText="1" readingOrder="1"/>
    </xf>
    <xf numFmtId="0" fontId="27" fillId="0" borderId="9" xfId="0" applyFont="1" applyBorder="1" applyAlignment="1">
      <alignment horizontal="center" vertical="center" wrapText="1"/>
    </xf>
    <xf numFmtId="0" fontId="65" fillId="18" borderId="20" xfId="0" applyFont="1" applyFill="1" applyBorder="1" applyAlignment="1">
      <alignment horizontal="center" vertical="center" wrapText="1" readingOrder="1"/>
    </xf>
    <xf numFmtId="0" fontId="65" fillId="18" borderId="21" xfId="0" applyFont="1" applyFill="1" applyBorder="1" applyAlignment="1">
      <alignment horizontal="center" vertical="center" wrapText="1" readingOrder="1"/>
    </xf>
    <xf numFmtId="0" fontId="65" fillId="18" borderId="32" xfId="0" applyFont="1" applyFill="1" applyBorder="1" applyAlignment="1">
      <alignment horizontal="center" vertical="center" wrapText="1" readingOrder="1"/>
    </xf>
    <xf numFmtId="0" fontId="57" fillId="18" borderId="20" xfId="0" applyFont="1" applyFill="1" applyBorder="1" applyAlignment="1">
      <alignment horizontal="center" vertical="center" wrapText="1" readingOrder="1"/>
    </xf>
    <xf numFmtId="0" fontId="57" fillId="18" borderId="21" xfId="0" applyFont="1" applyFill="1" applyBorder="1" applyAlignment="1">
      <alignment horizontal="center" vertical="center" wrapText="1" readingOrder="1"/>
    </xf>
    <xf numFmtId="0" fontId="22" fillId="3" borderId="0" xfId="0" applyFont="1" applyFill="1" applyBorder="1" applyAlignment="1">
      <alignment horizontal="justify" vertical="center" wrapText="1"/>
    </xf>
    <xf numFmtId="0" fontId="23" fillId="18" borderId="29" xfId="0" applyFont="1" applyFill="1" applyBorder="1" applyAlignment="1">
      <alignment horizontal="center" vertical="center" wrapText="1" readingOrder="1"/>
    </xf>
    <xf numFmtId="0" fontId="23" fillId="18" borderId="30" xfId="0" applyFont="1" applyFill="1" applyBorder="1" applyAlignment="1">
      <alignment horizontal="center" vertical="center" wrapText="1" readingOrder="1"/>
    </xf>
    <xf numFmtId="0" fontId="23" fillId="3" borderId="27" xfId="0" applyFont="1" applyFill="1" applyBorder="1" applyAlignment="1">
      <alignment horizontal="center" vertical="center" wrapText="1" readingOrder="1"/>
    </xf>
    <xf numFmtId="0" fontId="23" fillId="3" borderId="22" xfId="0" applyFont="1" applyFill="1" applyBorder="1" applyAlignment="1">
      <alignment horizontal="center" vertical="center" wrapText="1" readingOrder="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4"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41">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00CD99"/>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2820551-2059-4016-8C7F-8FC244B9FB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0164" y="495440"/>
          <a:ext cx="824699" cy="655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920750</xdr:colOff>
      <xdr:row>3</xdr:row>
      <xdr:rowOff>52387</xdr:rowOff>
    </xdr:from>
    <xdr:to>
      <xdr:col>3</xdr:col>
      <xdr:colOff>746126</xdr:colOff>
      <xdr:row>6</xdr:row>
      <xdr:rowOff>134937</xdr:rowOff>
    </xdr:to>
    <xdr:pic>
      <xdr:nvPicPr>
        <xdr:cNvPr id="2" name="Imagen 1">
          <a:extLst>
            <a:ext uri="{FF2B5EF4-FFF2-40B4-BE49-F238E27FC236}">
              <a16:creationId xmlns:a16="http://schemas.microsoft.com/office/drawing/2014/main" id="{83986E98-DAE3-4EBD-975D-03EBC1966525}"/>
            </a:ext>
          </a:extLst>
        </xdr:cNvPr>
        <xdr:cNvPicPr>
          <a:picLocks noChangeAspect="1"/>
        </xdr:cNvPicPr>
      </xdr:nvPicPr>
      <xdr:blipFill>
        <a:blip xmlns:r="http://schemas.openxmlformats.org/officeDocument/2006/relationships" r:embed="rId1"/>
        <a:stretch>
          <a:fillRect/>
        </a:stretch>
      </xdr:blipFill>
      <xdr:spPr>
        <a:xfrm>
          <a:off x="1547813" y="584200"/>
          <a:ext cx="817563"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9"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10:E222"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6">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0"/>
            <x v="6"/>
            <x v="7"/>
            <x v="8"/>
            <x v="9"/>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10:C220" totalsRowShown="0" headerRowDxfId="3" dataDxfId="2">
  <autoFilter ref="B210:C220"/>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topLeftCell="A7" zoomScale="120" zoomScaleNormal="120" workbookViewId="0"/>
  </sheetViews>
  <sheetFormatPr baseColWidth="10" defaultColWidth="11.42578125" defaultRowHeight="15" x14ac:dyDescent="0.25"/>
  <cols>
    <col min="1" max="1" width="2.7109375" style="55" customWidth="1" collapsed="1"/>
    <col min="2" max="3" width="24.7109375" style="55" customWidth="1" collapsed="1"/>
    <col min="4" max="4" width="16" style="55" customWidth="1" collapsed="1"/>
    <col min="5" max="5" width="24.7109375" style="55" customWidth="1" collapsed="1"/>
    <col min="6" max="6" width="27.7109375" style="55" customWidth="1" collapsed="1"/>
    <col min="7" max="8" width="24.7109375" style="55" customWidth="1" collapsed="1"/>
    <col min="9" max="16384" width="11.42578125" style="55" collapsed="1"/>
  </cols>
  <sheetData>
    <row r="1" spans="1:8" ht="15.75" thickBot="1" x14ac:dyDescent="0.3"/>
    <row r="2" spans="1:8" ht="18" x14ac:dyDescent="0.25">
      <c r="B2" s="245" t="s">
        <v>147</v>
      </c>
      <c r="C2" s="246"/>
      <c r="D2" s="246"/>
      <c r="E2" s="246"/>
      <c r="F2" s="246"/>
      <c r="G2" s="246"/>
      <c r="H2" s="247"/>
    </row>
    <row r="3" spans="1:8" x14ac:dyDescent="0.25">
      <c r="B3" s="56"/>
      <c r="C3" s="57"/>
      <c r="D3" s="57"/>
      <c r="E3" s="57"/>
      <c r="F3" s="57"/>
      <c r="G3" s="57"/>
      <c r="H3" s="58"/>
    </row>
    <row r="4" spans="1:8" ht="63" customHeight="1" x14ac:dyDescent="0.25">
      <c r="B4" s="248" t="s">
        <v>204</v>
      </c>
      <c r="C4" s="249"/>
      <c r="D4" s="249"/>
      <c r="E4" s="249"/>
      <c r="F4" s="249"/>
      <c r="G4" s="249"/>
      <c r="H4" s="250"/>
    </row>
    <row r="5" spans="1:8" ht="63" customHeight="1" x14ac:dyDescent="0.25">
      <c r="B5" s="251"/>
      <c r="C5" s="252"/>
      <c r="D5" s="252"/>
      <c r="E5" s="252"/>
      <c r="F5" s="252"/>
      <c r="G5" s="252"/>
      <c r="H5" s="253"/>
    </row>
    <row r="6" spans="1:8" ht="16.5" x14ac:dyDescent="0.25">
      <c r="A6" s="135"/>
      <c r="B6" s="254" t="s">
        <v>145</v>
      </c>
      <c r="C6" s="255"/>
      <c r="D6" s="255"/>
      <c r="E6" s="255"/>
      <c r="F6" s="255"/>
      <c r="G6" s="255"/>
      <c r="H6" s="256"/>
    </row>
    <row r="7" spans="1:8" ht="95.25" customHeight="1" x14ac:dyDescent="0.25">
      <c r="A7" s="135"/>
      <c r="B7" s="263" t="s">
        <v>150</v>
      </c>
      <c r="C7" s="263"/>
      <c r="D7" s="263"/>
      <c r="E7" s="263"/>
      <c r="F7" s="263"/>
      <c r="G7" s="263"/>
      <c r="H7" s="264"/>
    </row>
    <row r="8" spans="1:8" ht="16.5" x14ac:dyDescent="0.25">
      <c r="A8" s="135"/>
      <c r="B8" s="136"/>
      <c r="C8" s="80"/>
      <c r="D8" s="80"/>
      <c r="E8" s="80"/>
      <c r="F8" s="80"/>
      <c r="G8" s="80"/>
      <c r="H8" s="131"/>
    </row>
    <row r="9" spans="1:8" ht="16.5" customHeight="1" x14ac:dyDescent="0.25">
      <c r="A9" s="135"/>
      <c r="B9" s="257" t="s">
        <v>223</v>
      </c>
      <c r="C9" s="257"/>
      <c r="D9" s="257"/>
      <c r="E9" s="257"/>
      <c r="F9" s="257"/>
      <c r="G9" s="257"/>
      <c r="H9" s="258"/>
    </row>
    <row r="10" spans="1:8" ht="16.5" customHeight="1" x14ac:dyDescent="0.25">
      <c r="A10" s="135"/>
      <c r="B10" s="257"/>
      <c r="C10" s="257"/>
      <c r="D10" s="257"/>
      <c r="E10" s="257"/>
      <c r="F10" s="257"/>
      <c r="G10" s="257"/>
      <c r="H10" s="258"/>
    </row>
    <row r="11" spans="1:8" ht="11.65" customHeight="1" x14ac:dyDescent="0.25">
      <c r="A11" s="135"/>
      <c r="B11" s="257"/>
      <c r="C11" s="257"/>
      <c r="D11" s="257"/>
      <c r="E11" s="257"/>
      <c r="F11" s="257"/>
      <c r="G11" s="257"/>
      <c r="H11" s="258"/>
    </row>
    <row r="12" spans="1:8" ht="11.65" customHeight="1" thickBot="1" x14ac:dyDescent="0.3">
      <c r="A12" s="135"/>
      <c r="B12" s="130"/>
      <c r="C12" s="130"/>
      <c r="D12" s="130"/>
      <c r="E12" s="130"/>
      <c r="F12" s="130"/>
      <c r="G12" s="130"/>
      <c r="H12" s="133"/>
    </row>
    <row r="13" spans="1:8" ht="15.4" customHeight="1" thickTop="1" x14ac:dyDescent="0.25">
      <c r="A13" s="135"/>
      <c r="B13" s="130"/>
      <c r="C13" s="265" t="s">
        <v>146</v>
      </c>
      <c r="D13" s="260"/>
      <c r="E13" s="261" t="s">
        <v>183</v>
      </c>
      <c r="F13" s="262"/>
      <c r="G13" s="130"/>
      <c r="H13" s="133"/>
    </row>
    <row r="14" spans="1:8" ht="11.65" customHeight="1" x14ac:dyDescent="0.25">
      <c r="A14" s="135"/>
      <c r="B14" s="130"/>
      <c r="C14" s="266" t="s">
        <v>177</v>
      </c>
      <c r="D14" s="267"/>
      <c r="E14" s="268" t="s">
        <v>182</v>
      </c>
      <c r="F14" s="228"/>
      <c r="G14" s="130"/>
      <c r="H14" s="133"/>
    </row>
    <row r="15" spans="1:8" ht="11.65" customHeight="1" x14ac:dyDescent="0.25">
      <c r="A15" s="135"/>
      <c r="B15" s="130"/>
      <c r="C15" s="266" t="s">
        <v>179</v>
      </c>
      <c r="D15" s="267"/>
      <c r="E15" s="268" t="s">
        <v>181</v>
      </c>
      <c r="F15" s="228"/>
      <c r="G15" s="130"/>
      <c r="H15" s="133"/>
    </row>
    <row r="16" spans="1:8" ht="11.65" customHeight="1" x14ac:dyDescent="0.25">
      <c r="A16" s="135"/>
      <c r="B16" s="130"/>
      <c r="C16" s="266" t="s">
        <v>216</v>
      </c>
      <c r="D16" s="267"/>
      <c r="E16" s="268" t="s">
        <v>220</v>
      </c>
      <c r="F16" s="228"/>
      <c r="G16" s="130"/>
      <c r="H16" s="133"/>
    </row>
    <row r="17" spans="1:8" ht="13.5" customHeight="1" x14ac:dyDescent="0.25">
      <c r="A17" s="135"/>
      <c r="B17" s="130"/>
      <c r="C17" s="266" t="s">
        <v>217</v>
      </c>
      <c r="D17" s="267"/>
      <c r="E17" s="268" t="s">
        <v>180</v>
      </c>
      <c r="F17" s="228"/>
      <c r="G17" s="130"/>
      <c r="H17" s="132"/>
    </row>
    <row r="18" spans="1:8" ht="12.4" customHeight="1" x14ac:dyDescent="0.25">
      <c r="A18" s="135"/>
      <c r="B18" s="130"/>
      <c r="C18" s="266" t="s">
        <v>218</v>
      </c>
      <c r="D18" s="267"/>
      <c r="E18" s="274" t="s">
        <v>221</v>
      </c>
      <c r="F18" s="228"/>
      <c r="G18" s="130"/>
      <c r="H18" s="133"/>
    </row>
    <row r="19" spans="1:8" ht="24" customHeight="1" thickBot="1" x14ac:dyDescent="0.3">
      <c r="A19" s="135"/>
      <c r="B19" s="130"/>
      <c r="C19" s="272" t="s">
        <v>219</v>
      </c>
      <c r="D19" s="273"/>
      <c r="E19" s="275" t="s">
        <v>222</v>
      </c>
      <c r="F19" s="276"/>
      <c r="G19" s="130"/>
      <c r="H19" s="133"/>
    </row>
    <row r="20" spans="1:8" ht="11.65" customHeight="1" thickTop="1" x14ac:dyDescent="0.25">
      <c r="A20" s="135"/>
      <c r="B20" s="130"/>
      <c r="C20" s="137"/>
      <c r="D20" s="137"/>
      <c r="E20" s="137"/>
      <c r="F20" s="137"/>
      <c r="G20" s="130"/>
      <c r="H20" s="133"/>
    </row>
    <row r="21" spans="1:8" ht="27.4" customHeight="1" thickBot="1" x14ac:dyDescent="0.3">
      <c r="A21" s="135"/>
      <c r="B21" s="269" t="s">
        <v>215</v>
      </c>
      <c r="C21" s="270"/>
      <c r="D21" s="270"/>
      <c r="E21" s="270"/>
      <c r="F21" s="270"/>
      <c r="G21" s="270"/>
      <c r="H21" s="271"/>
    </row>
    <row r="22" spans="1:8" ht="15.75" thickTop="1" x14ac:dyDescent="0.25">
      <c r="A22" s="135"/>
      <c r="B22" s="139"/>
      <c r="C22" s="259" t="s">
        <v>146</v>
      </c>
      <c r="D22" s="260"/>
      <c r="E22" s="261" t="s">
        <v>183</v>
      </c>
      <c r="F22" s="262"/>
      <c r="G22" s="137"/>
      <c r="H22" s="138"/>
    </row>
    <row r="23" spans="1:8" ht="13.5" customHeight="1" x14ac:dyDescent="0.25">
      <c r="A23" s="135"/>
      <c r="B23" s="140"/>
      <c r="C23" s="239" t="s">
        <v>177</v>
      </c>
      <c r="D23" s="240"/>
      <c r="E23" s="241" t="s">
        <v>182</v>
      </c>
      <c r="F23" s="242"/>
      <c r="G23" s="75"/>
      <c r="H23" s="134"/>
    </row>
    <row r="24" spans="1:8" ht="13.5" customHeight="1" x14ac:dyDescent="0.25">
      <c r="A24" s="135"/>
      <c r="B24" s="140"/>
      <c r="C24" s="225" t="s">
        <v>178</v>
      </c>
      <c r="D24" s="226"/>
      <c r="E24" s="227" t="s">
        <v>180</v>
      </c>
      <c r="F24" s="228"/>
      <c r="G24" s="75"/>
      <c r="H24" s="134"/>
    </row>
    <row r="25" spans="1:8" ht="13.5" customHeight="1" x14ac:dyDescent="0.25">
      <c r="A25" s="135"/>
      <c r="B25" s="140"/>
      <c r="C25" s="225" t="s">
        <v>179</v>
      </c>
      <c r="D25" s="226"/>
      <c r="E25" s="227" t="s">
        <v>181</v>
      </c>
      <c r="F25" s="228"/>
      <c r="G25" s="75"/>
      <c r="H25" s="134"/>
    </row>
    <row r="26" spans="1:8" ht="22.9" customHeight="1" x14ac:dyDescent="0.25">
      <c r="A26" s="135"/>
      <c r="B26" s="140"/>
      <c r="C26" s="225" t="s">
        <v>148</v>
      </c>
      <c r="D26" s="226"/>
      <c r="E26" s="243" t="s">
        <v>149</v>
      </c>
      <c r="F26" s="244"/>
      <c r="G26" s="75"/>
      <c r="H26" s="134"/>
    </row>
    <row r="27" spans="1:8" ht="69.75" customHeight="1" x14ac:dyDescent="0.25">
      <c r="A27" s="135"/>
      <c r="B27" s="140"/>
      <c r="C27" s="234" t="s">
        <v>2</v>
      </c>
      <c r="D27" s="232"/>
      <c r="E27" s="229" t="s">
        <v>184</v>
      </c>
      <c r="F27" s="230"/>
      <c r="G27" s="75"/>
      <c r="H27" s="76"/>
    </row>
    <row r="28" spans="1:8" ht="34.5" customHeight="1" x14ac:dyDescent="0.25">
      <c r="B28" s="72"/>
      <c r="C28" s="231" t="s">
        <v>3</v>
      </c>
      <c r="D28" s="232"/>
      <c r="E28" s="229" t="s">
        <v>185</v>
      </c>
      <c r="F28" s="230"/>
      <c r="G28" s="75"/>
      <c r="H28" s="76"/>
    </row>
    <row r="29" spans="1:8" ht="27.75" customHeight="1" x14ac:dyDescent="0.25">
      <c r="B29" s="72"/>
      <c r="C29" s="231" t="s">
        <v>42</v>
      </c>
      <c r="D29" s="232"/>
      <c r="E29" s="229" t="s">
        <v>186</v>
      </c>
      <c r="F29" s="230"/>
      <c r="G29" s="75"/>
      <c r="H29" s="76"/>
    </row>
    <row r="30" spans="1:8" ht="28.5" customHeight="1" x14ac:dyDescent="0.25">
      <c r="B30" s="72"/>
      <c r="C30" s="231" t="s">
        <v>1</v>
      </c>
      <c r="D30" s="232"/>
      <c r="E30" s="229" t="s">
        <v>187</v>
      </c>
      <c r="F30" s="230"/>
      <c r="G30" s="75"/>
      <c r="H30" s="76"/>
    </row>
    <row r="31" spans="1:8" ht="72.75" customHeight="1" x14ac:dyDescent="0.25">
      <c r="B31" s="72"/>
      <c r="C31" s="231" t="s">
        <v>48</v>
      </c>
      <c r="D31" s="232"/>
      <c r="E31" s="229" t="s">
        <v>152</v>
      </c>
      <c r="F31" s="230"/>
      <c r="G31" s="75"/>
      <c r="H31" s="76"/>
    </row>
    <row r="32" spans="1:8" ht="64.5" customHeight="1" x14ac:dyDescent="0.25">
      <c r="B32" s="72"/>
      <c r="C32" s="231" t="s">
        <v>151</v>
      </c>
      <c r="D32" s="232"/>
      <c r="E32" s="229" t="s">
        <v>153</v>
      </c>
      <c r="F32" s="230"/>
      <c r="G32" s="75"/>
      <c r="H32" s="76"/>
    </row>
    <row r="33" spans="2:8" ht="71.25" customHeight="1" x14ac:dyDescent="0.25">
      <c r="B33" s="72"/>
      <c r="C33" s="233" t="s">
        <v>154</v>
      </c>
      <c r="D33" s="234"/>
      <c r="E33" s="229" t="s">
        <v>155</v>
      </c>
      <c r="F33" s="230"/>
      <c r="G33" s="75"/>
      <c r="H33" s="76"/>
    </row>
    <row r="34" spans="2:8" ht="55.5" customHeight="1" x14ac:dyDescent="0.25">
      <c r="B34" s="72"/>
      <c r="C34" s="233" t="s">
        <v>46</v>
      </c>
      <c r="D34" s="234"/>
      <c r="E34" s="229" t="s">
        <v>156</v>
      </c>
      <c r="F34" s="230"/>
      <c r="G34" s="75"/>
      <c r="H34" s="76"/>
    </row>
    <row r="35" spans="2:8" ht="42" customHeight="1" x14ac:dyDescent="0.25">
      <c r="B35" s="72"/>
      <c r="C35" s="233" t="s">
        <v>144</v>
      </c>
      <c r="D35" s="234"/>
      <c r="E35" s="229" t="s">
        <v>157</v>
      </c>
      <c r="F35" s="230"/>
      <c r="G35" s="75"/>
      <c r="H35" s="76"/>
    </row>
    <row r="36" spans="2:8" ht="59.25" customHeight="1" x14ac:dyDescent="0.25">
      <c r="B36" s="72"/>
      <c r="C36" s="233" t="s">
        <v>12</v>
      </c>
      <c r="D36" s="234"/>
      <c r="E36" s="229" t="s">
        <v>158</v>
      </c>
      <c r="F36" s="230"/>
      <c r="G36" s="75"/>
      <c r="H36" s="76"/>
    </row>
    <row r="37" spans="2:8" ht="23.25" customHeight="1" x14ac:dyDescent="0.25">
      <c r="B37" s="72"/>
      <c r="C37" s="233" t="s">
        <v>162</v>
      </c>
      <c r="D37" s="234"/>
      <c r="E37" s="229" t="s">
        <v>159</v>
      </c>
      <c r="F37" s="230"/>
      <c r="G37" s="75"/>
      <c r="H37" s="76"/>
    </row>
    <row r="38" spans="2:8" ht="30.75" customHeight="1" x14ac:dyDescent="0.25">
      <c r="B38" s="72"/>
      <c r="C38" s="233" t="s">
        <v>163</v>
      </c>
      <c r="D38" s="234"/>
      <c r="E38" s="229" t="s">
        <v>160</v>
      </c>
      <c r="F38" s="230"/>
      <c r="G38" s="75"/>
      <c r="H38" s="76"/>
    </row>
    <row r="39" spans="2:8" ht="35.25" customHeight="1" x14ac:dyDescent="0.25">
      <c r="B39" s="72"/>
      <c r="C39" s="233" t="s">
        <v>163</v>
      </c>
      <c r="D39" s="234"/>
      <c r="E39" s="229" t="s">
        <v>160</v>
      </c>
      <c r="F39" s="230"/>
      <c r="G39" s="75"/>
      <c r="H39" s="76"/>
    </row>
    <row r="40" spans="2:8" ht="33" customHeight="1" x14ac:dyDescent="0.25">
      <c r="B40" s="72"/>
      <c r="C40" s="233" t="s">
        <v>164</v>
      </c>
      <c r="D40" s="234"/>
      <c r="E40" s="229" t="s">
        <v>161</v>
      </c>
      <c r="F40" s="230"/>
      <c r="G40" s="75"/>
      <c r="H40" s="76"/>
    </row>
    <row r="41" spans="2:8" ht="30" customHeight="1" x14ac:dyDescent="0.25">
      <c r="B41" s="72"/>
      <c r="C41" s="233" t="s">
        <v>165</v>
      </c>
      <c r="D41" s="234"/>
      <c r="E41" s="229" t="s">
        <v>166</v>
      </c>
      <c r="F41" s="230"/>
      <c r="G41" s="75"/>
      <c r="H41" s="76"/>
    </row>
    <row r="42" spans="2:8" ht="35.25" customHeight="1" x14ac:dyDescent="0.25">
      <c r="B42" s="72"/>
      <c r="C42" s="233" t="s">
        <v>167</v>
      </c>
      <c r="D42" s="234"/>
      <c r="E42" s="229" t="s">
        <v>168</v>
      </c>
      <c r="F42" s="230"/>
      <c r="G42" s="75"/>
      <c r="H42" s="76"/>
    </row>
    <row r="43" spans="2:8" ht="31.5" customHeight="1" x14ac:dyDescent="0.25">
      <c r="B43" s="72"/>
      <c r="C43" s="233" t="s">
        <v>169</v>
      </c>
      <c r="D43" s="234"/>
      <c r="E43" s="229" t="s">
        <v>170</v>
      </c>
      <c r="F43" s="230"/>
      <c r="G43" s="75"/>
      <c r="H43" s="76"/>
    </row>
    <row r="44" spans="2:8" ht="35.25" customHeight="1" x14ac:dyDescent="0.25">
      <c r="B44" s="72"/>
      <c r="C44" s="233" t="s">
        <v>171</v>
      </c>
      <c r="D44" s="234"/>
      <c r="E44" s="229" t="s">
        <v>172</v>
      </c>
      <c r="F44" s="230"/>
      <c r="G44" s="75"/>
      <c r="H44" s="76"/>
    </row>
    <row r="45" spans="2:8" ht="59.25" customHeight="1" x14ac:dyDescent="0.25">
      <c r="B45" s="72"/>
      <c r="C45" s="233" t="s">
        <v>29</v>
      </c>
      <c r="D45" s="234"/>
      <c r="E45" s="229" t="s">
        <v>173</v>
      </c>
      <c r="F45" s="230"/>
      <c r="G45" s="75"/>
      <c r="H45" s="76"/>
    </row>
    <row r="46" spans="2:8" ht="29.25" customHeight="1" x14ac:dyDescent="0.25">
      <c r="B46" s="72"/>
      <c r="C46" s="233" t="s">
        <v>175</v>
      </c>
      <c r="D46" s="234"/>
      <c r="E46" s="229" t="s">
        <v>174</v>
      </c>
      <c r="F46" s="230"/>
      <c r="G46" s="75"/>
      <c r="H46" s="76"/>
    </row>
    <row r="47" spans="2:8" ht="82.5" customHeight="1" x14ac:dyDescent="0.25">
      <c r="B47" s="72"/>
      <c r="C47" s="233" t="s">
        <v>39</v>
      </c>
      <c r="D47" s="234"/>
      <c r="E47" s="229" t="s">
        <v>176</v>
      </c>
      <c r="F47" s="230"/>
      <c r="G47" s="75"/>
      <c r="H47" s="76"/>
    </row>
    <row r="48" spans="2:8" ht="46.5" customHeight="1" thickBot="1" x14ac:dyDescent="0.3">
      <c r="B48" s="72"/>
      <c r="C48" s="235"/>
      <c r="D48" s="236"/>
      <c r="E48" s="237"/>
      <c r="F48" s="238"/>
      <c r="G48" s="75"/>
      <c r="H48" s="76"/>
    </row>
    <row r="49" spans="2:8" ht="6.75" customHeight="1" thickTop="1" x14ac:dyDescent="0.25">
      <c r="B49" s="72"/>
      <c r="C49" s="73"/>
      <c r="D49" s="73"/>
      <c r="E49" s="74"/>
      <c r="F49" s="74"/>
      <c r="G49" s="75"/>
      <c r="H49" s="76"/>
    </row>
    <row r="50" spans="2:8" x14ac:dyDescent="0.25">
      <c r="B50" s="72"/>
      <c r="C50" s="125"/>
      <c r="D50" s="125"/>
      <c r="E50" s="125"/>
      <c r="F50" s="125"/>
      <c r="G50" s="75"/>
      <c r="H50" s="76"/>
    </row>
    <row r="51" spans="2:8" ht="21" customHeight="1" x14ac:dyDescent="0.25">
      <c r="B51" s="124" t="s">
        <v>208</v>
      </c>
      <c r="C51" s="125"/>
      <c r="D51" s="125"/>
      <c r="E51" s="125"/>
      <c r="F51" s="125"/>
      <c r="G51" s="125"/>
      <c r="H51" s="126"/>
    </row>
    <row r="52" spans="2:8" ht="20.25" customHeight="1" x14ac:dyDescent="0.25">
      <c r="B52" s="124" t="s">
        <v>209</v>
      </c>
      <c r="C52" s="125"/>
      <c r="D52" s="125"/>
      <c r="E52" s="125"/>
      <c r="F52" s="125"/>
      <c r="G52" s="125"/>
      <c r="H52" s="126"/>
    </row>
    <row r="53" spans="2:8" ht="20.25" customHeight="1" x14ac:dyDescent="0.25">
      <c r="B53" s="124" t="s">
        <v>210</v>
      </c>
      <c r="C53" s="125"/>
      <c r="D53" s="125"/>
      <c r="E53" s="125"/>
      <c r="F53" s="125"/>
      <c r="G53" s="125"/>
      <c r="H53" s="126"/>
    </row>
    <row r="54" spans="2:8" ht="20.25" customHeight="1" x14ac:dyDescent="0.25">
      <c r="B54" s="124" t="s">
        <v>211</v>
      </c>
      <c r="C54" s="125"/>
      <c r="D54" s="125"/>
      <c r="E54" s="125"/>
      <c r="F54" s="125"/>
      <c r="G54" s="125"/>
      <c r="H54" s="126"/>
    </row>
    <row r="55" spans="2:8" ht="14.65" customHeight="1" x14ac:dyDescent="0.25">
      <c r="B55" s="124" t="s">
        <v>212</v>
      </c>
      <c r="C55" s="125"/>
      <c r="D55" s="125"/>
      <c r="E55" s="125"/>
      <c r="F55" s="125"/>
      <c r="G55" s="125"/>
      <c r="H55" s="126"/>
    </row>
    <row r="56" spans="2:8" ht="15.75" thickBot="1" x14ac:dyDescent="0.3">
      <c r="B56" s="77"/>
      <c r="C56" s="78"/>
      <c r="D56" s="78"/>
      <c r="E56" s="78"/>
      <c r="F56" s="78"/>
      <c r="G56" s="78"/>
      <c r="H56" s="79"/>
    </row>
  </sheetData>
  <mergeCells count="74">
    <mergeCell ref="C19:D19"/>
    <mergeCell ref="C18:D18"/>
    <mergeCell ref="C17:D17"/>
    <mergeCell ref="C16:D16"/>
    <mergeCell ref="E16:F16"/>
    <mergeCell ref="E17:F17"/>
    <mergeCell ref="E18:F18"/>
    <mergeCell ref="E19:F19"/>
    <mergeCell ref="C24:D24"/>
    <mergeCell ref="E24:F24"/>
    <mergeCell ref="B2:H2"/>
    <mergeCell ref="B4:H5"/>
    <mergeCell ref="B6:H6"/>
    <mergeCell ref="B9:H11"/>
    <mergeCell ref="C22:D22"/>
    <mergeCell ref="E22:F22"/>
    <mergeCell ref="B7:H7"/>
    <mergeCell ref="C13:D13"/>
    <mergeCell ref="E13:F13"/>
    <mergeCell ref="C14:D14"/>
    <mergeCell ref="C15:D15"/>
    <mergeCell ref="E14:F14"/>
    <mergeCell ref="E15:F15"/>
    <mergeCell ref="B21:H21"/>
    <mergeCell ref="C36:D36"/>
    <mergeCell ref="E36:F36"/>
    <mergeCell ref="C23:D23"/>
    <mergeCell ref="E23:F23"/>
    <mergeCell ref="C27:D27"/>
    <mergeCell ref="E27:F27"/>
    <mergeCell ref="C31:D31"/>
    <mergeCell ref="C28:D28"/>
    <mergeCell ref="C29:D29"/>
    <mergeCell ref="C30:D30"/>
    <mergeCell ref="E28:F28"/>
    <mergeCell ref="E29:F29"/>
    <mergeCell ref="E30:F30"/>
    <mergeCell ref="E31:F31"/>
    <mergeCell ref="C26:D26"/>
    <mergeCell ref="E26:F26"/>
    <mergeCell ref="E44:F44"/>
    <mergeCell ref="C42:D42"/>
    <mergeCell ref="C41:D41"/>
    <mergeCell ref="E41:F41"/>
    <mergeCell ref="E42:F42"/>
    <mergeCell ref="C44:D44"/>
    <mergeCell ref="C37:D37"/>
    <mergeCell ref="E37:F37"/>
    <mergeCell ref="C43:D43"/>
    <mergeCell ref="C39:D39"/>
    <mergeCell ref="E39:F39"/>
    <mergeCell ref="C40:D40"/>
    <mergeCell ref="E40:F40"/>
    <mergeCell ref="E43:F43"/>
    <mergeCell ref="E38:F38"/>
    <mergeCell ref="C38:D38"/>
    <mergeCell ref="C45:D45"/>
    <mergeCell ref="E45:F45"/>
    <mergeCell ref="C46:D46"/>
    <mergeCell ref="E46:F46"/>
    <mergeCell ref="C48:D48"/>
    <mergeCell ref="E48:F48"/>
    <mergeCell ref="C47:D47"/>
    <mergeCell ref="E47:F47"/>
    <mergeCell ref="C25:D25"/>
    <mergeCell ref="E25:F25"/>
    <mergeCell ref="E32:F32"/>
    <mergeCell ref="C32:D32"/>
    <mergeCell ref="C35:D35"/>
    <mergeCell ref="E35:F35"/>
    <mergeCell ref="E33:F33"/>
    <mergeCell ref="C33:D33"/>
    <mergeCell ref="C34:D34"/>
    <mergeCell ref="E34:F3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7109375" style="7" customWidth="1" collapsed="1"/>
    <col min="2" max="16384" width="11.42578125" style="7" collapsed="1"/>
  </cols>
  <sheetData>
    <row r="3" spans="1:1" x14ac:dyDescent="0.2">
      <c r="A3" s="8" t="s">
        <v>14</v>
      </c>
    </row>
    <row r="4" spans="1:1" x14ac:dyDescent="0.2">
      <c r="A4" s="8" t="s">
        <v>15</v>
      </c>
    </row>
    <row r="5" spans="1:1" x14ac:dyDescent="0.2">
      <c r="A5" s="8" t="s">
        <v>16</v>
      </c>
    </row>
    <row r="6" spans="1:1" x14ac:dyDescent="0.2">
      <c r="A6" s="8" t="s">
        <v>10</v>
      </c>
    </row>
    <row r="7" spans="1:1" x14ac:dyDescent="0.2">
      <c r="A7" s="8" t="s">
        <v>9</v>
      </c>
    </row>
    <row r="8" spans="1:1" x14ac:dyDescent="0.2">
      <c r="A8" s="8" t="s">
        <v>19</v>
      </c>
    </row>
    <row r="9" spans="1:1" x14ac:dyDescent="0.2">
      <c r="A9" s="8" t="s">
        <v>20</v>
      </c>
    </row>
    <row r="10" spans="1:1" x14ac:dyDescent="0.2">
      <c r="A10" s="8" t="s">
        <v>22</v>
      </c>
    </row>
    <row r="11" spans="1:1" x14ac:dyDescent="0.2">
      <c r="A11" s="8" t="s">
        <v>23</v>
      </c>
    </row>
    <row r="12" spans="1:1" x14ac:dyDescent="0.2">
      <c r="A12" s="8" t="s">
        <v>25</v>
      </c>
    </row>
    <row r="13" spans="1:1" x14ac:dyDescent="0.2">
      <c r="A13" s="8" t="s">
        <v>26</v>
      </c>
    </row>
    <row r="14" spans="1:1" x14ac:dyDescent="0.2">
      <c r="A14" s="8" t="s">
        <v>27</v>
      </c>
    </row>
    <row r="16" spans="1:1" x14ac:dyDescent="0.2">
      <c r="A16" s="8" t="s">
        <v>30</v>
      </c>
    </row>
    <row r="17" spans="1:1" x14ac:dyDescent="0.2">
      <c r="A17" s="8" t="s">
        <v>31</v>
      </c>
    </row>
    <row r="18" spans="1:1" x14ac:dyDescent="0.2">
      <c r="A18" s="8" t="s">
        <v>32</v>
      </c>
    </row>
    <row r="20" spans="1:1" x14ac:dyDescent="0.2">
      <c r="A20" s="8" t="s">
        <v>40</v>
      </c>
    </row>
    <row r="21" spans="1:1" x14ac:dyDescent="0.2">
      <c r="A21" s="8"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1:AZ37"/>
  <sheetViews>
    <sheetView showGridLines="0" topLeftCell="A16" zoomScale="90" zoomScaleNormal="90" workbookViewId="0">
      <selection activeCell="E19" sqref="E19:F19"/>
    </sheetView>
  </sheetViews>
  <sheetFormatPr baseColWidth="10" defaultRowHeight="15" x14ac:dyDescent="0.2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52" t="s">
        <v>234</v>
      </c>
    </row>
    <row r="2" spans="2:52" ht="18" customHeight="1" thickBot="1" x14ac:dyDescent="0.3">
      <c r="B2" s="281"/>
      <c r="C2" s="284" t="s">
        <v>205</v>
      </c>
      <c r="D2" s="285"/>
      <c r="E2" s="285"/>
      <c r="F2" s="153" t="s">
        <v>233</v>
      </c>
      <c r="AZ2" s="152" t="s">
        <v>232</v>
      </c>
    </row>
    <row r="3" spans="2:52" ht="18" customHeight="1" thickBot="1" x14ac:dyDescent="0.3">
      <c r="B3" s="282"/>
      <c r="C3" s="286"/>
      <c r="D3" s="287"/>
      <c r="E3" s="287"/>
      <c r="F3" s="151" t="s">
        <v>231</v>
      </c>
      <c r="AZ3" s="152" t="s">
        <v>230</v>
      </c>
    </row>
    <row r="4" spans="2:52" ht="18" customHeight="1" thickBot="1" x14ac:dyDescent="0.3">
      <c r="B4" s="282"/>
      <c r="C4" s="286"/>
      <c r="D4" s="287"/>
      <c r="E4" s="287"/>
      <c r="F4" s="151" t="s">
        <v>241</v>
      </c>
      <c r="AZ4" s="152" t="s">
        <v>229</v>
      </c>
    </row>
    <row r="5" spans="2:52" ht="18" customHeight="1" thickBot="1" x14ac:dyDescent="0.3">
      <c r="B5" s="283"/>
      <c r="C5" s="288"/>
      <c r="D5" s="289"/>
      <c r="E5" s="289"/>
      <c r="F5" s="151" t="s">
        <v>228</v>
      </c>
      <c r="AZ5" s="147"/>
    </row>
    <row r="6" spans="2:52" ht="18" customHeight="1" thickBot="1" x14ac:dyDescent="0.3">
      <c r="B6" s="150"/>
      <c r="C6" s="149"/>
      <c r="D6" s="149"/>
      <c r="E6" s="149"/>
      <c r="F6" s="148"/>
      <c r="AZ6" s="147"/>
    </row>
    <row r="7" spans="2:52" ht="29.25" customHeight="1" x14ac:dyDescent="0.25">
      <c r="B7" s="143" t="s">
        <v>199</v>
      </c>
      <c r="C7" s="292" t="s">
        <v>243</v>
      </c>
      <c r="D7" s="293"/>
      <c r="E7" s="293"/>
      <c r="F7" s="294"/>
      <c r="AZ7" s="147"/>
    </row>
    <row r="8" spans="2:52" ht="39.75" customHeight="1" thickBot="1" x14ac:dyDescent="0.3">
      <c r="B8" s="144" t="s">
        <v>200</v>
      </c>
      <c r="C8" s="295" t="s">
        <v>245</v>
      </c>
      <c r="D8" s="296"/>
      <c r="E8" s="296"/>
      <c r="F8" s="297"/>
      <c r="AZ8" s="147"/>
    </row>
    <row r="9" spans="2:52" ht="16.5" thickBot="1" x14ac:dyDescent="0.3">
      <c r="B9" s="298"/>
      <c r="C9" s="298"/>
      <c r="D9" s="298"/>
      <c r="E9" s="298"/>
      <c r="F9" s="298"/>
    </row>
    <row r="10" spans="2:52" ht="15.6" customHeight="1" x14ac:dyDescent="0.25">
      <c r="B10" s="299" t="s">
        <v>205</v>
      </c>
      <c r="C10" s="300"/>
      <c r="D10" s="300"/>
      <c r="E10" s="300"/>
      <c r="F10" s="301"/>
    </row>
    <row r="11" spans="2:52" ht="31.5" x14ac:dyDescent="0.25">
      <c r="B11" s="302" t="s">
        <v>198</v>
      </c>
      <c r="C11" s="303"/>
      <c r="D11" s="141" t="s">
        <v>213</v>
      </c>
      <c r="E11" s="141" t="s">
        <v>197</v>
      </c>
      <c r="F11" s="142" t="s">
        <v>207</v>
      </c>
    </row>
    <row r="12" spans="2:52" ht="236.25" customHeight="1" thickBot="1" x14ac:dyDescent="0.3">
      <c r="B12" s="304" t="s">
        <v>246</v>
      </c>
      <c r="C12" s="305"/>
      <c r="D12" s="117" t="s">
        <v>244</v>
      </c>
      <c r="E12" s="117" t="s">
        <v>247</v>
      </c>
      <c r="F12" s="118" t="s">
        <v>248</v>
      </c>
    </row>
    <row r="15" spans="2:52" ht="18" x14ac:dyDescent="0.25">
      <c r="B15" s="306" t="s">
        <v>227</v>
      </c>
      <c r="C15" s="306"/>
      <c r="D15" s="306"/>
      <c r="E15" s="306"/>
      <c r="F15" s="306"/>
    </row>
    <row r="16" spans="2:52" ht="15.75" x14ac:dyDescent="0.25">
      <c r="B16" s="146"/>
    </row>
    <row r="17" spans="2:6" ht="15.75" thickBot="1" x14ac:dyDescent="0.3">
      <c r="B17" s="145"/>
    </row>
    <row r="18" spans="2:6" ht="16.5" thickBot="1" x14ac:dyDescent="0.3">
      <c r="B18" s="279" t="s">
        <v>226</v>
      </c>
      <c r="C18" s="280"/>
      <c r="D18" s="280"/>
      <c r="E18" s="279" t="s">
        <v>225</v>
      </c>
      <c r="F18" s="307"/>
    </row>
    <row r="19" spans="2:6" ht="15" customHeight="1" x14ac:dyDescent="0.25">
      <c r="B19" s="316" t="s">
        <v>254</v>
      </c>
      <c r="C19" s="317"/>
      <c r="D19" s="318"/>
      <c r="E19" s="325" t="s">
        <v>261</v>
      </c>
      <c r="F19" s="326"/>
    </row>
    <row r="20" spans="2:6" ht="15" customHeight="1" x14ac:dyDescent="0.25">
      <c r="B20" s="319" t="s">
        <v>255</v>
      </c>
      <c r="C20" s="320"/>
      <c r="D20" s="320"/>
      <c r="E20" s="327" t="s">
        <v>262</v>
      </c>
      <c r="F20" s="328"/>
    </row>
    <row r="21" spans="2:6" ht="15" customHeight="1" x14ac:dyDescent="0.25">
      <c r="B21" s="321" t="s">
        <v>256</v>
      </c>
      <c r="C21" s="322"/>
      <c r="D21" s="323"/>
      <c r="E21" s="329" t="s">
        <v>263</v>
      </c>
      <c r="F21" s="328"/>
    </row>
    <row r="22" spans="2:6" ht="15" customHeight="1" x14ac:dyDescent="0.25">
      <c r="B22" s="321" t="s">
        <v>257</v>
      </c>
      <c r="C22" s="322"/>
      <c r="D22" s="323"/>
      <c r="E22" s="330" t="s">
        <v>264</v>
      </c>
      <c r="F22" s="331"/>
    </row>
    <row r="23" spans="2:6" ht="15" customHeight="1" x14ac:dyDescent="0.3">
      <c r="B23" s="324" t="s">
        <v>258</v>
      </c>
      <c r="C23" s="309"/>
      <c r="D23" s="310"/>
      <c r="E23" s="314"/>
      <c r="F23" s="315"/>
    </row>
    <row r="24" spans="2:6" ht="15" customHeight="1" x14ac:dyDescent="0.3">
      <c r="B24" s="308" t="s">
        <v>259</v>
      </c>
      <c r="C24" s="309"/>
      <c r="D24" s="310"/>
      <c r="E24" s="314"/>
      <c r="F24" s="315"/>
    </row>
    <row r="25" spans="2:6" ht="15" customHeight="1" x14ac:dyDescent="0.25">
      <c r="B25" s="311" t="s">
        <v>260</v>
      </c>
      <c r="C25" s="312"/>
      <c r="D25" s="313"/>
      <c r="E25" s="314"/>
      <c r="F25" s="315"/>
    </row>
    <row r="26" spans="2:6" ht="15.75" customHeight="1" thickBot="1" x14ac:dyDescent="0.3">
      <c r="B26" s="197"/>
      <c r="C26" s="198"/>
      <c r="D26" s="199"/>
      <c r="E26" s="277"/>
      <c r="F26" s="278"/>
    </row>
    <row r="27" spans="2:6" ht="16.5" thickBot="1" x14ac:dyDescent="0.3">
      <c r="B27" s="279" t="s">
        <v>253</v>
      </c>
      <c r="C27" s="280"/>
      <c r="D27" s="280"/>
      <c r="E27" s="290" t="s">
        <v>224</v>
      </c>
      <c r="F27" s="291"/>
    </row>
    <row r="28" spans="2:6" ht="15" customHeight="1" x14ac:dyDescent="0.3">
      <c r="B28" s="332" t="s">
        <v>265</v>
      </c>
      <c r="C28" s="333"/>
      <c r="D28" s="334"/>
      <c r="E28" s="345" t="s">
        <v>275</v>
      </c>
      <c r="F28" s="346"/>
    </row>
    <row r="29" spans="2:6" ht="15" customHeight="1" x14ac:dyDescent="0.3">
      <c r="B29" s="335" t="s">
        <v>266</v>
      </c>
      <c r="C29" s="336"/>
      <c r="D29" s="337"/>
      <c r="E29" s="338" t="s">
        <v>276</v>
      </c>
      <c r="F29" s="347"/>
    </row>
    <row r="30" spans="2:6" ht="15" customHeight="1" x14ac:dyDescent="0.25">
      <c r="B30" s="338" t="s">
        <v>267</v>
      </c>
      <c r="C30" s="339"/>
      <c r="D30" s="340"/>
      <c r="E30" s="329" t="s">
        <v>277</v>
      </c>
      <c r="F30" s="328"/>
    </row>
    <row r="31" spans="2:6" ht="15" customHeight="1" x14ac:dyDescent="0.3">
      <c r="B31" s="327" t="s">
        <v>268</v>
      </c>
      <c r="C31" s="341"/>
      <c r="D31" s="342"/>
      <c r="E31" s="348" t="s">
        <v>278</v>
      </c>
      <c r="F31" s="349"/>
    </row>
    <row r="32" spans="2:6" ht="15" customHeight="1" x14ac:dyDescent="0.25">
      <c r="B32" s="327" t="s">
        <v>269</v>
      </c>
      <c r="C32" s="341"/>
      <c r="D32" s="342"/>
      <c r="E32" s="314"/>
      <c r="F32" s="315"/>
    </row>
    <row r="33" spans="2:6" ht="15" customHeight="1" x14ac:dyDescent="0.25">
      <c r="B33" s="327" t="s">
        <v>270</v>
      </c>
      <c r="C33" s="341"/>
      <c r="D33" s="342"/>
      <c r="E33" s="314"/>
      <c r="F33" s="315"/>
    </row>
    <row r="34" spans="2:6" ht="15.75" customHeight="1" x14ac:dyDescent="0.25">
      <c r="B34" s="327" t="s">
        <v>271</v>
      </c>
      <c r="C34" s="341"/>
      <c r="D34" s="342"/>
      <c r="E34" s="314"/>
      <c r="F34" s="315"/>
    </row>
    <row r="35" spans="2:6" ht="16.5" x14ac:dyDescent="0.25">
      <c r="B35" s="329" t="s">
        <v>272</v>
      </c>
      <c r="C35" s="341"/>
      <c r="D35" s="342"/>
      <c r="E35" s="350"/>
      <c r="F35" s="351"/>
    </row>
    <row r="36" spans="2:6" ht="16.5" x14ac:dyDescent="0.25">
      <c r="B36" s="338" t="s">
        <v>273</v>
      </c>
      <c r="C36" s="339"/>
      <c r="D36" s="340"/>
      <c r="E36" s="350"/>
      <c r="F36" s="351"/>
    </row>
    <row r="37" spans="2:6" ht="17.25" thickBot="1" x14ac:dyDescent="0.35">
      <c r="B37" s="343" t="s">
        <v>274</v>
      </c>
      <c r="C37" s="344"/>
      <c r="D37" s="344"/>
      <c r="E37" s="352"/>
      <c r="F37" s="353"/>
    </row>
  </sheetData>
  <mergeCells count="48">
    <mergeCell ref="E33:F33"/>
    <mergeCell ref="E34:F34"/>
    <mergeCell ref="E35:F35"/>
    <mergeCell ref="E36:F36"/>
    <mergeCell ref="E37:F37"/>
    <mergeCell ref="E28:F28"/>
    <mergeCell ref="E29:F29"/>
    <mergeCell ref="E30:F30"/>
    <mergeCell ref="E31:F31"/>
    <mergeCell ref="E32:F32"/>
    <mergeCell ref="B33:D33"/>
    <mergeCell ref="B34:D34"/>
    <mergeCell ref="B35:D35"/>
    <mergeCell ref="B36:D36"/>
    <mergeCell ref="B37:D37"/>
    <mergeCell ref="B28:D28"/>
    <mergeCell ref="B29:D29"/>
    <mergeCell ref="B30:D30"/>
    <mergeCell ref="B31:D31"/>
    <mergeCell ref="B32:D32"/>
    <mergeCell ref="E24:F24"/>
    <mergeCell ref="E25:F25"/>
    <mergeCell ref="B19:D19"/>
    <mergeCell ref="B20:D20"/>
    <mergeCell ref="B21:D21"/>
    <mergeCell ref="B22:D22"/>
    <mergeCell ref="B23:D23"/>
    <mergeCell ref="E19:F19"/>
    <mergeCell ref="E20:F20"/>
    <mergeCell ref="E21:F21"/>
    <mergeCell ref="E22:F22"/>
    <mergeCell ref="E23:F23"/>
    <mergeCell ref="E26:F26"/>
    <mergeCell ref="B27:D27"/>
    <mergeCell ref="B2:B5"/>
    <mergeCell ref="C2:E5"/>
    <mergeCell ref="B18:D18"/>
    <mergeCell ref="E27:F27"/>
    <mergeCell ref="C7:F7"/>
    <mergeCell ref="C8:F8"/>
    <mergeCell ref="B9:F9"/>
    <mergeCell ref="B10:F10"/>
    <mergeCell ref="B11:C11"/>
    <mergeCell ref="B12:C12"/>
    <mergeCell ref="B15:F15"/>
    <mergeCell ref="E18:F18"/>
    <mergeCell ref="B24:D24"/>
    <mergeCell ref="B25:D25"/>
  </mergeCells>
  <dataValidations count="1">
    <dataValidation type="list" allowBlank="1" showInputMessage="1" showErrorMessage="1" sqref="B12:C12">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BQ78"/>
  <sheetViews>
    <sheetView showGridLines="0" tabSelected="1" topLeftCell="X10" zoomScale="70" zoomScaleNormal="70" workbookViewId="0">
      <selection activeCell="AI16" sqref="AI16:AK16"/>
    </sheetView>
  </sheetViews>
  <sheetFormatPr baseColWidth="10" defaultColWidth="11.42578125" defaultRowHeight="16.5" x14ac:dyDescent="0.3"/>
  <cols>
    <col min="1" max="1" width="5" style="111" customWidth="1"/>
    <col min="2" max="2" width="4" style="2" bestFit="1" customWidth="1" collapsed="1"/>
    <col min="3" max="3" width="14.28515625" style="2" customWidth="1" collapsed="1"/>
    <col min="4" max="4" width="14.140625" style="2" customWidth="1" collapsed="1"/>
    <col min="5" max="5" width="16.28515625" style="2" customWidth="1" collapsed="1"/>
    <col min="6" max="6" width="32.42578125" style="1" customWidth="1" collapsed="1"/>
    <col min="7" max="7" width="19" style="5" customWidth="1" collapsed="1"/>
    <col min="8" max="8" width="17.7109375" style="1" customWidth="1" collapsed="1"/>
    <col min="9" max="9" width="16.5703125" style="1" customWidth="1" collapsed="1"/>
    <col min="10" max="10" width="6.28515625" style="1" bestFit="1" customWidth="1" collapsed="1"/>
    <col min="11" max="11" width="27.28515625" style="1" bestFit="1" customWidth="1" collapsed="1"/>
    <col min="12" max="12" width="30.5703125" style="1" hidden="1" customWidth="1" collapsed="1"/>
    <col min="13" max="13" width="17.5703125" style="1" customWidth="1" collapsed="1"/>
    <col min="14" max="14" width="6.28515625" style="1" bestFit="1" customWidth="1" collapsed="1"/>
    <col min="15" max="15" width="16" style="1" customWidth="1" collapsed="1"/>
    <col min="16" max="16" width="5.7109375" style="1" customWidth="1" collapsed="1"/>
    <col min="17" max="17" width="46.42578125" style="1" customWidth="1" collapsed="1"/>
    <col min="18" max="18" width="15.28515625" style="1" bestFit="1" customWidth="1" collapsed="1"/>
    <col min="19" max="19" width="6.7109375" style="1" customWidth="1" collapsed="1"/>
    <col min="20" max="20" width="5" style="1" customWidth="1" collapsed="1"/>
    <col min="21" max="21" width="5.5703125" style="1" customWidth="1" collapsed="1"/>
    <col min="22" max="22" width="7.28515625" style="1" customWidth="1" collapsed="1"/>
    <col min="23" max="23" width="6.7109375" style="1" customWidth="1" collapsed="1"/>
    <col min="24" max="24" width="7.5703125" style="1" customWidth="1" collapsed="1"/>
    <col min="25" max="25" width="9.28515625" style="1" customWidth="1" collapsed="1"/>
    <col min="26" max="26" width="8.7109375" style="1" customWidth="1" collapsed="1"/>
    <col min="27" max="27" width="10.42578125" style="1" customWidth="1" collapsed="1"/>
    <col min="28" max="29" width="9.28515625" style="1" customWidth="1" collapsed="1"/>
    <col min="30" max="30" width="8.42578125" style="1" customWidth="1" collapsed="1"/>
    <col min="31" max="31" width="9.28515625" style="1" customWidth="1" collapsed="1"/>
    <col min="32" max="32" width="27.28515625" style="1" customWidth="1" collapsed="1"/>
    <col min="33" max="33" width="18.7109375" style="110" customWidth="1" collapsed="1"/>
    <col min="34" max="34" width="16.7109375" style="1" customWidth="1" collapsed="1"/>
    <col min="35" max="35" width="14.7109375" style="1" customWidth="1" collapsed="1"/>
    <col min="36" max="36" width="18.5703125" style="1" customWidth="1" collapsed="1"/>
    <col min="37" max="37" width="21" style="1" customWidth="1" collapsed="1"/>
    <col min="38" max="16384" width="11.42578125" style="1" collapsed="1"/>
  </cols>
  <sheetData>
    <row r="1" spans="1:69" s="82" customFormat="1" ht="14.25" x14ac:dyDescent="0.2">
      <c r="B1" s="81"/>
      <c r="C1" s="81"/>
      <c r="D1" s="81"/>
      <c r="E1" s="81"/>
      <c r="G1" s="83"/>
      <c r="AG1" s="108"/>
    </row>
    <row r="2" spans="1:69" s="82" customFormat="1" ht="14.25" x14ac:dyDescent="0.2">
      <c r="B2" s="81"/>
      <c r="C2" s="81"/>
      <c r="D2" s="81"/>
      <c r="E2" s="81"/>
      <c r="G2" s="83"/>
      <c r="AG2" s="108"/>
    </row>
    <row r="3" spans="1:69" s="82" customFormat="1" ht="15" thickBot="1" x14ac:dyDescent="0.25">
      <c r="B3" s="81"/>
      <c r="C3" s="81"/>
      <c r="D3" s="81"/>
      <c r="E3" s="81"/>
      <c r="G3" s="83"/>
      <c r="AG3" s="108"/>
    </row>
    <row r="4" spans="1:69" s="82" customFormat="1" ht="14.65" customHeight="1" x14ac:dyDescent="0.2">
      <c r="B4" s="354"/>
      <c r="C4" s="355"/>
      <c r="D4" s="355"/>
      <c r="E4" s="355"/>
      <c r="F4" s="385" t="s">
        <v>214</v>
      </c>
      <c r="G4" s="386"/>
      <c r="H4" s="386"/>
      <c r="I4" s="386"/>
      <c r="J4" s="386"/>
      <c r="K4" s="386"/>
      <c r="L4" s="386"/>
      <c r="M4" s="386"/>
      <c r="N4" s="386"/>
      <c r="O4" s="386"/>
      <c r="P4" s="386"/>
      <c r="Q4" s="386"/>
      <c r="R4" s="386"/>
      <c r="S4" s="386"/>
      <c r="T4" s="386"/>
      <c r="U4" s="386"/>
      <c r="V4" s="386"/>
      <c r="W4" s="386"/>
      <c r="X4" s="386"/>
      <c r="Y4" s="386"/>
      <c r="Z4" s="386"/>
      <c r="AA4" s="386"/>
      <c r="AB4" s="386"/>
      <c r="AC4" s="386"/>
      <c r="AD4" s="386"/>
      <c r="AE4" s="386"/>
      <c r="AF4" s="386"/>
      <c r="AG4" s="386"/>
      <c r="AH4" s="386"/>
      <c r="AI4" s="386"/>
      <c r="AJ4" s="383" t="s">
        <v>201</v>
      </c>
      <c r="AK4" s="384"/>
    </row>
    <row r="5" spans="1:69" s="82" customFormat="1" ht="14.65" customHeight="1" x14ac:dyDescent="0.2">
      <c r="B5" s="356"/>
      <c r="C5" s="357"/>
      <c r="D5" s="357"/>
      <c r="E5" s="357"/>
      <c r="F5" s="387"/>
      <c r="G5" s="388"/>
      <c r="H5" s="388"/>
      <c r="I5" s="388"/>
      <c r="J5" s="388"/>
      <c r="K5" s="388"/>
      <c r="L5" s="388"/>
      <c r="M5" s="388"/>
      <c r="N5" s="388"/>
      <c r="O5" s="388"/>
      <c r="P5" s="388"/>
      <c r="Q5" s="388"/>
      <c r="R5" s="388"/>
      <c r="S5" s="388"/>
      <c r="T5" s="388"/>
      <c r="U5" s="388"/>
      <c r="V5" s="388"/>
      <c r="W5" s="388"/>
      <c r="X5" s="388"/>
      <c r="Y5" s="388"/>
      <c r="Z5" s="388"/>
      <c r="AA5" s="388"/>
      <c r="AB5" s="388"/>
      <c r="AC5" s="388"/>
      <c r="AD5" s="388"/>
      <c r="AE5" s="388"/>
      <c r="AF5" s="388"/>
      <c r="AG5" s="388"/>
      <c r="AH5" s="388"/>
      <c r="AI5" s="388"/>
      <c r="AJ5" s="381" t="s">
        <v>202</v>
      </c>
      <c r="AK5" s="382"/>
    </row>
    <row r="6" spans="1:69" ht="16.5" customHeight="1" x14ac:dyDescent="0.3">
      <c r="B6" s="356"/>
      <c r="C6" s="357"/>
      <c r="D6" s="357"/>
      <c r="E6" s="357"/>
      <c r="F6" s="387"/>
      <c r="G6" s="388"/>
      <c r="H6" s="388"/>
      <c r="I6" s="388"/>
      <c r="J6" s="388"/>
      <c r="K6" s="388"/>
      <c r="L6" s="388"/>
      <c r="M6" s="388"/>
      <c r="N6" s="388"/>
      <c r="O6" s="388"/>
      <c r="P6" s="388"/>
      <c r="Q6" s="388"/>
      <c r="R6" s="388"/>
      <c r="S6" s="388"/>
      <c r="T6" s="388"/>
      <c r="U6" s="388"/>
      <c r="V6" s="388"/>
      <c r="W6" s="388"/>
      <c r="X6" s="388"/>
      <c r="Y6" s="388"/>
      <c r="Z6" s="388"/>
      <c r="AA6" s="388"/>
      <c r="AB6" s="388"/>
      <c r="AC6" s="388"/>
      <c r="AD6" s="388"/>
      <c r="AE6" s="388"/>
      <c r="AF6" s="388"/>
      <c r="AG6" s="388"/>
      <c r="AH6" s="388"/>
      <c r="AI6" s="388"/>
      <c r="AJ6" s="381" t="s">
        <v>242</v>
      </c>
      <c r="AK6" s="382"/>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row>
    <row r="7" spans="1:69" ht="16.899999999999999" customHeight="1" thickBot="1" x14ac:dyDescent="0.35">
      <c r="B7" s="358"/>
      <c r="C7" s="359"/>
      <c r="D7" s="359"/>
      <c r="E7" s="359"/>
      <c r="F7" s="389"/>
      <c r="G7" s="390"/>
      <c r="H7" s="390"/>
      <c r="I7" s="390"/>
      <c r="J7" s="390"/>
      <c r="K7" s="390"/>
      <c r="L7" s="390"/>
      <c r="M7" s="390"/>
      <c r="N7" s="390"/>
      <c r="O7" s="390"/>
      <c r="P7" s="390"/>
      <c r="Q7" s="390"/>
      <c r="R7" s="390"/>
      <c r="S7" s="390"/>
      <c r="T7" s="390"/>
      <c r="U7" s="390"/>
      <c r="V7" s="390"/>
      <c r="W7" s="390"/>
      <c r="X7" s="390"/>
      <c r="Y7" s="390"/>
      <c r="Z7" s="390"/>
      <c r="AA7" s="390"/>
      <c r="AB7" s="390"/>
      <c r="AC7" s="390"/>
      <c r="AD7" s="390"/>
      <c r="AE7" s="390"/>
      <c r="AF7" s="390"/>
      <c r="AG7" s="390"/>
      <c r="AH7" s="390"/>
      <c r="AI7" s="390"/>
      <c r="AJ7" s="379" t="s">
        <v>203</v>
      </c>
      <c r="AK7" s="380"/>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row>
    <row r="8" spans="1:69" ht="12.6" customHeight="1" thickBot="1" x14ac:dyDescent="0.35">
      <c r="B8" s="13"/>
      <c r="C8" s="14"/>
      <c r="D8" s="13"/>
      <c r="E8" s="13"/>
      <c r="F8" s="6"/>
      <c r="G8" s="12"/>
      <c r="H8" s="6"/>
      <c r="I8" s="6"/>
      <c r="J8" s="6"/>
      <c r="K8" s="6"/>
      <c r="L8" s="6"/>
      <c r="M8" s="6"/>
      <c r="N8" s="6"/>
      <c r="O8" s="6"/>
      <c r="P8" s="6"/>
      <c r="Q8" s="6"/>
      <c r="R8" s="6"/>
      <c r="S8" s="6"/>
      <c r="T8" s="6"/>
      <c r="U8" s="6"/>
      <c r="V8" s="6"/>
      <c r="W8" s="6"/>
      <c r="X8" s="6"/>
      <c r="Y8" s="6"/>
      <c r="Z8" s="6"/>
      <c r="AA8" s="6"/>
      <c r="AB8" s="6"/>
      <c r="AC8" s="6"/>
      <c r="AD8" s="6"/>
      <c r="AE8" s="6"/>
      <c r="AF8" s="6"/>
      <c r="AG8" s="109"/>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row>
    <row r="9" spans="1:69" s="85" customFormat="1" ht="28.5" customHeight="1" x14ac:dyDescent="0.35">
      <c r="A9" s="154"/>
      <c r="B9" s="363" t="s">
        <v>199</v>
      </c>
      <c r="C9" s="364"/>
      <c r="D9" s="369" t="s">
        <v>243</v>
      </c>
      <c r="E9" s="369"/>
      <c r="F9" s="369"/>
      <c r="G9" s="369"/>
      <c r="H9" s="369"/>
      <c r="I9" s="369"/>
      <c r="J9" s="369"/>
      <c r="K9" s="369"/>
      <c r="L9" s="369"/>
      <c r="M9" s="369"/>
      <c r="N9" s="369"/>
      <c r="O9" s="369"/>
      <c r="P9" s="369"/>
      <c r="Q9" s="369"/>
      <c r="R9" s="369"/>
      <c r="S9" s="369"/>
      <c r="T9" s="369"/>
      <c r="U9" s="369"/>
      <c r="V9" s="369"/>
      <c r="W9" s="369"/>
      <c r="X9" s="369"/>
      <c r="Y9" s="369"/>
      <c r="Z9" s="369"/>
      <c r="AA9" s="369"/>
      <c r="AB9" s="369"/>
      <c r="AC9" s="369"/>
      <c r="AD9" s="369"/>
      <c r="AE9" s="369"/>
      <c r="AF9" s="369"/>
      <c r="AG9" s="369"/>
      <c r="AH9" s="369"/>
      <c r="AI9" s="369"/>
      <c r="AJ9" s="369"/>
      <c r="AK9" s="370"/>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row>
    <row r="10" spans="1:69" s="85" customFormat="1" ht="44.25" customHeight="1" x14ac:dyDescent="0.35">
      <c r="A10" s="154"/>
      <c r="B10" s="365" t="s">
        <v>206</v>
      </c>
      <c r="C10" s="366"/>
      <c r="D10" s="371" t="s">
        <v>244</v>
      </c>
      <c r="E10" s="371"/>
      <c r="F10" s="371"/>
      <c r="G10" s="371"/>
      <c r="H10" s="371"/>
      <c r="I10" s="371"/>
      <c r="J10" s="371"/>
      <c r="K10" s="371"/>
      <c r="L10" s="371"/>
      <c r="M10" s="371"/>
      <c r="N10" s="371"/>
      <c r="O10" s="371"/>
      <c r="P10" s="371"/>
      <c r="Q10" s="371"/>
      <c r="R10" s="371"/>
      <c r="S10" s="371"/>
      <c r="T10" s="371"/>
      <c r="U10" s="371"/>
      <c r="V10" s="371"/>
      <c r="W10" s="371"/>
      <c r="X10" s="371"/>
      <c r="Y10" s="371"/>
      <c r="Z10" s="371"/>
      <c r="AA10" s="371"/>
      <c r="AB10" s="371"/>
      <c r="AC10" s="371"/>
      <c r="AD10" s="371"/>
      <c r="AE10" s="371"/>
      <c r="AF10" s="371"/>
      <c r="AG10" s="371"/>
      <c r="AH10" s="371"/>
      <c r="AI10" s="371"/>
      <c r="AJ10" s="371"/>
      <c r="AK10" s="372"/>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row>
    <row r="11" spans="1:69" s="85" customFormat="1" ht="28.5" customHeight="1" thickBot="1" x14ac:dyDescent="0.4">
      <c r="B11" s="367" t="s">
        <v>200</v>
      </c>
      <c r="C11" s="368"/>
      <c r="D11" s="373" t="s">
        <v>245</v>
      </c>
      <c r="E11" s="373"/>
      <c r="F11" s="373"/>
      <c r="G11" s="373"/>
      <c r="H11" s="373"/>
      <c r="I11" s="373"/>
      <c r="J11" s="373"/>
      <c r="K11" s="373"/>
      <c r="L11" s="373"/>
      <c r="M11" s="373"/>
      <c r="N11" s="373"/>
      <c r="O11" s="373"/>
      <c r="P11" s="373"/>
      <c r="Q11" s="373"/>
      <c r="R11" s="373"/>
      <c r="S11" s="373"/>
      <c r="T11" s="373"/>
      <c r="U11" s="373"/>
      <c r="V11" s="373"/>
      <c r="W11" s="373"/>
      <c r="X11" s="373"/>
      <c r="Y11" s="373"/>
      <c r="Z11" s="373"/>
      <c r="AA11" s="373"/>
      <c r="AB11" s="373"/>
      <c r="AC11" s="373"/>
      <c r="AD11" s="373"/>
      <c r="AE11" s="373"/>
      <c r="AF11" s="373"/>
      <c r="AG11" s="373"/>
      <c r="AH11" s="373"/>
      <c r="AI11" s="373"/>
      <c r="AJ11" s="373"/>
      <c r="AK11" s="374"/>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row>
    <row r="12" spans="1:69" s="85" customFormat="1" ht="15" customHeight="1" x14ac:dyDescent="0.35">
      <c r="B12" s="360"/>
      <c r="C12" s="361"/>
      <c r="D12" s="361"/>
      <c r="E12" s="361"/>
      <c r="F12" s="361"/>
      <c r="G12" s="361"/>
      <c r="H12" s="361"/>
      <c r="I12" s="361"/>
      <c r="J12" s="361"/>
      <c r="K12" s="361"/>
      <c r="L12" s="361"/>
      <c r="M12" s="361"/>
      <c r="N12" s="361"/>
      <c r="O12" s="361"/>
      <c r="P12" s="361"/>
      <c r="Q12" s="361"/>
      <c r="R12" s="361"/>
      <c r="S12" s="361"/>
      <c r="T12" s="361"/>
      <c r="U12" s="361"/>
      <c r="V12" s="361"/>
      <c r="W12" s="361"/>
      <c r="X12" s="361"/>
      <c r="Y12" s="361"/>
      <c r="Z12" s="361"/>
      <c r="AA12" s="361"/>
      <c r="AB12" s="361"/>
      <c r="AC12" s="361"/>
      <c r="AD12" s="361"/>
      <c r="AE12" s="361"/>
      <c r="AF12" s="361"/>
      <c r="AG12" s="361"/>
      <c r="AH12" s="361"/>
      <c r="AI12" s="361"/>
      <c r="AJ12" s="361"/>
      <c r="AK12" s="362"/>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row>
    <row r="13" spans="1:69" ht="18" x14ac:dyDescent="0.3">
      <c r="B13" s="375" t="s">
        <v>121</v>
      </c>
      <c r="C13" s="376"/>
      <c r="D13" s="376"/>
      <c r="E13" s="376"/>
      <c r="F13" s="376"/>
      <c r="G13" s="376"/>
      <c r="H13" s="376"/>
      <c r="I13" s="376" t="s">
        <v>122</v>
      </c>
      <c r="J13" s="376"/>
      <c r="K13" s="376"/>
      <c r="L13" s="376"/>
      <c r="M13" s="376"/>
      <c r="N13" s="376"/>
      <c r="O13" s="376"/>
      <c r="P13" s="376" t="s">
        <v>123</v>
      </c>
      <c r="Q13" s="376"/>
      <c r="R13" s="376"/>
      <c r="S13" s="376"/>
      <c r="T13" s="376"/>
      <c r="U13" s="376"/>
      <c r="V13" s="376"/>
      <c r="W13" s="376"/>
      <c r="X13" s="376"/>
      <c r="Y13" s="377" t="s">
        <v>124</v>
      </c>
      <c r="Z13" s="377"/>
      <c r="AA13" s="377"/>
      <c r="AB13" s="377"/>
      <c r="AC13" s="377"/>
      <c r="AD13" s="377"/>
      <c r="AE13" s="377"/>
      <c r="AF13" s="376" t="s">
        <v>34</v>
      </c>
      <c r="AG13" s="376"/>
      <c r="AH13" s="376"/>
      <c r="AI13" s="376"/>
      <c r="AJ13" s="376"/>
      <c r="AK13" s="378"/>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1:69" ht="16.5" customHeight="1" x14ac:dyDescent="0.3">
      <c r="B14" s="416" t="s">
        <v>0</v>
      </c>
      <c r="C14" s="417" t="s">
        <v>2</v>
      </c>
      <c r="D14" s="414" t="s">
        <v>3</v>
      </c>
      <c r="E14" s="414" t="s">
        <v>42</v>
      </c>
      <c r="F14" s="417" t="s">
        <v>1</v>
      </c>
      <c r="G14" s="414" t="s">
        <v>48</v>
      </c>
      <c r="H14" s="414" t="s">
        <v>117</v>
      </c>
      <c r="I14" s="414" t="s">
        <v>33</v>
      </c>
      <c r="J14" s="417" t="s">
        <v>5</v>
      </c>
      <c r="K14" s="414" t="s">
        <v>78</v>
      </c>
      <c r="L14" s="414" t="s">
        <v>83</v>
      </c>
      <c r="M14" s="414" t="s">
        <v>43</v>
      </c>
      <c r="N14" s="417" t="s">
        <v>5</v>
      </c>
      <c r="O14" s="414" t="s">
        <v>46</v>
      </c>
      <c r="P14" s="418" t="s">
        <v>11</v>
      </c>
      <c r="Q14" s="414" t="s">
        <v>144</v>
      </c>
      <c r="R14" s="414" t="s">
        <v>12</v>
      </c>
      <c r="S14" s="414" t="s">
        <v>8</v>
      </c>
      <c r="T14" s="414"/>
      <c r="U14" s="414"/>
      <c r="V14" s="414"/>
      <c r="W14" s="414"/>
      <c r="X14" s="414"/>
      <c r="Y14" s="418" t="s">
        <v>120</v>
      </c>
      <c r="Z14" s="418" t="s">
        <v>44</v>
      </c>
      <c r="AA14" s="418" t="s">
        <v>5</v>
      </c>
      <c r="AB14" s="418" t="s">
        <v>45</v>
      </c>
      <c r="AC14" s="418" t="s">
        <v>5</v>
      </c>
      <c r="AD14" s="418" t="s">
        <v>47</v>
      </c>
      <c r="AE14" s="418" t="s">
        <v>29</v>
      </c>
      <c r="AF14" s="414" t="s">
        <v>34</v>
      </c>
      <c r="AG14" s="414" t="s">
        <v>35</v>
      </c>
      <c r="AH14" s="414" t="s">
        <v>36</v>
      </c>
      <c r="AI14" s="414" t="s">
        <v>38</v>
      </c>
      <c r="AJ14" s="414" t="s">
        <v>37</v>
      </c>
      <c r="AK14" s="415" t="s">
        <v>39</v>
      </c>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1:69" s="4" customFormat="1" ht="117" customHeight="1" x14ac:dyDescent="0.3">
      <c r="A15" s="111"/>
      <c r="B15" s="416"/>
      <c r="C15" s="417"/>
      <c r="D15" s="414"/>
      <c r="E15" s="414"/>
      <c r="F15" s="417"/>
      <c r="G15" s="414"/>
      <c r="H15" s="414"/>
      <c r="I15" s="414"/>
      <c r="J15" s="417"/>
      <c r="K15" s="414"/>
      <c r="L15" s="414"/>
      <c r="M15" s="417"/>
      <c r="N15" s="417"/>
      <c r="O15" s="414"/>
      <c r="P15" s="418"/>
      <c r="Q15" s="414"/>
      <c r="R15" s="414"/>
      <c r="S15" s="116" t="s">
        <v>13</v>
      </c>
      <c r="T15" s="116" t="s">
        <v>17</v>
      </c>
      <c r="U15" s="116" t="s">
        <v>28</v>
      </c>
      <c r="V15" s="116" t="s">
        <v>18</v>
      </c>
      <c r="W15" s="116" t="s">
        <v>21</v>
      </c>
      <c r="X15" s="116" t="s">
        <v>24</v>
      </c>
      <c r="Y15" s="418"/>
      <c r="Z15" s="418"/>
      <c r="AA15" s="418"/>
      <c r="AB15" s="418"/>
      <c r="AC15" s="418"/>
      <c r="AD15" s="418"/>
      <c r="AE15" s="418"/>
      <c r="AF15" s="414"/>
      <c r="AG15" s="414"/>
      <c r="AH15" s="414"/>
      <c r="AI15" s="414"/>
      <c r="AJ15" s="414"/>
      <c r="AK15" s="415"/>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row>
    <row r="16" spans="1:69" s="3" customFormat="1" ht="203.25" customHeight="1" thickBot="1" x14ac:dyDescent="0.3">
      <c r="B16" s="422">
        <v>1</v>
      </c>
      <c r="C16" s="419" t="s">
        <v>196</v>
      </c>
      <c r="D16" s="419" t="s">
        <v>249</v>
      </c>
      <c r="E16" s="419" t="s">
        <v>251</v>
      </c>
      <c r="F16" s="423" t="s">
        <v>250</v>
      </c>
      <c r="G16" s="419" t="s">
        <v>189</v>
      </c>
      <c r="H16" s="420">
        <v>12</v>
      </c>
      <c r="I16" s="421" t="str">
        <f>IF(H16&lt;=0,"",IF(H16&lt;=2,"Muy Baja",IF(H16&lt;=24,"Baja",IF(H16&lt;=500,"Media",IF(H16&lt;=5000,"Alta","Muy Alta")))))</f>
        <v>Baja</v>
      </c>
      <c r="J16" s="425">
        <f>IF(I16="","",IF(I16="Muy Baja",0.2,IF(I16="Baja",0.4,IF(I16="Media",0.6,IF(I16="Alta",0.8,IF(I16="Muy Alta",1,))))))</f>
        <v>0.4</v>
      </c>
      <c r="K16" s="426" t="s">
        <v>133</v>
      </c>
      <c r="L16" s="425" t="str">
        <f ca="1">IF(NOT(ISERROR(MATCH(K16,'Tabla Impacto'!$B$222:$B$224,0))),'Tabla Impacto'!$F$224&amp;"Por favor no seleccionar los criterios de impacto(Afectación Económica o presupuestal y Pérdida Reputacional)",K16)</f>
        <v xml:space="preserve">     Mayor a 500 SMLMV </v>
      </c>
      <c r="M16" s="421" t="str">
        <f ca="1">IF(OR(L16='Tabla Impacto'!$C$12,L16='Tabla Impacto'!$D$12),"Leve",IF(OR(L16='Tabla Impacto'!$C$13,L16='Tabla Impacto'!$D$13),"Menor",IF(OR(L16='Tabla Impacto'!$C$14,L16='Tabla Impacto'!$D$14),"Moderado",IF(OR(L16='Tabla Impacto'!$C$15,L16='Tabla Impacto'!$D$15),"Mayor",IF(OR(L16='Tabla Impacto'!$C$16,L16='Tabla Impacto'!$D$16),"Catastrófico","")))))</f>
        <v>Catastrófico</v>
      </c>
      <c r="N16" s="425">
        <f ca="1">IF(M16="","",IF(M16="Leve",0.2,IF(M16="Menor",0.4,IF(M16="Moderado",0.6,IF(M16="Mayor",0.8,IF(M16="Catastrófico",1,))))))</f>
        <v>1</v>
      </c>
      <c r="O16" s="424" t="str">
        <f ca="1">IF(OR(AND(I16="Muy Baja",M16="Leve"),AND(I16="Muy Baja",M16="Menor"),AND(I16="Baja",M16="Leve")),"Bajo",IF(OR(AND(I16="Muy baja",M16="Moderado"),AND(I16="Baja",M16="Menor"),AND(I16="Baja",M16="Moderado"),AND(I16="Media",M16="Leve"),AND(I16="Media",M16="Menor"),AND(I16="Media",M16="Moderado"),AND(I16="Alta",M16="Leve"),AND(I16="Alta",M16="Menor")),"Moderado",IF(OR(AND(I16="Muy Baja",M16="Mayor"),AND(I16="Baja",M16="Mayor"),AND(I16="Media",M16="Mayor"),AND(I16="Alta",M16="Moderado"),AND(I16="Alta",M16="Mayor"),AND(I16="Muy Alta",M16="Leve"),AND(I16="Muy Alta",M16="Menor"),AND(I16="Muy Alta",M16="Moderado"),AND(I16="Muy Alta",M16="Mayor")),"Alto",IF(OR(AND(I16="Muy Baja",M16="Catastrófico"),AND(I16="Baja",M16="Catastrófico"),AND(I16="Media",M16="Catastrófico"),AND(I16="Alta",M16="Catastrófico"),AND(I16="Muy Alta",M16="Catastrófico")),"Extremo",""))))</f>
        <v>Extremo</v>
      </c>
      <c r="P16" s="115">
        <v>1</v>
      </c>
      <c r="Q16" s="209" t="s">
        <v>280</v>
      </c>
      <c r="R16" s="97" t="str">
        <f t="shared" ref="R16" si="0">IF(OR(S16="Preventivo",S16="Detectivo"),"Probabilidad",IF(S16="Correctivo","Impacto",""))</f>
        <v>Probabilidad</v>
      </c>
      <c r="S16" s="98" t="s">
        <v>14</v>
      </c>
      <c r="T16" s="98" t="s">
        <v>9</v>
      </c>
      <c r="U16" s="89">
        <v>0.4</v>
      </c>
      <c r="V16" s="98" t="s">
        <v>19</v>
      </c>
      <c r="W16" s="98" t="s">
        <v>22</v>
      </c>
      <c r="X16" s="98" t="s">
        <v>110</v>
      </c>
      <c r="Y16" s="100">
        <f>IFERROR(IF(R16="Probabilidad",(J16-(+J16*U16)),IF(R16="Impacto",J16,"")),"")</f>
        <v>0.24</v>
      </c>
      <c r="Z16" s="101" t="str">
        <f>IFERROR(IF(Y16="","",IF(Y16&lt;=0.2,"Muy Baja",IF(Y16&lt;=0.4,"Baja",IF(Y16&lt;=0.6,"Media",IF(Y16&lt;=0.8,"Alta","Muy Alta"))))),"")</f>
        <v>Baja</v>
      </c>
      <c r="AA16" s="99">
        <f>+Y16</f>
        <v>0.24</v>
      </c>
      <c r="AB16" s="101" t="str">
        <f ca="1">IFERROR(IF(AC16="","",IF(AC16&lt;=0.2,"Leve",IF(AC16&lt;=0.4,"Menor",IF(AC16&lt;=0.6,"Moderado",IF(AC16&lt;=0.8,"Mayor","Catastrófico"))))),"")</f>
        <v>Catastrófico</v>
      </c>
      <c r="AC16" s="99">
        <f ca="1">IFERROR(IF(R16="Impacto",(N16-(+N16*U16)),IF(R16="Probabilidad",N16,"")),"")</f>
        <v>1</v>
      </c>
      <c r="AD16" s="102" t="str">
        <f ca="1">IFERROR(IF(OR(AND(Z16="Muy Baja",AB16="Leve"),AND(Z16="Muy Baja",AB16="Menor"),AND(Z16="Baja",AB16="Leve")),"Bajo",IF(OR(AND(Z16="Muy baja",AB16="Moderado"),AND(Z16="Baja",AB16="Menor"),AND(Z16="Baja",AB16="Moderado"),AND(Z16="Media",AB16="Leve"),AND(Z16="Media",AB16="Menor"),AND(Z16="Media",AB16="Moderado"),AND(Z16="Alta",AB16="Leve"),AND(Z16="Alta",AB16="Menor")),"Moderado",IF(OR(AND(Z16="Muy Baja",AB16="Mayor"),AND(Z16="Baja",AB16="Mayor"),AND(Z16="Media",AB16="Mayor"),AND(Z16="Alta",AB16="Moderado"),AND(Z16="Alta",AB16="Mayor"),AND(Z16="Muy Alta",AB16="Leve"),AND(Z16="Muy Alta",AB16="Menor"),AND(Z16="Muy Alta",AB16="Moderado"),AND(Z16="Muy Alta",AB16="Mayor")),"Alto",IF(OR(AND(Z16="Muy Baja",AB16="Catastrófico"),AND(Z16="Baja",AB16="Catastrófico"),AND(Z16="Media",AB16="Catastrófico"),AND(Z16="Alta",AB16="Catastrófico"),AND(Z16="Muy Alta",AB16="Catastrófico")),"Extremo","")))),"")</f>
        <v>Extremo</v>
      </c>
      <c r="AE16" s="98" t="s">
        <v>118</v>
      </c>
      <c r="AF16" s="195" t="s">
        <v>279</v>
      </c>
      <c r="AG16" s="114" t="s">
        <v>252</v>
      </c>
      <c r="AH16" s="103">
        <v>44469</v>
      </c>
      <c r="AI16" s="224" t="s">
        <v>281</v>
      </c>
      <c r="AJ16" s="222" t="s">
        <v>282</v>
      </c>
      <c r="AK16" s="223" t="s">
        <v>283</v>
      </c>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row>
    <row r="17" spans="2:69" ht="81.75" hidden="1" customHeight="1" x14ac:dyDescent="0.3">
      <c r="B17" s="422"/>
      <c r="C17" s="419"/>
      <c r="D17" s="419"/>
      <c r="E17" s="419"/>
      <c r="F17" s="423"/>
      <c r="G17" s="419"/>
      <c r="H17" s="420"/>
      <c r="I17" s="421"/>
      <c r="J17" s="425"/>
      <c r="K17" s="426"/>
      <c r="L17" s="425">
        <f ca="1">IF(NOT(ISERROR(MATCH(K17,_xlfn.ANCHORARRAY(F28),0))),J30&amp;"Por favor no seleccionar los criterios de impacto",K17)</f>
        <v>0</v>
      </c>
      <c r="M17" s="421"/>
      <c r="N17" s="425"/>
      <c r="O17" s="424"/>
      <c r="P17" s="202">
        <v>2</v>
      </c>
      <c r="Q17" s="203"/>
      <c r="R17" s="200"/>
      <c r="S17" s="201"/>
      <c r="T17" s="196"/>
      <c r="U17" s="204"/>
      <c r="V17" s="201"/>
      <c r="W17" s="196"/>
      <c r="X17" s="196"/>
      <c r="Y17" s="208" t="str">
        <f>IFERROR(IF(AND(R16="Probabilidad",R17="Probabilidad"),(AA16-(+AA16*U17)),IF(R17="Probabilidad",(J16-(+J16*U17)),IF(R17="Impacto",AA16,""))),"")</f>
        <v/>
      </c>
      <c r="Z17" s="205"/>
      <c r="AA17" s="206"/>
      <c r="AB17" s="205"/>
      <c r="AC17" s="206"/>
      <c r="AD17" s="207"/>
      <c r="AE17" s="196"/>
      <c r="AF17" s="114"/>
      <c r="AG17" s="114"/>
      <c r="AH17" s="103"/>
      <c r="AI17" s="103"/>
      <c r="AJ17" s="114"/>
      <c r="AK17" s="119"/>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2:69" ht="24" hidden="1" customHeight="1" x14ac:dyDescent="0.3">
      <c r="B18" s="422"/>
      <c r="C18" s="419"/>
      <c r="D18" s="419"/>
      <c r="E18" s="419"/>
      <c r="F18" s="423"/>
      <c r="G18" s="419"/>
      <c r="H18" s="420"/>
      <c r="I18" s="421"/>
      <c r="J18" s="425"/>
      <c r="K18" s="426"/>
      <c r="L18" s="425">
        <f ca="1">IF(NOT(ISERROR(MATCH(K18,_xlfn.ANCHORARRAY(F29),0))),J31&amp;"Por favor no seleccionar los criterios de impacto",K18)</f>
        <v>0</v>
      </c>
      <c r="M18" s="421"/>
      <c r="N18" s="425"/>
      <c r="O18" s="424"/>
      <c r="P18" s="115">
        <v>3</v>
      </c>
      <c r="Q18" s="104"/>
      <c r="R18" s="97" t="str">
        <f>IF(OR(S18="Preventivo",S18="Detectivo"),"Probabilidad",IF(S18="Correctivo","Impacto",""))</f>
        <v/>
      </c>
      <c r="S18" s="98"/>
      <c r="T18" s="98"/>
      <c r="U18" s="89" t="str">
        <f t="shared" ref="U18:U21" si="1">IF(AND(S18="Preventivo",T18="Automático"),"50%",IF(AND(S18="Preventivo",T18="Manual"),"40%",IF(AND(S18="Detectivo",T18="Automático"),"40%",IF(AND(S18="Detectivo",T18="Manual"),"30%",IF(AND(S18="Correctivo",T18="Automático"),"35%",IF(AND(S18="Correctivo",T18="Manual"),"25%",""))))))</f>
        <v/>
      </c>
      <c r="V18" s="98"/>
      <c r="W18" s="98"/>
      <c r="X18" s="98"/>
      <c r="Y18" s="100" t="str">
        <f>IFERROR(IF(AND(R17="Probabilidad",R18="Probabilidad"),(AA17-(+AA17*U18)),IF(AND(R17="Impacto",R18="Probabilidad"),(AA16-(+AA16*U18)),IF(R18="Impacto",AA17,""))),"")</f>
        <v/>
      </c>
      <c r="Z18" s="101" t="str">
        <f t="shared" ref="Z18:Z75" si="2">IFERROR(IF(Y18="","",IF(Y18&lt;=0.2,"Muy Baja",IF(Y18&lt;=0.4,"Baja",IF(Y18&lt;=0.6,"Media",IF(Y18&lt;=0.8,"Alta","Muy Alta"))))),"")</f>
        <v/>
      </c>
      <c r="AA18" s="99" t="str">
        <f t="shared" ref="AA18:AA21" si="3">+Y18</f>
        <v/>
      </c>
      <c r="AB18" s="101" t="str">
        <f t="shared" ref="AB18:AB75" si="4">IFERROR(IF(AC18="","",IF(AC18&lt;=0.2,"Leve",IF(AC18&lt;=0.4,"Menor",IF(AC18&lt;=0.6,"Moderado",IF(AC18&lt;=0.8,"Mayor","Catastrófico"))))),"")</f>
        <v/>
      </c>
      <c r="AC18" s="99" t="str">
        <f>IFERROR(IF(AND(R17="Impacto",R18="Impacto"),(AC17-(+AC17*U18)),IF(AND(R17="Probabilidad",R18="Impacto"),(AC16-(+AC16*U18)),IF(R18="Probabilidad",AC17,""))),"")</f>
        <v/>
      </c>
      <c r="AD18" s="102" t="str">
        <f t="shared" ref="AD18:AD21" si="5">IFERROR(IF(OR(AND(Z18="Muy Baja",AB18="Leve"),AND(Z18="Muy Baja",AB18="Menor"),AND(Z18="Baja",AB18="Leve")),"Bajo",IF(OR(AND(Z18="Muy baja",AB18="Moderado"),AND(Z18="Baja",AB18="Menor"),AND(Z18="Baja",AB18="Moderado"),AND(Z18="Media",AB18="Leve"),AND(Z18="Media",AB18="Menor"),AND(Z18="Media",AB18="Moderado"),AND(Z18="Alta",AB18="Leve"),AND(Z18="Alta",AB18="Menor")),"Moderado",IF(OR(AND(Z18="Muy Baja",AB18="Mayor"),AND(Z18="Baja",AB18="Mayor"),AND(Z18="Media",AB18="Mayor"),AND(Z18="Alta",AB18="Moderado"),AND(Z18="Alta",AB18="Mayor"),AND(Z18="Muy Alta",AB18="Leve"),AND(Z18="Muy Alta",AB18="Menor"),AND(Z18="Muy Alta",AB18="Moderado"),AND(Z18="Muy Alta",AB18="Mayor")),"Alto",IF(OR(AND(Z18="Muy Baja",AB18="Catastrófico"),AND(Z18="Baja",AB18="Catastrófico"),AND(Z18="Media",AB18="Catastrófico"),AND(Z18="Alta",AB18="Catastrófico"),AND(Z18="Muy Alta",AB18="Catastrófico")),"Extremo","")))),"")</f>
        <v/>
      </c>
      <c r="AE18" s="98"/>
      <c r="AF18" s="114"/>
      <c r="AG18" s="114"/>
      <c r="AH18" s="103"/>
      <c r="AI18" s="103"/>
      <c r="AJ18" s="114"/>
      <c r="AK18" s="119"/>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row>
    <row r="19" spans="2:69" ht="24" hidden="1" customHeight="1" x14ac:dyDescent="0.3">
      <c r="B19" s="422"/>
      <c r="C19" s="419"/>
      <c r="D19" s="419"/>
      <c r="E19" s="419"/>
      <c r="F19" s="423"/>
      <c r="G19" s="419"/>
      <c r="H19" s="420"/>
      <c r="I19" s="421"/>
      <c r="J19" s="425"/>
      <c r="K19" s="426"/>
      <c r="L19" s="425">
        <f ca="1">IF(NOT(ISERROR(MATCH(K19,_xlfn.ANCHORARRAY(F30),0))),J32&amp;"Por favor no seleccionar los criterios de impacto",K19)</f>
        <v>0</v>
      </c>
      <c r="M19" s="421"/>
      <c r="N19" s="425"/>
      <c r="O19" s="424"/>
      <c r="P19" s="115">
        <v>4</v>
      </c>
      <c r="Q19" s="96"/>
      <c r="R19" s="97" t="str">
        <f t="shared" ref="R19:R21" si="6">IF(OR(S19="Preventivo",S19="Detectivo"),"Probabilidad",IF(S19="Correctivo","Impacto",""))</f>
        <v/>
      </c>
      <c r="S19" s="98"/>
      <c r="T19" s="98"/>
      <c r="U19" s="89" t="str">
        <f t="shared" si="1"/>
        <v/>
      </c>
      <c r="V19" s="98"/>
      <c r="W19" s="98"/>
      <c r="X19" s="98"/>
      <c r="Y19" s="100" t="str">
        <f t="shared" ref="Y19:Y21" si="7">IFERROR(IF(AND(R18="Probabilidad",R19="Probabilidad"),(AA18-(+AA18*U19)),IF(AND(R18="Impacto",R19="Probabilidad"),(AA17-(+AA17*U19)),IF(R19="Impacto",AA18,""))),"")</f>
        <v/>
      </c>
      <c r="Z19" s="101" t="str">
        <f t="shared" si="2"/>
        <v/>
      </c>
      <c r="AA19" s="99" t="str">
        <f t="shared" si="3"/>
        <v/>
      </c>
      <c r="AB19" s="101" t="str">
        <f t="shared" si="4"/>
        <v/>
      </c>
      <c r="AC19" s="99" t="str">
        <f t="shared" ref="AC19:AC21" si="8">IFERROR(IF(AND(R18="Impacto",R19="Impacto"),(AC18-(+AC18*U19)),IF(AND(R18="Probabilidad",R19="Impacto"),(AC17-(+AC17*U19)),IF(R19="Probabilidad",AC18,""))),"")</f>
        <v/>
      </c>
      <c r="AD19" s="102" t="str">
        <f>IFERROR(IF(OR(AND(Z19="Muy Baja",AB19="Leve"),AND(Z19="Muy Baja",AB19="Menor"),AND(Z19="Baja",AB19="Leve")),"Bajo",IF(OR(AND(Z19="Muy baja",AB19="Moderado"),AND(Z19="Baja",AB19="Menor"),AND(Z19="Baja",AB19="Moderado"),AND(Z19="Media",AB19="Leve"),AND(Z19="Media",AB19="Menor"),AND(Z19="Media",AB19="Moderado"),AND(Z19="Alta",AB19="Leve"),AND(Z19="Alta",AB19="Menor")),"Moderado",IF(OR(AND(Z19="Muy Baja",AB19="Mayor"),AND(Z19="Baja",AB19="Mayor"),AND(Z19="Media",AB19="Mayor"),AND(Z19="Alta",AB19="Moderado"),AND(Z19="Alta",AB19="Mayor"),AND(Z19="Muy Alta",AB19="Leve"),AND(Z19="Muy Alta",AB19="Menor"),AND(Z19="Muy Alta",AB19="Moderado"),AND(Z19="Muy Alta",AB19="Mayor")),"Alto",IF(OR(AND(Z19="Muy Baja",AB19="Catastrófico"),AND(Z19="Baja",AB19="Catastrófico"),AND(Z19="Media",AB19="Catastrófico"),AND(Z19="Alta",AB19="Catastrófico"),AND(Z19="Muy Alta",AB19="Catastrófico")),"Extremo","")))),"")</f>
        <v/>
      </c>
      <c r="AE19" s="98"/>
      <c r="AF19" s="114"/>
      <c r="AG19" s="114"/>
      <c r="AH19" s="103"/>
      <c r="AI19" s="103"/>
      <c r="AJ19" s="114"/>
      <c r="AK19" s="119"/>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row>
    <row r="20" spans="2:69" ht="24" hidden="1" customHeight="1" x14ac:dyDescent="0.3">
      <c r="B20" s="422"/>
      <c r="C20" s="419"/>
      <c r="D20" s="419"/>
      <c r="E20" s="419"/>
      <c r="F20" s="423"/>
      <c r="G20" s="419"/>
      <c r="H20" s="420"/>
      <c r="I20" s="421"/>
      <c r="J20" s="425"/>
      <c r="K20" s="426"/>
      <c r="L20" s="425">
        <f ca="1">IF(NOT(ISERROR(MATCH(K20,_xlfn.ANCHORARRAY(F31),0))),J33&amp;"Por favor no seleccionar los criterios de impacto",K20)</f>
        <v>0</v>
      </c>
      <c r="M20" s="421"/>
      <c r="N20" s="425"/>
      <c r="O20" s="424"/>
      <c r="P20" s="115">
        <v>5</v>
      </c>
      <c r="Q20" s="96"/>
      <c r="R20" s="97" t="str">
        <f t="shared" si="6"/>
        <v/>
      </c>
      <c r="S20" s="98"/>
      <c r="T20" s="98"/>
      <c r="U20" s="89" t="str">
        <f t="shared" si="1"/>
        <v/>
      </c>
      <c r="V20" s="98"/>
      <c r="W20" s="98"/>
      <c r="X20" s="98"/>
      <c r="Y20" s="100" t="str">
        <f t="shared" si="7"/>
        <v/>
      </c>
      <c r="Z20" s="101" t="str">
        <f t="shared" si="2"/>
        <v/>
      </c>
      <c r="AA20" s="99" t="str">
        <f t="shared" si="3"/>
        <v/>
      </c>
      <c r="AB20" s="101" t="str">
        <f t="shared" si="4"/>
        <v/>
      </c>
      <c r="AC20" s="99" t="str">
        <f t="shared" si="8"/>
        <v/>
      </c>
      <c r="AD20" s="102" t="str">
        <f t="shared" si="5"/>
        <v/>
      </c>
      <c r="AE20" s="98"/>
      <c r="AF20" s="114"/>
      <c r="AG20" s="114"/>
      <c r="AH20" s="103"/>
      <c r="AI20" s="103"/>
      <c r="AJ20" s="114"/>
      <c r="AK20" s="119"/>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row>
    <row r="21" spans="2:69" ht="24" hidden="1" customHeight="1" thickBot="1" x14ac:dyDescent="0.35">
      <c r="B21" s="422"/>
      <c r="C21" s="419"/>
      <c r="D21" s="419"/>
      <c r="E21" s="419"/>
      <c r="F21" s="423"/>
      <c r="G21" s="419"/>
      <c r="H21" s="420"/>
      <c r="I21" s="421"/>
      <c r="J21" s="425"/>
      <c r="K21" s="426"/>
      <c r="L21" s="425">
        <f ca="1">IF(NOT(ISERROR(MATCH(K21,_xlfn.ANCHORARRAY(F32),0))),J34&amp;"Por favor no seleccionar los criterios de impacto",K21)</f>
        <v>0</v>
      </c>
      <c r="M21" s="421"/>
      <c r="N21" s="425"/>
      <c r="O21" s="424"/>
      <c r="P21" s="115">
        <v>6</v>
      </c>
      <c r="Q21" s="96"/>
      <c r="R21" s="97" t="str">
        <f t="shared" si="6"/>
        <v/>
      </c>
      <c r="S21" s="98"/>
      <c r="T21" s="98"/>
      <c r="U21" s="89" t="str">
        <f t="shared" si="1"/>
        <v/>
      </c>
      <c r="V21" s="98"/>
      <c r="W21" s="98"/>
      <c r="X21" s="98"/>
      <c r="Y21" s="100" t="str">
        <f t="shared" si="7"/>
        <v/>
      </c>
      <c r="Z21" s="101" t="str">
        <f t="shared" si="2"/>
        <v/>
      </c>
      <c r="AA21" s="99" t="str">
        <f t="shared" si="3"/>
        <v/>
      </c>
      <c r="AB21" s="101" t="str">
        <f t="shared" si="4"/>
        <v/>
      </c>
      <c r="AC21" s="99" t="str">
        <f t="shared" si="8"/>
        <v/>
      </c>
      <c r="AD21" s="102" t="str">
        <f t="shared" si="5"/>
        <v/>
      </c>
      <c r="AE21" s="98"/>
      <c r="AF21" s="114"/>
      <c r="AG21" s="114"/>
      <c r="AH21" s="103"/>
      <c r="AI21" s="103"/>
      <c r="AJ21" s="114"/>
      <c r="AK21" s="119"/>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row>
    <row r="22" spans="2:69" ht="151.5" hidden="1" customHeight="1" x14ac:dyDescent="0.3">
      <c r="B22" s="397">
        <v>2</v>
      </c>
      <c r="C22" s="399"/>
      <c r="D22" s="399"/>
      <c r="E22" s="399"/>
      <c r="F22" s="401"/>
      <c r="G22" s="399"/>
      <c r="H22" s="403"/>
      <c r="I22" s="405" t="str">
        <f>IF(H22&lt;=0,"",IF(H22&lt;=2,"Muy Baja",IF(H22&lt;=24,"Baja",IF(H22&lt;=500,"Media",IF(H22&lt;=5000,"Alta","Muy Alta")))))</f>
        <v/>
      </c>
      <c r="J22" s="394" t="str">
        <f>IF(I22="","",IF(I22="Muy Baja",0.2,IF(I22="Baja",0.4,IF(I22="Media",0.6,IF(I22="Alta",0.8,IF(I22="Muy Alta",1,))))))</f>
        <v/>
      </c>
      <c r="K22" s="408"/>
      <c r="L22" s="394">
        <f ca="1">IF(NOT(ISERROR(MATCH(K22,'Tabla Impacto'!$B$222:$B$224,0))),'Tabla Impacto'!$F$224&amp;"Por favor no seleccionar los criterios de impacto(Afectación Económica o presupuestal y Pérdida Reputacional)",K22)</f>
        <v>0</v>
      </c>
      <c r="M22" s="405" t="str">
        <f ca="1">IF(OR(L22='Tabla Impacto'!$C$12,L22='Tabla Impacto'!$D$12),"Leve",IF(OR(L22='Tabla Impacto'!$C$13,L22='Tabla Impacto'!$D$13),"Menor",IF(OR(L22='Tabla Impacto'!$C$14,L22='Tabla Impacto'!$D$14),"Moderado",IF(OR(L22='Tabla Impacto'!$C$15,L22='Tabla Impacto'!$D$15),"Mayor",IF(OR(L22='Tabla Impacto'!$C$16,L22='Tabla Impacto'!$D$16),"Catastrófico","")))))</f>
        <v/>
      </c>
      <c r="N22" s="394" t="str">
        <f ca="1">IF(M22="","",IF(M22="Leve",0.2,IF(M22="Menor",0.4,IF(M22="Moderado",0.6,IF(M22="Mayor",0.8,IF(M22="Catastrófico",1,))))))</f>
        <v/>
      </c>
      <c r="O22" s="396" t="str">
        <f ca="1">IF(OR(AND(I22="Muy Baja",M22="Leve"),AND(I22="Muy Baja",M22="Menor"),AND(I22="Baja",M22="Leve")),"Bajo",IF(OR(AND(I22="Muy baja",M22="Moderado"),AND(I22="Baja",M22="Menor"),AND(I22="Baja",M22="Moderado"),AND(I22="Media",M22="Leve"),AND(I22="Media",M22="Menor"),AND(I22="Media",M22="Moderado"),AND(I22="Alta",M22="Leve"),AND(I22="Alta",M22="Menor")),"Moderado",IF(OR(AND(I22="Muy Baja",M22="Mayor"),AND(I22="Baja",M22="Mayor"),AND(I22="Media",M22="Mayor"),AND(I22="Alta",M22="Moderado"),AND(I22="Alta",M22="Mayor"),AND(I22="Muy Alta",M22="Leve"),AND(I22="Muy Alta",M22="Menor"),AND(I22="Muy Alta",M22="Moderado"),AND(I22="Muy Alta",M22="Mayor")),"Alto",IF(OR(AND(I22="Muy Baja",M22="Catastrófico"),AND(I22="Baja",M22="Catastrófico"),AND(I22="Media",M22="Catastrófico"),AND(I22="Alta",M22="Catastrófico"),AND(I22="Muy Alta",M22="Catastrófico")),"Extremo",""))))</f>
        <v/>
      </c>
      <c r="P22" s="112">
        <v>1</v>
      </c>
      <c r="Q22" s="86"/>
      <c r="R22" s="87" t="str">
        <f>IF(OR(S22="Preventivo",S22="Detectivo"),"Probabilidad",IF(S22="Correctivo","Impacto",""))</f>
        <v/>
      </c>
      <c r="S22" s="88"/>
      <c r="T22" s="88"/>
      <c r="U22" s="89" t="str">
        <f>IF(AND(S22="Preventivo",T22="Automático"),"50%",IF(AND(S22="Preventivo",T22="Manual"),"40%",IF(AND(S22="Detectivo",T22="Automático"),"40%",IF(AND(S22="Detectivo",T22="Manual"),"30%",IF(AND(S22="Correctivo",T22="Automático"),"35%",IF(AND(S22="Correctivo",T22="Manual"),"25%",""))))))</f>
        <v/>
      </c>
      <c r="V22" s="88"/>
      <c r="W22" s="88"/>
      <c r="X22" s="88"/>
      <c r="Y22" s="90" t="str">
        <f>IFERROR(IF(R22="Probabilidad",(J22-(+J22*U22)),IF(R22="Impacto",J22,"")),"")</f>
        <v/>
      </c>
      <c r="Z22" s="91" t="str">
        <f>IFERROR(IF(Y22="","",IF(Y22&lt;=0.2,"Muy Baja",IF(Y22&lt;=0.4,"Baja",IF(Y22&lt;=0.6,"Media",IF(Y22&lt;=0.8,"Alta","Muy Alta"))))),"")</f>
        <v/>
      </c>
      <c r="AA22" s="89" t="str">
        <f>+Y22</f>
        <v/>
      </c>
      <c r="AB22" s="91" t="str">
        <f>IFERROR(IF(AC22="","",IF(AC22&lt;=0.2,"Leve",IF(AC22&lt;=0.4,"Menor",IF(AC22&lt;=0.6,"Moderado",IF(AC22&lt;=0.8,"Mayor","Catastrófico"))))),"")</f>
        <v/>
      </c>
      <c r="AC22" s="89" t="str">
        <f>IFERROR(IF(R22="Impacto",(N22-(+N22*U22)),IF(R22="Probabilidad",N22,"")),"")</f>
        <v/>
      </c>
      <c r="AD22" s="92" t="str">
        <f>IFERROR(IF(OR(AND(Z22="Muy Baja",AB22="Leve"),AND(Z22="Muy Baja",AB22="Menor"),AND(Z22="Baja",AB22="Leve")),"Bajo",IF(OR(AND(Z22="Muy baja",AB22="Moderado"),AND(Z22="Baja",AB22="Menor"),AND(Z22="Baja",AB22="Moderado"),AND(Z22="Media",AB22="Leve"),AND(Z22="Media",AB22="Menor"),AND(Z22="Media",AB22="Moderado"),AND(Z22="Alta",AB22="Leve"),AND(Z22="Alta",AB22="Menor")),"Moderado",IF(OR(AND(Z22="Muy Baja",AB22="Mayor"),AND(Z22="Baja",AB22="Mayor"),AND(Z22="Media",AB22="Mayor"),AND(Z22="Alta",AB22="Moderado"),AND(Z22="Alta",AB22="Mayor"),AND(Z22="Muy Alta",AB22="Leve"),AND(Z22="Muy Alta",AB22="Menor"),AND(Z22="Muy Alta",AB22="Moderado"),AND(Z22="Muy Alta",AB22="Mayor")),"Alto",IF(OR(AND(Z22="Muy Baja",AB22="Catastrófico"),AND(Z22="Baja",AB22="Catastrófico"),AND(Z22="Media",AB22="Catastrófico"),AND(Z22="Alta",AB22="Catastrófico"),AND(Z22="Muy Alta",AB22="Catastrófico")),"Extremo","")))),"")</f>
        <v/>
      </c>
      <c r="AE22" s="88"/>
      <c r="AF22" s="113"/>
      <c r="AG22" s="113"/>
      <c r="AH22" s="93"/>
      <c r="AI22" s="93"/>
      <c r="AJ22" s="113"/>
      <c r="AK22" s="120"/>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2:69" ht="151.5" hidden="1" customHeight="1" x14ac:dyDescent="0.3">
      <c r="B23" s="397"/>
      <c r="C23" s="399"/>
      <c r="D23" s="399"/>
      <c r="E23" s="399"/>
      <c r="F23" s="401"/>
      <c r="G23" s="399"/>
      <c r="H23" s="403"/>
      <c r="I23" s="405"/>
      <c r="J23" s="394"/>
      <c r="K23" s="408"/>
      <c r="L23" s="394">
        <f ca="1">IF(NOT(ISERROR(MATCH(K23,_xlfn.ANCHORARRAY(F34),0))),J36&amp;"Por favor no seleccionar los criterios de impacto",K23)</f>
        <v>0</v>
      </c>
      <c r="M23" s="405"/>
      <c r="N23" s="394"/>
      <c r="O23" s="396"/>
      <c r="P23" s="112">
        <v>2</v>
      </c>
      <c r="Q23" s="86"/>
      <c r="R23" s="87" t="str">
        <f>IF(OR(S23="Preventivo",S23="Detectivo"),"Probabilidad",IF(S23="Correctivo","Impacto",""))</f>
        <v/>
      </c>
      <c r="S23" s="88"/>
      <c r="T23" s="88"/>
      <c r="U23" s="89" t="str">
        <f t="shared" ref="U23:U27" si="9">IF(AND(S23="Preventivo",T23="Automático"),"50%",IF(AND(S23="Preventivo",T23="Manual"),"40%",IF(AND(S23="Detectivo",T23="Automático"),"40%",IF(AND(S23="Detectivo",T23="Manual"),"30%",IF(AND(S23="Correctivo",T23="Automático"),"35%",IF(AND(S23="Correctivo",T23="Manual"),"25%",""))))))</f>
        <v/>
      </c>
      <c r="V23" s="88"/>
      <c r="W23" s="88"/>
      <c r="X23" s="88"/>
      <c r="Y23" s="90" t="str">
        <f>IFERROR(IF(AND(R22="Probabilidad",R23="Probabilidad"),(AA22-(+AA22*U23)),IF(R23="Probabilidad",(J22-(+J22*U23)),IF(R23="Impacto",AA22,""))),"")</f>
        <v/>
      </c>
      <c r="Z23" s="91" t="str">
        <f t="shared" si="2"/>
        <v/>
      </c>
      <c r="AA23" s="89" t="str">
        <f t="shared" ref="AA23:AA27" si="10">+Y23</f>
        <v/>
      </c>
      <c r="AB23" s="91" t="str">
        <f t="shared" si="4"/>
        <v/>
      </c>
      <c r="AC23" s="89" t="str">
        <f>IFERROR(IF(AND(R22="Impacto",R23="Impacto"),(AC16-(+AC16*U23)),IF(R23="Impacto",($N$22-(+$N$22*U23)),IF(R23="Probabilidad",AC16,""))),"")</f>
        <v/>
      </c>
      <c r="AD23" s="92" t="str">
        <f t="shared" ref="AD23:AD24" si="11">IFERROR(IF(OR(AND(Z23="Muy Baja",AB23="Leve"),AND(Z23="Muy Baja",AB23="Menor"),AND(Z23="Baja",AB23="Leve")),"Bajo",IF(OR(AND(Z23="Muy baja",AB23="Moderado"),AND(Z23="Baja",AB23="Menor"),AND(Z23="Baja",AB23="Moderado"),AND(Z23="Media",AB23="Leve"),AND(Z23="Media",AB23="Menor"),AND(Z23="Media",AB23="Moderado"),AND(Z23="Alta",AB23="Leve"),AND(Z23="Alta",AB23="Menor")),"Moderado",IF(OR(AND(Z23="Muy Baja",AB23="Mayor"),AND(Z23="Baja",AB23="Mayor"),AND(Z23="Media",AB23="Mayor"),AND(Z23="Alta",AB23="Moderado"),AND(Z23="Alta",AB23="Mayor"),AND(Z23="Muy Alta",AB23="Leve"),AND(Z23="Muy Alta",AB23="Menor"),AND(Z23="Muy Alta",AB23="Moderado"),AND(Z23="Muy Alta",AB23="Mayor")),"Alto",IF(OR(AND(Z23="Muy Baja",AB23="Catastrófico"),AND(Z23="Baja",AB23="Catastrófico"),AND(Z23="Media",AB23="Catastrófico"),AND(Z23="Alta",AB23="Catastrófico"),AND(Z23="Muy Alta",AB23="Catastrófico")),"Extremo","")))),"")</f>
        <v/>
      </c>
      <c r="AE23" s="88"/>
      <c r="AF23" s="113"/>
      <c r="AG23" s="113"/>
      <c r="AH23" s="93"/>
      <c r="AI23" s="93"/>
      <c r="AJ23" s="113"/>
      <c r="AK23" s="120"/>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2:69" ht="151.5" hidden="1" customHeight="1" x14ac:dyDescent="0.3">
      <c r="B24" s="397"/>
      <c r="C24" s="399"/>
      <c r="D24" s="399"/>
      <c r="E24" s="399"/>
      <c r="F24" s="401"/>
      <c r="G24" s="399"/>
      <c r="H24" s="403"/>
      <c r="I24" s="405"/>
      <c r="J24" s="394"/>
      <c r="K24" s="408"/>
      <c r="L24" s="394">
        <f ca="1">IF(NOT(ISERROR(MATCH(K24,_xlfn.ANCHORARRAY(F35),0))),J37&amp;"Por favor no seleccionar los criterios de impacto",K24)</f>
        <v>0</v>
      </c>
      <c r="M24" s="405"/>
      <c r="N24" s="394"/>
      <c r="O24" s="396"/>
      <c r="P24" s="112">
        <v>3</v>
      </c>
      <c r="Q24" s="94"/>
      <c r="R24" s="87" t="str">
        <f>IF(OR(S24="Preventivo",S24="Detectivo"),"Probabilidad",IF(S24="Correctivo","Impacto",""))</f>
        <v/>
      </c>
      <c r="S24" s="88"/>
      <c r="T24" s="88"/>
      <c r="U24" s="89" t="str">
        <f t="shared" si="9"/>
        <v/>
      </c>
      <c r="V24" s="88"/>
      <c r="W24" s="88"/>
      <c r="X24" s="88"/>
      <c r="Y24" s="90" t="str">
        <f>IFERROR(IF(AND(R23="Probabilidad",R24="Probabilidad"),(AA23-(+AA23*U24)),IF(AND(R23="Impacto",R24="Probabilidad"),(AA22-(+AA22*U24)),IF(R24="Impacto",AA23,""))),"")</f>
        <v/>
      </c>
      <c r="Z24" s="91" t="str">
        <f t="shared" si="2"/>
        <v/>
      </c>
      <c r="AA24" s="89" t="str">
        <f t="shared" si="10"/>
        <v/>
      </c>
      <c r="AB24" s="91" t="str">
        <f t="shared" si="4"/>
        <v/>
      </c>
      <c r="AC24" s="89" t="str">
        <f>IFERROR(IF(AND(R23="Impacto",R24="Impacto"),(AC23-(+AC23*U24)),IF(AND(R23="Probabilidad",R24="Impacto"),(AC22-(+AC22*U24)),IF(R24="Probabilidad",AC23,""))),"")</f>
        <v/>
      </c>
      <c r="AD24" s="92" t="str">
        <f t="shared" si="11"/>
        <v/>
      </c>
      <c r="AE24" s="88"/>
      <c r="AF24" s="113"/>
      <c r="AG24" s="113"/>
      <c r="AH24" s="93"/>
      <c r="AI24" s="93"/>
      <c r="AJ24" s="113"/>
      <c r="AK24" s="120"/>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69" ht="151.5" hidden="1" customHeight="1" x14ac:dyDescent="0.3">
      <c r="B25" s="397"/>
      <c r="C25" s="399"/>
      <c r="D25" s="399"/>
      <c r="E25" s="399"/>
      <c r="F25" s="401"/>
      <c r="G25" s="399"/>
      <c r="H25" s="403"/>
      <c r="I25" s="405"/>
      <c r="J25" s="394"/>
      <c r="K25" s="408"/>
      <c r="L25" s="394">
        <f ca="1">IF(NOT(ISERROR(MATCH(K25,_xlfn.ANCHORARRAY(F36),0))),J38&amp;"Por favor no seleccionar los criterios de impacto",K25)</f>
        <v>0</v>
      </c>
      <c r="M25" s="405"/>
      <c r="N25" s="394"/>
      <c r="O25" s="396"/>
      <c r="P25" s="112">
        <v>4</v>
      </c>
      <c r="Q25" s="86"/>
      <c r="R25" s="87" t="str">
        <f t="shared" ref="R25:R27" si="12">IF(OR(S25="Preventivo",S25="Detectivo"),"Probabilidad",IF(S25="Correctivo","Impacto",""))</f>
        <v/>
      </c>
      <c r="S25" s="88"/>
      <c r="T25" s="88"/>
      <c r="U25" s="89" t="str">
        <f t="shared" si="9"/>
        <v/>
      </c>
      <c r="V25" s="88"/>
      <c r="W25" s="88"/>
      <c r="X25" s="88"/>
      <c r="Y25" s="90" t="str">
        <f t="shared" ref="Y25:Y27" si="13">IFERROR(IF(AND(R24="Probabilidad",R25="Probabilidad"),(AA24-(+AA24*U25)),IF(AND(R24="Impacto",R25="Probabilidad"),(AA23-(+AA23*U25)),IF(R25="Impacto",AA24,""))),"")</f>
        <v/>
      </c>
      <c r="Z25" s="91" t="str">
        <f t="shared" si="2"/>
        <v/>
      </c>
      <c r="AA25" s="89" t="str">
        <f t="shared" si="10"/>
        <v/>
      </c>
      <c r="AB25" s="91" t="str">
        <f t="shared" si="4"/>
        <v/>
      </c>
      <c r="AC25" s="89" t="str">
        <f t="shared" ref="AC25:AC27" si="14">IFERROR(IF(AND(R24="Impacto",R25="Impacto"),(AC24-(+AC24*U25)),IF(AND(R24="Probabilidad",R25="Impacto"),(AC23-(+AC23*U25)),IF(R25="Probabilidad",AC24,""))),"")</f>
        <v/>
      </c>
      <c r="AD25" s="92" t="str">
        <f>IFERROR(IF(OR(AND(Z25="Muy Baja",AB25="Leve"),AND(Z25="Muy Baja",AB25="Menor"),AND(Z25="Baja",AB25="Leve")),"Bajo",IF(OR(AND(Z25="Muy baja",AB25="Moderado"),AND(Z25="Baja",AB25="Menor"),AND(Z25="Baja",AB25="Moderado"),AND(Z25="Media",AB25="Leve"),AND(Z25="Media",AB25="Menor"),AND(Z25="Media",AB25="Moderado"),AND(Z25="Alta",AB25="Leve"),AND(Z25="Alta",AB25="Menor")),"Moderado",IF(OR(AND(Z25="Muy Baja",AB25="Mayor"),AND(Z25="Baja",AB25="Mayor"),AND(Z25="Media",AB25="Mayor"),AND(Z25="Alta",AB25="Moderado"),AND(Z25="Alta",AB25="Mayor"),AND(Z25="Muy Alta",AB25="Leve"),AND(Z25="Muy Alta",AB25="Menor"),AND(Z25="Muy Alta",AB25="Moderado"),AND(Z25="Muy Alta",AB25="Mayor")),"Alto",IF(OR(AND(Z25="Muy Baja",AB25="Catastrófico"),AND(Z25="Baja",AB25="Catastrófico"),AND(Z25="Media",AB25="Catastrófico"),AND(Z25="Alta",AB25="Catastrófico"),AND(Z25="Muy Alta",AB25="Catastrófico")),"Extremo","")))),"")</f>
        <v/>
      </c>
      <c r="AE25" s="88"/>
      <c r="AF25" s="113"/>
      <c r="AG25" s="113"/>
      <c r="AH25" s="93"/>
      <c r="AI25" s="93"/>
      <c r="AJ25" s="113"/>
      <c r="AK25" s="120"/>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69" ht="151.5" hidden="1" customHeight="1" x14ac:dyDescent="0.3">
      <c r="B26" s="397"/>
      <c r="C26" s="399"/>
      <c r="D26" s="399"/>
      <c r="E26" s="399"/>
      <c r="F26" s="401"/>
      <c r="G26" s="399"/>
      <c r="H26" s="403"/>
      <c r="I26" s="405"/>
      <c r="J26" s="394"/>
      <c r="K26" s="408"/>
      <c r="L26" s="394">
        <f ca="1">IF(NOT(ISERROR(MATCH(K26,_xlfn.ANCHORARRAY(F37),0))),J39&amp;"Por favor no seleccionar los criterios de impacto",K26)</f>
        <v>0</v>
      </c>
      <c r="M26" s="405"/>
      <c r="N26" s="394"/>
      <c r="O26" s="396"/>
      <c r="P26" s="112">
        <v>5</v>
      </c>
      <c r="Q26" s="86"/>
      <c r="R26" s="87" t="str">
        <f t="shared" si="12"/>
        <v/>
      </c>
      <c r="S26" s="88"/>
      <c r="T26" s="88"/>
      <c r="U26" s="89" t="str">
        <f t="shared" si="9"/>
        <v/>
      </c>
      <c r="V26" s="88"/>
      <c r="W26" s="88"/>
      <c r="X26" s="88"/>
      <c r="Y26" s="90" t="str">
        <f t="shared" si="13"/>
        <v/>
      </c>
      <c r="Z26" s="91" t="str">
        <f t="shared" si="2"/>
        <v/>
      </c>
      <c r="AA26" s="89" t="str">
        <f t="shared" si="10"/>
        <v/>
      </c>
      <c r="AB26" s="91" t="str">
        <f t="shared" si="4"/>
        <v/>
      </c>
      <c r="AC26" s="89" t="str">
        <f t="shared" si="14"/>
        <v/>
      </c>
      <c r="AD26" s="92" t="str">
        <f t="shared" ref="AD26:AD27" si="15">IFERROR(IF(OR(AND(Z26="Muy Baja",AB26="Leve"),AND(Z26="Muy Baja",AB26="Menor"),AND(Z26="Baja",AB26="Leve")),"Bajo",IF(OR(AND(Z26="Muy baja",AB26="Moderado"),AND(Z26="Baja",AB26="Menor"),AND(Z26="Baja",AB26="Moderado"),AND(Z26="Media",AB26="Leve"),AND(Z26="Media",AB26="Menor"),AND(Z26="Media",AB26="Moderado"),AND(Z26="Alta",AB26="Leve"),AND(Z26="Alta",AB26="Menor")),"Moderado",IF(OR(AND(Z26="Muy Baja",AB26="Mayor"),AND(Z26="Baja",AB26="Mayor"),AND(Z26="Media",AB26="Mayor"),AND(Z26="Alta",AB26="Moderado"),AND(Z26="Alta",AB26="Mayor"),AND(Z26="Muy Alta",AB26="Leve"),AND(Z26="Muy Alta",AB26="Menor"),AND(Z26="Muy Alta",AB26="Moderado"),AND(Z26="Muy Alta",AB26="Mayor")),"Alto",IF(OR(AND(Z26="Muy Baja",AB26="Catastrófico"),AND(Z26="Baja",AB26="Catastrófico"),AND(Z26="Media",AB26="Catastrófico"),AND(Z26="Alta",AB26="Catastrófico"),AND(Z26="Muy Alta",AB26="Catastrófico")),"Extremo","")))),"")</f>
        <v/>
      </c>
      <c r="AE26" s="88"/>
      <c r="AF26" s="113"/>
      <c r="AG26" s="113"/>
      <c r="AH26" s="93"/>
      <c r="AI26" s="93"/>
      <c r="AJ26" s="113"/>
      <c r="AK26" s="120"/>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row>
    <row r="27" spans="2:69" ht="151.5" hidden="1" customHeight="1" x14ac:dyDescent="0.3">
      <c r="B27" s="397"/>
      <c r="C27" s="399"/>
      <c r="D27" s="399"/>
      <c r="E27" s="399"/>
      <c r="F27" s="401"/>
      <c r="G27" s="399"/>
      <c r="H27" s="403"/>
      <c r="I27" s="405"/>
      <c r="J27" s="394"/>
      <c r="K27" s="408"/>
      <c r="L27" s="394">
        <f ca="1">IF(NOT(ISERROR(MATCH(K27,_xlfn.ANCHORARRAY(F38),0))),J40&amp;"Por favor no seleccionar los criterios de impacto",K27)</f>
        <v>0</v>
      </c>
      <c r="M27" s="405"/>
      <c r="N27" s="394"/>
      <c r="O27" s="396"/>
      <c r="P27" s="112">
        <v>6</v>
      </c>
      <c r="Q27" s="86"/>
      <c r="R27" s="87" t="str">
        <f t="shared" si="12"/>
        <v/>
      </c>
      <c r="S27" s="88"/>
      <c r="T27" s="88"/>
      <c r="U27" s="89" t="str">
        <f t="shared" si="9"/>
        <v/>
      </c>
      <c r="V27" s="88"/>
      <c r="W27" s="88"/>
      <c r="X27" s="88"/>
      <c r="Y27" s="90" t="str">
        <f t="shared" si="13"/>
        <v/>
      </c>
      <c r="Z27" s="91" t="str">
        <f t="shared" si="2"/>
        <v/>
      </c>
      <c r="AA27" s="89" t="str">
        <f t="shared" si="10"/>
        <v/>
      </c>
      <c r="AB27" s="91" t="str">
        <f t="shared" si="4"/>
        <v/>
      </c>
      <c r="AC27" s="89" t="str">
        <f t="shared" si="14"/>
        <v/>
      </c>
      <c r="AD27" s="92" t="str">
        <f t="shared" si="15"/>
        <v/>
      </c>
      <c r="AE27" s="88"/>
      <c r="AF27" s="113"/>
      <c r="AG27" s="113"/>
      <c r="AH27" s="93"/>
      <c r="AI27" s="93"/>
      <c r="AJ27" s="113"/>
      <c r="AK27" s="120"/>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row>
    <row r="28" spans="2:69" ht="151.5" hidden="1" customHeight="1" x14ac:dyDescent="0.3">
      <c r="B28" s="397">
        <v>3</v>
      </c>
      <c r="C28" s="399"/>
      <c r="D28" s="399"/>
      <c r="E28" s="399"/>
      <c r="F28" s="401"/>
      <c r="G28" s="399"/>
      <c r="H28" s="403"/>
      <c r="I28" s="405" t="str">
        <f>IF(H28&lt;=0,"",IF(H28&lt;=2,"Muy Baja",IF(H28&lt;=24,"Baja",IF(H28&lt;=500,"Media",IF(H28&lt;=5000,"Alta","Muy Alta")))))</f>
        <v/>
      </c>
      <c r="J28" s="394" t="str">
        <f>IF(I28="","",IF(I28="Muy Baja",0.2,IF(I28="Baja",0.4,IF(I28="Media",0.6,IF(I28="Alta",0.8,IF(I28="Muy Alta",1,))))))</f>
        <v/>
      </c>
      <c r="K28" s="408"/>
      <c r="L28" s="394">
        <f ca="1">IF(NOT(ISERROR(MATCH(K28,'Tabla Impacto'!$B$222:$B$224,0))),'Tabla Impacto'!$F$224&amp;"Por favor no seleccionar los criterios de impacto(Afectación Económica o presupuestal y Pérdida Reputacional)",K28)</f>
        <v>0</v>
      </c>
      <c r="M28" s="405" t="str">
        <f ca="1">IF(OR(L28='Tabla Impacto'!$C$12,L28='Tabla Impacto'!$D$12),"Leve",IF(OR(L28='Tabla Impacto'!$C$13,L28='Tabla Impacto'!$D$13),"Menor",IF(OR(L28='Tabla Impacto'!$C$14,L28='Tabla Impacto'!$D$14),"Moderado",IF(OR(L28='Tabla Impacto'!$C$15,L28='Tabla Impacto'!$D$15),"Mayor",IF(OR(L28='Tabla Impacto'!$C$16,L28='Tabla Impacto'!$D$16),"Catastrófico","")))))</f>
        <v/>
      </c>
      <c r="N28" s="394" t="str">
        <f ca="1">IF(M28="","",IF(M28="Leve",0.2,IF(M28="Menor",0.4,IF(M28="Moderado",0.6,IF(M28="Mayor",0.8,IF(M28="Catastrófico",1,))))))</f>
        <v/>
      </c>
      <c r="O28" s="396" t="str">
        <f ca="1">IF(OR(AND(I28="Muy Baja",M28="Leve"),AND(I28="Muy Baja",M28="Menor"),AND(I28="Baja",M28="Leve")),"Bajo",IF(OR(AND(I28="Muy baja",M28="Moderado"),AND(I28="Baja",M28="Menor"),AND(I28="Baja",M28="Moderado"),AND(I28="Media",M28="Leve"),AND(I28="Media",M28="Menor"),AND(I28="Media",M28="Moderado"),AND(I28="Alta",M28="Leve"),AND(I28="Alta",M28="Menor")),"Moderado",IF(OR(AND(I28="Muy Baja",M28="Mayor"),AND(I28="Baja",M28="Mayor"),AND(I28="Media",M28="Mayor"),AND(I28="Alta",M28="Moderado"),AND(I28="Alta",M28="Mayor"),AND(I28="Muy Alta",M28="Leve"),AND(I28="Muy Alta",M28="Menor"),AND(I28="Muy Alta",M28="Moderado"),AND(I28="Muy Alta",M28="Mayor")),"Alto",IF(OR(AND(I28="Muy Baja",M28="Catastrófico"),AND(I28="Baja",M28="Catastrófico"),AND(I28="Media",M28="Catastrófico"),AND(I28="Alta",M28="Catastrófico"),AND(I28="Muy Alta",M28="Catastrófico")),"Extremo",""))))</f>
        <v/>
      </c>
      <c r="P28" s="112">
        <v>1</v>
      </c>
      <c r="Q28" s="86"/>
      <c r="R28" s="87" t="str">
        <f>IF(OR(S28="Preventivo",S28="Detectivo"),"Probabilidad",IF(S28="Correctivo","Impacto",""))</f>
        <v/>
      </c>
      <c r="S28" s="88"/>
      <c r="T28" s="88"/>
      <c r="U28" s="89" t="str">
        <f>IF(AND(S28="Preventivo",T28="Automático"),"50%",IF(AND(S28="Preventivo",T28="Manual"),"40%",IF(AND(S28="Detectivo",T28="Automático"),"40%",IF(AND(S28="Detectivo",T28="Manual"),"30%",IF(AND(S28="Correctivo",T28="Automático"),"35%",IF(AND(S28="Correctivo",T28="Manual"),"25%",""))))))</f>
        <v/>
      </c>
      <c r="V28" s="88"/>
      <c r="W28" s="88"/>
      <c r="X28" s="88"/>
      <c r="Y28" s="90" t="str">
        <f>IFERROR(IF(R28="Probabilidad",(J28-(+J28*U28)),IF(R28="Impacto",J28,"")),"")</f>
        <v/>
      </c>
      <c r="Z28" s="91" t="str">
        <f>IFERROR(IF(Y28="","",IF(Y28&lt;=0.2,"Muy Baja",IF(Y28&lt;=0.4,"Baja",IF(Y28&lt;=0.6,"Media",IF(Y28&lt;=0.8,"Alta","Muy Alta"))))),"")</f>
        <v/>
      </c>
      <c r="AA28" s="89" t="str">
        <f>+Y28</f>
        <v/>
      </c>
      <c r="AB28" s="91" t="str">
        <f>IFERROR(IF(AC28="","",IF(AC28&lt;=0.2,"Leve",IF(AC28&lt;=0.4,"Menor",IF(AC28&lt;=0.6,"Moderado",IF(AC28&lt;=0.8,"Mayor","Catastrófico"))))),"")</f>
        <v/>
      </c>
      <c r="AC28" s="89" t="str">
        <f>IFERROR(IF(R28="Impacto",(N28-(+N28*U28)),IF(R28="Probabilidad",N28,"")),"")</f>
        <v/>
      </c>
      <c r="AD28" s="92" t="str">
        <f>IFERROR(IF(OR(AND(Z28="Muy Baja",AB28="Leve"),AND(Z28="Muy Baja",AB28="Menor"),AND(Z28="Baja",AB28="Leve")),"Bajo",IF(OR(AND(Z28="Muy baja",AB28="Moderado"),AND(Z28="Baja",AB28="Menor"),AND(Z28="Baja",AB28="Moderado"),AND(Z28="Media",AB28="Leve"),AND(Z28="Media",AB28="Menor"),AND(Z28="Media",AB28="Moderado"),AND(Z28="Alta",AB28="Leve"),AND(Z28="Alta",AB28="Menor")),"Moderado",IF(OR(AND(Z28="Muy Baja",AB28="Mayor"),AND(Z28="Baja",AB28="Mayor"),AND(Z28="Media",AB28="Mayor"),AND(Z28="Alta",AB28="Moderado"),AND(Z28="Alta",AB28="Mayor"),AND(Z28="Muy Alta",AB28="Leve"),AND(Z28="Muy Alta",AB28="Menor"),AND(Z28="Muy Alta",AB28="Moderado"),AND(Z28="Muy Alta",AB28="Mayor")),"Alto",IF(OR(AND(Z28="Muy Baja",AB28="Catastrófico"),AND(Z28="Baja",AB28="Catastrófico"),AND(Z28="Media",AB28="Catastrófico"),AND(Z28="Alta",AB28="Catastrófico"),AND(Z28="Muy Alta",AB28="Catastrófico")),"Extremo","")))),"")</f>
        <v/>
      </c>
      <c r="AE28" s="88"/>
      <c r="AF28" s="113"/>
      <c r="AG28" s="113"/>
      <c r="AH28" s="93"/>
      <c r="AI28" s="93"/>
      <c r="AJ28" s="113"/>
      <c r="AK28" s="120"/>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row>
    <row r="29" spans="2:69" ht="151.5" hidden="1" customHeight="1" x14ac:dyDescent="0.3">
      <c r="B29" s="397"/>
      <c r="C29" s="399"/>
      <c r="D29" s="399"/>
      <c r="E29" s="399"/>
      <c r="F29" s="401"/>
      <c r="G29" s="399"/>
      <c r="H29" s="403"/>
      <c r="I29" s="405"/>
      <c r="J29" s="394"/>
      <c r="K29" s="408"/>
      <c r="L29" s="394">
        <f t="shared" ref="L29:L33" ca="1" si="16">IF(NOT(ISERROR(MATCH(K29,_xlfn.ANCHORARRAY(F40),0))),J42&amp;"Por favor no seleccionar los criterios de impacto",K29)</f>
        <v>0</v>
      </c>
      <c r="M29" s="405"/>
      <c r="N29" s="394"/>
      <c r="O29" s="396"/>
      <c r="P29" s="112">
        <v>2</v>
      </c>
      <c r="Q29" s="86"/>
      <c r="R29" s="87" t="str">
        <f>IF(OR(S29="Preventivo",S29="Detectivo"),"Probabilidad",IF(S29="Correctivo","Impacto",""))</f>
        <v/>
      </c>
      <c r="S29" s="88"/>
      <c r="T29" s="88"/>
      <c r="U29" s="89" t="str">
        <f t="shared" ref="U29:U33" si="17">IF(AND(S29="Preventivo",T29="Automático"),"50%",IF(AND(S29="Preventivo",T29="Manual"),"40%",IF(AND(S29="Detectivo",T29="Automático"),"40%",IF(AND(S29="Detectivo",T29="Manual"),"30%",IF(AND(S29="Correctivo",T29="Automático"),"35%",IF(AND(S29="Correctivo",T29="Manual"),"25%",""))))))</f>
        <v/>
      </c>
      <c r="V29" s="88"/>
      <c r="W29" s="88"/>
      <c r="X29" s="88"/>
      <c r="Y29" s="95" t="str">
        <f>IFERROR(IF(AND(R28="Probabilidad",R29="Probabilidad"),(AA28-(+AA28*U29)),IF(R29="Probabilidad",(J28-(+J28*U29)),IF(R29="Impacto",AA28,""))),"")</f>
        <v/>
      </c>
      <c r="Z29" s="91" t="str">
        <f t="shared" si="2"/>
        <v/>
      </c>
      <c r="AA29" s="89" t="str">
        <f t="shared" ref="AA29:AA33" si="18">+Y29</f>
        <v/>
      </c>
      <c r="AB29" s="91" t="str">
        <f t="shared" si="4"/>
        <v/>
      </c>
      <c r="AC29" s="89" t="str">
        <f>IFERROR(IF(AND(R28="Impacto",R29="Impacto"),(AC22-(+AC22*U29)),IF(R29="Impacto",($N$28-(+$N$28*U29)),IF(R29="Probabilidad",AC22,""))),"")</f>
        <v/>
      </c>
      <c r="AD29" s="92" t="str">
        <f t="shared" ref="AD29:AD30" si="19">IFERROR(IF(OR(AND(Z29="Muy Baja",AB29="Leve"),AND(Z29="Muy Baja",AB29="Menor"),AND(Z29="Baja",AB29="Leve")),"Bajo",IF(OR(AND(Z29="Muy baja",AB29="Moderado"),AND(Z29="Baja",AB29="Menor"),AND(Z29="Baja",AB29="Moderado"),AND(Z29="Media",AB29="Leve"),AND(Z29="Media",AB29="Menor"),AND(Z29="Media",AB29="Moderado"),AND(Z29="Alta",AB29="Leve"),AND(Z29="Alta",AB29="Menor")),"Moderado",IF(OR(AND(Z29="Muy Baja",AB29="Mayor"),AND(Z29="Baja",AB29="Mayor"),AND(Z29="Media",AB29="Mayor"),AND(Z29="Alta",AB29="Moderado"),AND(Z29="Alta",AB29="Mayor"),AND(Z29="Muy Alta",AB29="Leve"),AND(Z29="Muy Alta",AB29="Menor"),AND(Z29="Muy Alta",AB29="Moderado"),AND(Z29="Muy Alta",AB29="Mayor")),"Alto",IF(OR(AND(Z29="Muy Baja",AB29="Catastrófico"),AND(Z29="Baja",AB29="Catastrófico"),AND(Z29="Media",AB29="Catastrófico"),AND(Z29="Alta",AB29="Catastrófico"),AND(Z29="Muy Alta",AB29="Catastrófico")),"Extremo","")))),"")</f>
        <v/>
      </c>
      <c r="AE29" s="88"/>
      <c r="AF29" s="113"/>
      <c r="AG29" s="113"/>
      <c r="AH29" s="93"/>
      <c r="AI29" s="93"/>
      <c r="AJ29" s="113"/>
      <c r="AK29" s="120"/>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row>
    <row r="30" spans="2:69" ht="151.5" hidden="1" customHeight="1" x14ac:dyDescent="0.3">
      <c r="B30" s="397"/>
      <c r="C30" s="399"/>
      <c r="D30" s="399"/>
      <c r="E30" s="399"/>
      <c r="F30" s="401"/>
      <c r="G30" s="399"/>
      <c r="H30" s="403"/>
      <c r="I30" s="405"/>
      <c r="J30" s="394"/>
      <c r="K30" s="408"/>
      <c r="L30" s="394">
        <f t="shared" ca="1" si="16"/>
        <v>0</v>
      </c>
      <c r="M30" s="405"/>
      <c r="N30" s="394"/>
      <c r="O30" s="396"/>
      <c r="P30" s="112">
        <v>3</v>
      </c>
      <c r="Q30" s="94"/>
      <c r="R30" s="87" t="str">
        <f>IF(OR(S30="Preventivo",S30="Detectivo"),"Probabilidad",IF(S30="Correctivo","Impacto",""))</f>
        <v/>
      </c>
      <c r="S30" s="88"/>
      <c r="T30" s="88"/>
      <c r="U30" s="89" t="str">
        <f t="shared" si="17"/>
        <v/>
      </c>
      <c r="V30" s="88"/>
      <c r="W30" s="88"/>
      <c r="X30" s="88"/>
      <c r="Y30" s="90" t="str">
        <f>IFERROR(IF(AND(R29="Probabilidad",R30="Probabilidad"),(AA29-(+AA29*U30)),IF(AND(R29="Impacto",R30="Probabilidad"),(AA28-(+AA28*U30)),IF(R30="Impacto",AA29,""))),"")</f>
        <v/>
      </c>
      <c r="Z30" s="91" t="str">
        <f t="shared" si="2"/>
        <v/>
      </c>
      <c r="AA30" s="89" t="str">
        <f t="shared" si="18"/>
        <v/>
      </c>
      <c r="AB30" s="91" t="str">
        <f t="shared" si="4"/>
        <v/>
      </c>
      <c r="AC30" s="89" t="str">
        <f>IFERROR(IF(AND(R29="Impacto",R30="Impacto"),(AC29-(+AC29*U30)),IF(AND(R29="Probabilidad",R30="Impacto"),(AC28-(+AC28*U30)),IF(R30="Probabilidad",AC29,""))),"")</f>
        <v/>
      </c>
      <c r="AD30" s="92" t="str">
        <f t="shared" si="19"/>
        <v/>
      </c>
      <c r="AE30" s="88"/>
      <c r="AF30" s="113"/>
      <c r="AG30" s="113"/>
      <c r="AH30" s="93"/>
      <c r="AI30" s="93"/>
      <c r="AJ30" s="113"/>
      <c r="AK30" s="120"/>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row>
    <row r="31" spans="2:69" ht="151.5" hidden="1" customHeight="1" x14ac:dyDescent="0.3">
      <c r="B31" s="397"/>
      <c r="C31" s="399"/>
      <c r="D31" s="399"/>
      <c r="E31" s="399"/>
      <c r="F31" s="401"/>
      <c r="G31" s="399"/>
      <c r="H31" s="403"/>
      <c r="I31" s="405"/>
      <c r="J31" s="394"/>
      <c r="K31" s="408"/>
      <c r="L31" s="394">
        <f t="shared" ca="1" si="16"/>
        <v>0</v>
      </c>
      <c r="M31" s="405"/>
      <c r="N31" s="394"/>
      <c r="O31" s="396"/>
      <c r="P31" s="112">
        <v>4</v>
      </c>
      <c r="Q31" s="86"/>
      <c r="R31" s="87" t="str">
        <f t="shared" ref="R31:R33" si="20">IF(OR(S31="Preventivo",S31="Detectivo"),"Probabilidad",IF(S31="Correctivo","Impacto",""))</f>
        <v/>
      </c>
      <c r="S31" s="88"/>
      <c r="T31" s="88"/>
      <c r="U31" s="89" t="str">
        <f t="shared" si="17"/>
        <v/>
      </c>
      <c r="V31" s="88"/>
      <c r="W31" s="88"/>
      <c r="X31" s="88"/>
      <c r="Y31" s="90" t="str">
        <f t="shared" ref="Y31:Y33" si="21">IFERROR(IF(AND(R30="Probabilidad",R31="Probabilidad"),(AA30-(+AA30*U31)),IF(AND(R30="Impacto",R31="Probabilidad"),(AA29-(+AA29*U31)),IF(R31="Impacto",AA30,""))),"")</f>
        <v/>
      </c>
      <c r="Z31" s="91" t="str">
        <f t="shared" si="2"/>
        <v/>
      </c>
      <c r="AA31" s="89" t="str">
        <f t="shared" si="18"/>
        <v/>
      </c>
      <c r="AB31" s="91" t="str">
        <f t="shared" si="4"/>
        <v/>
      </c>
      <c r="AC31" s="89" t="str">
        <f t="shared" ref="AC31:AC33" si="22">IFERROR(IF(AND(R30="Impacto",R31="Impacto"),(AC30-(+AC30*U31)),IF(AND(R30="Probabilidad",R31="Impacto"),(AC29-(+AC29*U31)),IF(R31="Probabilidad",AC30,""))),"")</f>
        <v/>
      </c>
      <c r="AD31" s="92" t="str">
        <f>IFERROR(IF(OR(AND(Z31="Muy Baja",AB31="Leve"),AND(Z31="Muy Baja",AB31="Menor"),AND(Z31="Baja",AB31="Leve")),"Bajo",IF(OR(AND(Z31="Muy baja",AB31="Moderado"),AND(Z31="Baja",AB31="Menor"),AND(Z31="Baja",AB31="Moderado"),AND(Z31="Media",AB31="Leve"),AND(Z31="Media",AB31="Menor"),AND(Z31="Media",AB31="Moderado"),AND(Z31="Alta",AB31="Leve"),AND(Z31="Alta",AB31="Menor")),"Moderado",IF(OR(AND(Z31="Muy Baja",AB31="Mayor"),AND(Z31="Baja",AB31="Mayor"),AND(Z31="Media",AB31="Mayor"),AND(Z31="Alta",AB31="Moderado"),AND(Z31="Alta",AB31="Mayor"),AND(Z31="Muy Alta",AB31="Leve"),AND(Z31="Muy Alta",AB31="Menor"),AND(Z31="Muy Alta",AB31="Moderado"),AND(Z31="Muy Alta",AB31="Mayor")),"Alto",IF(OR(AND(Z31="Muy Baja",AB31="Catastrófico"),AND(Z31="Baja",AB31="Catastrófico"),AND(Z31="Media",AB31="Catastrófico"),AND(Z31="Alta",AB31="Catastrófico"),AND(Z31="Muy Alta",AB31="Catastrófico")),"Extremo","")))),"")</f>
        <v/>
      </c>
      <c r="AE31" s="88"/>
      <c r="AF31" s="113"/>
      <c r="AG31" s="113"/>
      <c r="AH31" s="93"/>
      <c r="AI31" s="93"/>
      <c r="AJ31" s="113"/>
      <c r="AK31" s="120"/>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row>
    <row r="32" spans="2:69" ht="151.5" hidden="1" customHeight="1" x14ac:dyDescent="0.3">
      <c r="B32" s="397"/>
      <c r="C32" s="399"/>
      <c r="D32" s="399"/>
      <c r="E32" s="399"/>
      <c r="F32" s="401"/>
      <c r="G32" s="399"/>
      <c r="H32" s="403"/>
      <c r="I32" s="405"/>
      <c r="J32" s="394"/>
      <c r="K32" s="408"/>
      <c r="L32" s="394">
        <f t="shared" ca="1" si="16"/>
        <v>0</v>
      </c>
      <c r="M32" s="405"/>
      <c r="N32" s="394"/>
      <c r="O32" s="396"/>
      <c r="P32" s="112">
        <v>5</v>
      </c>
      <c r="Q32" s="86"/>
      <c r="R32" s="87" t="str">
        <f t="shared" si="20"/>
        <v/>
      </c>
      <c r="S32" s="88"/>
      <c r="T32" s="88"/>
      <c r="U32" s="89" t="str">
        <f t="shared" si="17"/>
        <v/>
      </c>
      <c r="V32" s="88"/>
      <c r="W32" s="88"/>
      <c r="X32" s="88"/>
      <c r="Y32" s="90" t="str">
        <f t="shared" si="21"/>
        <v/>
      </c>
      <c r="Z32" s="91" t="str">
        <f t="shared" si="2"/>
        <v/>
      </c>
      <c r="AA32" s="89" t="str">
        <f t="shared" si="18"/>
        <v/>
      </c>
      <c r="AB32" s="91" t="str">
        <f t="shared" si="4"/>
        <v/>
      </c>
      <c r="AC32" s="89" t="str">
        <f t="shared" si="22"/>
        <v/>
      </c>
      <c r="AD32" s="92" t="str">
        <f t="shared" ref="AD32:AD33" si="23">IFERROR(IF(OR(AND(Z32="Muy Baja",AB32="Leve"),AND(Z32="Muy Baja",AB32="Menor"),AND(Z32="Baja",AB32="Leve")),"Bajo",IF(OR(AND(Z32="Muy baja",AB32="Moderado"),AND(Z32="Baja",AB32="Menor"),AND(Z32="Baja",AB32="Moderado"),AND(Z32="Media",AB32="Leve"),AND(Z32="Media",AB32="Menor"),AND(Z32="Media",AB32="Moderado"),AND(Z32="Alta",AB32="Leve"),AND(Z32="Alta",AB32="Menor")),"Moderado",IF(OR(AND(Z32="Muy Baja",AB32="Mayor"),AND(Z32="Baja",AB32="Mayor"),AND(Z32="Media",AB32="Mayor"),AND(Z32="Alta",AB32="Moderado"),AND(Z32="Alta",AB32="Mayor"),AND(Z32="Muy Alta",AB32="Leve"),AND(Z32="Muy Alta",AB32="Menor"),AND(Z32="Muy Alta",AB32="Moderado"),AND(Z32="Muy Alta",AB32="Mayor")),"Alto",IF(OR(AND(Z32="Muy Baja",AB32="Catastrófico"),AND(Z32="Baja",AB32="Catastrófico"),AND(Z32="Media",AB32="Catastrófico"),AND(Z32="Alta",AB32="Catastrófico"),AND(Z32="Muy Alta",AB32="Catastrófico")),"Extremo","")))),"")</f>
        <v/>
      </c>
      <c r="AE32" s="88"/>
      <c r="AF32" s="113"/>
      <c r="AG32" s="113"/>
      <c r="AH32" s="93"/>
      <c r="AI32" s="93"/>
      <c r="AJ32" s="113"/>
      <c r="AK32" s="120"/>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2:69" ht="151.5" hidden="1" customHeight="1" x14ac:dyDescent="0.3">
      <c r="B33" s="397"/>
      <c r="C33" s="399"/>
      <c r="D33" s="399"/>
      <c r="E33" s="399"/>
      <c r="F33" s="401"/>
      <c r="G33" s="399"/>
      <c r="H33" s="403"/>
      <c r="I33" s="405"/>
      <c r="J33" s="394"/>
      <c r="K33" s="408"/>
      <c r="L33" s="394">
        <f t="shared" ca="1" si="16"/>
        <v>0</v>
      </c>
      <c r="M33" s="405"/>
      <c r="N33" s="394"/>
      <c r="O33" s="396"/>
      <c r="P33" s="112">
        <v>6</v>
      </c>
      <c r="Q33" s="86"/>
      <c r="R33" s="87" t="str">
        <f t="shared" si="20"/>
        <v/>
      </c>
      <c r="S33" s="88"/>
      <c r="T33" s="88"/>
      <c r="U33" s="89" t="str">
        <f t="shared" si="17"/>
        <v/>
      </c>
      <c r="V33" s="88"/>
      <c r="W33" s="88"/>
      <c r="X33" s="88"/>
      <c r="Y33" s="90" t="str">
        <f t="shared" si="21"/>
        <v/>
      </c>
      <c r="Z33" s="91" t="str">
        <f t="shared" si="2"/>
        <v/>
      </c>
      <c r="AA33" s="89" t="str">
        <f t="shared" si="18"/>
        <v/>
      </c>
      <c r="AB33" s="91" t="str">
        <f t="shared" si="4"/>
        <v/>
      </c>
      <c r="AC33" s="89" t="str">
        <f t="shared" si="22"/>
        <v/>
      </c>
      <c r="AD33" s="92" t="str">
        <f t="shared" si="23"/>
        <v/>
      </c>
      <c r="AE33" s="88"/>
      <c r="AF33" s="113"/>
      <c r="AG33" s="113"/>
      <c r="AH33" s="93"/>
      <c r="AI33" s="93"/>
      <c r="AJ33" s="113"/>
      <c r="AK33" s="120"/>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row>
    <row r="34" spans="2:69" ht="151.5" hidden="1" customHeight="1" x14ac:dyDescent="0.3">
      <c r="B34" s="397">
        <v>4</v>
      </c>
      <c r="C34" s="399"/>
      <c r="D34" s="399"/>
      <c r="E34" s="399"/>
      <c r="F34" s="401"/>
      <c r="G34" s="399"/>
      <c r="H34" s="403"/>
      <c r="I34" s="405" t="str">
        <f>IF(H34&lt;=0,"",IF(H34&lt;=2,"Muy Baja",IF(H34&lt;=24,"Baja",IF(H34&lt;=500,"Media",IF(H34&lt;=5000,"Alta","Muy Alta")))))</f>
        <v/>
      </c>
      <c r="J34" s="394" t="str">
        <f>IF(I34="","",IF(I34="Muy Baja",0.2,IF(I34="Baja",0.4,IF(I34="Media",0.6,IF(I34="Alta",0.8,IF(I34="Muy Alta",1,))))))</f>
        <v/>
      </c>
      <c r="K34" s="408"/>
      <c r="L34" s="394">
        <f ca="1">IF(NOT(ISERROR(MATCH(K34,'Tabla Impacto'!$B$222:$B$224,0))),'Tabla Impacto'!$F$224&amp;"Por favor no seleccionar los criterios de impacto(Afectación Económica o presupuestal y Pérdida Reputacional)",K34)</f>
        <v>0</v>
      </c>
      <c r="M34" s="405" t="str">
        <f ca="1">IF(OR(L34='Tabla Impacto'!$C$12,L34='Tabla Impacto'!$D$12),"Leve",IF(OR(L34='Tabla Impacto'!$C$13,L34='Tabla Impacto'!$D$13),"Menor",IF(OR(L34='Tabla Impacto'!$C$14,L34='Tabla Impacto'!$D$14),"Moderado",IF(OR(L34='Tabla Impacto'!$C$15,L34='Tabla Impacto'!$D$15),"Mayor",IF(OR(L34='Tabla Impacto'!$C$16,L34='Tabla Impacto'!$D$16),"Catastrófico","")))))</f>
        <v/>
      </c>
      <c r="N34" s="394" t="str">
        <f ca="1">IF(M34="","",IF(M34="Leve",0.2,IF(M34="Menor",0.4,IF(M34="Moderado",0.6,IF(M34="Mayor",0.8,IF(M34="Catastrófico",1,))))))</f>
        <v/>
      </c>
      <c r="O34" s="396" t="str">
        <f ca="1">IF(OR(AND(I34="Muy Baja",M34="Leve"),AND(I34="Muy Baja",M34="Menor"),AND(I34="Baja",M34="Leve")),"Bajo",IF(OR(AND(I34="Muy baja",M34="Moderado"),AND(I34="Baja",M34="Menor"),AND(I34="Baja",M34="Moderado"),AND(I34="Media",M34="Leve"),AND(I34="Media",M34="Menor"),AND(I34="Media",M34="Moderado"),AND(I34="Alta",M34="Leve"),AND(I34="Alta",M34="Menor")),"Moderado",IF(OR(AND(I34="Muy Baja",M34="Mayor"),AND(I34="Baja",M34="Mayor"),AND(I34="Media",M34="Mayor"),AND(I34="Alta",M34="Moderado"),AND(I34="Alta",M34="Mayor"),AND(I34="Muy Alta",M34="Leve"),AND(I34="Muy Alta",M34="Menor"),AND(I34="Muy Alta",M34="Moderado"),AND(I34="Muy Alta",M34="Mayor")),"Alto",IF(OR(AND(I34="Muy Baja",M34="Catastrófico"),AND(I34="Baja",M34="Catastrófico"),AND(I34="Media",M34="Catastrófico"),AND(I34="Alta",M34="Catastrófico"),AND(I34="Muy Alta",M34="Catastrófico")),"Extremo",""))))</f>
        <v/>
      </c>
      <c r="P34" s="112">
        <v>1</v>
      </c>
      <c r="Q34" s="86"/>
      <c r="R34" s="87" t="str">
        <f>IF(OR(S34="Preventivo",S34="Detectivo"),"Probabilidad",IF(S34="Correctivo","Impacto",""))</f>
        <v/>
      </c>
      <c r="S34" s="88"/>
      <c r="T34" s="88"/>
      <c r="U34" s="89" t="str">
        <f>IF(AND(S34="Preventivo",T34="Automático"),"50%",IF(AND(S34="Preventivo",T34="Manual"),"40%",IF(AND(S34="Detectivo",T34="Automático"),"40%",IF(AND(S34="Detectivo",T34="Manual"),"30%",IF(AND(S34="Correctivo",T34="Automático"),"35%",IF(AND(S34="Correctivo",T34="Manual"),"25%",""))))))</f>
        <v/>
      </c>
      <c r="V34" s="88"/>
      <c r="W34" s="88"/>
      <c r="X34" s="88"/>
      <c r="Y34" s="90" t="str">
        <f>IFERROR(IF(R34="Probabilidad",(J34-(+J34*U34)),IF(R34="Impacto",J34,"")),"")</f>
        <v/>
      </c>
      <c r="Z34" s="91" t="str">
        <f>IFERROR(IF(Y34="","",IF(Y34&lt;=0.2,"Muy Baja",IF(Y34&lt;=0.4,"Baja",IF(Y34&lt;=0.6,"Media",IF(Y34&lt;=0.8,"Alta","Muy Alta"))))),"")</f>
        <v/>
      </c>
      <c r="AA34" s="89" t="str">
        <f>+Y34</f>
        <v/>
      </c>
      <c r="AB34" s="91" t="str">
        <f>IFERROR(IF(AC34="","",IF(AC34&lt;=0.2,"Leve",IF(AC34&lt;=0.4,"Menor",IF(AC34&lt;=0.6,"Moderado",IF(AC34&lt;=0.8,"Mayor","Catastrófico"))))),"")</f>
        <v/>
      </c>
      <c r="AC34" s="89" t="str">
        <f>IFERROR(IF(R34="Impacto",(N34-(+N34*U34)),IF(R34="Probabilidad",N34,"")),"")</f>
        <v/>
      </c>
      <c r="AD34" s="92" t="str">
        <f>IFERROR(IF(OR(AND(Z34="Muy Baja",AB34="Leve"),AND(Z34="Muy Baja",AB34="Menor"),AND(Z34="Baja",AB34="Leve")),"Bajo",IF(OR(AND(Z34="Muy baja",AB34="Moderado"),AND(Z34="Baja",AB34="Menor"),AND(Z34="Baja",AB34="Moderado"),AND(Z34="Media",AB34="Leve"),AND(Z34="Media",AB34="Menor"),AND(Z34="Media",AB34="Moderado"),AND(Z34="Alta",AB34="Leve"),AND(Z34="Alta",AB34="Menor")),"Moderado",IF(OR(AND(Z34="Muy Baja",AB34="Mayor"),AND(Z34="Baja",AB34="Mayor"),AND(Z34="Media",AB34="Mayor"),AND(Z34="Alta",AB34="Moderado"),AND(Z34="Alta",AB34="Mayor"),AND(Z34="Muy Alta",AB34="Leve"),AND(Z34="Muy Alta",AB34="Menor"),AND(Z34="Muy Alta",AB34="Moderado"),AND(Z34="Muy Alta",AB34="Mayor")),"Alto",IF(OR(AND(Z34="Muy Baja",AB34="Catastrófico"),AND(Z34="Baja",AB34="Catastrófico"),AND(Z34="Media",AB34="Catastrófico"),AND(Z34="Alta",AB34="Catastrófico"),AND(Z34="Muy Alta",AB34="Catastrófico")),"Extremo","")))),"")</f>
        <v/>
      </c>
      <c r="AE34" s="88"/>
      <c r="AF34" s="113"/>
      <c r="AG34" s="113"/>
      <c r="AH34" s="93"/>
      <c r="AI34" s="93"/>
      <c r="AJ34" s="113"/>
      <c r="AK34" s="120"/>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row>
    <row r="35" spans="2:69" ht="151.5" hidden="1" customHeight="1" x14ac:dyDescent="0.3">
      <c r="B35" s="397"/>
      <c r="C35" s="399"/>
      <c r="D35" s="399"/>
      <c r="E35" s="399"/>
      <c r="F35" s="401"/>
      <c r="G35" s="399"/>
      <c r="H35" s="403"/>
      <c r="I35" s="405"/>
      <c r="J35" s="394"/>
      <c r="K35" s="408"/>
      <c r="L35" s="394">
        <f t="shared" ref="L35:L39" ca="1" si="24">IF(NOT(ISERROR(MATCH(K35,_xlfn.ANCHORARRAY(F46),0))),J48&amp;"Por favor no seleccionar los criterios de impacto",K35)</f>
        <v>0</v>
      </c>
      <c r="M35" s="405"/>
      <c r="N35" s="394"/>
      <c r="O35" s="396"/>
      <c r="P35" s="112">
        <v>2</v>
      </c>
      <c r="Q35" s="86"/>
      <c r="R35" s="87" t="str">
        <f>IF(OR(S35="Preventivo",S35="Detectivo"),"Probabilidad",IF(S35="Correctivo","Impacto",""))</f>
        <v/>
      </c>
      <c r="S35" s="88"/>
      <c r="T35" s="88"/>
      <c r="U35" s="89" t="str">
        <f t="shared" ref="U35:U39" si="25">IF(AND(S35="Preventivo",T35="Automático"),"50%",IF(AND(S35="Preventivo",T35="Manual"),"40%",IF(AND(S35="Detectivo",T35="Automático"),"40%",IF(AND(S35="Detectivo",T35="Manual"),"30%",IF(AND(S35="Correctivo",T35="Automático"),"35%",IF(AND(S35="Correctivo",T35="Manual"),"25%",""))))))</f>
        <v/>
      </c>
      <c r="V35" s="88"/>
      <c r="W35" s="88"/>
      <c r="X35" s="88"/>
      <c r="Y35" s="90" t="str">
        <f>IFERROR(IF(AND(R34="Probabilidad",R35="Probabilidad"),(AA34-(+AA34*U35)),IF(R35="Probabilidad",(J34-(+J34*U35)),IF(R35="Impacto",AA34,""))),"")</f>
        <v/>
      </c>
      <c r="Z35" s="91" t="str">
        <f t="shared" si="2"/>
        <v/>
      </c>
      <c r="AA35" s="89" t="str">
        <f t="shared" ref="AA35:AA39" si="26">+Y35</f>
        <v/>
      </c>
      <c r="AB35" s="91" t="str">
        <f t="shared" si="4"/>
        <v/>
      </c>
      <c r="AC35" s="89" t="str">
        <f>IFERROR(IF(AND(R34="Impacto",R35="Impacto"),(AC28-(+AC28*U35)),IF(R35="Impacto",($N$34-(+$N$34*U35)),IF(R35="Probabilidad",AC28,""))),"")</f>
        <v/>
      </c>
      <c r="AD35" s="92" t="str">
        <f t="shared" ref="AD35:AD36" si="27">IFERROR(IF(OR(AND(Z35="Muy Baja",AB35="Leve"),AND(Z35="Muy Baja",AB35="Menor"),AND(Z35="Baja",AB35="Leve")),"Bajo",IF(OR(AND(Z35="Muy baja",AB35="Moderado"),AND(Z35="Baja",AB35="Menor"),AND(Z35="Baja",AB35="Moderado"),AND(Z35="Media",AB35="Leve"),AND(Z35="Media",AB35="Menor"),AND(Z35="Media",AB35="Moderado"),AND(Z35="Alta",AB35="Leve"),AND(Z35="Alta",AB35="Menor")),"Moderado",IF(OR(AND(Z35="Muy Baja",AB35="Mayor"),AND(Z35="Baja",AB35="Mayor"),AND(Z35="Media",AB35="Mayor"),AND(Z35="Alta",AB35="Moderado"),AND(Z35="Alta",AB35="Mayor"),AND(Z35="Muy Alta",AB35="Leve"),AND(Z35="Muy Alta",AB35="Menor"),AND(Z35="Muy Alta",AB35="Moderado"),AND(Z35="Muy Alta",AB35="Mayor")),"Alto",IF(OR(AND(Z35="Muy Baja",AB35="Catastrófico"),AND(Z35="Baja",AB35="Catastrófico"),AND(Z35="Media",AB35="Catastrófico"),AND(Z35="Alta",AB35="Catastrófico"),AND(Z35="Muy Alta",AB35="Catastrófico")),"Extremo","")))),"")</f>
        <v/>
      </c>
      <c r="AE35" s="88"/>
      <c r="AF35" s="113"/>
      <c r="AG35" s="113"/>
      <c r="AH35" s="93"/>
      <c r="AI35" s="93"/>
      <c r="AJ35" s="113"/>
      <c r="AK35" s="120"/>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row>
    <row r="36" spans="2:69" ht="151.5" hidden="1" customHeight="1" x14ac:dyDescent="0.3">
      <c r="B36" s="397"/>
      <c r="C36" s="399"/>
      <c r="D36" s="399"/>
      <c r="E36" s="399"/>
      <c r="F36" s="401"/>
      <c r="G36" s="399"/>
      <c r="H36" s="403"/>
      <c r="I36" s="405"/>
      <c r="J36" s="394"/>
      <c r="K36" s="408"/>
      <c r="L36" s="394">
        <f t="shared" ca="1" si="24"/>
        <v>0</v>
      </c>
      <c r="M36" s="405"/>
      <c r="N36" s="394"/>
      <c r="O36" s="396"/>
      <c r="P36" s="112">
        <v>3</v>
      </c>
      <c r="Q36" s="94"/>
      <c r="R36" s="87" t="str">
        <f>IF(OR(S36="Preventivo",S36="Detectivo"),"Probabilidad",IF(S36="Correctivo","Impacto",""))</f>
        <v/>
      </c>
      <c r="S36" s="88"/>
      <c r="T36" s="88"/>
      <c r="U36" s="89" t="str">
        <f t="shared" si="25"/>
        <v/>
      </c>
      <c r="V36" s="88"/>
      <c r="W36" s="88"/>
      <c r="X36" s="88"/>
      <c r="Y36" s="90" t="str">
        <f>IFERROR(IF(AND(R35="Probabilidad",R36="Probabilidad"),(AA35-(+AA35*U36)),IF(AND(R35="Impacto",R36="Probabilidad"),(AA34-(+AA34*U36)),IF(R36="Impacto",AA35,""))),"")</f>
        <v/>
      </c>
      <c r="Z36" s="91" t="str">
        <f t="shared" si="2"/>
        <v/>
      </c>
      <c r="AA36" s="89" t="str">
        <f t="shared" si="26"/>
        <v/>
      </c>
      <c r="AB36" s="91" t="str">
        <f t="shared" si="4"/>
        <v/>
      </c>
      <c r="AC36" s="89" t="str">
        <f>IFERROR(IF(AND(R35="Impacto",R36="Impacto"),(AC35-(+AC35*U36)),IF(AND(R35="Probabilidad",R36="Impacto"),(AC34-(+AC34*U36)),IF(R36="Probabilidad",AC35,""))),"")</f>
        <v/>
      </c>
      <c r="AD36" s="92" t="str">
        <f t="shared" si="27"/>
        <v/>
      </c>
      <c r="AE36" s="88"/>
      <c r="AF36" s="113"/>
      <c r="AG36" s="113"/>
      <c r="AH36" s="93"/>
      <c r="AI36" s="93"/>
      <c r="AJ36" s="113"/>
      <c r="AK36" s="120"/>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row>
    <row r="37" spans="2:69" ht="151.5" hidden="1" customHeight="1" x14ac:dyDescent="0.3">
      <c r="B37" s="397"/>
      <c r="C37" s="399"/>
      <c r="D37" s="399"/>
      <c r="E37" s="399"/>
      <c r="F37" s="401"/>
      <c r="G37" s="399"/>
      <c r="H37" s="403"/>
      <c r="I37" s="405"/>
      <c r="J37" s="394"/>
      <c r="K37" s="408"/>
      <c r="L37" s="394">
        <f t="shared" ca="1" si="24"/>
        <v>0</v>
      </c>
      <c r="M37" s="405"/>
      <c r="N37" s="394"/>
      <c r="O37" s="396"/>
      <c r="P37" s="112">
        <v>4</v>
      </c>
      <c r="Q37" s="86"/>
      <c r="R37" s="87" t="str">
        <f t="shared" ref="R37:R39" si="28">IF(OR(S37="Preventivo",S37="Detectivo"),"Probabilidad",IF(S37="Correctivo","Impacto",""))</f>
        <v/>
      </c>
      <c r="S37" s="88"/>
      <c r="T37" s="88"/>
      <c r="U37" s="89" t="str">
        <f t="shared" si="25"/>
        <v/>
      </c>
      <c r="V37" s="88"/>
      <c r="W37" s="88"/>
      <c r="X37" s="88"/>
      <c r="Y37" s="90" t="str">
        <f t="shared" ref="Y37:Y39" si="29">IFERROR(IF(AND(R36="Probabilidad",R37="Probabilidad"),(AA36-(+AA36*U37)),IF(AND(R36="Impacto",R37="Probabilidad"),(AA35-(+AA35*U37)),IF(R37="Impacto",AA36,""))),"")</f>
        <v/>
      </c>
      <c r="Z37" s="91" t="str">
        <f t="shared" si="2"/>
        <v/>
      </c>
      <c r="AA37" s="89" t="str">
        <f t="shared" si="26"/>
        <v/>
      </c>
      <c r="AB37" s="91" t="str">
        <f t="shared" si="4"/>
        <v/>
      </c>
      <c r="AC37" s="89" t="str">
        <f t="shared" ref="AC37:AC39" si="30">IFERROR(IF(AND(R36="Impacto",R37="Impacto"),(AC36-(+AC36*U37)),IF(AND(R36="Probabilidad",R37="Impacto"),(AC35-(+AC35*U37)),IF(R37="Probabilidad",AC36,""))),"")</f>
        <v/>
      </c>
      <c r="AD37" s="92" t="str">
        <f>IFERROR(IF(OR(AND(Z37="Muy Baja",AB37="Leve"),AND(Z37="Muy Baja",AB37="Menor"),AND(Z37="Baja",AB37="Leve")),"Bajo",IF(OR(AND(Z37="Muy baja",AB37="Moderado"),AND(Z37="Baja",AB37="Menor"),AND(Z37="Baja",AB37="Moderado"),AND(Z37="Media",AB37="Leve"),AND(Z37="Media",AB37="Menor"),AND(Z37="Media",AB37="Moderado"),AND(Z37="Alta",AB37="Leve"),AND(Z37="Alta",AB37="Menor")),"Moderado",IF(OR(AND(Z37="Muy Baja",AB37="Mayor"),AND(Z37="Baja",AB37="Mayor"),AND(Z37="Media",AB37="Mayor"),AND(Z37="Alta",AB37="Moderado"),AND(Z37="Alta",AB37="Mayor"),AND(Z37="Muy Alta",AB37="Leve"),AND(Z37="Muy Alta",AB37="Menor"),AND(Z37="Muy Alta",AB37="Moderado"),AND(Z37="Muy Alta",AB37="Mayor")),"Alto",IF(OR(AND(Z37="Muy Baja",AB37="Catastrófico"),AND(Z37="Baja",AB37="Catastrófico"),AND(Z37="Media",AB37="Catastrófico"),AND(Z37="Alta",AB37="Catastrófico"),AND(Z37="Muy Alta",AB37="Catastrófico")),"Extremo","")))),"")</f>
        <v/>
      </c>
      <c r="AE37" s="88"/>
      <c r="AF37" s="113"/>
      <c r="AG37" s="113"/>
      <c r="AH37" s="93"/>
      <c r="AI37" s="93"/>
      <c r="AJ37" s="113"/>
      <c r="AK37" s="120"/>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row>
    <row r="38" spans="2:69" ht="151.5" hidden="1" customHeight="1" x14ac:dyDescent="0.3">
      <c r="B38" s="397"/>
      <c r="C38" s="399"/>
      <c r="D38" s="399"/>
      <c r="E38" s="399"/>
      <c r="F38" s="401"/>
      <c r="G38" s="399"/>
      <c r="H38" s="403"/>
      <c r="I38" s="405"/>
      <c r="J38" s="394"/>
      <c r="K38" s="408"/>
      <c r="L38" s="394">
        <f t="shared" ca="1" si="24"/>
        <v>0</v>
      </c>
      <c r="M38" s="405"/>
      <c r="N38" s="394"/>
      <c r="O38" s="396"/>
      <c r="P38" s="112">
        <v>5</v>
      </c>
      <c r="Q38" s="86"/>
      <c r="R38" s="87" t="str">
        <f t="shared" si="28"/>
        <v/>
      </c>
      <c r="S38" s="88"/>
      <c r="T38" s="88"/>
      <c r="U38" s="89" t="str">
        <f t="shared" si="25"/>
        <v/>
      </c>
      <c r="V38" s="88"/>
      <c r="W38" s="88"/>
      <c r="X38" s="88"/>
      <c r="Y38" s="95" t="str">
        <f t="shared" si="29"/>
        <v/>
      </c>
      <c r="Z38" s="91" t="str">
        <f>IFERROR(IF(Y38="","",IF(Y38&lt;=0.2,"Muy Baja",IF(Y38&lt;=0.4,"Baja",IF(Y38&lt;=0.6,"Media",IF(Y38&lt;=0.8,"Alta","Muy Alta"))))),"")</f>
        <v/>
      </c>
      <c r="AA38" s="89" t="str">
        <f t="shared" si="26"/>
        <v/>
      </c>
      <c r="AB38" s="91" t="str">
        <f t="shared" si="4"/>
        <v/>
      </c>
      <c r="AC38" s="89" t="str">
        <f t="shared" si="30"/>
        <v/>
      </c>
      <c r="AD38" s="92" t="str">
        <f t="shared" ref="AD38:AD39" si="31">IFERROR(IF(OR(AND(Z38="Muy Baja",AB38="Leve"),AND(Z38="Muy Baja",AB38="Menor"),AND(Z38="Baja",AB38="Leve")),"Bajo",IF(OR(AND(Z38="Muy baja",AB38="Moderado"),AND(Z38="Baja",AB38="Menor"),AND(Z38="Baja",AB38="Moderado"),AND(Z38="Media",AB38="Leve"),AND(Z38="Media",AB38="Menor"),AND(Z38="Media",AB38="Moderado"),AND(Z38="Alta",AB38="Leve"),AND(Z38="Alta",AB38="Menor")),"Moderado",IF(OR(AND(Z38="Muy Baja",AB38="Mayor"),AND(Z38="Baja",AB38="Mayor"),AND(Z38="Media",AB38="Mayor"),AND(Z38="Alta",AB38="Moderado"),AND(Z38="Alta",AB38="Mayor"),AND(Z38="Muy Alta",AB38="Leve"),AND(Z38="Muy Alta",AB38="Menor"),AND(Z38="Muy Alta",AB38="Moderado"),AND(Z38="Muy Alta",AB38="Mayor")),"Alto",IF(OR(AND(Z38="Muy Baja",AB38="Catastrófico"),AND(Z38="Baja",AB38="Catastrófico"),AND(Z38="Media",AB38="Catastrófico"),AND(Z38="Alta",AB38="Catastrófico"),AND(Z38="Muy Alta",AB38="Catastrófico")),"Extremo","")))),"")</f>
        <v/>
      </c>
      <c r="AE38" s="88"/>
      <c r="AF38" s="113"/>
      <c r="AG38" s="113"/>
      <c r="AH38" s="93"/>
      <c r="AI38" s="93"/>
      <c r="AJ38" s="113"/>
      <c r="AK38" s="120"/>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row>
    <row r="39" spans="2:69" ht="151.5" hidden="1" customHeight="1" x14ac:dyDescent="0.3">
      <c r="B39" s="397"/>
      <c r="C39" s="399"/>
      <c r="D39" s="399"/>
      <c r="E39" s="399"/>
      <c r="F39" s="401"/>
      <c r="G39" s="399"/>
      <c r="H39" s="403"/>
      <c r="I39" s="405"/>
      <c r="J39" s="394"/>
      <c r="K39" s="408"/>
      <c r="L39" s="394">
        <f t="shared" ca="1" si="24"/>
        <v>0</v>
      </c>
      <c r="M39" s="405"/>
      <c r="N39" s="394"/>
      <c r="O39" s="396"/>
      <c r="P39" s="112">
        <v>6</v>
      </c>
      <c r="Q39" s="86"/>
      <c r="R39" s="87" t="str">
        <f t="shared" si="28"/>
        <v/>
      </c>
      <c r="S39" s="88"/>
      <c r="T39" s="88"/>
      <c r="U39" s="89" t="str">
        <f t="shared" si="25"/>
        <v/>
      </c>
      <c r="V39" s="88"/>
      <c r="W39" s="88"/>
      <c r="X39" s="88"/>
      <c r="Y39" s="90" t="str">
        <f t="shared" si="29"/>
        <v/>
      </c>
      <c r="Z39" s="91" t="str">
        <f t="shared" si="2"/>
        <v/>
      </c>
      <c r="AA39" s="89" t="str">
        <f t="shared" si="26"/>
        <v/>
      </c>
      <c r="AB39" s="91" t="str">
        <f t="shared" si="4"/>
        <v/>
      </c>
      <c r="AC39" s="89" t="str">
        <f t="shared" si="30"/>
        <v/>
      </c>
      <c r="AD39" s="92" t="str">
        <f t="shared" si="31"/>
        <v/>
      </c>
      <c r="AE39" s="88"/>
      <c r="AF39" s="113"/>
      <c r="AG39" s="113"/>
      <c r="AH39" s="93"/>
      <c r="AI39" s="93"/>
      <c r="AJ39" s="113"/>
      <c r="AK39" s="120"/>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row>
    <row r="40" spans="2:69" ht="151.5" hidden="1" customHeight="1" x14ac:dyDescent="0.3">
      <c r="B40" s="397">
        <v>5</v>
      </c>
      <c r="C40" s="399"/>
      <c r="D40" s="399"/>
      <c r="E40" s="399"/>
      <c r="F40" s="401"/>
      <c r="G40" s="399"/>
      <c r="H40" s="403"/>
      <c r="I40" s="405" t="str">
        <f>IF(H40&lt;=0,"",IF(H40&lt;=2,"Muy Baja",IF(H40&lt;=24,"Baja",IF(H40&lt;=500,"Media",IF(H40&lt;=5000,"Alta","Muy Alta")))))</f>
        <v/>
      </c>
      <c r="J40" s="394" t="str">
        <f>IF(I40="","",IF(I40="Muy Baja",0.2,IF(I40="Baja",0.4,IF(I40="Media",0.6,IF(I40="Alta",0.8,IF(I40="Muy Alta",1,))))))</f>
        <v/>
      </c>
      <c r="K40" s="408"/>
      <c r="L40" s="394">
        <f ca="1">IF(NOT(ISERROR(MATCH(K40,'Tabla Impacto'!$B$222:$B$224,0))),'Tabla Impacto'!$F$224&amp;"Por favor no seleccionar los criterios de impacto(Afectación Económica o presupuestal y Pérdida Reputacional)",K40)</f>
        <v>0</v>
      </c>
      <c r="M40" s="405" t="str">
        <f ca="1">IF(OR(L40='Tabla Impacto'!$C$12,L40='Tabla Impacto'!$D$12),"Leve",IF(OR(L40='Tabla Impacto'!$C$13,L40='Tabla Impacto'!$D$13),"Menor",IF(OR(L40='Tabla Impacto'!$C$14,L40='Tabla Impacto'!$D$14),"Moderado",IF(OR(L40='Tabla Impacto'!$C$15,L40='Tabla Impacto'!$D$15),"Mayor",IF(OR(L40='Tabla Impacto'!$C$16,L40='Tabla Impacto'!$D$16),"Catastrófico","")))))</f>
        <v/>
      </c>
      <c r="N40" s="394" t="str">
        <f ca="1">IF(M40="","",IF(M40="Leve",0.2,IF(M40="Menor",0.4,IF(M40="Moderado",0.6,IF(M40="Mayor",0.8,IF(M40="Catastrófico",1,))))))</f>
        <v/>
      </c>
      <c r="O40" s="396" t="str">
        <f ca="1">IF(OR(AND(I40="Muy Baja",M40="Leve"),AND(I40="Muy Baja",M40="Menor"),AND(I40="Baja",M40="Leve")),"Bajo",IF(OR(AND(I40="Muy baja",M40="Moderado"),AND(I40="Baja",M40="Menor"),AND(I40="Baja",M40="Moderado"),AND(I40="Media",M40="Leve"),AND(I40="Media",M40="Menor"),AND(I40="Media",M40="Moderado"),AND(I40="Alta",M40="Leve"),AND(I40="Alta",M40="Menor")),"Moderado",IF(OR(AND(I40="Muy Baja",M40="Mayor"),AND(I40="Baja",M40="Mayor"),AND(I40="Media",M40="Mayor"),AND(I40="Alta",M40="Moderado"),AND(I40="Alta",M40="Mayor"),AND(I40="Muy Alta",M40="Leve"),AND(I40="Muy Alta",M40="Menor"),AND(I40="Muy Alta",M40="Moderado"),AND(I40="Muy Alta",M40="Mayor")),"Alto",IF(OR(AND(I40="Muy Baja",M40="Catastrófico"),AND(I40="Baja",M40="Catastrófico"),AND(I40="Media",M40="Catastrófico"),AND(I40="Alta",M40="Catastrófico"),AND(I40="Muy Alta",M40="Catastrófico")),"Extremo",""))))</f>
        <v/>
      </c>
      <c r="P40" s="112">
        <v>1</v>
      </c>
      <c r="Q40" s="86"/>
      <c r="R40" s="87" t="str">
        <f>IF(OR(S40="Preventivo",S40="Detectivo"),"Probabilidad",IF(S40="Correctivo","Impacto",""))</f>
        <v/>
      </c>
      <c r="S40" s="88"/>
      <c r="T40" s="88"/>
      <c r="U40" s="89" t="str">
        <f>IF(AND(S40="Preventivo",T40="Automático"),"50%",IF(AND(S40="Preventivo",T40="Manual"),"40%",IF(AND(S40="Detectivo",T40="Automático"),"40%",IF(AND(S40="Detectivo",T40="Manual"),"30%",IF(AND(S40="Correctivo",T40="Automático"),"35%",IF(AND(S40="Correctivo",T40="Manual"),"25%",""))))))</f>
        <v/>
      </c>
      <c r="V40" s="88"/>
      <c r="W40" s="88"/>
      <c r="X40" s="88"/>
      <c r="Y40" s="90" t="str">
        <f>IFERROR(IF(R40="Probabilidad",(J40-(+J40*U40)),IF(R40="Impacto",J40,"")),"")</f>
        <v/>
      </c>
      <c r="Z40" s="91" t="str">
        <f>IFERROR(IF(Y40="","",IF(Y40&lt;=0.2,"Muy Baja",IF(Y40&lt;=0.4,"Baja",IF(Y40&lt;=0.6,"Media",IF(Y40&lt;=0.8,"Alta","Muy Alta"))))),"")</f>
        <v/>
      </c>
      <c r="AA40" s="89" t="str">
        <f>+Y40</f>
        <v/>
      </c>
      <c r="AB40" s="91" t="str">
        <f>IFERROR(IF(AC40="","",IF(AC40&lt;=0.2,"Leve",IF(AC40&lt;=0.4,"Menor",IF(AC40&lt;=0.6,"Moderado",IF(AC40&lt;=0.8,"Mayor","Catastrófico"))))),"")</f>
        <v/>
      </c>
      <c r="AC40" s="89" t="str">
        <f>IFERROR(IF(R40="Impacto",(N40-(+N40*U40)),IF(R40="Probabilidad",N40,"")),"")</f>
        <v/>
      </c>
      <c r="AD40" s="92" t="str">
        <f>IFERROR(IF(OR(AND(Z40="Muy Baja",AB40="Leve"),AND(Z40="Muy Baja",AB40="Menor"),AND(Z40="Baja",AB40="Leve")),"Bajo",IF(OR(AND(Z40="Muy baja",AB40="Moderado"),AND(Z40="Baja",AB40="Menor"),AND(Z40="Baja",AB40="Moderado"),AND(Z40="Media",AB40="Leve"),AND(Z40="Media",AB40="Menor"),AND(Z40="Media",AB40="Moderado"),AND(Z40="Alta",AB40="Leve"),AND(Z40="Alta",AB40="Menor")),"Moderado",IF(OR(AND(Z40="Muy Baja",AB40="Mayor"),AND(Z40="Baja",AB40="Mayor"),AND(Z40="Media",AB40="Mayor"),AND(Z40="Alta",AB40="Moderado"),AND(Z40="Alta",AB40="Mayor"),AND(Z40="Muy Alta",AB40="Leve"),AND(Z40="Muy Alta",AB40="Menor"),AND(Z40="Muy Alta",AB40="Moderado"),AND(Z40="Muy Alta",AB40="Mayor")),"Alto",IF(OR(AND(Z40="Muy Baja",AB40="Catastrófico"),AND(Z40="Baja",AB40="Catastrófico"),AND(Z40="Media",AB40="Catastrófico"),AND(Z40="Alta",AB40="Catastrófico"),AND(Z40="Muy Alta",AB40="Catastrófico")),"Extremo","")))),"")</f>
        <v/>
      </c>
      <c r="AE40" s="88"/>
      <c r="AF40" s="113"/>
      <c r="AG40" s="113"/>
      <c r="AH40" s="93"/>
      <c r="AI40" s="93"/>
      <c r="AJ40" s="113"/>
      <c r="AK40" s="120"/>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row>
    <row r="41" spans="2:69" ht="151.5" hidden="1" customHeight="1" x14ac:dyDescent="0.3">
      <c r="B41" s="397"/>
      <c r="C41" s="399"/>
      <c r="D41" s="399"/>
      <c r="E41" s="399"/>
      <c r="F41" s="401"/>
      <c r="G41" s="399"/>
      <c r="H41" s="403"/>
      <c r="I41" s="405"/>
      <c r="J41" s="394"/>
      <c r="K41" s="408"/>
      <c r="L41" s="394">
        <f t="shared" ref="L41:L45" ca="1" si="32">IF(NOT(ISERROR(MATCH(K41,_xlfn.ANCHORARRAY(F52),0))),J54&amp;"Por favor no seleccionar los criterios de impacto",K41)</f>
        <v>0</v>
      </c>
      <c r="M41" s="405"/>
      <c r="N41" s="394"/>
      <c r="O41" s="396"/>
      <c r="P41" s="112">
        <v>2</v>
      </c>
      <c r="Q41" s="86"/>
      <c r="R41" s="87" t="str">
        <f>IF(OR(S41="Preventivo",S41="Detectivo"),"Probabilidad",IF(S41="Correctivo","Impacto",""))</f>
        <v/>
      </c>
      <c r="S41" s="88"/>
      <c r="T41" s="88"/>
      <c r="U41" s="89" t="str">
        <f t="shared" ref="U41:U45" si="33">IF(AND(S41="Preventivo",T41="Automático"),"50%",IF(AND(S41="Preventivo",T41="Manual"),"40%",IF(AND(S41="Detectivo",T41="Automático"),"40%",IF(AND(S41="Detectivo",T41="Manual"),"30%",IF(AND(S41="Correctivo",T41="Automático"),"35%",IF(AND(S41="Correctivo",T41="Manual"),"25%",""))))))</f>
        <v/>
      </c>
      <c r="V41" s="88"/>
      <c r="W41" s="88"/>
      <c r="X41" s="88"/>
      <c r="Y41" s="90" t="str">
        <f>IFERROR(IF(AND(R40="Probabilidad",R41="Probabilidad"),(AA40-(+AA40*U41)),IF(R41="Probabilidad",(J40-(+J40*U41)),IF(R41="Impacto",AA40,""))),"")</f>
        <v/>
      </c>
      <c r="Z41" s="91" t="str">
        <f t="shared" si="2"/>
        <v/>
      </c>
      <c r="AA41" s="89" t="str">
        <f t="shared" ref="AA41:AA45" si="34">+Y41</f>
        <v/>
      </c>
      <c r="AB41" s="91" t="str">
        <f t="shared" si="4"/>
        <v/>
      </c>
      <c r="AC41" s="89" t="str">
        <f>IFERROR(IF(AND(R40="Impacto",R41="Impacto"),(AC34-(+AC34*U41)),IF(R41="Impacto",($N$40-(+$N$40*U41)),IF(R41="Probabilidad",AC34,""))),"")</f>
        <v/>
      </c>
      <c r="AD41" s="92" t="str">
        <f t="shared" ref="AD41:AD42" si="35">IFERROR(IF(OR(AND(Z41="Muy Baja",AB41="Leve"),AND(Z41="Muy Baja",AB41="Menor"),AND(Z41="Baja",AB41="Leve")),"Bajo",IF(OR(AND(Z41="Muy baja",AB41="Moderado"),AND(Z41="Baja",AB41="Menor"),AND(Z41="Baja",AB41="Moderado"),AND(Z41="Media",AB41="Leve"),AND(Z41="Media",AB41="Menor"),AND(Z41="Media",AB41="Moderado"),AND(Z41="Alta",AB41="Leve"),AND(Z41="Alta",AB41="Menor")),"Moderado",IF(OR(AND(Z41="Muy Baja",AB41="Mayor"),AND(Z41="Baja",AB41="Mayor"),AND(Z41="Media",AB41="Mayor"),AND(Z41="Alta",AB41="Moderado"),AND(Z41="Alta",AB41="Mayor"),AND(Z41="Muy Alta",AB41="Leve"),AND(Z41="Muy Alta",AB41="Menor"),AND(Z41="Muy Alta",AB41="Moderado"),AND(Z41="Muy Alta",AB41="Mayor")),"Alto",IF(OR(AND(Z41="Muy Baja",AB41="Catastrófico"),AND(Z41="Baja",AB41="Catastrófico"),AND(Z41="Media",AB41="Catastrófico"),AND(Z41="Alta",AB41="Catastrófico"),AND(Z41="Muy Alta",AB41="Catastrófico")),"Extremo","")))),"")</f>
        <v/>
      </c>
      <c r="AE41" s="88"/>
      <c r="AF41" s="113"/>
      <c r="AG41" s="113"/>
      <c r="AH41" s="93"/>
      <c r="AI41" s="93"/>
      <c r="AJ41" s="113"/>
      <c r="AK41" s="120"/>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row>
    <row r="42" spans="2:69" ht="151.5" hidden="1" customHeight="1" x14ac:dyDescent="0.3">
      <c r="B42" s="397"/>
      <c r="C42" s="399"/>
      <c r="D42" s="399"/>
      <c r="E42" s="399"/>
      <c r="F42" s="401"/>
      <c r="G42" s="399"/>
      <c r="H42" s="403"/>
      <c r="I42" s="405"/>
      <c r="J42" s="394"/>
      <c r="K42" s="408"/>
      <c r="L42" s="394">
        <f t="shared" ca="1" si="32"/>
        <v>0</v>
      </c>
      <c r="M42" s="405"/>
      <c r="N42" s="394"/>
      <c r="O42" s="396"/>
      <c r="P42" s="112">
        <v>3</v>
      </c>
      <c r="Q42" s="94"/>
      <c r="R42" s="87" t="str">
        <f>IF(OR(S42="Preventivo",S42="Detectivo"),"Probabilidad",IF(S42="Correctivo","Impacto",""))</f>
        <v/>
      </c>
      <c r="S42" s="88"/>
      <c r="T42" s="88"/>
      <c r="U42" s="89" t="str">
        <f t="shared" si="33"/>
        <v/>
      </c>
      <c r="V42" s="88"/>
      <c r="W42" s="88"/>
      <c r="X42" s="88"/>
      <c r="Y42" s="90" t="str">
        <f>IFERROR(IF(AND(R41="Probabilidad",R42="Probabilidad"),(AA41-(+AA41*U42)),IF(AND(R41="Impacto",R42="Probabilidad"),(AA40-(+AA40*U42)),IF(R42="Impacto",AA41,""))),"")</f>
        <v/>
      </c>
      <c r="Z42" s="91" t="str">
        <f t="shared" si="2"/>
        <v/>
      </c>
      <c r="AA42" s="89" t="str">
        <f t="shared" si="34"/>
        <v/>
      </c>
      <c r="AB42" s="91" t="str">
        <f t="shared" si="4"/>
        <v/>
      </c>
      <c r="AC42" s="89" t="str">
        <f>IFERROR(IF(AND(R41="Impacto",R42="Impacto"),(AC41-(+AC41*U42)),IF(AND(R41="Probabilidad",R42="Impacto"),(AC40-(+AC40*U42)),IF(R42="Probabilidad",AC41,""))),"")</f>
        <v/>
      </c>
      <c r="AD42" s="92" t="str">
        <f t="shared" si="35"/>
        <v/>
      </c>
      <c r="AE42" s="88"/>
      <c r="AF42" s="113"/>
      <c r="AG42" s="113"/>
      <c r="AH42" s="93"/>
      <c r="AI42" s="93"/>
      <c r="AJ42" s="113"/>
      <c r="AK42" s="120"/>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2:69" ht="151.5" hidden="1" customHeight="1" x14ac:dyDescent="0.3">
      <c r="B43" s="397"/>
      <c r="C43" s="399"/>
      <c r="D43" s="399"/>
      <c r="E43" s="399"/>
      <c r="F43" s="401"/>
      <c r="G43" s="399"/>
      <c r="H43" s="403"/>
      <c r="I43" s="405"/>
      <c r="J43" s="394"/>
      <c r="K43" s="408"/>
      <c r="L43" s="394">
        <f t="shared" ca="1" si="32"/>
        <v>0</v>
      </c>
      <c r="M43" s="405"/>
      <c r="N43" s="394"/>
      <c r="O43" s="396"/>
      <c r="P43" s="112">
        <v>4</v>
      </c>
      <c r="Q43" s="86"/>
      <c r="R43" s="87" t="str">
        <f t="shared" ref="R43:R45" si="36">IF(OR(S43="Preventivo",S43="Detectivo"),"Probabilidad",IF(S43="Correctivo","Impacto",""))</f>
        <v/>
      </c>
      <c r="S43" s="88"/>
      <c r="T43" s="88"/>
      <c r="U43" s="89" t="str">
        <f t="shared" si="33"/>
        <v/>
      </c>
      <c r="V43" s="88"/>
      <c r="W43" s="88"/>
      <c r="X43" s="88"/>
      <c r="Y43" s="90" t="str">
        <f t="shared" ref="Y43:Y45" si="37">IFERROR(IF(AND(R42="Probabilidad",R43="Probabilidad"),(AA42-(+AA42*U43)),IF(AND(R42="Impacto",R43="Probabilidad"),(AA41-(+AA41*U43)),IF(R43="Impacto",AA42,""))),"")</f>
        <v/>
      </c>
      <c r="Z43" s="91" t="str">
        <f t="shared" si="2"/>
        <v/>
      </c>
      <c r="AA43" s="89" t="str">
        <f t="shared" si="34"/>
        <v/>
      </c>
      <c r="AB43" s="91" t="str">
        <f t="shared" si="4"/>
        <v/>
      </c>
      <c r="AC43" s="89" t="str">
        <f t="shared" ref="AC43:AC45" si="38">IFERROR(IF(AND(R42="Impacto",R43="Impacto"),(AC42-(+AC42*U43)),IF(AND(R42="Probabilidad",R43="Impacto"),(AC41-(+AC41*U43)),IF(R43="Probabilidad",AC42,""))),"")</f>
        <v/>
      </c>
      <c r="AD43" s="92" t="str">
        <f>IFERROR(IF(OR(AND(Z43="Muy Baja",AB43="Leve"),AND(Z43="Muy Baja",AB43="Menor"),AND(Z43="Baja",AB43="Leve")),"Bajo",IF(OR(AND(Z43="Muy baja",AB43="Moderado"),AND(Z43="Baja",AB43="Menor"),AND(Z43="Baja",AB43="Moderado"),AND(Z43="Media",AB43="Leve"),AND(Z43="Media",AB43="Menor"),AND(Z43="Media",AB43="Moderado"),AND(Z43="Alta",AB43="Leve"),AND(Z43="Alta",AB43="Menor")),"Moderado",IF(OR(AND(Z43="Muy Baja",AB43="Mayor"),AND(Z43="Baja",AB43="Mayor"),AND(Z43="Media",AB43="Mayor"),AND(Z43="Alta",AB43="Moderado"),AND(Z43="Alta",AB43="Mayor"),AND(Z43="Muy Alta",AB43="Leve"),AND(Z43="Muy Alta",AB43="Menor"),AND(Z43="Muy Alta",AB43="Moderado"),AND(Z43="Muy Alta",AB43="Mayor")),"Alto",IF(OR(AND(Z43="Muy Baja",AB43="Catastrófico"),AND(Z43="Baja",AB43="Catastrófico"),AND(Z43="Media",AB43="Catastrófico"),AND(Z43="Alta",AB43="Catastrófico"),AND(Z43="Muy Alta",AB43="Catastrófico")),"Extremo","")))),"")</f>
        <v/>
      </c>
      <c r="AE43" s="88"/>
      <c r="AF43" s="113"/>
      <c r="AG43" s="113"/>
      <c r="AH43" s="93"/>
      <c r="AI43" s="93"/>
      <c r="AJ43" s="113"/>
      <c r="AK43" s="120"/>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69" ht="151.5" hidden="1" customHeight="1" x14ac:dyDescent="0.3">
      <c r="B44" s="397"/>
      <c r="C44" s="399"/>
      <c r="D44" s="399"/>
      <c r="E44" s="399"/>
      <c r="F44" s="401"/>
      <c r="G44" s="399"/>
      <c r="H44" s="403"/>
      <c r="I44" s="405"/>
      <c r="J44" s="394"/>
      <c r="K44" s="408"/>
      <c r="L44" s="394">
        <f t="shared" ca="1" si="32"/>
        <v>0</v>
      </c>
      <c r="M44" s="405"/>
      <c r="N44" s="394"/>
      <c r="O44" s="396"/>
      <c r="P44" s="112">
        <v>5</v>
      </c>
      <c r="Q44" s="86"/>
      <c r="R44" s="87" t="str">
        <f t="shared" si="36"/>
        <v/>
      </c>
      <c r="S44" s="88"/>
      <c r="T44" s="88"/>
      <c r="U44" s="89" t="str">
        <f t="shared" si="33"/>
        <v/>
      </c>
      <c r="V44" s="88"/>
      <c r="W44" s="88"/>
      <c r="X44" s="88"/>
      <c r="Y44" s="90" t="str">
        <f t="shared" si="37"/>
        <v/>
      </c>
      <c r="Z44" s="91" t="str">
        <f t="shared" si="2"/>
        <v/>
      </c>
      <c r="AA44" s="89" t="str">
        <f t="shared" si="34"/>
        <v/>
      </c>
      <c r="AB44" s="91" t="str">
        <f t="shared" si="4"/>
        <v/>
      </c>
      <c r="AC44" s="89" t="str">
        <f t="shared" si="38"/>
        <v/>
      </c>
      <c r="AD44" s="92" t="str">
        <f t="shared" ref="AD44:AD45" si="39">IFERROR(IF(OR(AND(Z44="Muy Baja",AB44="Leve"),AND(Z44="Muy Baja",AB44="Menor"),AND(Z44="Baja",AB44="Leve")),"Bajo",IF(OR(AND(Z44="Muy baja",AB44="Moderado"),AND(Z44="Baja",AB44="Menor"),AND(Z44="Baja",AB44="Moderado"),AND(Z44="Media",AB44="Leve"),AND(Z44="Media",AB44="Menor"),AND(Z44="Media",AB44="Moderado"),AND(Z44="Alta",AB44="Leve"),AND(Z44="Alta",AB44="Menor")),"Moderado",IF(OR(AND(Z44="Muy Baja",AB44="Mayor"),AND(Z44="Baja",AB44="Mayor"),AND(Z44="Media",AB44="Mayor"),AND(Z44="Alta",AB44="Moderado"),AND(Z44="Alta",AB44="Mayor"),AND(Z44="Muy Alta",AB44="Leve"),AND(Z44="Muy Alta",AB44="Menor"),AND(Z44="Muy Alta",AB44="Moderado"),AND(Z44="Muy Alta",AB44="Mayor")),"Alto",IF(OR(AND(Z44="Muy Baja",AB44="Catastrófico"),AND(Z44="Baja",AB44="Catastrófico"),AND(Z44="Media",AB44="Catastrófico"),AND(Z44="Alta",AB44="Catastrófico"),AND(Z44="Muy Alta",AB44="Catastrófico")),"Extremo","")))),"")</f>
        <v/>
      </c>
      <c r="AE44" s="88"/>
      <c r="AF44" s="113"/>
      <c r="AG44" s="113"/>
      <c r="AH44" s="93"/>
      <c r="AI44" s="93"/>
      <c r="AJ44" s="113"/>
      <c r="AK44" s="120"/>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69" ht="151.5" hidden="1" customHeight="1" x14ac:dyDescent="0.3">
      <c r="B45" s="397"/>
      <c r="C45" s="399"/>
      <c r="D45" s="399"/>
      <c r="E45" s="399"/>
      <c r="F45" s="401"/>
      <c r="G45" s="399"/>
      <c r="H45" s="403"/>
      <c r="I45" s="405"/>
      <c r="J45" s="394"/>
      <c r="K45" s="408"/>
      <c r="L45" s="394">
        <f t="shared" ca="1" si="32"/>
        <v>0</v>
      </c>
      <c r="M45" s="405"/>
      <c r="N45" s="394"/>
      <c r="O45" s="396"/>
      <c r="P45" s="112">
        <v>6</v>
      </c>
      <c r="Q45" s="86"/>
      <c r="R45" s="87" t="str">
        <f t="shared" si="36"/>
        <v/>
      </c>
      <c r="S45" s="88"/>
      <c r="T45" s="88"/>
      <c r="U45" s="89" t="str">
        <f t="shared" si="33"/>
        <v/>
      </c>
      <c r="V45" s="88"/>
      <c r="W45" s="88"/>
      <c r="X45" s="88"/>
      <c r="Y45" s="90" t="str">
        <f t="shared" si="37"/>
        <v/>
      </c>
      <c r="Z45" s="91" t="str">
        <f t="shared" si="2"/>
        <v/>
      </c>
      <c r="AA45" s="89" t="str">
        <f t="shared" si="34"/>
        <v/>
      </c>
      <c r="AB45" s="91" t="str">
        <f t="shared" si="4"/>
        <v/>
      </c>
      <c r="AC45" s="89" t="str">
        <f t="shared" si="38"/>
        <v/>
      </c>
      <c r="AD45" s="92" t="str">
        <f t="shared" si="39"/>
        <v/>
      </c>
      <c r="AE45" s="88"/>
      <c r="AF45" s="113"/>
      <c r="AG45" s="113"/>
      <c r="AH45" s="93"/>
      <c r="AI45" s="93"/>
      <c r="AJ45" s="113"/>
      <c r="AK45" s="120"/>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69" ht="151.5" hidden="1" customHeight="1" x14ac:dyDescent="0.3">
      <c r="B46" s="397">
        <v>6</v>
      </c>
      <c r="C46" s="399"/>
      <c r="D46" s="399"/>
      <c r="E46" s="399"/>
      <c r="F46" s="401"/>
      <c r="G46" s="399"/>
      <c r="H46" s="403"/>
      <c r="I46" s="405" t="str">
        <f>IF(H46&lt;=0,"",IF(H46&lt;=2,"Muy Baja",IF(H46&lt;=24,"Baja",IF(H46&lt;=500,"Media",IF(H46&lt;=5000,"Alta","Muy Alta")))))</f>
        <v/>
      </c>
      <c r="J46" s="394" t="str">
        <f>IF(I46="","",IF(I46="Muy Baja",0.2,IF(I46="Baja",0.4,IF(I46="Media",0.6,IF(I46="Alta",0.8,IF(I46="Muy Alta",1,))))))</f>
        <v/>
      </c>
      <c r="K46" s="408"/>
      <c r="L46" s="394">
        <f ca="1">IF(NOT(ISERROR(MATCH(K46,'Tabla Impacto'!$B$222:$B$224,0))),'Tabla Impacto'!$F$224&amp;"Por favor no seleccionar los criterios de impacto(Afectación Económica o presupuestal y Pérdida Reputacional)",K46)</f>
        <v>0</v>
      </c>
      <c r="M46" s="405" t="str">
        <f ca="1">IF(OR(L46='Tabla Impacto'!$C$12,L46='Tabla Impacto'!$D$12),"Leve",IF(OR(L46='Tabla Impacto'!$C$13,L46='Tabla Impacto'!$D$13),"Menor",IF(OR(L46='Tabla Impacto'!$C$14,L46='Tabla Impacto'!$D$14),"Moderado",IF(OR(L46='Tabla Impacto'!$C$15,L46='Tabla Impacto'!$D$15),"Mayor",IF(OR(L46='Tabla Impacto'!$C$16,L46='Tabla Impacto'!$D$16),"Catastrófico","")))))</f>
        <v/>
      </c>
      <c r="N46" s="394" t="str">
        <f ca="1">IF(M46="","",IF(M46="Leve",0.2,IF(M46="Menor",0.4,IF(M46="Moderado",0.6,IF(M46="Mayor",0.8,IF(M46="Catastrófico",1,))))))</f>
        <v/>
      </c>
      <c r="O46" s="396" t="str">
        <f ca="1">IF(OR(AND(I46="Muy Baja",M46="Leve"),AND(I46="Muy Baja",M46="Menor"),AND(I46="Baja",M46="Leve")),"Bajo",IF(OR(AND(I46="Muy baja",M46="Moderado"),AND(I46="Baja",M46="Menor"),AND(I46="Baja",M46="Moderado"),AND(I46="Media",M46="Leve"),AND(I46="Media",M46="Menor"),AND(I46="Media",M46="Moderado"),AND(I46="Alta",M46="Leve"),AND(I46="Alta",M46="Menor")),"Moderado",IF(OR(AND(I46="Muy Baja",M46="Mayor"),AND(I46="Baja",M46="Mayor"),AND(I46="Media",M46="Mayor"),AND(I46="Alta",M46="Moderado"),AND(I46="Alta",M46="Mayor"),AND(I46="Muy Alta",M46="Leve"),AND(I46="Muy Alta",M46="Menor"),AND(I46="Muy Alta",M46="Moderado"),AND(I46="Muy Alta",M46="Mayor")),"Alto",IF(OR(AND(I46="Muy Baja",M46="Catastrófico"),AND(I46="Baja",M46="Catastrófico"),AND(I46="Media",M46="Catastrófico"),AND(I46="Alta",M46="Catastrófico"),AND(I46="Muy Alta",M46="Catastrófico")),"Extremo",""))))</f>
        <v/>
      </c>
      <c r="P46" s="112">
        <v>1</v>
      </c>
      <c r="Q46" s="86"/>
      <c r="R46" s="87" t="str">
        <f>IF(OR(S46="Preventivo",S46="Detectivo"),"Probabilidad",IF(S46="Correctivo","Impacto",""))</f>
        <v/>
      </c>
      <c r="S46" s="88"/>
      <c r="T46" s="88"/>
      <c r="U46" s="89" t="str">
        <f>IF(AND(S46="Preventivo",T46="Automático"),"50%",IF(AND(S46="Preventivo",T46="Manual"),"40%",IF(AND(S46="Detectivo",T46="Automático"),"40%",IF(AND(S46="Detectivo",T46="Manual"),"30%",IF(AND(S46="Correctivo",T46="Automático"),"35%",IF(AND(S46="Correctivo",T46="Manual"),"25%",""))))))</f>
        <v/>
      </c>
      <c r="V46" s="88"/>
      <c r="W46" s="88"/>
      <c r="X46" s="88"/>
      <c r="Y46" s="90" t="str">
        <f>IFERROR(IF(R46="Probabilidad",(J46-(+J46*U46)),IF(R46="Impacto",J46,"")),"")</f>
        <v/>
      </c>
      <c r="Z46" s="91" t="str">
        <f>IFERROR(IF(Y46="","",IF(Y46&lt;=0.2,"Muy Baja",IF(Y46&lt;=0.4,"Baja",IF(Y46&lt;=0.6,"Media",IF(Y46&lt;=0.8,"Alta","Muy Alta"))))),"")</f>
        <v/>
      </c>
      <c r="AA46" s="89" t="str">
        <f>+Y46</f>
        <v/>
      </c>
      <c r="AB46" s="91" t="str">
        <f>IFERROR(IF(AC46="","",IF(AC46&lt;=0.2,"Leve",IF(AC46&lt;=0.4,"Menor",IF(AC46&lt;=0.6,"Moderado",IF(AC46&lt;=0.8,"Mayor","Catastrófico"))))),"")</f>
        <v/>
      </c>
      <c r="AC46" s="89" t="str">
        <f>IFERROR(IF(R46="Impacto",(N46-(+N46*U46)),IF(R46="Probabilidad",N46,"")),"")</f>
        <v/>
      </c>
      <c r="AD46" s="92" t="str">
        <f>IFERROR(IF(OR(AND(Z46="Muy Baja",AB46="Leve"),AND(Z46="Muy Baja",AB46="Menor"),AND(Z46="Baja",AB46="Leve")),"Bajo",IF(OR(AND(Z46="Muy baja",AB46="Moderado"),AND(Z46="Baja",AB46="Menor"),AND(Z46="Baja",AB46="Moderado"),AND(Z46="Media",AB46="Leve"),AND(Z46="Media",AB46="Menor"),AND(Z46="Media",AB46="Moderado"),AND(Z46="Alta",AB46="Leve"),AND(Z46="Alta",AB46="Menor")),"Moderado",IF(OR(AND(Z46="Muy Baja",AB46="Mayor"),AND(Z46="Baja",AB46="Mayor"),AND(Z46="Media",AB46="Mayor"),AND(Z46="Alta",AB46="Moderado"),AND(Z46="Alta",AB46="Mayor"),AND(Z46="Muy Alta",AB46="Leve"),AND(Z46="Muy Alta",AB46="Menor"),AND(Z46="Muy Alta",AB46="Moderado"),AND(Z46="Muy Alta",AB46="Mayor")),"Alto",IF(OR(AND(Z46="Muy Baja",AB46="Catastrófico"),AND(Z46="Baja",AB46="Catastrófico"),AND(Z46="Media",AB46="Catastrófico"),AND(Z46="Alta",AB46="Catastrófico"),AND(Z46="Muy Alta",AB46="Catastrófico")),"Extremo","")))),"")</f>
        <v/>
      </c>
      <c r="AE46" s="88"/>
      <c r="AF46" s="113"/>
      <c r="AG46" s="113"/>
      <c r="AH46" s="93"/>
      <c r="AI46" s="93"/>
      <c r="AJ46" s="113"/>
      <c r="AK46" s="120"/>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69" ht="151.5" hidden="1" customHeight="1" x14ac:dyDescent="0.3">
      <c r="B47" s="397"/>
      <c r="C47" s="399"/>
      <c r="D47" s="399"/>
      <c r="E47" s="399"/>
      <c r="F47" s="401"/>
      <c r="G47" s="399"/>
      <c r="H47" s="403"/>
      <c r="I47" s="405"/>
      <c r="J47" s="394"/>
      <c r="K47" s="408"/>
      <c r="L47" s="394">
        <f t="shared" ref="L47:L51" ca="1" si="40">IF(NOT(ISERROR(MATCH(K47,_xlfn.ANCHORARRAY(F58),0))),J60&amp;"Por favor no seleccionar los criterios de impacto",K47)</f>
        <v>0</v>
      </c>
      <c r="M47" s="405"/>
      <c r="N47" s="394"/>
      <c r="O47" s="396"/>
      <c r="P47" s="112">
        <v>2</v>
      </c>
      <c r="Q47" s="86"/>
      <c r="R47" s="87" t="str">
        <f>IF(OR(S47="Preventivo",S47="Detectivo"),"Probabilidad",IF(S47="Correctivo","Impacto",""))</f>
        <v/>
      </c>
      <c r="S47" s="88"/>
      <c r="T47" s="88"/>
      <c r="U47" s="89" t="str">
        <f t="shared" ref="U47:U51" si="41">IF(AND(S47="Preventivo",T47="Automático"),"50%",IF(AND(S47="Preventivo",T47="Manual"),"40%",IF(AND(S47="Detectivo",T47="Automático"),"40%",IF(AND(S47="Detectivo",T47="Manual"),"30%",IF(AND(S47="Correctivo",T47="Automático"),"35%",IF(AND(S47="Correctivo",T47="Manual"),"25%",""))))))</f>
        <v/>
      </c>
      <c r="V47" s="88"/>
      <c r="W47" s="88"/>
      <c r="X47" s="88"/>
      <c r="Y47" s="90" t="str">
        <f>IFERROR(IF(AND(R46="Probabilidad",R47="Probabilidad"),(AA46-(+AA46*U47)),IF(R47="Probabilidad",(J46-(+J46*U47)),IF(R47="Impacto",AA46,""))),"")</f>
        <v/>
      </c>
      <c r="Z47" s="91" t="str">
        <f t="shared" si="2"/>
        <v/>
      </c>
      <c r="AA47" s="89" t="str">
        <f t="shared" ref="AA47:AA51" si="42">+Y47</f>
        <v/>
      </c>
      <c r="AB47" s="91" t="str">
        <f t="shared" si="4"/>
        <v/>
      </c>
      <c r="AC47" s="89" t="str">
        <f>IFERROR(IF(AND(R46="Impacto",R47="Impacto"),(AC40-(+AC40*U47)),IF(R47="Impacto",($N$46-(+$N$46*U47)),IF(R47="Probabilidad",AC40,""))),"")</f>
        <v/>
      </c>
      <c r="AD47" s="92" t="str">
        <f t="shared" ref="AD47:AD48" si="43">IFERROR(IF(OR(AND(Z47="Muy Baja",AB47="Leve"),AND(Z47="Muy Baja",AB47="Menor"),AND(Z47="Baja",AB47="Leve")),"Bajo",IF(OR(AND(Z47="Muy baja",AB47="Moderado"),AND(Z47="Baja",AB47="Menor"),AND(Z47="Baja",AB47="Moderado"),AND(Z47="Media",AB47="Leve"),AND(Z47="Media",AB47="Menor"),AND(Z47="Media",AB47="Moderado"),AND(Z47="Alta",AB47="Leve"),AND(Z47="Alta",AB47="Menor")),"Moderado",IF(OR(AND(Z47="Muy Baja",AB47="Mayor"),AND(Z47="Baja",AB47="Mayor"),AND(Z47="Media",AB47="Mayor"),AND(Z47="Alta",AB47="Moderado"),AND(Z47="Alta",AB47="Mayor"),AND(Z47="Muy Alta",AB47="Leve"),AND(Z47="Muy Alta",AB47="Menor"),AND(Z47="Muy Alta",AB47="Moderado"),AND(Z47="Muy Alta",AB47="Mayor")),"Alto",IF(OR(AND(Z47="Muy Baja",AB47="Catastrófico"),AND(Z47="Baja",AB47="Catastrófico"),AND(Z47="Media",AB47="Catastrófico"),AND(Z47="Alta",AB47="Catastrófico"),AND(Z47="Muy Alta",AB47="Catastrófico")),"Extremo","")))),"")</f>
        <v/>
      </c>
      <c r="AE47" s="88"/>
      <c r="AF47" s="113"/>
      <c r="AG47" s="113"/>
      <c r="AH47" s="93"/>
      <c r="AI47" s="93"/>
      <c r="AJ47" s="113"/>
      <c r="AK47" s="120"/>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2:69" ht="151.5" hidden="1" customHeight="1" x14ac:dyDescent="0.3">
      <c r="B48" s="397"/>
      <c r="C48" s="399"/>
      <c r="D48" s="399"/>
      <c r="E48" s="399"/>
      <c r="F48" s="401"/>
      <c r="G48" s="399"/>
      <c r="H48" s="403"/>
      <c r="I48" s="405"/>
      <c r="J48" s="394"/>
      <c r="K48" s="408"/>
      <c r="L48" s="394">
        <f t="shared" ca="1" si="40"/>
        <v>0</v>
      </c>
      <c r="M48" s="405"/>
      <c r="N48" s="394"/>
      <c r="O48" s="396"/>
      <c r="P48" s="112">
        <v>3</v>
      </c>
      <c r="Q48" s="94"/>
      <c r="R48" s="87" t="str">
        <f>IF(OR(S48="Preventivo",S48="Detectivo"),"Probabilidad",IF(S48="Correctivo","Impacto",""))</f>
        <v/>
      </c>
      <c r="S48" s="88"/>
      <c r="T48" s="88"/>
      <c r="U48" s="89" t="str">
        <f t="shared" si="41"/>
        <v/>
      </c>
      <c r="V48" s="88"/>
      <c r="W48" s="88"/>
      <c r="X48" s="88"/>
      <c r="Y48" s="90" t="str">
        <f>IFERROR(IF(AND(R47="Probabilidad",R48="Probabilidad"),(AA47-(+AA47*U48)),IF(AND(R47="Impacto",R48="Probabilidad"),(AA46-(+AA46*U48)),IF(R48="Impacto",AA47,""))),"")</f>
        <v/>
      </c>
      <c r="Z48" s="91" t="str">
        <f t="shared" si="2"/>
        <v/>
      </c>
      <c r="AA48" s="89" t="str">
        <f t="shared" si="42"/>
        <v/>
      </c>
      <c r="AB48" s="91" t="str">
        <f t="shared" si="4"/>
        <v/>
      </c>
      <c r="AC48" s="89" t="str">
        <f>IFERROR(IF(AND(R47="Impacto",R48="Impacto"),(AC47-(+AC47*U48)),IF(AND(R47="Probabilidad",R48="Impacto"),(AC46-(+AC46*U48)),IF(R48="Probabilidad",AC47,""))),"")</f>
        <v/>
      </c>
      <c r="AD48" s="92" t="str">
        <f t="shared" si="43"/>
        <v/>
      </c>
      <c r="AE48" s="88"/>
      <c r="AF48" s="113"/>
      <c r="AG48" s="113"/>
      <c r="AH48" s="93"/>
      <c r="AI48" s="93"/>
      <c r="AJ48" s="113"/>
      <c r="AK48" s="120"/>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row>
    <row r="49" spans="2:69" ht="151.5" hidden="1" customHeight="1" x14ac:dyDescent="0.3">
      <c r="B49" s="397"/>
      <c r="C49" s="399"/>
      <c r="D49" s="399"/>
      <c r="E49" s="399"/>
      <c r="F49" s="401"/>
      <c r="G49" s="399"/>
      <c r="H49" s="403"/>
      <c r="I49" s="405"/>
      <c r="J49" s="394"/>
      <c r="K49" s="408"/>
      <c r="L49" s="394">
        <f t="shared" ca="1" si="40"/>
        <v>0</v>
      </c>
      <c r="M49" s="405"/>
      <c r="N49" s="394"/>
      <c r="O49" s="396"/>
      <c r="P49" s="112">
        <v>4</v>
      </c>
      <c r="Q49" s="86"/>
      <c r="R49" s="87" t="str">
        <f t="shared" ref="R49:R51" si="44">IF(OR(S49="Preventivo",S49="Detectivo"),"Probabilidad",IF(S49="Correctivo","Impacto",""))</f>
        <v/>
      </c>
      <c r="S49" s="88"/>
      <c r="T49" s="88"/>
      <c r="U49" s="89" t="str">
        <f t="shared" si="41"/>
        <v/>
      </c>
      <c r="V49" s="88"/>
      <c r="W49" s="88"/>
      <c r="X49" s="88"/>
      <c r="Y49" s="90" t="str">
        <f t="shared" ref="Y49:Y51" si="45">IFERROR(IF(AND(R48="Probabilidad",R49="Probabilidad"),(AA48-(+AA48*U49)),IF(AND(R48="Impacto",R49="Probabilidad"),(AA47-(+AA47*U49)),IF(R49="Impacto",AA48,""))),"")</f>
        <v/>
      </c>
      <c r="Z49" s="91" t="str">
        <f t="shared" si="2"/>
        <v/>
      </c>
      <c r="AA49" s="89" t="str">
        <f t="shared" si="42"/>
        <v/>
      </c>
      <c r="AB49" s="91" t="str">
        <f t="shared" si="4"/>
        <v/>
      </c>
      <c r="AC49" s="89" t="str">
        <f t="shared" ref="AC49:AC51" si="46">IFERROR(IF(AND(R48="Impacto",R49="Impacto"),(AC48-(+AC48*U49)),IF(AND(R48="Probabilidad",R49="Impacto"),(AC47-(+AC47*U49)),IF(R49="Probabilidad",AC48,""))),"")</f>
        <v/>
      </c>
      <c r="AD49" s="92" t="str">
        <f>IFERROR(IF(OR(AND(Z49="Muy Baja",AB49="Leve"),AND(Z49="Muy Baja",AB49="Menor"),AND(Z49="Baja",AB49="Leve")),"Bajo",IF(OR(AND(Z49="Muy baja",AB49="Moderado"),AND(Z49="Baja",AB49="Menor"),AND(Z49="Baja",AB49="Moderado"),AND(Z49="Media",AB49="Leve"),AND(Z49="Media",AB49="Menor"),AND(Z49="Media",AB49="Moderado"),AND(Z49="Alta",AB49="Leve"),AND(Z49="Alta",AB49="Menor")),"Moderado",IF(OR(AND(Z49="Muy Baja",AB49="Mayor"),AND(Z49="Baja",AB49="Mayor"),AND(Z49="Media",AB49="Mayor"),AND(Z49="Alta",AB49="Moderado"),AND(Z49="Alta",AB49="Mayor"),AND(Z49="Muy Alta",AB49="Leve"),AND(Z49="Muy Alta",AB49="Menor"),AND(Z49="Muy Alta",AB49="Moderado"),AND(Z49="Muy Alta",AB49="Mayor")),"Alto",IF(OR(AND(Z49="Muy Baja",AB49="Catastrófico"),AND(Z49="Baja",AB49="Catastrófico"),AND(Z49="Media",AB49="Catastrófico"),AND(Z49="Alta",AB49="Catastrófico"),AND(Z49="Muy Alta",AB49="Catastrófico")),"Extremo","")))),"")</f>
        <v/>
      </c>
      <c r="AE49" s="88"/>
      <c r="AF49" s="113"/>
      <c r="AG49" s="113"/>
      <c r="AH49" s="93"/>
      <c r="AI49" s="93"/>
      <c r="AJ49" s="113"/>
      <c r="AK49" s="120"/>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row>
    <row r="50" spans="2:69" ht="151.5" hidden="1" customHeight="1" x14ac:dyDescent="0.3">
      <c r="B50" s="397"/>
      <c r="C50" s="399"/>
      <c r="D50" s="399"/>
      <c r="E50" s="399"/>
      <c r="F50" s="401"/>
      <c r="G50" s="399"/>
      <c r="H50" s="403"/>
      <c r="I50" s="405"/>
      <c r="J50" s="394"/>
      <c r="K50" s="408"/>
      <c r="L50" s="394">
        <f t="shared" ca="1" si="40"/>
        <v>0</v>
      </c>
      <c r="M50" s="405"/>
      <c r="N50" s="394"/>
      <c r="O50" s="396"/>
      <c r="P50" s="112">
        <v>5</v>
      </c>
      <c r="Q50" s="86"/>
      <c r="R50" s="87" t="str">
        <f t="shared" si="44"/>
        <v/>
      </c>
      <c r="S50" s="88"/>
      <c r="T50" s="88"/>
      <c r="U50" s="89" t="str">
        <f t="shared" si="41"/>
        <v/>
      </c>
      <c r="V50" s="88"/>
      <c r="W50" s="88"/>
      <c r="X50" s="88"/>
      <c r="Y50" s="90" t="str">
        <f t="shared" si="45"/>
        <v/>
      </c>
      <c r="Z50" s="91" t="str">
        <f t="shared" si="2"/>
        <v/>
      </c>
      <c r="AA50" s="89" t="str">
        <f t="shared" si="42"/>
        <v/>
      </c>
      <c r="AB50" s="91" t="str">
        <f t="shared" si="4"/>
        <v/>
      </c>
      <c r="AC50" s="89" t="str">
        <f t="shared" si="46"/>
        <v/>
      </c>
      <c r="AD50" s="92" t="str">
        <f t="shared" ref="AD50" si="47">IFERROR(IF(OR(AND(Z50="Muy Baja",AB50="Leve"),AND(Z50="Muy Baja",AB50="Menor"),AND(Z50="Baja",AB50="Leve")),"Bajo",IF(OR(AND(Z50="Muy baja",AB50="Moderado"),AND(Z50="Baja",AB50="Menor"),AND(Z50="Baja",AB50="Moderado"),AND(Z50="Media",AB50="Leve"),AND(Z50="Media",AB50="Menor"),AND(Z50="Media",AB50="Moderado"),AND(Z50="Alta",AB50="Leve"),AND(Z50="Alta",AB50="Menor")),"Moderado",IF(OR(AND(Z50="Muy Baja",AB50="Mayor"),AND(Z50="Baja",AB50="Mayor"),AND(Z50="Media",AB50="Mayor"),AND(Z50="Alta",AB50="Moderado"),AND(Z50="Alta",AB50="Mayor"),AND(Z50="Muy Alta",AB50="Leve"),AND(Z50="Muy Alta",AB50="Menor"),AND(Z50="Muy Alta",AB50="Moderado"),AND(Z50="Muy Alta",AB50="Mayor")),"Alto",IF(OR(AND(Z50="Muy Baja",AB50="Catastrófico"),AND(Z50="Baja",AB50="Catastrófico"),AND(Z50="Media",AB50="Catastrófico"),AND(Z50="Alta",AB50="Catastrófico"),AND(Z50="Muy Alta",AB50="Catastrófico")),"Extremo","")))),"")</f>
        <v/>
      </c>
      <c r="AE50" s="88"/>
      <c r="AF50" s="113"/>
      <c r="AG50" s="113"/>
      <c r="AH50" s="93"/>
      <c r="AI50" s="93"/>
      <c r="AJ50" s="113"/>
      <c r="AK50" s="120"/>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row>
    <row r="51" spans="2:69" ht="151.5" hidden="1" customHeight="1" x14ac:dyDescent="0.3">
      <c r="B51" s="397"/>
      <c r="C51" s="399"/>
      <c r="D51" s="399"/>
      <c r="E51" s="399"/>
      <c r="F51" s="401"/>
      <c r="G51" s="399"/>
      <c r="H51" s="403"/>
      <c r="I51" s="405"/>
      <c r="J51" s="394"/>
      <c r="K51" s="408"/>
      <c r="L51" s="394">
        <f t="shared" ca="1" si="40"/>
        <v>0</v>
      </c>
      <c r="M51" s="405"/>
      <c r="N51" s="394"/>
      <c r="O51" s="396"/>
      <c r="P51" s="112">
        <v>6</v>
      </c>
      <c r="Q51" s="86"/>
      <c r="R51" s="87" t="str">
        <f t="shared" si="44"/>
        <v/>
      </c>
      <c r="S51" s="88"/>
      <c r="T51" s="88"/>
      <c r="U51" s="89" t="str">
        <f t="shared" si="41"/>
        <v/>
      </c>
      <c r="V51" s="88"/>
      <c r="W51" s="88"/>
      <c r="X51" s="88"/>
      <c r="Y51" s="90" t="str">
        <f t="shared" si="45"/>
        <v/>
      </c>
      <c r="Z51" s="91" t="str">
        <f t="shared" si="2"/>
        <v/>
      </c>
      <c r="AA51" s="89" t="str">
        <f t="shared" si="42"/>
        <v/>
      </c>
      <c r="AB51" s="91" t="str">
        <f>IFERROR(IF(AC51="","",IF(AC51&lt;=0.2,"Leve",IF(AC51&lt;=0.4,"Menor",IF(AC51&lt;=0.6,"Moderado",IF(AC51&lt;=0.8,"Mayor","Catastrófico"))))),"")</f>
        <v/>
      </c>
      <c r="AC51" s="89" t="str">
        <f t="shared" si="46"/>
        <v/>
      </c>
      <c r="AD51" s="92" t="str">
        <f>IFERROR(IF(OR(AND(Z51="Muy Baja",AB51="Leve"),AND(Z51="Muy Baja",AB51="Menor"),AND(Z51="Baja",AB51="Leve")),"Bajo",IF(OR(AND(Z51="Muy baja",AB51="Moderado"),AND(Z51="Baja",AB51="Menor"),AND(Z51="Baja",AB51="Moderado"),AND(Z51="Media",AB51="Leve"),AND(Z51="Media",AB51="Menor"),AND(Z51="Media",AB51="Moderado"),AND(Z51="Alta",AB51="Leve"),AND(Z51="Alta",AB51="Menor")),"Moderado",IF(OR(AND(Z51="Muy Baja",AB51="Mayor"),AND(Z51="Baja",AB51="Mayor"),AND(Z51="Media",AB51="Mayor"),AND(Z51="Alta",AB51="Moderado"),AND(Z51="Alta",AB51="Mayor"),AND(Z51="Muy Alta",AB51="Leve"),AND(Z51="Muy Alta",AB51="Menor"),AND(Z51="Muy Alta",AB51="Moderado"),AND(Z51="Muy Alta",AB51="Mayor")),"Alto",IF(OR(AND(Z51="Muy Baja",AB51="Catastrófico"),AND(Z51="Baja",AB51="Catastrófico"),AND(Z51="Media",AB51="Catastrófico"),AND(Z51="Alta",AB51="Catastrófico"),AND(Z51="Muy Alta",AB51="Catastrófico")),"Extremo","")))),"")</f>
        <v/>
      </c>
      <c r="AE51" s="88"/>
      <c r="AF51" s="113"/>
      <c r="AG51" s="113"/>
      <c r="AH51" s="93"/>
      <c r="AI51" s="93"/>
      <c r="AJ51" s="113"/>
      <c r="AK51" s="120"/>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row>
    <row r="52" spans="2:69" ht="151.5" hidden="1" customHeight="1" x14ac:dyDescent="0.3">
      <c r="B52" s="397">
        <v>7</v>
      </c>
      <c r="C52" s="399"/>
      <c r="D52" s="399"/>
      <c r="E52" s="399"/>
      <c r="F52" s="401"/>
      <c r="G52" s="399"/>
      <c r="H52" s="403"/>
      <c r="I52" s="405" t="str">
        <f>IF(H52&lt;=0,"",IF(H52&lt;=2,"Muy Baja",IF(H52&lt;=24,"Baja",IF(H52&lt;=500,"Media",IF(H52&lt;=5000,"Alta","Muy Alta")))))</f>
        <v/>
      </c>
      <c r="J52" s="394" t="str">
        <f>IF(I52="","",IF(I52="Muy Baja",0.2,IF(I52="Baja",0.4,IF(I52="Media",0.6,IF(I52="Alta",0.8,IF(I52="Muy Alta",1,))))))</f>
        <v/>
      </c>
      <c r="K52" s="408"/>
      <c r="L52" s="394">
        <f ca="1">IF(NOT(ISERROR(MATCH(K52,'Tabla Impacto'!$B$222:$B$224,0))),'Tabla Impacto'!$F$224&amp;"Por favor no seleccionar los criterios de impacto(Afectación Económica o presupuestal y Pérdida Reputacional)",K52)</f>
        <v>0</v>
      </c>
      <c r="M52" s="405" t="str">
        <f ca="1">IF(OR(L52='Tabla Impacto'!$C$12,L52='Tabla Impacto'!$D$12),"Leve",IF(OR(L52='Tabla Impacto'!$C$13,L52='Tabla Impacto'!$D$13),"Menor",IF(OR(L52='Tabla Impacto'!$C$14,L52='Tabla Impacto'!$D$14),"Moderado",IF(OR(L52='Tabla Impacto'!$C$15,L52='Tabla Impacto'!$D$15),"Mayor",IF(OR(L52='Tabla Impacto'!$C$16,L52='Tabla Impacto'!$D$16),"Catastrófico","")))))</f>
        <v/>
      </c>
      <c r="N52" s="394" t="str">
        <f ca="1">IF(M52="","",IF(M52="Leve",0.2,IF(M52="Menor",0.4,IF(M52="Moderado",0.6,IF(M52="Mayor",0.8,IF(M52="Catastrófico",1,))))))</f>
        <v/>
      </c>
      <c r="O52" s="396" t="str">
        <f ca="1">IF(OR(AND(I52="Muy Baja",M52="Leve"),AND(I52="Muy Baja",M52="Menor"),AND(I52="Baja",M52="Leve")),"Bajo",IF(OR(AND(I52="Muy baja",M52="Moderado"),AND(I52="Baja",M52="Menor"),AND(I52="Baja",M52="Moderado"),AND(I52="Media",M52="Leve"),AND(I52="Media",M52="Menor"),AND(I52="Media",M52="Moderado"),AND(I52="Alta",M52="Leve"),AND(I52="Alta",M52="Menor")),"Moderado",IF(OR(AND(I52="Muy Baja",M52="Mayor"),AND(I52="Baja",M52="Mayor"),AND(I52="Media",M52="Mayor"),AND(I52="Alta",M52="Moderado"),AND(I52="Alta",M52="Mayor"),AND(I52="Muy Alta",M52="Leve"),AND(I52="Muy Alta",M52="Menor"),AND(I52="Muy Alta",M52="Moderado"),AND(I52="Muy Alta",M52="Mayor")),"Alto",IF(OR(AND(I52="Muy Baja",M52="Catastrófico"),AND(I52="Baja",M52="Catastrófico"),AND(I52="Media",M52="Catastrófico"),AND(I52="Alta",M52="Catastrófico"),AND(I52="Muy Alta",M52="Catastrófico")),"Extremo",""))))</f>
        <v/>
      </c>
      <c r="P52" s="112">
        <v>1</v>
      </c>
      <c r="Q52" s="86"/>
      <c r="R52" s="87" t="str">
        <f>IF(OR(S52="Preventivo",S52="Detectivo"),"Probabilidad",IF(S52="Correctivo","Impacto",""))</f>
        <v/>
      </c>
      <c r="S52" s="88"/>
      <c r="T52" s="88"/>
      <c r="U52" s="89" t="str">
        <f>IF(AND(S52="Preventivo",T52="Automático"),"50%",IF(AND(S52="Preventivo",T52="Manual"),"40%",IF(AND(S52="Detectivo",T52="Automático"),"40%",IF(AND(S52="Detectivo",T52="Manual"),"30%",IF(AND(S52="Correctivo",T52="Automático"),"35%",IF(AND(S52="Correctivo",T52="Manual"),"25%",""))))))</f>
        <v/>
      </c>
      <c r="V52" s="88"/>
      <c r="W52" s="88"/>
      <c r="X52" s="88"/>
      <c r="Y52" s="90" t="str">
        <f>IFERROR(IF(R52="Probabilidad",(J52-(+J52*U52)),IF(R52="Impacto",J52,"")),"")</f>
        <v/>
      </c>
      <c r="Z52" s="91" t="str">
        <f>IFERROR(IF(Y52="","",IF(Y52&lt;=0.2,"Muy Baja",IF(Y52&lt;=0.4,"Baja",IF(Y52&lt;=0.6,"Media",IF(Y52&lt;=0.8,"Alta","Muy Alta"))))),"")</f>
        <v/>
      </c>
      <c r="AA52" s="89" t="str">
        <f>+Y52</f>
        <v/>
      </c>
      <c r="AB52" s="91" t="str">
        <f>IFERROR(IF(AC52="","",IF(AC52&lt;=0.2,"Leve",IF(AC52&lt;=0.4,"Menor",IF(AC52&lt;=0.6,"Moderado",IF(AC52&lt;=0.8,"Mayor","Catastrófico"))))),"")</f>
        <v/>
      </c>
      <c r="AC52" s="89" t="str">
        <f>IFERROR(IF(R52="Impacto",(N52-(+N52*U52)),IF(R52="Probabilidad",N52,"")),"")</f>
        <v/>
      </c>
      <c r="AD52" s="92" t="str">
        <f>IFERROR(IF(OR(AND(Z52="Muy Baja",AB52="Leve"),AND(Z52="Muy Baja",AB52="Menor"),AND(Z52="Baja",AB52="Leve")),"Bajo",IF(OR(AND(Z52="Muy baja",AB52="Moderado"),AND(Z52="Baja",AB52="Menor"),AND(Z52="Baja",AB52="Moderado"),AND(Z52="Media",AB52="Leve"),AND(Z52="Media",AB52="Menor"),AND(Z52="Media",AB52="Moderado"),AND(Z52="Alta",AB52="Leve"),AND(Z52="Alta",AB52="Menor")),"Moderado",IF(OR(AND(Z52="Muy Baja",AB52="Mayor"),AND(Z52="Baja",AB52="Mayor"),AND(Z52="Media",AB52="Mayor"),AND(Z52="Alta",AB52="Moderado"),AND(Z52="Alta",AB52="Mayor"),AND(Z52="Muy Alta",AB52="Leve"),AND(Z52="Muy Alta",AB52="Menor"),AND(Z52="Muy Alta",AB52="Moderado"),AND(Z52="Muy Alta",AB52="Mayor")),"Alto",IF(OR(AND(Z52="Muy Baja",AB52="Catastrófico"),AND(Z52="Baja",AB52="Catastrófico"),AND(Z52="Media",AB52="Catastrófico"),AND(Z52="Alta",AB52="Catastrófico"),AND(Z52="Muy Alta",AB52="Catastrófico")),"Extremo","")))),"")</f>
        <v/>
      </c>
      <c r="AE52" s="88"/>
      <c r="AF52" s="113"/>
      <c r="AG52" s="113"/>
      <c r="AH52" s="93"/>
      <c r="AI52" s="93"/>
      <c r="AJ52" s="113"/>
      <c r="AK52" s="120"/>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row>
    <row r="53" spans="2:69" ht="151.5" hidden="1" customHeight="1" x14ac:dyDescent="0.3">
      <c r="B53" s="397"/>
      <c r="C53" s="399"/>
      <c r="D53" s="399"/>
      <c r="E53" s="399"/>
      <c r="F53" s="401"/>
      <c r="G53" s="399"/>
      <c r="H53" s="403"/>
      <c r="I53" s="405"/>
      <c r="J53" s="394"/>
      <c r="K53" s="408"/>
      <c r="L53" s="394">
        <f t="shared" ref="L53:L57" ca="1" si="48">IF(NOT(ISERROR(MATCH(K53,_xlfn.ANCHORARRAY(F64),0))),J66&amp;"Por favor no seleccionar los criterios de impacto",K53)</f>
        <v>0</v>
      </c>
      <c r="M53" s="405"/>
      <c r="N53" s="394"/>
      <c r="O53" s="396"/>
      <c r="P53" s="112">
        <v>2</v>
      </c>
      <c r="Q53" s="86"/>
      <c r="R53" s="87" t="str">
        <f>IF(OR(S53="Preventivo",S53="Detectivo"),"Probabilidad",IF(S53="Correctivo","Impacto",""))</f>
        <v/>
      </c>
      <c r="S53" s="88"/>
      <c r="T53" s="88"/>
      <c r="U53" s="89" t="str">
        <f t="shared" ref="U53:U57" si="49">IF(AND(S53="Preventivo",T53="Automático"),"50%",IF(AND(S53="Preventivo",T53="Manual"),"40%",IF(AND(S53="Detectivo",T53="Automático"),"40%",IF(AND(S53="Detectivo",T53="Manual"),"30%",IF(AND(S53="Correctivo",T53="Automático"),"35%",IF(AND(S53="Correctivo",T53="Manual"),"25%",""))))))</f>
        <v/>
      </c>
      <c r="V53" s="88"/>
      <c r="W53" s="88"/>
      <c r="X53" s="88"/>
      <c r="Y53" s="90" t="str">
        <f>IFERROR(IF(AND(R52="Probabilidad",R53="Probabilidad"),(AA52-(+AA52*U53)),IF(R53="Probabilidad",(J52-(+J52*U53)),IF(R53="Impacto",AA52,""))),"")</f>
        <v/>
      </c>
      <c r="Z53" s="91" t="str">
        <f t="shared" si="2"/>
        <v/>
      </c>
      <c r="AA53" s="89" t="str">
        <f t="shared" ref="AA53:AA57" si="50">+Y53</f>
        <v/>
      </c>
      <c r="AB53" s="91" t="str">
        <f t="shared" si="4"/>
        <v/>
      </c>
      <c r="AC53" s="89" t="str">
        <f>IFERROR(IF(AND(R52="Impacto",R53="Impacto"),(AC46-(+AC46*U53)),IF(R53="Impacto",($N$52-(+$N$52*U53)),IF(R53="Probabilidad",AC46,""))),"")</f>
        <v/>
      </c>
      <c r="AD53" s="92" t="str">
        <f t="shared" ref="AD53:AD54" si="51">IFERROR(IF(OR(AND(Z53="Muy Baja",AB53="Leve"),AND(Z53="Muy Baja",AB53="Menor"),AND(Z53="Baja",AB53="Leve")),"Bajo",IF(OR(AND(Z53="Muy baja",AB53="Moderado"),AND(Z53="Baja",AB53="Menor"),AND(Z53="Baja",AB53="Moderado"),AND(Z53="Media",AB53="Leve"),AND(Z53="Media",AB53="Menor"),AND(Z53="Media",AB53="Moderado"),AND(Z53="Alta",AB53="Leve"),AND(Z53="Alta",AB53="Menor")),"Moderado",IF(OR(AND(Z53="Muy Baja",AB53="Mayor"),AND(Z53="Baja",AB53="Mayor"),AND(Z53="Media",AB53="Mayor"),AND(Z53="Alta",AB53="Moderado"),AND(Z53="Alta",AB53="Mayor"),AND(Z53="Muy Alta",AB53="Leve"),AND(Z53="Muy Alta",AB53="Menor"),AND(Z53="Muy Alta",AB53="Moderado"),AND(Z53="Muy Alta",AB53="Mayor")),"Alto",IF(OR(AND(Z53="Muy Baja",AB53="Catastrófico"),AND(Z53="Baja",AB53="Catastrófico"),AND(Z53="Media",AB53="Catastrófico"),AND(Z53="Alta",AB53="Catastrófico"),AND(Z53="Muy Alta",AB53="Catastrófico")),"Extremo","")))),"")</f>
        <v/>
      </c>
      <c r="AE53" s="88"/>
      <c r="AF53" s="113"/>
      <c r="AG53" s="113"/>
      <c r="AH53" s="93"/>
      <c r="AI53" s="93"/>
      <c r="AJ53" s="113"/>
      <c r="AK53" s="120"/>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row>
    <row r="54" spans="2:69" ht="151.5" hidden="1" customHeight="1" x14ac:dyDescent="0.3">
      <c r="B54" s="397"/>
      <c r="C54" s="399"/>
      <c r="D54" s="399"/>
      <c r="E54" s="399"/>
      <c r="F54" s="401"/>
      <c r="G54" s="399"/>
      <c r="H54" s="403"/>
      <c r="I54" s="405"/>
      <c r="J54" s="394"/>
      <c r="K54" s="408"/>
      <c r="L54" s="394">
        <f t="shared" ca="1" si="48"/>
        <v>0</v>
      </c>
      <c r="M54" s="405"/>
      <c r="N54" s="394"/>
      <c r="O54" s="396"/>
      <c r="P54" s="112">
        <v>3</v>
      </c>
      <c r="Q54" s="94"/>
      <c r="R54" s="87" t="str">
        <f>IF(OR(S54="Preventivo",S54="Detectivo"),"Probabilidad",IF(S54="Correctivo","Impacto",""))</f>
        <v/>
      </c>
      <c r="S54" s="88"/>
      <c r="T54" s="88"/>
      <c r="U54" s="89" t="str">
        <f t="shared" si="49"/>
        <v/>
      </c>
      <c r="V54" s="88"/>
      <c r="W54" s="88"/>
      <c r="X54" s="88"/>
      <c r="Y54" s="90" t="str">
        <f>IFERROR(IF(AND(R53="Probabilidad",R54="Probabilidad"),(AA53-(+AA53*U54)),IF(AND(R53="Impacto",R54="Probabilidad"),(AA52-(+AA52*U54)),IF(R54="Impacto",AA53,""))),"")</f>
        <v/>
      </c>
      <c r="Z54" s="91" t="str">
        <f t="shared" si="2"/>
        <v/>
      </c>
      <c r="AA54" s="89" t="str">
        <f t="shared" si="50"/>
        <v/>
      </c>
      <c r="AB54" s="91" t="str">
        <f t="shared" si="4"/>
        <v/>
      </c>
      <c r="AC54" s="89" t="str">
        <f>IFERROR(IF(AND(R53="Impacto",R54="Impacto"),(AC53-(+AC53*U54)),IF(AND(R53="Probabilidad",R54="Impacto"),(AC52-(+AC52*U54)),IF(R54="Probabilidad",AC53,""))),"")</f>
        <v/>
      </c>
      <c r="AD54" s="92" t="str">
        <f t="shared" si="51"/>
        <v/>
      </c>
      <c r="AE54" s="88"/>
      <c r="AF54" s="113"/>
      <c r="AG54" s="113"/>
      <c r="AH54" s="93"/>
      <c r="AI54" s="93"/>
      <c r="AJ54" s="113"/>
      <c r="AK54" s="120"/>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row>
    <row r="55" spans="2:69" ht="151.5" hidden="1" customHeight="1" x14ac:dyDescent="0.3">
      <c r="B55" s="397"/>
      <c r="C55" s="399"/>
      <c r="D55" s="399"/>
      <c r="E55" s="399"/>
      <c r="F55" s="401"/>
      <c r="G55" s="399"/>
      <c r="H55" s="403"/>
      <c r="I55" s="405"/>
      <c r="J55" s="394"/>
      <c r="K55" s="408"/>
      <c r="L55" s="394">
        <f t="shared" ca="1" si="48"/>
        <v>0</v>
      </c>
      <c r="M55" s="405"/>
      <c r="N55" s="394"/>
      <c r="O55" s="396"/>
      <c r="P55" s="112">
        <v>4</v>
      </c>
      <c r="Q55" s="86"/>
      <c r="R55" s="87" t="str">
        <f t="shared" ref="R55:R57" si="52">IF(OR(S55="Preventivo",S55="Detectivo"),"Probabilidad",IF(S55="Correctivo","Impacto",""))</f>
        <v/>
      </c>
      <c r="S55" s="88"/>
      <c r="T55" s="88"/>
      <c r="U55" s="89" t="str">
        <f t="shared" si="49"/>
        <v/>
      </c>
      <c r="V55" s="88"/>
      <c r="W55" s="88"/>
      <c r="X55" s="88"/>
      <c r="Y55" s="90" t="str">
        <f t="shared" ref="Y55:Y57" si="53">IFERROR(IF(AND(R54="Probabilidad",R55="Probabilidad"),(AA54-(+AA54*U55)),IF(AND(R54="Impacto",R55="Probabilidad"),(AA53-(+AA53*U55)),IF(R55="Impacto",AA54,""))),"")</f>
        <v/>
      </c>
      <c r="Z55" s="91" t="str">
        <f t="shared" si="2"/>
        <v/>
      </c>
      <c r="AA55" s="89" t="str">
        <f t="shared" si="50"/>
        <v/>
      </c>
      <c r="AB55" s="91" t="str">
        <f t="shared" si="4"/>
        <v/>
      </c>
      <c r="AC55" s="89" t="str">
        <f t="shared" ref="AC55:AC57" si="54">IFERROR(IF(AND(R54="Impacto",R55="Impacto"),(AC54-(+AC54*U55)),IF(AND(R54="Probabilidad",R55="Impacto"),(AC53-(+AC53*U55)),IF(R55="Probabilidad",AC54,""))),"")</f>
        <v/>
      </c>
      <c r="AD55" s="92" t="str">
        <f>IFERROR(IF(OR(AND(Z55="Muy Baja",AB55="Leve"),AND(Z55="Muy Baja",AB55="Menor"),AND(Z55="Baja",AB55="Leve")),"Bajo",IF(OR(AND(Z55="Muy baja",AB55="Moderado"),AND(Z55="Baja",AB55="Menor"),AND(Z55="Baja",AB55="Moderado"),AND(Z55="Media",AB55="Leve"),AND(Z55="Media",AB55="Menor"),AND(Z55="Media",AB55="Moderado"),AND(Z55="Alta",AB55="Leve"),AND(Z55="Alta",AB55="Menor")),"Moderado",IF(OR(AND(Z55="Muy Baja",AB55="Mayor"),AND(Z55="Baja",AB55="Mayor"),AND(Z55="Media",AB55="Mayor"),AND(Z55="Alta",AB55="Moderado"),AND(Z55="Alta",AB55="Mayor"),AND(Z55="Muy Alta",AB55="Leve"),AND(Z55="Muy Alta",AB55="Menor"),AND(Z55="Muy Alta",AB55="Moderado"),AND(Z55="Muy Alta",AB55="Mayor")),"Alto",IF(OR(AND(Z55="Muy Baja",AB55="Catastrófico"),AND(Z55="Baja",AB55="Catastrófico"),AND(Z55="Media",AB55="Catastrófico"),AND(Z55="Alta",AB55="Catastrófico"),AND(Z55="Muy Alta",AB55="Catastrófico")),"Extremo","")))),"")</f>
        <v/>
      </c>
      <c r="AE55" s="88"/>
      <c r="AF55" s="113"/>
      <c r="AG55" s="113"/>
      <c r="AH55" s="93"/>
      <c r="AI55" s="93"/>
      <c r="AJ55" s="113"/>
      <c r="AK55" s="120"/>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row>
    <row r="56" spans="2:69" ht="151.5" hidden="1" customHeight="1" x14ac:dyDescent="0.3">
      <c r="B56" s="397"/>
      <c r="C56" s="399"/>
      <c r="D56" s="399"/>
      <c r="E56" s="399"/>
      <c r="F56" s="401"/>
      <c r="G56" s="399"/>
      <c r="H56" s="403"/>
      <c r="I56" s="405"/>
      <c r="J56" s="394"/>
      <c r="K56" s="408"/>
      <c r="L56" s="394">
        <f t="shared" ca="1" si="48"/>
        <v>0</v>
      </c>
      <c r="M56" s="405"/>
      <c r="N56" s="394"/>
      <c r="O56" s="396"/>
      <c r="P56" s="112">
        <v>5</v>
      </c>
      <c r="Q56" s="86"/>
      <c r="R56" s="87" t="str">
        <f t="shared" si="52"/>
        <v/>
      </c>
      <c r="S56" s="88"/>
      <c r="T56" s="88"/>
      <c r="U56" s="89" t="str">
        <f t="shared" si="49"/>
        <v/>
      </c>
      <c r="V56" s="88"/>
      <c r="W56" s="88"/>
      <c r="X56" s="88"/>
      <c r="Y56" s="90" t="str">
        <f t="shared" si="53"/>
        <v/>
      </c>
      <c r="Z56" s="91" t="str">
        <f t="shared" si="2"/>
        <v/>
      </c>
      <c r="AA56" s="89" t="str">
        <f t="shared" si="50"/>
        <v/>
      </c>
      <c r="AB56" s="91" t="str">
        <f t="shared" si="4"/>
        <v/>
      </c>
      <c r="AC56" s="89" t="str">
        <f t="shared" si="54"/>
        <v/>
      </c>
      <c r="AD56" s="92" t="str">
        <f t="shared" ref="AD56:AD57" si="55">IFERROR(IF(OR(AND(Z56="Muy Baja",AB56="Leve"),AND(Z56="Muy Baja",AB56="Menor"),AND(Z56="Baja",AB56="Leve")),"Bajo",IF(OR(AND(Z56="Muy baja",AB56="Moderado"),AND(Z56="Baja",AB56="Menor"),AND(Z56="Baja",AB56="Moderado"),AND(Z56="Media",AB56="Leve"),AND(Z56="Media",AB56="Menor"),AND(Z56="Media",AB56="Moderado"),AND(Z56="Alta",AB56="Leve"),AND(Z56="Alta",AB56="Menor")),"Moderado",IF(OR(AND(Z56="Muy Baja",AB56="Mayor"),AND(Z56="Baja",AB56="Mayor"),AND(Z56="Media",AB56="Mayor"),AND(Z56="Alta",AB56="Moderado"),AND(Z56="Alta",AB56="Mayor"),AND(Z56="Muy Alta",AB56="Leve"),AND(Z56="Muy Alta",AB56="Menor"),AND(Z56="Muy Alta",AB56="Moderado"),AND(Z56="Muy Alta",AB56="Mayor")),"Alto",IF(OR(AND(Z56="Muy Baja",AB56="Catastrófico"),AND(Z56="Baja",AB56="Catastrófico"),AND(Z56="Media",AB56="Catastrófico"),AND(Z56="Alta",AB56="Catastrófico"),AND(Z56="Muy Alta",AB56="Catastrófico")),"Extremo","")))),"")</f>
        <v/>
      </c>
      <c r="AE56" s="88"/>
      <c r="AF56" s="113"/>
      <c r="AG56" s="113"/>
      <c r="AH56" s="93"/>
      <c r="AI56" s="93"/>
      <c r="AJ56" s="113"/>
      <c r="AK56" s="120"/>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row>
    <row r="57" spans="2:69" ht="151.5" hidden="1" customHeight="1" x14ac:dyDescent="0.3">
      <c r="B57" s="397"/>
      <c r="C57" s="399"/>
      <c r="D57" s="399"/>
      <c r="E57" s="399"/>
      <c r="F57" s="401"/>
      <c r="G57" s="399"/>
      <c r="H57" s="403"/>
      <c r="I57" s="405"/>
      <c r="J57" s="394"/>
      <c r="K57" s="408"/>
      <c r="L57" s="394">
        <f t="shared" ca="1" si="48"/>
        <v>0</v>
      </c>
      <c r="M57" s="405"/>
      <c r="N57" s="394"/>
      <c r="O57" s="396"/>
      <c r="P57" s="112">
        <v>6</v>
      </c>
      <c r="Q57" s="86"/>
      <c r="R57" s="87" t="str">
        <f t="shared" si="52"/>
        <v/>
      </c>
      <c r="S57" s="88"/>
      <c r="T57" s="88"/>
      <c r="U57" s="89" t="str">
        <f t="shared" si="49"/>
        <v/>
      </c>
      <c r="V57" s="88"/>
      <c r="W57" s="88"/>
      <c r="X57" s="88"/>
      <c r="Y57" s="90" t="str">
        <f t="shared" si="53"/>
        <v/>
      </c>
      <c r="Z57" s="91" t="str">
        <f t="shared" si="2"/>
        <v/>
      </c>
      <c r="AA57" s="89" t="str">
        <f t="shared" si="50"/>
        <v/>
      </c>
      <c r="AB57" s="91" t="str">
        <f t="shared" si="4"/>
        <v/>
      </c>
      <c r="AC57" s="89" t="str">
        <f t="shared" si="54"/>
        <v/>
      </c>
      <c r="AD57" s="92" t="str">
        <f t="shared" si="55"/>
        <v/>
      </c>
      <c r="AE57" s="88"/>
      <c r="AF57" s="113"/>
      <c r="AG57" s="113"/>
      <c r="AH57" s="93"/>
      <c r="AI57" s="93"/>
      <c r="AJ57" s="113"/>
      <c r="AK57" s="120"/>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row>
    <row r="58" spans="2:69" ht="151.5" hidden="1" customHeight="1" x14ac:dyDescent="0.3">
      <c r="B58" s="397">
        <v>8</v>
      </c>
      <c r="C58" s="399"/>
      <c r="D58" s="399"/>
      <c r="E58" s="399"/>
      <c r="F58" s="401"/>
      <c r="G58" s="399"/>
      <c r="H58" s="403"/>
      <c r="I58" s="405" t="str">
        <f>IF(H58&lt;=0,"",IF(H58&lt;=2,"Muy Baja",IF(H58&lt;=24,"Baja",IF(H58&lt;=500,"Media",IF(H58&lt;=5000,"Alta","Muy Alta")))))</f>
        <v/>
      </c>
      <c r="J58" s="394" t="str">
        <f>IF(I58="","",IF(I58="Muy Baja",0.2,IF(I58="Baja",0.4,IF(I58="Media",0.6,IF(I58="Alta",0.8,IF(I58="Muy Alta",1,))))))</f>
        <v/>
      </c>
      <c r="K58" s="408"/>
      <c r="L58" s="394">
        <f ca="1">IF(NOT(ISERROR(MATCH(K58,'Tabla Impacto'!$B$222:$B$224,0))),'Tabla Impacto'!$F$224&amp;"Por favor no seleccionar los criterios de impacto(Afectación Económica o presupuestal y Pérdida Reputacional)",K58)</f>
        <v>0</v>
      </c>
      <c r="M58" s="405" t="str">
        <f ca="1">IF(OR(L58='Tabla Impacto'!$C$12,L58='Tabla Impacto'!$D$12),"Leve",IF(OR(L58='Tabla Impacto'!$C$13,L58='Tabla Impacto'!$D$13),"Menor",IF(OR(L58='Tabla Impacto'!$C$14,L58='Tabla Impacto'!$D$14),"Moderado",IF(OR(L58='Tabla Impacto'!$C$15,L58='Tabla Impacto'!$D$15),"Mayor",IF(OR(L58='Tabla Impacto'!$C$16,L58='Tabla Impacto'!$D$16),"Catastrófico","")))))</f>
        <v/>
      </c>
      <c r="N58" s="394" t="str">
        <f ca="1">IF(M58="","",IF(M58="Leve",0.2,IF(M58="Menor",0.4,IF(M58="Moderado",0.6,IF(M58="Mayor",0.8,IF(M58="Catastrófico",1,))))))</f>
        <v/>
      </c>
      <c r="O58" s="396" t="str">
        <f ca="1">IF(OR(AND(I58="Muy Baja",M58="Leve"),AND(I58="Muy Baja",M58="Menor"),AND(I58="Baja",M58="Leve")),"Bajo",IF(OR(AND(I58="Muy baja",M58="Moderado"),AND(I58="Baja",M58="Menor"),AND(I58="Baja",M58="Moderado"),AND(I58="Media",M58="Leve"),AND(I58="Media",M58="Menor"),AND(I58="Media",M58="Moderado"),AND(I58="Alta",M58="Leve"),AND(I58="Alta",M58="Menor")),"Moderado",IF(OR(AND(I58="Muy Baja",M58="Mayor"),AND(I58="Baja",M58="Mayor"),AND(I58="Media",M58="Mayor"),AND(I58="Alta",M58="Moderado"),AND(I58="Alta",M58="Mayor"),AND(I58="Muy Alta",M58="Leve"),AND(I58="Muy Alta",M58="Menor"),AND(I58="Muy Alta",M58="Moderado"),AND(I58="Muy Alta",M58="Mayor")),"Alto",IF(OR(AND(I58="Muy Baja",M58="Catastrófico"),AND(I58="Baja",M58="Catastrófico"),AND(I58="Media",M58="Catastrófico"),AND(I58="Alta",M58="Catastrófico"),AND(I58="Muy Alta",M58="Catastrófico")),"Extremo",""))))</f>
        <v/>
      </c>
      <c r="P58" s="112">
        <v>1</v>
      </c>
      <c r="Q58" s="86"/>
      <c r="R58" s="87" t="str">
        <f>IF(OR(S58="Preventivo",S58="Detectivo"),"Probabilidad",IF(S58="Correctivo","Impacto",""))</f>
        <v/>
      </c>
      <c r="S58" s="88"/>
      <c r="T58" s="88"/>
      <c r="U58" s="89" t="str">
        <f>IF(AND(S58="Preventivo",T58="Automático"),"50%",IF(AND(S58="Preventivo",T58="Manual"),"40%",IF(AND(S58="Detectivo",T58="Automático"),"40%",IF(AND(S58="Detectivo",T58="Manual"),"30%",IF(AND(S58="Correctivo",T58="Automático"),"35%",IF(AND(S58="Correctivo",T58="Manual"),"25%",""))))))</f>
        <v/>
      </c>
      <c r="V58" s="88"/>
      <c r="W58" s="88"/>
      <c r="X58" s="88"/>
      <c r="Y58" s="90" t="str">
        <f>IFERROR(IF(R58="Probabilidad",(J58-(+J58*U58)),IF(R58="Impacto",J58,"")),"")</f>
        <v/>
      </c>
      <c r="Z58" s="91" t="str">
        <f>IFERROR(IF(Y58="","",IF(Y58&lt;=0.2,"Muy Baja",IF(Y58&lt;=0.4,"Baja",IF(Y58&lt;=0.6,"Media",IF(Y58&lt;=0.8,"Alta","Muy Alta"))))),"")</f>
        <v/>
      </c>
      <c r="AA58" s="89" t="str">
        <f>+Y58</f>
        <v/>
      </c>
      <c r="AB58" s="91" t="str">
        <f>IFERROR(IF(AC58="","",IF(AC58&lt;=0.2,"Leve",IF(AC58&lt;=0.4,"Menor",IF(AC58&lt;=0.6,"Moderado",IF(AC58&lt;=0.8,"Mayor","Catastrófico"))))),"")</f>
        <v/>
      </c>
      <c r="AC58" s="89" t="str">
        <f>IFERROR(IF(R58="Impacto",(N58-(+N58*U58)),IF(R58="Probabilidad",N58,"")),"")</f>
        <v/>
      </c>
      <c r="AD58" s="92" t="str">
        <f>IFERROR(IF(OR(AND(Z58="Muy Baja",AB58="Leve"),AND(Z58="Muy Baja",AB58="Menor"),AND(Z58="Baja",AB58="Leve")),"Bajo",IF(OR(AND(Z58="Muy baja",AB58="Moderado"),AND(Z58="Baja",AB58="Menor"),AND(Z58="Baja",AB58="Moderado"),AND(Z58="Media",AB58="Leve"),AND(Z58="Media",AB58="Menor"),AND(Z58="Media",AB58="Moderado"),AND(Z58="Alta",AB58="Leve"),AND(Z58="Alta",AB58="Menor")),"Moderado",IF(OR(AND(Z58="Muy Baja",AB58="Mayor"),AND(Z58="Baja",AB58="Mayor"),AND(Z58="Media",AB58="Mayor"),AND(Z58="Alta",AB58="Moderado"),AND(Z58="Alta",AB58="Mayor"),AND(Z58="Muy Alta",AB58="Leve"),AND(Z58="Muy Alta",AB58="Menor"),AND(Z58="Muy Alta",AB58="Moderado"),AND(Z58="Muy Alta",AB58="Mayor")),"Alto",IF(OR(AND(Z58="Muy Baja",AB58="Catastrófico"),AND(Z58="Baja",AB58="Catastrófico"),AND(Z58="Media",AB58="Catastrófico"),AND(Z58="Alta",AB58="Catastrófico"),AND(Z58="Muy Alta",AB58="Catastrófico")),"Extremo","")))),"")</f>
        <v/>
      </c>
      <c r="AE58" s="88"/>
      <c r="AF58" s="113"/>
      <c r="AG58" s="113"/>
      <c r="AH58" s="93"/>
      <c r="AI58" s="93"/>
      <c r="AJ58" s="113"/>
      <c r="AK58" s="120"/>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row>
    <row r="59" spans="2:69" ht="151.5" hidden="1" customHeight="1" x14ac:dyDescent="0.3">
      <c r="B59" s="397"/>
      <c r="C59" s="399"/>
      <c r="D59" s="399"/>
      <c r="E59" s="399"/>
      <c r="F59" s="401"/>
      <c r="G59" s="399"/>
      <c r="H59" s="403"/>
      <c r="I59" s="405"/>
      <c r="J59" s="394"/>
      <c r="K59" s="408"/>
      <c r="L59" s="394">
        <f ca="1">IF(NOT(ISERROR(MATCH(K59,_xlfn.ANCHORARRAY(F70),0))),J72&amp;"Por favor no seleccionar los criterios de impacto",K59)</f>
        <v>0</v>
      </c>
      <c r="M59" s="405"/>
      <c r="N59" s="394"/>
      <c r="O59" s="396"/>
      <c r="P59" s="112">
        <v>2</v>
      </c>
      <c r="Q59" s="86"/>
      <c r="R59" s="87" t="str">
        <f>IF(OR(S59="Preventivo",S59="Detectivo"),"Probabilidad",IF(S59="Correctivo","Impacto",""))</f>
        <v/>
      </c>
      <c r="S59" s="88"/>
      <c r="T59" s="88"/>
      <c r="U59" s="89" t="str">
        <f t="shared" ref="U59:U63" si="56">IF(AND(S59="Preventivo",T59="Automático"),"50%",IF(AND(S59="Preventivo",T59="Manual"),"40%",IF(AND(S59="Detectivo",T59="Automático"),"40%",IF(AND(S59="Detectivo",T59="Manual"),"30%",IF(AND(S59="Correctivo",T59="Automático"),"35%",IF(AND(S59="Correctivo",T59="Manual"),"25%",""))))))</f>
        <v/>
      </c>
      <c r="V59" s="88"/>
      <c r="W59" s="88"/>
      <c r="X59" s="88"/>
      <c r="Y59" s="90" t="str">
        <f>IFERROR(IF(AND(R58="Probabilidad",R59="Probabilidad"),(AA58-(+AA58*U59)),IF(R59="Probabilidad",(J58-(+J58*U59)),IF(R59="Impacto",AA58,""))),"")</f>
        <v/>
      </c>
      <c r="Z59" s="91" t="str">
        <f t="shared" si="2"/>
        <v/>
      </c>
      <c r="AA59" s="89" t="str">
        <f t="shared" ref="AA59:AA63" si="57">+Y59</f>
        <v/>
      </c>
      <c r="AB59" s="91" t="str">
        <f t="shared" si="4"/>
        <v/>
      </c>
      <c r="AC59" s="89" t="str">
        <f>IFERROR(IF(AND(R58="Impacto",R59="Impacto"),(AC52-(+AC52*U59)),IF(R59="Impacto",($N$58-(+$N$58*U59)),IF(R59="Probabilidad",AC52,""))),"")</f>
        <v/>
      </c>
      <c r="AD59" s="92" t="str">
        <f t="shared" ref="AD59:AD60" si="58">IFERROR(IF(OR(AND(Z59="Muy Baja",AB59="Leve"),AND(Z59="Muy Baja",AB59="Menor"),AND(Z59="Baja",AB59="Leve")),"Bajo",IF(OR(AND(Z59="Muy baja",AB59="Moderado"),AND(Z59="Baja",AB59="Menor"),AND(Z59="Baja",AB59="Moderado"),AND(Z59="Media",AB59="Leve"),AND(Z59="Media",AB59="Menor"),AND(Z59="Media",AB59="Moderado"),AND(Z59="Alta",AB59="Leve"),AND(Z59="Alta",AB59="Menor")),"Moderado",IF(OR(AND(Z59="Muy Baja",AB59="Mayor"),AND(Z59="Baja",AB59="Mayor"),AND(Z59="Media",AB59="Mayor"),AND(Z59="Alta",AB59="Moderado"),AND(Z59="Alta",AB59="Mayor"),AND(Z59="Muy Alta",AB59="Leve"),AND(Z59="Muy Alta",AB59="Menor"),AND(Z59="Muy Alta",AB59="Moderado"),AND(Z59="Muy Alta",AB59="Mayor")),"Alto",IF(OR(AND(Z59="Muy Baja",AB59="Catastrófico"),AND(Z59="Baja",AB59="Catastrófico"),AND(Z59="Media",AB59="Catastrófico"),AND(Z59="Alta",AB59="Catastrófico"),AND(Z59="Muy Alta",AB59="Catastrófico")),"Extremo","")))),"")</f>
        <v/>
      </c>
      <c r="AE59" s="88"/>
      <c r="AF59" s="113"/>
      <c r="AG59" s="113"/>
      <c r="AH59" s="93"/>
      <c r="AI59" s="93"/>
      <c r="AJ59" s="113"/>
      <c r="AK59" s="120"/>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row>
    <row r="60" spans="2:69" ht="151.5" hidden="1" customHeight="1" x14ac:dyDescent="0.3">
      <c r="B60" s="397"/>
      <c r="C60" s="399"/>
      <c r="D60" s="399"/>
      <c r="E60" s="399"/>
      <c r="F60" s="401"/>
      <c r="G60" s="399"/>
      <c r="H60" s="403"/>
      <c r="I60" s="405"/>
      <c r="J60" s="394"/>
      <c r="K60" s="408"/>
      <c r="L60" s="394">
        <f ca="1">IF(NOT(ISERROR(MATCH(K60,_xlfn.ANCHORARRAY(F71),0))),J73&amp;"Por favor no seleccionar los criterios de impacto",K60)</f>
        <v>0</v>
      </c>
      <c r="M60" s="405"/>
      <c r="N60" s="394"/>
      <c r="O60" s="396"/>
      <c r="P60" s="112">
        <v>3</v>
      </c>
      <c r="Q60" s="94"/>
      <c r="R60" s="87" t="str">
        <f>IF(OR(S60="Preventivo",S60="Detectivo"),"Probabilidad",IF(S60="Correctivo","Impacto",""))</f>
        <v/>
      </c>
      <c r="S60" s="88"/>
      <c r="T60" s="88"/>
      <c r="U60" s="89" t="str">
        <f t="shared" si="56"/>
        <v/>
      </c>
      <c r="V60" s="88"/>
      <c r="W60" s="88"/>
      <c r="X60" s="88"/>
      <c r="Y60" s="90" t="str">
        <f>IFERROR(IF(AND(R59="Probabilidad",R60="Probabilidad"),(AA59-(+AA59*U60)),IF(AND(R59="Impacto",R60="Probabilidad"),(AA58-(+AA58*U60)),IF(R60="Impacto",AA59,""))),"")</f>
        <v/>
      </c>
      <c r="Z60" s="91" t="str">
        <f t="shared" si="2"/>
        <v/>
      </c>
      <c r="AA60" s="89" t="str">
        <f t="shared" si="57"/>
        <v/>
      </c>
      <c r="AB60" s="91" t="str">
        <f t="shared" si="4"/>
        <v/>
      </c>
      <c r="AC60" s="89" t="str">
        <f>IFERROR(IF(AND(R59="Impacto",R60="Impacto"),(AC59-(+AC59*U60)),IF(AND(R59="Probabilidad",R60="Impacto"),(AC58-(+AC58*U60)),IF(R60="Probabilidad",AC59,""))),"")</f>
        <v/>
      </c>
      <c r="AD60" s="92" t="str">
        <f t="shared" si="58"/>
        <v/>
      </c>
      <c r="AE60" s="88"/>
      <c r="AF60" s="113"/>
      <c r="AG60" s="113"/>
      <c r="AH60" s="93"/>
      <c r="AI60" s="93"/>
      <c r="AJ60" s="113"/>
      <c r="AK60" s="120"/>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row>
    <row r="61" spans="2:69" ht="151.5" hidden="1" customHeight="1" x14ac:dyDescent="0.3">
      <c r="B61" s="397"/>
      <c r="C61" s="399"/>
      <c r="D61" s="399"/>
      <c r="E61" s="399"/>
      <c r="F61" s="401"/>
      <c r="G61" s="399"/>
      <c r="H61" s="403"/>
      <c r="I61" s="405"/>
      <c r="J61" s="394"/>
      <c r="K61" s="408"/>
      <c r="L61" s="394">
        <f ca="1">IF(NOT(ISERROR(MATCH(K61,_xlfn.ANCHORARRAY(F72),0))),J74&amp;"Por favor no seleccionar los criterios de impacto",K61)</f>
        <v>0</v>
      </c>
      <c r="M61" s="405"/>
      <c r="N61" s="394"/>
      <c r="O61" s="396"/>
      <c r="P61" s="112">
        <v>4</v>
      </c>
      <c r="Q61" s="86"/>
      <c r="R61" s="87" t="str">
        <f t="shared" ref="R61:R63" si="59">IF(OR(S61="Preventivo",S61="Detectivo"),"Probabilidad",IF(S61="Correctivo","Impacto",""))</f>
        <v/>
      </c>
      <c r="S61" s="88"/>
      <c r="T61" s="88"/>
      <c r="U61" s="89" t="str">
        <f t="shared" si="56"/>
        <v/>
      </c>
      <c r="V61" s="88"/>
      <c r="W61" s="88"/>
      <c r="X61" s="88"/>
      <c r="Y61" s="90" t="str">
        <f t="shared" ref="Y61:Y63" si="60">IFERROR(IF(AND(R60="Probabilidad",R61="Probabilidad"),(AA60-(+AA60*U61)),IF(AND(R60="Impacto",R61="Probabilidad"),(AA59-(+AA59*U61)),IF(R61="Impacto",AA60,""))),"")</f>
        <v/>
      </c>
      <c r="Z61" s="91" t="str">
        <f t="shared" si="2"/>
        <v/>
      </c>
      <c r="AA61" s="89" t="str">
        <f t="shared" si="57"/>
        <v/>
      </c>
      <c r="AB61" s="91" t="str">
        <f t="shared" si="4"/>
        <v/>
      </c>
      <c r="AC61" s="89" t="str">
        <f t="shared" ref="AC61:AC63" si="61">IFERROR(IF(AND(R60="Impacto",R61="Impacto"),(AC60-(+AC60*U61)),IF(AND(R60="Probabilidad",R61="Impacto"),(AC59-(+AC59*U61)),IF(R61="Probabilidad",AC60,""))),"")</f>
        <v/>
      </c>
      <c r="AD61" s="92" t="str">
        <f>IFERROR(IF(OR(AND(Z61="Muy Baja",AB61="Leve"),AND(Z61="Muy Baja",AB61="Menor"),AND(Z61="Baja",AB61="Leve")),"Bajo",IF(OR(AND(Z61="Muy baja",AB61="Moderado"),AND(Z61="Baja",AB61="Menor"),AND(Z61="Baja",AB61="Moderado"),AND(Z61="Media",AB61="Leve"),AND(Z61="Media",AB61="Menor"),AND(Z61="Media",AB61="Moderado"),AND(Z61="Alta",AB61="Leve"),AND(Z61="Alta",AB61="Menor")),"Moderado",IF(OR(AND(Z61="Muy Baja",AB61="Mayor"),AND(Z61="Baja",AB61="Mayor"),AND(Z61="Media",AB61="Mayor"),AND(Z61="Alta",AB61="Moderado"),AND(Z61="Alta",AB61="Mayor"),AND(Z61="Muy Alta",AB61="Leve"),AND(Z61="Muy Alta",AB61="Menor"),AND(Z61="Muy Alta",AB61="Moderado"),AND(Z61="Muy Alta",AB61="Mayor")),"Alto",IF(OR(AND(Z61="Muy Baja",AB61="Catastrófico"),AND(Z61="Baja",AB61="Catastrófico"),AND(Z61="Media",AB61="Catastrófico"),AND(Z61="Alta",AB61="Catastrófico"),AND(Z61="Muy Alta",AB61="Catastrófico")),"Extremo","")))),"")</f>
        <v/>
      </c>
      <c r="AE61" s="88"/>
      <c r="AF61" s="113"/>
      <c r="AG61" s="113"/>
      <c r="AH61" s="93"/>
      <c r="AI61" s="93"/>
      <c r="AJ61" s="113"/>
      <c r="AK61" s="120"/>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row>
    <row r="62" spans="2:69" ht="151.5" hidden="1" customHeight="1" x14ac:dyDescent="0.3">
      <c r="B62" s="397"/>
      <c r="C62" s="399"/>
      <c r="D62" s="399"/>
      <c r="E62" s="399"/>
      <c r="F62" s="401"/>
      <c r="G62" s="399"/>
      <c r="H62" s="403"/>
      <c r="I62" s="405"/>
      <c r="J62" s="394"/>
      <c r="K62" s="408"/>
      <c r="L62" s="394">
        <f ca="1">IF(NOT(ISERROR(MATCH(K62,_xlfn.ANCHORARRAY(F73),0))),J75&amp;"Por favor no seleccionar los criterios de impacto",K62)</f>
        <v>0</v>
      </c>
      <c r="M62" s="405"/>
      <c r="N62" s="394"/>
      <c r="O62" s="396"/>
      <c r="P62" s="112">
        <v>5</v>
      </c>
      <c r="Q62" s="86"/>
      <c r="R62" s="87" t="str">
        <f t="shared" si="59"/>
        <v/>
      </c>
      <c r="S62" s="88"/>
      <c r="T62" s="88"/>
      <c r="U62" s="89" t="str">
        <f t="shared" si="56"/>
        <v/>
      </c>
      <c r="V62" s="88"/>
      <c r="W62" s="88"/>
      <c r="X62" s="88"/>
      <c r="Y62" s="90" t="str">
        <f t="shared" si="60"/>
        <v/>
      </c>
      <c r="Z62" s="91" t="str">
        <f t="shared" si="2"/>
        <v/>
      </c>
      <c r="AA62" s="89" t="str">
        <f t="shared" si="57"/>
        <v/>
      </c>
      <c r="AB62" s="91" t="str">
        <f t="shared" si="4"/>
        <v/>
      </c>
      <c r="AC62" s="89" t="str">
        <f t="shared" si="61"/>
        <v/>
      </c>
      <c r="AD62" s="92" t="str">
        <f t="shared" ref="AD62:AD63" si="62">IFERROR(IF(OR(AND(Z62="Muy Baja",AB62="Leve"),AND(Z62="Muy Baja",AB62="Menor"),AND(Z62="Baja",AB62="Leve")),"Bajo",IF(OR(AND(Z62="Muy baja",AB62="Moderado"),AND(Z62="Baja",AB62="Menor"),AND(Z62="Baja",AB62="Moderado"),AND(Z62="Media",AB62="Leve"),AND(Z62="Media",AB62="Menor"),AND(Z62="Media",AB62="Moderado"),AND(Z62="Alta",AB62="Leve"),AND(Z62="Alta",AB62="Menor")),"Moderado",IF(OR(AND(Z62="Muy Baja",AB62="Mayor"),AND(Z62="Baja",AB62="Mayor"),AND(Z62="Media",AB62="Mayor"),AND(Z62="Alta",AB62="Moderado"),AND(Z62="Alta",AB62="Mayor"),AND(Z62="Muy Alta",AB62="Leve"),AND(Z62="Muy Alta",AB62="Menor"),AND(Z62="Muy Alta",AB62="Moderado"),AND(Z62="Muy Alta",AB62="Mayor")),"Alto",IF(OR(AND(Z62="Muy Baja",AB62="Catastrófico"),AND(Z62="Baja",AB62="Catastrófico"),AND(Z62="Media",AB62="Catastrófico"),AND(Z62="Alta",AB62="Catastrófico"),AND(Z62="Muy Alta",AB62="Catastrófico")),"Extremo","")))),"")</f>
        <v/>
      </c>
      <c r="AE62" s="88"/>
      <c r="AF62" s="113"/>
      <c r="AG62" s="113"/>
      <c r="AH62" s="93"/>
      <c r="AI62" s="93"/>
      <c r="AJ62" s="113"/>
      <c r="AK62" s="120"/>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row>
    <row r="63" spans="2:69" ht="151.5" hidden="1" customHeight="1" x14ac:dyDescent="0.3">
      <c r="B63" s="397"/>
      <c r="C63" s="399"/>
      <c r="D63" s="399"/>
      <c r="E63" s="399"/>
      <c r="F63" s="401"/>
      <c r="G63" s="399"/>
      <c r="H63" s="403"/>
      <c r="I63" s="405"/>
      <c r="J63" s="394"/>
      <c r="K63" s="408"/>
      <c r="L63" s="394">
        <f ca="1">IF(NOT(ISERROR(MATCH(K63,_xlfn.ANCHORARRAY(F74),0))),J76&amp;"Por favor no seleccionar los criterios de impacto",K63)</f>
        <v>0</v>
      </c>
      <c r="M63" s="405"/>
      <c r="N63" s="394"/>
      <c r="O63" s="396"/>
      <c r="P63" s="112">
        <v>6</v>
      </c>
      <c r="Q63" s="86"/>
      <c r="R63" s="87" t="str">
        <f t="shared" si="59"/>
        <v/>
      </c>
      <c r="S63" s="88"/>
      <c r="T63" s="88"/>
      <c r="U63" s="89" t="str">
        <f t="shared" si="56"/>
        <v/>
      </c>
      <c r="V63" s="88"/>
      <c r="W63" s="88"/>
      <c r="X63" s="88"/>
      <c r="Y63" s="90" t="str">
        <f t="shared" si="60"/>
        <v/>
      </c>
      <c r="Z63" s="91" t="str">
        <f t="shared" si="2"/>
        <v/>
      </c>
      <c r="AA63" s="89" t="str">
        <f t="shared" si="57"/>
        <v/>
      </c>
      <c r="AB63" s="91" t="str">
        <f t="shared" si="4"/>
        <v/>
      </c>
      <c r="AC63" s="89" t="str">
        <f t="shared" si="61"/>
        <v/>
      </c>
      <c r="AD63" s="92" t="str">
        <f t="shared" si="62"/>
        <v/>
      </c>
      <c r="AE63" s="88"/>
      <c r="AF63" s="113"/>
      <c r="AG63" s="113"/>
      <c r="AH63" s="93"/>
      <c r="AI63" s="93"/>
      <c r="AJ63" s="113"/>
      <c r="AK63" s="120"/>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row>
    <row r="64" spans="2:69" ht="151.5" hidden="1" customHeight="1" x14ac:dyDescent="0.3">
      <c r="B64" s="397">
        <v>9</v>
      </c>
      <c r="C64" s="399"/>
      <c r="D64" s="399"/>
      <c r="E64" s="399"/>
      <c r="F64" s="401"/>
      <c r="G64" s="399"/>
      <c r="H64" s="403"/>
      <c r="I64" s="405" t="str">
        <f>IF(H64&lt;=0,"",IF(H64&lt;=2,"Muy Baja",IF(H64&lt;=24,"Baja",IF(H64&lt;=500,"Media",IF(H64&lt;=5000,"Alta","Muy Alta")))))</f>
        <v/>
      </c>
      <c r="J64" s="394" t="str">
        <f>IF(I64="","",IF(I64="Muy Baja",0.2,IF(I64="Baja",0.4,IF(I64="Media",0.6,IF(I64="Alta",0.8,IF(I64="Muy Alta",1,))))))</f>
        <v/>
      </c>
      <c r="K64" s="408"/>
      <c r="L64" s="394">
        <f ca="1">IF(NOT(ISERROR(MATCH(K64,'Tabla Impacto'!$B$222:$B$224,0))),'Tabla Impacto'!$F$224&amp;"Por favor no seleccionar los criterios de impacto(Afectación Económica o presupuestal y Pérdida Reputacional)",K64)</f>
        <v>0</v>
      </c>
      <c r="M64" s="405" t="str">
        <f ca="1">IF(OR(L64='Tabla Impacto'!$C$12,L64='Tabla Impacto'!$D$12),"Leve",IF(OR(L64='Tabla Impacto'!$C$13,L64='Tabla Impacto'!$D$13),"Menor",IF(OR(L64='Tabla Impacto'!$C$14,L64='Tabla Impacto'!$D$14),"Moderado",IF(OR(L64='Tabla Impacto'!$C$15,L64='Tabla Impacto'!$D$15),"Mayor",IF(OR(L64='Tabla Impacto'!$C$16,L64='Tabla Impacto'!$D$16),"Catastrófico","")))))</f>
        <v/>
      </c>
      <c r="N64" s="394" t="str">
        <f ca="1">IF(M64="","",IF(M64="Leve",0.2,IF(M64="Menor",0.4,IF(M64="Moderado",0.6,IF(M64="Mayor",0.8,IF(M64="Catastrófico",1,))))))</f>
        <v/>
      </c>
      <c r="O64" s="396" t="str">
        <f ca="1">IF(OR(AND(I64="Muy Baja",M64="Leve"),AND(I64="Muy Baja",M64="Menor"),AND(I64="Baja",M64="Leve")),"Bajo",IF(OR(AND(I64="Muy baja",M64="Moderado"),AND(I64="Baja",M64="Menor"),AND(I64="Baja",M64="Moderado"),AND(I64="Media",M64="Leve"),AND(I64="Media",M64="Menor"),AND(I64="Media",M64="Moderado"),AND(I64="Alta",M64="Leve"),AND(I64="Alta",M64="Menor")),"Moderado",IF(OR(AND(I64="Muy Baja",M64="Mayor"),AND(I64="Baja",M64="Mayor"),AND(I64="Media",M64="Mayor"),AND(I64="Alta",M64="Moderado"),AND(I64="Alta",M64="Mayor"),AND(I64="Muy Alta",M64="Leve"),AND(I64="Muy Alta",M64="Menor"),AND(I64="Muy Alta",M64="Moderado"),AND(I64="Muy Alta",M64="Mayor")),"Alto",IF(OR(AND(I64="Muy Baja",M64="Catastrófico"),AND(I64="Baja",M64="Catastrófico"),AND(I64="Media",M64="Catastrófico"),AND(I64="Alta",M64="Catastrófico"),AND(I64="Muy Alta",M64="Catastrófico")),"Extremo",""))))</f>
        <v/>
      </c>
      <c r="P64" s="112">
        <v>1</v>
      </c>
      <c r="Q64" s="86"/>
      <c r="R64" s="87" t="str">
        <f>IF(OR(S64="Preventivo",S64="Detectivo"),"Probabilidad",IF(S64="Correctivo","Impacto",""))</f>
        <v/>
      </c>
      <c r="S64" s="88"/>
      <c r="T64" s="88"/>
      <c r="U64" s="89" t="str">
        <f>IF(AND(S64="Preventivo",T64="Automático"),"50%",IF(AND(S64="Preventivo",T64="Manual"),"40%",IF(AND(S64="Detectivo",T64="Automático"),"40%",IF(AND(S64="Detectivo",T64="Manual"),"30%",IF(AND(S64="Correctivo",T64="Automático"),"35%",IF(AND(S64="Correctivo",T64="Manual"),"25%",""))))))</f>
        <v/>
      </c>
      <c r="V64" s="88"/>
      <c r="W64" s="88"/>
      <c r="X64" s="88"/>
      <c r="Y64" s="90" t="str">
        <f>IFERROR(IF(R64="Probabilidad",(J64-(+J64*U64)),IF(R64="Impacto",J64,"")),"")</f>
        <v/>
      </c>
      <c r="Z64" s="91" t="str">
        <f>IFERROR(IF(Y64="","",IF(Y64&lt;=0.2,"Muy Baja",IF(Y64&lt;=0.4,"Baja",IF(Y64&lt;=0.6,"Media",IF(Y64&lt;=0.8,"Alta","Muy Alta"))))),"")</f>
        <v/>
      </c>
      <c r="AA64" s="89" t="str">
        <f>+Y64</f>
        <v/>
      </c>
      <c r="AB64" s="91" t="str">
        <f>IFERROR(IF(AC64="","",IF(AC64&lt;=0.2,"Leve",IF(AC64&lt;=0.4,"Menor",IF(AC64&lt;=0.6,"Moderado",IF(AC64&lt;=0.8,"Mayor","Catastrófico"))))),"")</f>
        <v/>
      </c>
      <c r="AC64" s="89" t="str">
        <f>IFERROR(IF(R64="Impacto",(N64-(+N64*U64)),IF(R64="Probabilidad",N64,"")),"")</f>
        <v/>
      </c>
      <c r="AD64" s="92" t="str">
        <f>IFERROR(IF(OR(AND(Z64="Muy Baja",AB64="Leve"),AND(Z64="Muy Baja",AB64="Menor"),AND(Z64="Baja",AB64="Leve")),"Bajo",IF(OR(AND(Z64="Muy baja",AB64="Moderado"),AND(Z64="Baja",AB64="Menor"),AND(Z64="Baja",AB64="Moderado"),AND(Z64="Media",AB64="Leve"),AND(Z64="Media",AB64="Menor"),AND(Z64="Media",AB64="Moderado"),AND(Z64="Alta",AB64="Leve"),AND(Z64="Alta",AB64="Menor")),"Moderado",IF(OR(AND(Z64="Muy Baja",AB64="Mayor"),AND(Z64="Baja",AB64="Mayor"),AND(Z64="Media",AB64="Mayor"),AND(Z64="Alta",AB64="Moderado"),AND(Z64="Alta",AB64="Mayor"),AND(Z64="Muy Alta",AB64="Leve"),AND(Z64="Muy Alta",AB64="Menor"),AND(Z64="Muy Alta",AB64="Moderado"),AND(Z64="Muy Alta",AB64="Mayor")),"Alto",IF(OR(AND(Z64="Muy Baja",AB64="Catastrófico"),AND(Z64="Baja",AB64="Catastrófico"),AND(Z64="Media",AB64="Catastrófico"),AND(Z64="Alta",AB64="Catastrófico"),AND(Z64="Muy Alta",AB64="Catastrófico")),"Extremo","")))),"")</f>
        <v/>
      </c>
      <c r="AE64" s="88"/>
      <c r="AF64" s="113"/>
      <c r="AG64" s="113"/>
      <c r="AH64" s="93"/>
      <c r="AI64" s="93"/>
      <c r="AJ64" s="113"/>
      <c r="AK64" s="120"/>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row>
    <row r="65" spans="2:69" ht="151.5" hidden="1" customHeight="1" x14ac:dyDescent="0.3">
      <c r="B65" s="397"/>
      <c r="C65" s="399"/>
      <c r="D65" s="399"/>
      <c r="E65" s="399"/>
      <c r="F65" s="401"/>
      <c r="G65" s="399"/>
      <c r="H65" s="403"/>
      <c r="I65" s="405"/>
      <c r="J65" s="394"/>
      <c r="K65" s="408"/>
      <c r="L65" s="394">
        <f ca="1">IF(NOT(ISERROR(MATCH(K65,_xlfn.ANCHORARRAY(F76),0))),J78&amp;"Por favor no seleccionar los criterios de impacto",K65)</f>
        <v>0</v>
      </c>
      <c r="M65" s="405"/>
      <c r="N65" s="394"/>
      <c r="O65" s="396"/>
      <c r="P65" s="112">
        <v>2</v>
      </c>
      <c r="Q65" s="86"/>
      <c r="R65" s="87" t="str">
        <f>IF(OR(S65="Preventivo",S65="Detectivo"),"Probabilidad",IF(S65="Correctivo","Impacto",""))</f>
        <v/>
      </c>
      <c r="S65" s="88"/>
      <c r="T65" s="88"/>
      <c r="U65" s="89" t="str">
        <f t="shared" ref="U65:U69" si="63">IF(AND(S65="Preventivo",T65="Automático"),"50%",IF(AND(S65="Preventivo",T65="Manual"),"40%",IF(AND(S65="Detectivo",T65="Automático"),"40%",IF(AND(S65="Detectivo",T65="Manual"),"30%",IF(AND(S65="Correctivo",T65="Automático"),"35%",IF(AND(S65="Correctivo",T65="Manual"),"25%",""))))))</f>
        <v/>
      </c>
      <c r="V65" s="88"/>
      <c r="W65" s="88"/>
      <c r="X65" s="88"/>
      <c r="Y65" s="90" t="str">
        <f>IFERROR(IF(AND(R64="Probabilidad",R65="Probabilidad"),(AA64-(+AA64*U65)),IF(R65="Probabilidad",(J64-(+J64*U65)),IF(R65="Impacto",AA64,""))),"")</f>
        <v/>
      </c>
      <c r="Z65" s="91" t="str">
        <f t="shared" si="2"/>
        <v/>
      </c>
      <c r="AA65" s="89" t="str">
        <f t="shared" ref="AA65:AA69" si="64">+Y65</f>
        <v/>
      </c>
      <c r="AB65" s="91" t="str">
        <f t="shared" si="4"/>
        <v/>
      </c>
      <c r="AC65" s="89" t="str">
        <f>IFERROR(IF(AND(R64="Impacto",R65="Impacto"),(AC58-(+AC58*U65)),IF(R65="Impacto",($N$64-(+$N$64*U65)),IF(R65="Probabilidad",AC58,""))),"")</f>
        <v/>
      </c>
      <c r="AD65" s="92" t="str">
        <f t="shared" ref="AD65:AD66" si="65">IFERROR(IF(OR(AND(Z65="Muy Baja",AB65="Leve"),AND(Z65="Muy Baja",AB65="Menor"),AND(Z65="Baja",AB65="Leve")),"Bajo",IF(OR(AND(Z65="Muy baja",AB65="Moderado"),AND(Z65="Baja",AB65="Menor"),AND(Z65="Baja",AB65="Moderado"),AND(Z65="Media",AB65="Leve"),AND(Z65="Media",AB65="Menor"),AND(Z65="Media",AB65="Moderado"),AND(Z65="Alta",AB65="Leve"),AND(Z65="Alta",AB65="Menor")),"Moderado",IF(OR(AND(Z65="Muy Baja",AB65="Mayor"),AND(Z65="Baja",AB65="Mayor"),AND(Z65="Media",AB65="Mayor"),AND(Z65="Alta",AB65="Moderado"),AND(Z65="Alta",AB65="Mayor"),AND(Z65="Muy Alta",AB65="Leve"),AND(Z65="Muy Alta",AB65="Menor"),AND(Z65="Muy Alta",AB65="Moderado"),AND(Z65="Muy Alta",AB65="Mayor")),"Alto",IF(OR(AND(Z65="Muy Baja",AB65="Catastrófico"),AND(Z65="Baja",AB65="Catastrófico"),AND(Z65="Media",AB65="Catastrófico"),AND(Z65="Alta",AB65="Catastrófico"),AND(Z65="Muy Alta",AB65="Catastrófico")),"Extremo","")))),"")</f>
        <v/>
      </c>
      <c r="AE65" s="88"/>
      <c r="AF65" s="113"/>
      <c r="AG65" s="113"/>
      <c r="AH65" s="93"/>
      <c r="AI65" s="93"/>
      <c r="AJ65" s="113"/>
      <c r="AK65" s="120"/>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row>
    <row r="66" spans="2:69" ht="151.5" hidden="1" customHeight="1" x14ac:dyDescent="0.3">
      <c r="B66" s="397"/>
      <c r="C66" s="399"/>
      <c r="D66" s="399"/>
      <c r="E66" s="399"/>
      <c r="F66" s="401"/>
      <c r="G66" s="399"/>
      <c r="H66" s="403"/>
      <c r="I66" s="405"/>
      <c r="J66" s="394"/>
      <c r="K66" s="408"/>
      <c r="L66" s="394">
        <f ca="1">IF(NOT(ISERROR(MATCH(K66,_xlfn.ANCHORARRAY(F77),0))),J79&amp;"Por favor no seleccionar los criterios de impacto",K66)</f>
        <v>0</v>
      </c>
      <c r="M66" s="405"/>
      <c r="N66" s="394"/>
      <c r="O66" s="396"/>
      <c r="P66" s="112">
        <v>3</v>
      </c>
      <c r="Q66" s="94"/>
      <c r="R66" s="87" t="str">
        <f>IF(OR(S66="Preventivo",S66="Detectivo"),"Probabilidad",IF(S66="Correctivo","Impacto",""))</f>
        <v/>
      </c>
      <c r="S66" s="88"/>
      <c r="T66" s="88"/>
      <c r="U66" s="89" t="str">
        <f t="shared" si="63"/>
        <v/>
      </c>
      <c r="V66" s="88"/>
      <c r="W66" s="88"/>
      <c r="X66" s="88"/>
      <c r="Y66" s="90" t="str">
        <f>IFERROR(IF(AND(R65="Probabilidad",R66="Probabilidad"),(AA65-(+AA65*U66)),IF(AND(R65="Impacto",R66="Probabilidad"),(AA64-(+AA64*U66)),IF(R66="Impacto",AA65,""))),"")</f>
        <v/>
      </c>
      <c r="Z66" s="91" t="str">
        <f t="shared" si="2"/>
        <v/>
      </c>
      <c r="AA66" s="89" t="str">
        <f t="shared" si="64"/>
        <v/>
      </c>
      <c r="AB66" s="91" t="str">
        <f t="shared" si="4"/>
        <v/>
      </c>
      <c r="AC66" s="89" t="str">
        <f>IFERROR(IF(AND(R65="Impacto",R66="Impacto"),(AC65-(+AC65*U66)),IF(AND(R65="Probabilidad",R66="Impacto"),(AC64-(+AC64*U66)),IF(R66="Probabilidad",AC65,""))),"")</f>
        <v/>
      </c>
      <c r="AD66" s="92" t="str">
        <f t="shared" si="65"/>
        <v/>
      </c>
      <c r="AE66" s="88"/>
      <c r="AF66" s="113"/>
      <c r="AG66" s="113"/>
      <c r="AH66" s="93"/>
      <c r="AI66" s="93"/>
      <c r="AJ66" s="113"/>
      <c r="AK66" s="120"/>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row>
    <row r="67" spans="2:69" hidden="1" x14ac:dyDescent="0.3">
      <c r="B67" s="411"/>
      <c r="C67" s="412"/>
      <c r="D67" s="412"/>
      <c r="E67" s="412"/>
      <c r="F67" s="395"/>
      <c r="G67" s="413"/>
      <c r="H67" s="395"/>
      <c r="I67" s="395"/>
      <c r="J67" s="395"/>
      <c r="K67" s="395"/>
      <c r="L67" s="395"/>
      <c r="M67" s="395"/>
      <c r="N67" s="395"/>
      <c r="O67" s="395"/>
      <c r="P67" s="121"/>
      <c r="Q67" s="121"/>
      <c r="R67" s="121"/>
      <c r="S67" s="121"/>
      <c r="T67" s="121"/>
      <c r="U67" s="121"/>
      <c r="V67" s="121"/>
      <c r="W67" s="121"/>
      <c r="X67" s="121"/>
      <c r="Y67" s="121"/>
      <c r="Z67" s="121"/>
      <c r="AA67" s="121"/>
      <c r="AB67" s="121"/>
      <c r="AC67" s="121"/>
      <c r="AD67" s="121"/>
      <c r="AE67" s="121"/>
      <c r="AF67" s="121"/>
      <c r="AG67" s="122"/>
      <c r="AH67" s="121"/>
      <c r="AI67" s="121"/>
      <c r="AJ67" s="121"/>
      <c r="AK67" s="123"/>
    </row>
    <row r="68" spans="2:69" ht="151.5" hidden="1" customHeight="1" x14ac:dyDescent="0.3">
      <c r="B68" s="397"/>
      <c r="C68" s="399"/>
      <c r="D68" s="399"/>
      <c r="E68" s="399"/>
      <c r="F68" s="401"/>
      <c r="G68" s="399"/>
      <c r="H68" s="403"/>
      <c r="I68" s="405"/>
      <c r="J68" s="394"/>
      <c r="K68" s="408"/>
      <c r="L68" s="394">
        <f ca="1">IF(NOT(ISERROR(MATCH(K68,_xlfn.ANCHORARRAY(F79),0))),J81&amp;"Por favor no seleccionar los criterios de impacto",K68)</f>
        <v>0</v>
      </c>
      <c r="M68" s="405"/>
      <c r="N68" s="394"/>
      <c r="O68" s="396"/>
      <c r="P68" s="112">
        <v>5</v>
      </c>
      <c r="Q68" s="86"/>
      <c r="R68" s="87" t="str">
        <f t="shared" ref="R68:R69" si="66">IF(OR(S68="Preventivo",S68="Detectivo"),"Probabilidad",IF(S68="Correctivo","Impacto",""))</f>
        <v/>
      </c>
      <c r="S68" s="88"/>
      <c r="T68" s="88"/>
      <c r="U68" s="89" t="str">
        <f t="shared" si="63"/>
        <v/>
      </c>
      <c r="V68" s="88"/>
      <c r="W68" s="88"/>
      <c r="X68" s="88"/>
      <c r="Y68" s="90" t="str">
        <f t="shared" ref="Y68:Y69" si="67">IFERROR(IF(AND(R67="Probabilidad",R68="Probabilidad"),(AA67-(+AA67*U68)),IF(AND(R67="Impacto",R68="Probabilidad"),(AA66-(+AA66*U68)),IF(R68="Impacto",AA67,""))),"")</f>
        <v/>
      </c>
      <c r="Z68" s="91" t="str">
        <f t="shared" si="2"/>
        <v/>
      </c>
      <c r="AA68" s="89" t="str">
        <f t="shared" si="64"/>
        <v/>
      </c>
      <c r="AB68" s="91" t="str">
        <f t="shared" si="4"/>
        <v/>
      </c>
      <c r="AC68" s="89" t="str">
        <f t="shared" ref="AC68:AC69" si="68">IFERROR(IF(AND(R67="Impacto",R68="Impacto"),(AC67-(+AC67*U68)),IF(AND(R67="Probabilidad",R68="Impacto"),(AC66-(+AC66*U68)),IF(R68="Probabilidad",AC67,""))),"")</f>
        <v/>
      </c>
      <c r="AD68" s="92" t="str">
        <f t="shared" ref="AD68:AD69" si="69">IFERROR(IF(OR(AND(Z68="Muy Baja",AB68="Leve"),AND(Z68="Muy Baja",AB68="Menor"),AND(Z68="Baja",AB68="Leve")),"Bajo",IF(OR(AND(Z68="Muy baja",AB68="Moderado"),AND(Z68="Baja",AB68="Menor"),AND(Z68="Baja",AB68="Moderado"),AND(Z68="Media",AB68="Leve"),AND(Z68="Media",AB68="Menor"),AND(Z68="Media",AB68="Moderado"),AND(Z68="Alta",AB68="Leve"),AND(Z68="Alta",AB68="Menor")),"Moderado",IF(OR(AND(Z68="Muy Baja",AB68="Mayor"),AND(Z68="Baja",AB68="Mayor"),AND(Z68="Media",AB68="Mayor"),AND(Z68="Alta",AB68="Moderado"),AND(Z68="Alta",AB68="Mayor"),AND(Z68="Muy Alta",AB68="Leve"),AND(Z68="Muy Alta",AB68="Menor"),AND(Z68="Muy Alta",AB68="Moderado"),AND(Z68="Muy Alta",AB68="Mayor")),"Alto",IF(OR(AND(Z68="Muy Baja",AB68="Catastrófico"),AND(Z68="Baja",AB68="Catastrófico"),AND(Z68="Media",AB68="Catastrófico"),AND(Z68="Alta",AB68="Catastrófico"),AND(Z68="Muy Alta",AB68="Catastrófico")),"Extremo","")))),"")</f>
        <v/>
      </c>
      <c r="AE68" s="88"/>
      <c r="AF68" s="113"/>
      <c r="AG68" s="113"/>
      <c r="AH68" s="93"/>
      <c r="AI68" s="93"/>
      <c r="AJ68" s="113"/>
      <c r="AK68" s="120"/>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row>
    <row r="69" spans="2:69" ht="151.5" hidden="1" customHeight="1" x14ac:dyDescent="0.3">
      <c r="B69" s="397"/>
      <c r="C69" s="399"/>
      <c r="D69" s="399"/>
      <c r="E69" s="399"/>
      <c r="F69" s="401"/>
      <c r="G69" s="399"/>
      <c r="H69" s="403"/>
      <c r="I69" s="405"/>
      <c r="J69" s="394"/>
      <c r="K69" s="408"/>
      <c r="L69" s="394">
        <f ca="1">IF(NOT(ISERROR(MATCH(K69,_xlfn.ANCHORARRAY(F80),0))),J82&amp;"Por favor no seleccionar los criterios de impacto",K69)</f>
        <v>0</v>
      </c>
      <c r="M69" s="405"/>
      <c r="N69" s="394"/>
      <c r="O69" s="396"/>
      <c r="P69" s="112">
        <v>6</v>
      </c>
      <c r="Q69" s="86"/>
      <c r="R69" s="87" t="str">
        <f t="shared" si="66"/>
        <v/>
      </c>
      <c r="S69" s="88"/>
      <c r="T69" s="88"/>
      <c r="U69" s="89" t="str">
        <f t="shared" si="63"/>
        <v/>
      </c>
      <c r="V69" s="88"/>
      <c r="W69" s="88"/>
      <c r="X69" s="88"/>
      <c r="Y69" s="90" t="str">
        <f t="shared" si="67"/>
        <v/>
      </c>
      <c r="Z69" s="91" t="str">
        <f t="shared" si="2"/>
        <v/>
      </c>
      <c r="AA69" s="89" t="str">
        <f t="shared" si="64"/>
        <v/>
      </c>
      <c r="AB69" s="91" t="str">
        <f t="shared" si="4"/>
        <v/>
      </c>
      <c r="AC69" s="89" t="str">
        <f t="shared" si="68"/>
        <v/>
      </c>
      <c r="AD69" s="92" t="str">
        <f t="shared" si="69"/>
        <v/>
      </c>
      <c r="AE69" s="88"/>
      <c r="AF69" s="113"/>
      <c r="AG69" s="113"/>
      <c r="AH69" s="93"/>
      <c r="AI69" s="93"/>
      <c r="AJ69" s="113"/>
      <c r="AK69" s="120"/>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row>
    <row r="70" spans="2:69" ht="151.5" hidden="1" customHeight="1" x14ac:dyDescent="0.3">
      <c r="B70" s="397">
        <v>10</v>
      </c>
      <c r="C70" s="399"/>
      <c r="D70" s="399"/>
      <c r="E70" s="399"/>
      <c r="F70" s="401"/>
      <c r="G70" s="399"/>
      <c r="H70" s="403"/>
      <c r="I70" s="405" t="str">
        <f>IF(H70&lt;=0,"",IF(H70&lt;=2,"Muy Baja",IF(H70&lt;=24,"Baja",IF(H70&lt;=500,"Media",IF(H70&lt;=5000,"Alta","Muy Alta")))))</f>
        <v/>
      </c>
      <c r="J70" s="394" t="str">
        <f>IF(I70="","",IF(I70="Muy Baja",0.2,IF(I70="Baja",0.4,IF(I70="Media",0.6,IF(I70="Alta",0.8,IF(I70="Muy Alta",1,))))))</f>
        <v/>
      </c>
      <c r="K70" s="408"/>
      <c r="L70" s="394">
        <f ca="1">IF(NOT(ISERROR(MATCH(K70,'Tabla Impacto'!$B$222:$B$224,0))),'Tabla Impacto'!$F$224&amp;"Por favor no seleccionar los criterios de impacto(Afectación Económica o presupuestal y Pérdida Reputacional)",K70)</f>
        <v>0</v>
      </c>
      <c r="M70" s="405" t="str">
        <f ca="1">IF(OR(L70='Tabla Impacto'!$C$12,L70='Tabla Impacto'!$D$12),"Leve",IF(OR(L70='Tabla Impacto'!$C$13,L70='Tabla Impacto'!$D$13),"Menor",IF(OR(L70='Tabla Impacto'!$C$14,L70='Tabla Impacto'!$D$14),"Moderado",IF(OR(L70='Tabla Impacto'!$C$15,L70='Tabla Impacto'!$D$15),"Mayor",IF(OR(L70='Tabla Impacto'!$C$16,L70='Tabla Impacto'!$D$16),"Catastrófico","")))))</f>
        <v/>
      </c>
      <c r="N70" s="394" t="str">
        <f ca="1">IF(M70="","",IF(M70="Leve",0.2,IF(M70="Menor",0.4,IF(M70="Moderado",0.6,IF(M70="Mayor",0.8,IF(M70="Catastrófico",1,))))))</f>
        <v/>
      </c>
      <c r="O70" s="396" t="str">
        <f ca="1">IF(OR(AND(I70="Muy Baja",M70="Leve"),AND(I70="Muy Baja",M70="Menor"),AND(I70="Baja",M70="Leve")),"Bajo",IF(OR(AND(I70="Muy baja",M70="Moderado"),AND(I70="Baja",M70="Menor"),AND(I70="Baja",M70="Moderado"),AND(I70="Media",M70="Leve"),AND(I70="Media",M70="Menor"),AND(I70="Media",M70="Moderado"),AND(I70="Alta",M70="Leve"),AND(I70="Alta",M70="Menor")),"Moderado",IF(OR(AND(I70="Muy Baja",M70="Mayor"),AND(I70="Baja",M70="Mayor"),AND(I70="Media",M70="Mayor"),AND(I70="Alta",M70="Moderado"),AND(I70="Alta",M70="Mayor"),AND(I70="Muy Alta",M70="Leve"),AND(I70="Muy Alta",M70="Menor"),AND(I70="Muy Alta",M70="Moderado"),AND(I70="Muy Alta",M70="Mayor")),"Alto",IF(OR(AND(I70="Muy Baja",M70="Catastrófico"),AND(I70="Baja",M70="Catastrófico"),AND(I70="Media",M70="Catastrófico"),AND(I70="Alta",M70="Catastrófico"),AND(I70="Muy Alta",M70="Catastrófico")),"Extremo",""))))</f>
        <v/>
      </c>
      <c r="P70" s="112">
        <v>1</v>
      </c>
      <c r="Q70" s="86"/>
      <c r="R70" s="87" t="str">
        <f>IF(OR(S70="Preventivo",S70="Detectivo"),"Probabilidad",IF(S70="Correctivo","Impacto",""))</f>
        <v/>
      </c>
      <c r="S70" s="88"/>
      <c r="T70" s="88"/>
      <c r="U70" s="89" t="str">
        <f>IF(AND(S70="Preventivo",T70="Automático"),"50%",IF(AND(S70="Preventivo",T70="Manual"),"40%",IF(AND(S70="Detectivo",T70="Automático"),"40%",IF(AND(S70="Detectivo",T70="Manual"),"30%",IF(AND(S70="Correctivo",T70="Automático"),"35%",IF(AND(S70="Correctivo",T70="Manual"),"25%",""))))))</f>
        <v/>
      </c>
      <c r="V70" s="88"/>
      <c r="W70" s="88"/>
      <c r="X70" s="88"/>
      <c r="Y70" s="90" t="str">
        <f>IFERROR(IF(R70="Probabilidad",(J70-(+J70*U70)),IF(R70="Impacto",J70,"")),"")</f>
        <v/>
      </c>
      <c r="Z70" s="91" t="str">
        <f>IFERROR(IF(Y70="","",IF(Y70&lt;=0.2,"Muy Baja",IF(Y70&lt;=0.4,"Baja",IF(Y70&lt;=0.6,"Media",IF(Y70&lt;=0.8,"Alta","Muy Alta"))))),"")</f>
        <v/>
      </c>
      <c r="AA70" s="89" t="str">
        <f>+Y70</f>
        <v/>
      </c>
      <c r="AB70" s="91" t="str">
        <f>IFERROR(IF(AC70="","",IF(AC70&lt;=0.2,"Leve",IF(AC70&lt;=0.4,"Menor",IF(AC70&lt;=0.6,"Moderado",IF(AC70&lt;=0.8,"Mayor","Catastrófico"))))),"")</f>
        <v/>
      </c>
      <c r="AC70" s="89" t="str">
        <f>IFERROR(IF(R70="Impacto",(N70-(+N70*U70)),IF(R70="Probabilidad",N70,"")),"")</f>
        <v/>
      </c>
      <c r="AD70" s="92" t="str">
        <f>IFERROR(IF(OR(AND(Z70="Muy Baja",AB70="Leve"),AND(Z70="Muy Baja",AB70="Menor"),AND(Z70="Baja",AB70="Leve")),"Bajo",IF(OR(AND(Z70="Muy baja",AB70="Moderado"),AND(Z70="Baja",AB70="Menor"),AND(Z70="Baja",AB70="Moderado"),AND(Z70="Media",AB70="Leve"),AND(Z70="Media",AB70="Menor"),AND(Z70="Media",AB70="Moderado"),AND(Z70="Alta",AB70="Leve"),AND(Z70="Alta",AB70="Menor")),"Moderado",IF(OR(AND(Z70="Muy Baja",AB70="Mayor"),AND(Z70="Baja",AB70="Mayor"),AND(Z70="Media",AB70="Mayor"),AND(Z70="Alta",AB70="Moderado"),AND(Z70="Alta",AB70="Mayor"),AND(Z70="Muy Alta",AB70="Leve"),AND(Z70="Muy Alta",AB70="Menor"),AND(Z70="Muy Alta",AB70="Moderado"),AND(Z70="Muy Alta",AB70="Mayor")),"Alto",IF(OR(AND(Z70="Muy Baja",AB70="Catastrófico"),AND(Z70="Baja",AB70="Catastrófico"),AND(Z70="Media",AB70="Catastrófico"),AND(Z70="Alta",AB70="Catastrófico"),AND(Z70="Muy Alta",AB70="Catastrófico")),"Extremo","")))),"")</f>
        <v/>
      </c>
      <c r="AE70" s="88"/>
      <c r="AF70" s="113"/>
      <c r="AG70" s="113"/>
      <c r="AH70" s="93"/>
      <c r="AI70" s="93"/>
      <c r="AJ70" s="113"/>
      <c r="AK70" s="120"/>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row>
    <row r="71" spans="2:69" ht="151.5" hidden="1" customHeight="1" x14ac:dyDescent="0.3">
      <c r="B71" s="397"/>
      <c r="C71" s="399"/>
      <c r="D71" s="399"/>
      <c r="E71" s="399"/>
      <c r="F71" s="401"/>
      <c r="G71" s="399"/>
      <c r="H71" s="403"/>
      <c r="I71" s="405"/>
      <c r="J71" s="394"/>
      <c r="K71" s="408"/>
      <c r="L71" s="394">
        <f ca="1">IF(NOT(ISERROR(MATCH(K71,_xlfn.ANCHORARRAY(F82),0))),J84&amp;"Por favor no seleccionar los criterios de impacto",K71)</f>
        <v>0</v>
      </c>
      <c r="M71" s="405"/>
      <c r="N71" s="394"/>
      <c r="O71" s="396"/>
      <c r="P71" s="112">
        <v>2</v>
      </c>
      <c r="Q71" s="86"/>
      <c r="R71" s="87" t="str">
        <f>IF(OR(S71="Preventivo",S71="Detectivo"),"Probabilidad",IF(S71="Correctivo","Impacto",""))</f>
        <v/>
      </c>
      <c r="S71" s="88"/>
      <c r="T71" s="88"/>
      <c r="U71" s="89" t="str">
        <f t="shared" ref="U71:U75" si="70">IF(AND(S71="Preventivo",T71="Automático"),"50%",IF(AND(S71="Preventivo",T71="Manual"),"40%",IF(AND(S71="Detectivo",T71="Automático"),"40%",IF(AND(S71="Detectivo",T71="Manual"),"30%",IF(AND(S71="Correctivo",T71="Automático"),"35%",IF(AND(S71="Correctivo",T71="Manual"),"25%",""))))))</f>
        <v/>
      </c>
      <c r="V71" s="88"/>
      <c r="W71" s="88"/>
      <c r="X71" s="88"/>
      <c r="Y71" s="90" t="str">
        <f>IFERROR(IF(AND(R70="Probabilidad",R71="Probabilidad"),(AA70-(+AA70*U71)),IF(R71="Probabilidad",(J70-(+J70*U71)),IF(R71="Impacto",AA70,""))),"")</f>
        <v/>
      </c>
      <c r="Z71" s="91" t="str">
        <f t="shared" si="2"/>
        <v/>
      </c>
      <c r="AA71" s="89" t="str">
        <f t="shared" ref="AA71:AA75" si="71">+Y71</f>
        <v/>
      </c>
      <c r="AB71" s="91" t="str">
        <f t="shared" si="4"/>
        <v/>
      </c>
      <c r="AC71" s="89" t="str">
        <f>IFERROR(IF(AND(R70="Impacto",R71="Impacto"),(AC64-(+AC64*U71)),IF(R71="Impacto",($N$70-(+$N$70*U71)),IF(R71="Probabilidad",AC64,""))),"")</f>
        <v/>
      </c>
      <c r="AD71" s="92" t="str">
        <f t="shared" ref="AD71:AD72" si="72">IFERROR(IF(OR(AND(Z71="Muy Baja",AB71="Leve"),AND(Z71="Muy Baja",AB71="Menor"),AND(Z71="Baja",AB71="Leve")),"Bajo",IF(OR(AND(Z71="Muy baja",AB71="Moderado"),AND(Z71="Baja",AB71="Menor"),AND(Z71="Baja",AB71="Moderado"),AND(Z71="Media",AB71="Leve"),AND(Z71="Media",AB71="Menor"),AND(Z71="Media",AB71="Moderado"),AND(Z71="Alta",AB71="Leve"),AND(Z71="Alta",AB71="Menor")),"Moderado",IF(OR(AND(Z71="Muy Baja",AB71="Mayor"),AND(Z71="Baja",AB71="Mayor"),AND(Z71="Media",AB71="Mayor"),AND(Z71="Alta",AB71="Moderado"),AND(Z71="Alta",AB71="Mayor"),AND(Z71="Muy Alta",AB71="Leve"),AND(Z71="Muy Alta",AB71="Menor"),AND(Z71="Muy Alta",AB71="Moderado"),AND(Z71="Muy Alta",AB71="Mayor")),"Alto",IF(OR(AND(Z71="Muy Baja",AB71="Catastrófico"),AND(Z71="Baja",AB71="Catastrófico"),AND(Z71="Media",AB71="Catastrófico"),AND(Z71="Alta",AB71="Catastrófico"),AND(Z71="Muy Alta",AB71="Catastrófico")),"Extremo","")))),"")</f>
        <v/>
      </c>
      <c r="AE71" s="88"/>
      <c r="AF71" s="113"/>
      <c r="AG71" s="113"/>
      <c r="AH71" s="93"/>
      <c r="AI71" s="93"/>
      <c r="AJ71" s="113"/>
      <c r="AK71" s="120"/>
    </row>
    <row r="72" spans="2:69" ht="151.5" hidden="1" customHeight="1" x14ac:dyDescent="0.3">
      <c r="B72" s="397"/>
      <c r="C72" s="399"/>
      <c r="D72" s="399"/>
      <c r="E72" s="399"/>
      <c r="F72" s="401"/>
      <c r="G72" s="399"/>
      <c r="H72" s="403"/>
      <c r="I72" s="405"/>
      <c r="J72" s="394"/>
      <c r="K72" s="408"/>
      <c r="L72" s="394">
        <f ca="1">IF(NOT(ISERROR(MATCH(K72,_xlfn.ANCHORARRAY(F83),0))),J85&amp;"Por favor no seleccionar los criterios de impacto",K72)</f>
        <v>0</v>
      </c>
      <c r="M72" s="405"/>
      <c r="N72" s="394"/>
      <c r="O72" s="396"/>
      <c r="P72" s="112">
        <v>3</v>
      </c>
      <c r="Q72" s="94"/>
      <c r="R72" s="87" t="str">
        <f>IF(OR(S72="Preventivo",S72="Detectivo"),"Probabilidad",IF(S72="Correctivo","Impacto",""))</f>
        <v/>
      </c>
      <c r="S72" s="88"/>
      <c r="T72" s="88"/>
      <c r="U72" s="89" t="str">
        <f t="shared" si="70"/>
        <v/>
      </c>
      <c r="V72" s="88"/>
      <c r="W72" s="88"/>
      <c r="X72" s="88"/>
      <c r="Y72" s="90" t="str">
        <f>IFERROR(IF(AND(R71="Probabilidad",R72="Probabilidad"),(AA71-(+AA71*U72)),IF(AND(R71="Impacto",R72="Probabilidad"),(AA70-(+AA70*U72)),IF(R72="Impacto",AA71,""))),"")</f>
        <v/>
      </c>
      <c r="Z72" s="91" t="str">
        <f t="shared" si="2"/>
        <v/>
      </c>
      <c r="AA72" s="89" t="str">
        <f t="shared" si="71"/>
        <v/>
      </c>
      <c r="AB72" s="91" t="str">
        <f t="shared" si="4"/>
        <v/>
      </c>
      <c r="AC72" s="89" t="str">
        <f>IFERROR(IF(AND(R71="Impacto",R72="Impacto"),(AC71-(+AC71*U72)),IF(AND(R71="Probabilidad",R72="Impacto"),(AC70-(+AC70*U72)),IF(R72="Probabilidad",AC71,""))),"")</f>
        <v/>
      </c>
      <c r="AD72" s="92" t="str">
        <f t="shared" si="72"/>
        <v/>
      </c>
      <c r="AE72" s="88"/>
      <c r="AF72" s="113"/>
      <c r="AG72" s="113"/>
      <c r="AH72" s="93"/>
      <c r="AI72" s="93"/>
      <c r="AJ72" s="113"/>
      <c r="AK72" s="120"/>
    </row>
    <row r="73" spans="2:69" ht="151.5" hidden="1" customHeight="1" x14ac:dyDescent="0.3">
      <c r="B73" s="397"/>
      <c r="C73" s="399"/>
      <c r="D73" s="399"/>
      <c r="E73" s="399"/>
      <c r="F73" s="401"/>
      <c r="G73" s="399"/>
      <c r="H73" s="403"/>
      <c r="I73" s="405"/>
      <c r="J73" s="394"/>
      <c r="K73" s="408"/>
      <c r="L73" s="394">
        <f ca="1">IF(NOT(ISERROR(MATCH(K73,_xlfn.ANCHORARRAY(F84),0))),J86&amp;"Por favor no seleccionar los criterios de impacto",K73)</f>
        <v>0</v>
      </c>
      <c r="M73" s="405"/>
      <c r="N73" s="394"/>
      <c r="O73" s="396"/>
      <c r="P73" s="112">
        <v>4</v>
      </c>
      <c r="Q73" s="86"/>
      <c r="R73" s="87" t="str">
        <f t="shared" ref="R73:R75" si="73">IF(OR(S73="Preventivo",S73="Detectivo"),"Probabilidad",IF(S73="Correctivo","Impacto",""))</f>
        <v/>
      </c>
      <c r="S73" s="88"/>
      <c r="T73" s="88"/>
      <c r="U73" s="89" t="str">
        <f t="shared" si="70"/>
        <v/>
      </c>
      <c r="V73" s="88"/>
      <c r="W73" s="88"/>
      <c r="X73" s="88"/>
      <c r="Y73" s="90" t="str">
        <f t="shared" ref="Y73:Y75" si="74">IFERROR(IF(AND(R72="Probabilidad",R73="Probabilidad"),(AA72-(+AA72*U73)),IF(AND(R72="Impacto",R73="Probabilidad"),(AA71-(+AA71*U73)),IF(R73="Impacto",AA72,""))),"")</f>
        <v/>
      </c>
      <c r="Z73" s="91" t="str">
        <f t="shared" si="2"/>
        <v/>
      </c>
      <c r="AA73" s="89" t="str">
        <f t="shared" si="71"/>
        <v/>
      </c>
      <c r="AB73" s="91" t="str">
        <f t="shared" si="4"/>
        <v/>
      </c>
      <c r="AC73" s="89" t="str">
        <f t="shared" ref="AC73:AC75" si="75">IFERROR(IF(AND(R72="Impacto",R73="Impacto"),(AC72-(+AC72*U73)),IF(AND(R72="Probabilidad",R73="Impacto"),(AC71-(+AC71*U73)),IF(R73="Probabilidad",AC72,""))),"")</f>
        <v/>
      </c>
      <c r="AD73" s="92" t="str">
        <f>IFERROR(IF(OR(AND(Z73="Muy Baja",AB73="Leve"),AND(Z73="Muy Baja",AB73="Menor"),AND(Z73="Baja",AB73="Leve")),"Bajo",IF(OR(AND(Z73="Muy baja",AB73="Moderado"),AND(Z73="Baja",AB73="Menor"),AND(Z73="Baja",AB73="Moderado"),AND(Z73="Media",AB73="Leve"),AND(Z73="Media",AB73="Menor"),AND(Z73="Media",AB73="Moderado"),AND(Z73="Alta",AB73="Leve"),AND(Z73="Alta",AB73="Menor")),"Moderado",IF(OR(AND(Z73="Muy Baja",AB73="Mayor"),AND(Z73="Baja",AB73="Mayor"),AND(Z73="Media",AB73="Mayor"),AND(Z73="Alta",AB73="Moderado"),AND(Z73="Alta",AB73="Mayor"),AND(Z73="Muy Alta",AB73="Leve"),AND(Z73="Muy Alta",AB73="Menor"),AND(Z73="Muy Alta",AB73="Moderado"),AND(Z73="Muy Alta",AB73="Mayor")),"Alto",IF(OR(AND(Z73="Muy Baja",AB73="Catastrófico"),AND(Z73="Baja",AB73="Catastrófico"),AND(Z73="Media",AB73="Catastrófico"),AND(Z73="Alta",AB73="Catastrófico"),AND(Z73="Muy Alta",AB73="Catastrófico")),"Extremo","")))),"")</f>
        <v/>
      </c>
      <c r="AE73" s="88"/>
      <c r="AF73" s="113"/>
      <c r="AG73" s="113"/>
      <c r="AH73" s="93"/>
      <c r="AI73" s="93"/>
      <c r="AJ73" s="113"/>
      <c r="AK73" s="120"/>
    </row>
    <row r="74" spans="2:69" ht="151.5" hidden="1" customHeight="1" x14ac:dyDescent="0.3">
      <c r="B74" s="397"/>
      <c r="C74" s="399"/>
      <c r="D74" s="399"/>
      <c r="E74" s="399"/>
      <c r="F74" s="401"/>
      <c r="G74" s="399"/>
      <c r="H74" s="403"/>
      <c r="I74" s="405"/>
      <c r="J74" s="394"/>
      <c r="K74" s="408"/>
      <c r="L74" s="394">
        <f ca="1">IF(NOT(ISERROR(MATCH(K74,_xlfn.ANCHORARRAY(F85),0))),J87&amp;"Por favor no seleccionar los criterios de impacto",K74)</f>
        <v>0</v>
      </c>
      <c r="M74" s="405"/>
      <c r="N74" s="394"/>
      <c r="O74" s="396"/>
      <c r="P74" s="112">
        <v>5</v>
      </c>
      <c r="Q74" s="86"/>
      <c r="R74" s="87" t="str">
        <f t="shared" si="73"/>
        <v/>
      </c>
      <c r="S74" s="88"/>
      <c r="T74" s="88"/>
      <c r="U74" s="89" t="str">
        <f t="shared" si="70"/>
        <v/>
      </c>
      <c r="V74" s="88"/>
      <c r="W74" s="88"/>
      <c r="X74" s="88"/>
      <c r="Y74" s="90" t="str">
        <f t="shared" si="74"/>
        <v/>
      </c>
      <c r="Z74" s="91" t="str">
        <f t="shared" si="2"/>
        <v/>
      </c>
      <c r="AA74" s="89" t="str">
        <f t="shared" si="71"/>
        <v/>
      </c>
      <c r="AB74" s="91" t="str">
        <f t="shared" si="4"/>
        <v/>
      </c>
      <c r="AC74" s="89" t="str">
        <f t="shared" si="75"/>
        <v/>
      </c>
      <c r="AD74" s="92" t="str">
        <f t="shared" ref="AD74:AD75" si="76">IFERROR(IF(OR(AND(Z74="Muy Baja",AB74="Leve"),AND(Z74="Muy Baja",AB74="Menor"),AND(Z74="Baja",AB74="Leve")),"Bajo",IF(OR(AND(Z74="Muy baja",AB74="Moderado"),AND(Z74="Baja",AB74="Menor"),AND(Z74="Baja",AB74="Moderado"),AND(Z74="Media",AB74="Leve"),AND(Z74="Media",AB74="Menor"),AND(Z74="Media",AB74="Moderado"),AND(Z74="Alta",AB74="Leve"),AND(Z74="Alta",AB74="Menor")),"Moderado",IF(OR(AND(Z74="Muy Baja",AB74="Mayor"),AND(Z74="Baja",AB74="Mayor"),AND(Z74="Media",AB74="Mayor"),AND(Z74="Alta",AB74="Moderado"),AND(Z74="Alta",AB74="Mayor"),AND(Z74="Muy Alta",AB74="Leve"),AND(Z74="Muy Alta",AB74="Menor"),AND(Z74="Muy Alta",AB74="Moderado"),AND(Z74="Muy Alta",AB74="Mayor")),"Alto",IF(OR(AND(Z74="Muy Baja",AB74="Catastrófico"),AND(Z74="Baja",AB74="Catastrófico"),AND(Z74="Media",AB74="Catastrófico"),AND(Z74="Alta",AB74="Catastrófico"),AND(Z74="Muy Alta",AB74="Catastrófico")),"Extremo","")))),"")</f>
        <v/>
      </c>
      <c r="AE74" s="88"/>
      <c r="AF74" s="113"/>
      <c r="AG74" s="113"/>
      <c r="AH74" s="93"/>
      <c r="AI74" s="93"/>
      <c r="AJ74" s="113"/>
      <c r="AK74" s="120"/>
    </row>
    <row r="75" spans="2:69" ht="151.5" hidden="1" customHeight="1" x14ac:dyDescent="0.3">
      <c r="B75" s="398"/>
      <c r="C75" s="400"/>
      <c r="D75" s="400"/>
      <c r="E75" s="400"/>
      <c r="F75" s="402"/>
      <c r="G75" s="400"/>
      <c r="H75" s="404"/>
      <c r="I75" s="406"/>
      <c r="J75" s="407"/>
      <c r="K75" s="409"/>
      <c r="L75" s="407">
        <f ca="1">IF(NOT(ISERROR(MATCH(K75,_xlfn.ANCHORARRAY(F86),0))),J88&amp;"Por favor no seleccionar los criterios de impacto",K75)</f>
        <v>0</v>
      </c>
      <c r="M75" s="406"/>
      <c r="N75" s="407"/>
      <c r="O75" s="410"/>
      <c r="P75" s="210">
        <v>6</v>
      </c>
      <c r="Q75" s="211"/>
      <c r="R75" s="212" t="str">
        <f t="shared" si="73"/>
        <v/>
      </c>
      <c r="S75" s="213"/>
      <c r="T75" s="213"/>
      <c r="U75" s="214" t="str">
        <f t="shared" si="70"/>
        <v/>
      </c>
      <c r="V75" s="213"/>
      <c r="W75" s="213"/>
      <c r="X75" s="213"/>
      <c r="Y75" s="215" t="str">
        <f t="shared" si="74"/>
        <v/>
      </c>
      <c r="Z75" s="216" t="str">
        <f t="shared" si="2"/>
        <v/>
      </c>
      <c r="AA75" s="214" t="str">
        <f t="shared" si="71"/>
        <v/>
      </c>
      <c r="AB75" s="216" t="str">
        <f t="shared" si="4"/>
        <v/>
      </c>
      <c r="AC75" s="214" t="str">
        <f t="shared" si="75"/>
        <v/>
      </c>
      <c r="AD75" s="217" t="str">
        <f t="shared" si="76"/>
        <v/>
      </c>
      <c r="AE75" s="213"/>
      <c r="AF75" s="218"/>
      <c r="AG75" s="218"/>
      <c r="AH75" s="219"/>
      <c r="AI75" s="219"/>
      <c r="AJ75" s="218"/>
      <c r="AK75" s="220"/>
    </row>
    <row r="76" spans="2:69" ht="49.5" customHeight="1" thickBot="1" x14ac:dyDescent="0.35">
      <c r="B76" s="221"/>
      <c r="C76" s="391" t="s">
        <v>114</v>
      </c>
      <c r="D76" s="392"/>
      <c r="E76" s="392"/>
      <c r="F76" s="392"/>
      <c r="G76" s="392"/>
      <c r="H76" s="392"/>
      <c r="I76" s="392"/>
      <c r="J76" s="392"/>
      <c r="K76" s="392"/>
      <c r="L76" s="392"/>
      <c r="M76" s="392"/>
      <c r="N76" s="392"/>
      <c r="O76" s="392"/>
      <c r="P76" s="392"/>
      <c r="Q76" s="392"/>
      <c r="R76" s="392"/>
      <c r="S76" s="392"/>
      <c r="T76" s="392"/>
      <c r="U76" s="392"/>
      <c r="V76" s="392"/>
      <c r="W76" s="392"/>
      <c r="X76" s="392"/>
      <c r="Y76" s="392"/>
      <c r="Z76" s="392"/>
      <c r="AA76" s="392"/>
      <c r="AB76" s="392"/>
      <c r="AC76" s="392"/>
      <c r="AD76" s="392"/>
      <c r="AE76" s="392"/>
      <c r="AF76" s="392"/>
      <c r="AG76" s="392"/>
      <c r="AH76" s="392"/>
      <c r="AI76" s="392"/>
      <c r="AJ76" s="392"/>
      <c r="AK76" s="393"/>
    </row>
    <row r="78" spans="2:69" x14ac:dyDescent="0.3">
      <c r="B78" s="1"/>
      <c r="C78" s="9" t="s">
        <v>125</v>
      </c>
      <c r="D78" s="1"/>
      <c r="E78" s="1"/>
      <c r="G78" s="1"/>
    </row>
  </sheetData>
  <dataConsolidate/>
  <mergeCells count="190">
    <mergeCell ref="B16:B21"/>
    <mergeCell ref="C16:C21"/>
    <mergeCell ref="D16:D21"/>
    <mergeCell ref="E16:E21"/>
    <mergeCell ref="F16:F21"/>
    <mergeCell ref="O16:O21"/>
    <mergeCell ref="J16:J21"/>
    <mergeCell ref="K16:K21"/>
    <mergeCell ref="L16:L21"/>
    <mergeCell ref="M16:M21"/>
    <mergeCell ref="N16:N21"/>
    <mergeCell ref="C14:C15"/>
    <mergeCell ref="O14:O15"/>
    <mergeCell ref="K14:K15"/>
    <mergeCell ref="L14:L15"/>
    <mergeCell ref="R14:R15"/>
    <mergeCell ref="S14:X14"/>
    <mergeCell ref="G16:G21"/>
    <mergeCell ref="H16:H21"/>
    <mergeCell ref="I16:I21"/>
    <mergeCell ref="J14:J15"/>
    <mergeCell ref="M14:M15"/>
    <mergeCell ref="N14:N15"/>
    <mergeCell ref="E22:E27"/>
    <mergeCell ref="F22:F27"/>
    <mergeCell ref="AF14:AF15"/>
    <mergeCell ref="AK14:AK15"/>
    <mergeCell ref="AJ14:AJ15"/>
    <mergeCell ref="AI14:AI15"/>
    <mergeCell ref="AH14:AH15"/>
    <mergeCell ref="AG14:AG15"/>
    <mergeCell ref="B14:B15"/>
    <mergeCell ref="G14:G15"/>
    <mergeCell ref="F14:F15"/>
    <mergeCell ref="E14:E15"/>
    <mergeCell ref="D14:D15"/>
    <mergeCell ref="AE14:AE15"/>
    <mergeCell ref="P14:P15"/>
    <mergeCell ref="AD14:AD15"/>
    <mergeCell ref="AC14:AC15"/>
    <mergeCell ref="Y14:Y15"/>
    <mergeCell ref="Q14:Q15"/>
    <mergeCell ref="AB14:AB15"/>
    <mergeCell ref="Z14:Z15"/>
    <mergeCell ref="AA14:AA15"/>
    <mergeCell ref="H14:H15"/>
    <mergeCell ref="I14:I15"/>
    <mergeCell ref="L22:L27"/>
    <mergeCell ref="M22:M27"/>
    <mergeCell ref="N22:N27"/>
    <mergeCell ref="O22:O27"/>
    <mergeCell ref="B28:B33"/>
    <mergeCell ref="C28:C33"/>
    <mergeCell ref="D28:D33"/>
    <mergeCell ref="E28:E33"/>
    <mergeCell ref="F28:F33"/>
    <mergeCell ref="G28:G33"/>
    <mergeCell ref="H28:H33"/>
    <mergeCell ref="I28:I33"/>
    <mergeCell ref="J28:J33"/>
    <mergeCell ref="K28:K33"/>
    <mergeCell ref="L28:L33"/>
    <mergeCell ref="M28:M33"/>
    <mergeCell ref="G22:G27"/>
    <mergeCell ref="H22:H27"/>
    <mergeCell ref="I22:I27"/>
    <mergeCell ref="J22:J27"/>
    <mergeCell ref="K22:K27"/>
    <mergeCell ref="B22:B27"/>
    <mergeCell ref="C22:C27"/>
    <mergeCell ref="D22:D27"/>
    <mergeCell ref="N28:N33"/>
    <mergeCell ref="O28:O33"/>
    <mergeCell ref="B34:B39"/>
    <mergeCell ref="C34:C39"/>
    <mergeCell ref="D34:D39"/>
    <mergeCell ref="E34:E39"/>
    <mergeCell ref="F34:F39"/>
    <mergeCell ref="G34:G39"/>
    <mergeCell ref="H34:H39"/>
    <mergeCell ref="I34:I39"/>
    <mergeCell ref="J34:J39"/>
    <mergeCell ref="K34:K39"/>
    <mergeCell ref="L34:L39"/>
    <mergeCell ref="M34:M39"/>
    <mergeCell ref="N34:N39"/>
    <mergeCell ref="O34:O39"/>
    <mergeCell ref="N40:N45"/>
    <mergeCell ref="O40:O45"/>
    <mergeCell ref="N46:N51"/>
    <mergeCell ref="O46:O51"/>
    <mergeCell ref="K52:K57"/>
    <mergeCell ref="L52:L57"/>
    <mergeCell ref="M52:M57"/>
    <mergeCell ref="B40:B45"/>
    <mergeCell ref="C40:C45"/>
    <mergeCell ref="D40:D45"/>
    <mergeCell ref="B46:B51"/>
    <mergeCell ref="C46:C51"/>
    <mergeCell ref="D46:D51"/>
    <mergeCell ref="E46:E51"/>
    <mergeCell ref="F46:F51"/>
    <mergeCell ref="G46:G51"/>
    <mergeCell ref="E40:E45"/>
    <mergeCell ref="F40:F45"/>
    <mergeCell ref="K46:K51"/>
    <mergeCell ref="L46:L51"/>
    <mergeCell ref="M46:M51"/>
    <mergeCell ref="G40:G45"/>
    <mergeCell ref="H40:H45"/>
    <mergeCell ref="I40:I45"/>
    <mergeCell ref="J40:J45"/>
    <mergeCell ref="K40:K45"/>
    <mergeCell ref="H46:H51"/>
    <mergeCell ref="I46:I51"/>
    <mergeCell ref="J46:J51"/>
    <mergeCell ref="L40:L45"/>
    <mergeCell ref="M40:M45"/>
    <mergeCell ref="B58:B63"/>
    <mergeCell ref="C58:C63"/>
    <mergeCell ref="D58:D63"/>
    <mergeCell ref="E58:E63"/>
    <mergeCell ref="F58:F63"/>
    <mergeCell ref="B52:B57"/>
    <mergeCell ref="C52:C57"/>
    <mergeCell ref="D52:D57"/>
    <mergeCell ref="E52:E57"/>
    <mergeCell ref="F52:F57"/>
    <mergeCell ref="F64:F69"/>
    <mergeCell ref="G64:G69"/>
    <mergeCell ref="H64:H69"/>
    <mergeCell ref="I64:I69"/>
    <mergeCell ref="J64:J69"/>
    <mergeCell ref="N52:N57"/>
    <mergeCell ref="O52:O57"/>
    <mergeCell ref="G58:G63"/>
    <mergeCell ref="H58:H63"/>
    <mergeCell ref="I58:I63"/>
    <mergeCell ref="J58:J63"/>
    <mergeCell ref="K58:K63"/>
    <mergeCell ref="G52:G57"/>
    <mergeCell ref="H52:H57"/>
    <mergeCell ref="I52:I57"/>
    <mergeCell ref="J52:J57"/>
    <mergeCell ref="L58:L63"/>
    <mergeCell ref="M58:M63"/>
    <mergeCell ref="N58:N63"/>
    <mergeCell ref="O58:O63"/>
    <mergeCell ref="C76:AK76"/>
    <mergeCell ref="N64:N69"/>
    <mergeCell ref="O64:O69"/>
    <mergeCell ref="B70:B75"/>
    <mergeCell ref="C70:C75"/>
    <mergeCell ref="D70:D75"/>
    <mergeCell ref="E70:E75"/>
    <mergeCell ref="F70:F75"/>
    <mergeCell ref="G70:G75"/>
    <mergeCell ref="H70:H75"/>
    <mergeCell ref="I70:I75"/>
    <mergeCell ref="J70:J75"/>
    <mergeCell ref="K70:K75"/>
    <mergeCell ref="L70:L75"/>
    <mergeCell ref="M70:M75"/>
    <mergeCell ref="N70:N75"/>
    <mergeCell ref="O70:O75"/>
    <mergeCell ref="K64:K69"/>
    <mergeCell ref="L64:L69"/>
    <mergeCell ref="M64:M69"/>
    <mergeCell ref="B64:B69"/>
    <mergeCell ref="C64:C69"/>
    <mergeCell ref="D64:D69"/>
    <mergeCell ref="E64:E69"/>
    <mergeCell ref="B4:E7"/>
    <mergeCell ref="B12:AK12"/>
    <mergeCell ref="B9:C9"/>
    <mergeCell ref="B10:C10"/>
    <mergeCell ref="B11:C11"/>
    <mergeCell ref="D9:AK9"/>
    <mergeCell ref="D10:AK10"/>
    <mergeCell ref="D11:AK11"/>
    <mergeCell ref="B13:H13"/>
    <mergeCell ref="I13:O13"/>
    <mergeCell ref="P13:X13"/>
    <mergeCell ref="Y13:AE13"/>
    <mergeCell ref="AF13:AK13"/>
    <mergeCell ref="AJ7:AK7"/>
    <mergeCell ref="AJ6:AK6"/>
    <mergeCell ref="AJ5:AK5"/>
    <mergeCell ref="AJ4:AK4"/>
    <mergeCell ref="F4:AI7"/>
  </mergeCells>
  <conditionalFormatting sqref="I16 I22">
    <cfRule type="cellIs" dxfId="240" priority="319" operator="equal">
      <formula>"Muy Alta"</formula>
    </cfRule>
    <cfRule type="cellIs" dxfId="239" priority="320" operator="equal">
      <formula>"Alta"</formula>
    </cfRule>
    <cfRule type="cellIs" dxfId="238" priority="321" operator="equal">
      <formula>"Media"</formula>
    </cfRule>
    <cfRule type="cellIs" dxfId="237" priority="322" operator="equal">
      <formula>"Baja"</formula>
    </cfRule>
    <cfRule type="cellIs" dxfId="236" priority="323" operator="equal">
      <formula>"Muy Baja"</formula>
    </cfRule>
  </conditionalFormatting>
  <conditionalFormatting sqref="M16 M22 M28 M34 M40 M46 M52 M58 M64 M70">
    <cfRule type="cellIs" dxfId="235" priority="314" operator="equal">
      <formula>"Catastrófico"</formula>
    </cfRule>
    <cfRule type="cellIs" dxfId="234" priority="315" operator="equal">
      <formula>"Mayor"</formula>
    </cfRule>
    <cfRule type="cellIs" dxfId="233" priority="316" operator="equal">
      <formula>"Moderado"</formula>
    </cfRule>
    <cfRule type="cellIs" dxfId="232" priority="317" operator="equal">
      <formula>"Menor"</formula>
    </cfRule>
    <cfRule type="cellIs" dxfId="231" priority="318" operator="equal">
      <formula>"Leve"</formula>
    </cfRule>
  </conditionalFormatting>
  <conditionalFormatting sqref="O16">
    <cfRule type="cellIs" dxfId="230" priority="310" operator="equal">
      <formula>"Extremo"</formula>
    </cfRule>
    <cfRule type="cellIs" dxfId="229" priority="311" operator="equal">
      <formula>"Alto"</formula>
    </cfRule>
    <cfRule type="cellIs" dxfId="228" priority="312" operator="equal">
      <formula>"Moderado"</formula>
    </cfRule>
    <cfRule type="cellIs" dxfId="227" priority="313" operator="equal">
      <formula>"Bajo"</formula>
    </cfRule>
  </conditionalFormatting>
  <conditionalFormatting sqref="Z16 Z18:Z21">
    <cfRule type="cellIs" dxfId="226" priority="305" operator="equal">
      <formula>"Muy Alta"</formula>
    </cfRule>
    <cfRule type="cellIs" dxfId="225" priority="306" operator="equal">
      <formula>"Alta"</formula>
    </cfRule>
    <cfRule type="cellIs" dxfId="224" priority="307" operator="equal">
      <formula>"Media"</formula>
    </cfRule>
    <cfRule type="cellIs" dxfId="223" priority="308" operator="equal">
      <formula>"Baja"</formula>
    </cfRule>
    <cfRule type="cellIs" dxfId="222" priority="309" operator="equal">
      <formula>"Muy Baja"</formula>
    </cfRule>
  </conditionalFormatting>
  <conditionalFormatting sqref="AB16 AB18:AB21">
    <cfRule type="cellIs" dxfId="221" priority="300" operator="equal">
      <formula>"Catastrófico"</formula>
    </cfRule>
    <cfRule type="cellIs" dxfId="220" priority="301" operator="equal">
      <formula>"Mayor"</formula>
    </cfRule>
    <cfRule type="cellIs" dxfId="219" priority="302" operator="equal">
      <formula>"Moderado"</formula>
    </cfRule>
    <cfRule type="cellIs" dxfId="218" priority="303" operator="equal">
      <formula>"Menor"</formula>
    </cfRule>
    <cfRule type="cellIs" dxfId="217" priority="304" operator="equal">
      <formula>"Leve"</formula>
    </cfRule>
  </conditionalFormatting>
  <conditionalFormatting sqref="AD16 AD18:AD21">
    <cfRule type="cellIs" dxfId="216" priority="296" operator="equal">
      <formula>"Extremo"</formula>
    </cfRule>
    <cfRule type="cellIs" dxfId="215" priority="297" operator="equal">
      <formula>"Alto"</formula>
    </cfRule>
    <cfRule type="cellIs" dxfId="214" priority="298" operator="equal">
      <formula>"Moderado"</formula>
    </cfRule>
    <cfRule type="cellIs" dxfId="213" priority="299" operator="equal">
      <formula>"Bajo"</formula>
    </cfRule>
  </conditionalFormatting>
  <conditionalFormatting sqref="I64">
    <cfRule type="cellIs" dxfId="212" priority="53" operator="equal">
      <formula>"Muy Alta"</formula>
    </cfRule>
    <cfRule type="cellIs" dxfId="211" priority="54" operator="equal">
      <formula>"Alta"</formula>
    </cfRule>
    <cfRule type="cellIs" dxfId="210" priority="55" operator="equal">
      <formula>"Media"</formula>
    </cfRule>
    <cfRule type="cellIs" dxfId="209" priority="56" operator="equal">
      <formula>"Baja"</formula>
    </cfRule>
    <cfRule type="cellIs" dxfId="208" priority="57" operator="equal">
      <formula>"Muy Baja"</formula>
    </cfRule>
  </conditionalFormatting>
  <conditionalFormatting sqref="O22">
    <cfRule type="cellIs" dxfId="207" priority="240" operator="equal">
      <formula>"Extremo"</formula>
    </cfRule>
    <cfRule type="cellIs" dxfId="206" priority="241" operator="equal">
      <formula>"Alto"</formula>
    </cfRule>
    <cfRule type="cellIs" dxfId="205" priority="242" operator="equal">
      <formula>"Moderado"</formula>
    </cfRule>
    <cfRule type="cellIs" dxfId="204" priority="243" operator="equal">
      <formula>"Bajo"</formula>
    </cfRule>
  </conditionalFormatting>
  <conditionalFormatting sqref="Z22:Z27">
    <cfRule type="cellIs" dxfId="203" priority="235" operator="equal">
      <formula>"Muy Alta"</formula>
    </cfRule>
    <cfRule type="cellIs" dxfId="202" priority="236" operator="equal">
      <formula>"Alta"</formula>
    </cfRule>
    <cfRule type="cellIs" dxfId="201" priority="237" operator="equal">
      <formula>"Media"</formula>
    </cfRule>
    <cfRule type="cellIs" dxfId="200" priority="238" operator="equal">
      <formula>"Baja"</formula>
    </cfRule>
    <cfRule type="cellIs" dxfId="199" priority="239" operator="equal">
      <formula>"Muy Baja"</formula>
    </cfRule>
  </conditionalFormatting>
  <conditionalFormatting sqref="AB22:AB27">
    <cfRule type="cellIs" dxfId="198" priority="230" operator="equal">
      <formula>"Catastrófico"</formula>
    </cfRule>
    <cfRule type="cellIs" dxfId="197" priority="231" operator="equal">
      <formula>"Mayor"</formula>
    </cfRule>
    <cfRule type="cellIs" dxfId="196" priority="232" operator="equal">
      <formula>"Moderado"</formula>
    </cfRule>
    <cfRule type="cellIs" dxfId="195" priority="233" operator="equal">
      <formula>"Menor"</formula>
    </cfRule>
    <cfRule type="cellIs" dxfId="194" priority="234" operator="equal">
      <formula>"Leve"</formula>
    </cfRule>
  </conditionalFormatting>
  <conditionalFormatting sqref="AD22:AD27">
    <cfRule type="cellIs" dxfId="193" priority="226" operator="equal">
      <formula>"Extremo"</formula>
    </cfRule>
    <cfRule type="cellIs" dxfId="192" priority="227" operator="equal">
      <formula>"Alto"</formula>
    </cfRule>
    <cfRule type="cellIs" dxfId="191" priority="228" operator="equal">
      <formula>"Moderado"</formula>
    </cfRule>
    <cfRule type="cellIs" dxfId="190" priority="229" operator="equal">
      <formula>"Bajo"</formula>
    </cfRule>
  </conditionalFormatting>
  <conditionalFormatting sqref="I28">
    <cfRule type="cellIs" dxfId="189" priority="221" operator="equal">
      <formula>"Muy Alta"</formula>
    </cfRule>
    <cfRule type="cellIs" dxfId="188" priority="222" operator="equal">
      <formula>"Alta"</formula>
    </cfRule>
    <cfRule type="cellIs" dxfId="187" priority="223" operator="equal">
      <formula>"Media"</formula>
    </cfRule>
    <cfRule type="cellIs" dxfId="186" priority="224" operator="equal">
      <formula>"Baja"</formula>
    </cfRule>
    <cfRule type="cellIs" dxfId="185" priority="225" operator="equal">
      <formula>"Muy Baja"</formula>
    </cfRule>
  </conditionalFormatting>
  <conditionalFormatting sqref="O28">
    <cfRule type="cellIs" dxfId="184" priority="212" operator="equal">
      <formula>"Extremo"</formula>
    </cfRule>
    <cfRule type="cellIs" dxfId="183" priority="213" operator="equal">
      <formula>"Alto"</formula>
    </cfRule>
    <cfRule type="cellIs" dxfId="182" priority="214" operator="equal">
      <formula>"Moderado"</formula>
    </cfRule>
    <cfRule type="cellIs" dxfId="181" priority="215" operator="equal">
      <formula>"Bajo"</formula>
    </cfRule>
  </conditionalFormatting>
  <conditionalFormatting sqref="Z28:Z33">
    <cfRule type="cellIs" dxfId="180" priority="207" operator="equal">
      <formula>"Muy Alta"</formula>
    </cfRule>
    <cfRule type="cellIs" dxfId="179" priority="208" operator="equal">
      <formula>"Alta"</formula>
    </cfRule>
    <cfRule type="cellIs" dxfId="178" priority="209" operator="equal">
      <formula>"Media"</formula>
    </cfRule>
    <cfRule type="cellIs" dxfId="177" priority="210" operator="equal">
      <formula>"Baja"</formula>
    </cfRule>
    <cfRule type="cellIs" dxfId="176" priority="211" operator="equal">
      <formula>"Muy Baja"</formula>
    </cfRule>
  </conditionalFormatting>
  <conditionalFormatting sqref="AB28:AB33">
    <cfRule type="cellIs" dxfId="175" priority="202" operator="equal">
      <formula>"Catastrófico"</formula>
    </cfRule>
    <cfRule type="cellIs" dxfId="174" priority="203" operator="equal">
      <formula>"Mayor"</formula>
    </cfRule>
    <cfRule type="cellIs" dxfId="173" priority="204" operator="equal">
      <formula>"Moderado"</formula>
    </cfRule>
    <cfRule type="cellIs" dxfId="172" priority="205" operator="equal">
      <formula>"Menor"</formula>
    </cfRule>
    <cfRule type="cellIs" dxfId="171" priority="206" operator="equal">
      <formula>"Leve"</formula>
    </cfRule>
  </conditionalFormatting>
  <conditionalFormatting sqref="AD28:AD33">
    <cfRule type="cellIs" dxfId="170" priority="198" operator="equal">
      <formula>"Extremo"</formula>
    </cfRule>
    <cfRule type="cellIs" dxfId="169" priority="199" operator="equal">
      <formula>"Alto"</formula>
    </cfRule>
    <cfRule type="cellIs" dxfId="168" priority="200" operator="equal">
      <formula>"Moderado"</formula>
    </cfRule>
    <cfRule type="cellIs" dxfId="167" priority="201" operator="equal">
      <formula>"Bajo"</formula>
    </cfRule>
  </conditionalFormatting>
  <conditionalFormatting sqref="I34">
    <cfRule type="cellIs" dxfId="166" priority="193" operator="equal">
      <formula>"Muy Alta"</formula>
    </cfRule>
    <cfRule type="cellIs" dxfId="165" priority="194" operator="equal">
      <formula>"Alta"</formula>
    </cfRule>
    <cfRule type="cellIs" dxfId="164" priority="195" operator="equal">
      <formula>"Media"</formula>
    </cfRule>
    <cfRule type="cellIs" dxfId="163" priority="196" operator="equal">
      <formula>"Baja"</formula>
    </cfRule>
    <cfRule type="cellIs" dxfId="162" priority="197" operator="equal">
      <formula>"Muy Baja"</formula>
    </cfRule>
  </conditionalFormatting>
  <conditionalFormatting sqref="O34">
    <cfRule type="cellIs" dxfId="161" priority="184" operator="equal">
      <formula>"Extremo"</formula>
    </cfRule>
    <cfRule type="cellIs" dxfId="160" priority="185" operator="equal">
      <formula>"Alto"</formula>
    </cfRule>
    <cfRule type="cellIs" dxfId="159" priority="186" operator="equal">
      <formula>"Moderado"</formula>
    </cfRule>
    <cfRule type="cellIs" dxfId="158" priority="187" operator="equal">
      <formula>"Bajo"</formula>
    </cfRule>
  </conditionalFormatting>
  <conditionalFormatting sqref="Z34:Z39">
    <cfRule type="cellIs" dxfId="157" priority="179" operator="equal">
      <formula>"Muy Alta"</formula>
    </cfRule>
    <cfRule type="cellIs" dxfId="156" priority="180" operator="equal">
      <formula>"Alta"</formula>
    </cfRule>
    <cfRule type="cellIs" dxfId="155" priority="181" operator="equal">
      <formula>"Media"</formula>
    </cfRule>
    <cfRule type="cellIs" dxfId="154" priority="182" operator="equal">
      <formula>"Baja"</formula>
    </cfRule>
    <cfRule type="cellIs" dxfId="153" priority="183" operator="equal">
      <formula>"Muy Baja"</formula>
    </cfRule>
  </conditionalFormatting>
  <conditionalFormatting sqref="AB34:AB39">
    <cfRule type="cellIs" dxfId="152" priority="174" operator="equal">
      <formula>"Catastrófico"</formula>
    </cfRule>
    <cfRule type="cellIs" dxfId="151" priority="175" operator="equal">
      <formula>"Mayor"</formula>
    </cfRule>
    <cfRule type="cellIs" dxfId="150" priority="176" operator="equal">
      <formula>"Moderado"</formula>
    </cfRule>
    <cfRule type="cellIs" dxfId="149" priority="177" operator="equal">
      <formula>"Menor"</formula>
    </cfRule>
    <cfRule type="cellIs" dxfId="148" priority="178" operator="equal">
      <formula>"Leve"</formula>
    </cfRule>
  </conditionalFormatting>
  <conditionalFormatting sqref="AD34:AD39">
    <cfRule type="cellIs" dxfId="147" priority="170" operator="equal">
      <formula>"Extremo"</formula>
    </cfRule>
    <cfRule type="cellIs" dxfId="146" priority="171" operator="equal">
      <formula>"Alto"</formula>
    </cfRule>
    <cfRule type="cellIs" dxfId="145" priority="172" operator="equal">
      <formula>"Moderado"</formula>
    </cfRule>
    <cfRule type="cellIs" dxfId="144" priority="173" operator="equal">
      <formula>"Bajo"</formula>
    </cfRule>
  </conditionalFormatting>
  <conditionalFormatting sqref="I40">
    <cfRule type="cellIs" dxfId="143" priority="165" operator="equal">
      <formula>"Muy Alta"</formula>
    </cfRule>
    <cfRule type="cellIs" dxfId="142" priority="166" operator="equal">
      <formula>"Alta"</formula>
    </cfRule>
    <cfRule type="cellIs" dxfId="141" priority="167" operator="equal">
      <formula>"Media"</formula>
    </cfRule>
    <cfRule type="cellIs" dxfId="140" priority="168" operator="equal">
      <formula>"Baja"</formula>
    </cfRule>
    <cfRule type="cellIs" dxfId="139" priority="169" operator="equal">
      <formula>"Muy Baja"</formula>
    </cfRule>
  </conditionalFormatting>
  <conditionalFormatting sqref="O40">
    <cfRule type="cellIs" dxfId="138" priority="156" operator="equal">
      <formula>"Extremo"</formula>
    </cfRule>
    <cfRule type="cellIs" dxfId="137" priority="157" operator="equal">
      <formula>"Alto"</formula>
    </cfRule>
    <cfRule type="cellIs" dxfId="136" priority="158" operator="equal">
      <formula>"Moderado"</formula>
    </cfRule>
    <cfRule type="cellIs" dxfId="135" priority="159" operator="equal">
      <formula>"Bajo"</formula>
    </cfRule>
  </conditionalFormatting>
  <conditionalFormatting sqref="Z40:Z45">
    <cfRule type="cellIs" dxfId="134" priority="151" operator="equal">
      <formula>"Muy Alta"</formula>
    </cfRule>
    <cfRule type="cellIs" dxfId="133" priority="152" operator="equal">
      <formula>"Alta"</formula>
    </cfRule>
    <cfRule type="cellIs" dxfId="132" priority="153" operator="equal">
      <formula>"Media"</formula>
    </cfRule>
    <cfRule type="cellIs" dxfId="131" priority="154" operator="equal">
      <formula>"Baja"</formula>
    </cfRule>
    <cfRule type="cellIs" dxfId="130" priority="155" operator="equal">
      <formula>"Muy Baja"</formula>
    </cfRule>
  </conditionalFormatting>
  <conditionalFormatting sqref="AB40:AB45">
    <cfRule type="cellIs" dxfId="129" priority="146" operator="equal">
      <formula>"Catastrófico"</formula>
    </cfRule>
    <cfRule type="cellIs" dxfId="128" priority="147" operator="equal">
      <formula>"Mayor"</formula>
    </cfRule>
    <cfRule type="cellIs" dxfId="127" priority="148" operator="equal">
      <formula>"Moderado"</formula>
    </cfRule>
    <cfRule type="cellIs" dxfId="126" priority="149" operator="equal">
      <formula>"Menor"</formula>
    </cfRule>
    <cfRule type="cellIs" dxfId="125" priority="150" operator="equal">
      <formula>"Leve"</formula>
    </cfRule>
  </conditionalFormatting>
  <conditionalFormatting sqref="AD40:AD45">
    <cfRule type="cellIs" dxfId="124" priority="142" operator="equal">
      <formula>"Extremo"</formula>
    </cfRule>
    <cfRule type="cellIs" dxfId="123" priority="143" operator="equal">
      <formula>"Alto"</formula>
    </cfRule>
    <cfRule type="cellIs" dxfId="122" priority="144" operator="equal">
      <formula>"Moderado"</formula>
    </cfRule>
    <cfRule type="cellIs" dxfId="121" priority="145" operator="equal">
      <formula>"Bajo"</formula>
    </cfRule>
  </conditionalFormatting>
  <conditionalFormatting sqref="I46">
    <cfRule type="cellIs" dxfId="120" priority="137" operator="equal">
      <formula>"Muy Alta"</formula>
    </cfRule>
    <cfRule type="cellIs" dxfId="119" priority="138" operator="equal">
      <formula>"Alta"</formula>
    </cfRule>
    <cfRule type="cellIs" dxfId="118" priority="139" operator="equal">
      <formula>"Media"</formula>
    </cfRule>
    <cfRule type="cellIs" dxfId="117" priority="140" operator="equal">
      <formula>"Baja"</formula>
    </cfRule>
    <cfRule type="cellIs" dxfId="116" priority="141" operator="equal">
      <formula>"Muy Baja"</formula>
    </cfRule>
  </conditionalFormatting>
  <conditionalFormatting sqref="O46">
    <cfRule type="cellIs" dxfId="115" priority="128" operator="equal">
      <formula>"Extremo"</formula>
    </cfRule>
    <cfRule type="cellIs" dxfId="114" priority="129" operator="equal">
      <formula>"Alto"</formula>
    </cfRule>
    <cfRule type="cellIs" dxfId="113" priority="130" operator="equal">
      <formula>"Moderado"</formula>
    </cfRule>
    <cfRule type="cellIs" dxfId="112" priority="131" operator="equal">
      <formula>"Bajo"</formula>
    </cfRule>
  </conditionalFormatting>
  <conditionalFormatting sqref="Z46:Z51">
    <cfRule type="cellIs" dxfId="111" priority="123" operator="equal">
      <formula>"Muy Alta"</formula>
    </cfRule>
    <cfRule type="cellIs" dxfId="110" priority="124" operator="equal">
      <formula>"Alta"</formula>
    </cfRule>
    <cfRule type="cellIs" dxfId="109" priority="125" operator="equal">
      <formula>"Media"</formula>
    </cfRule>
    <cfRule type="cellIs" dxfId="108" priority="126" operator="equal">
      <formula>"Baja"</formula>
    </cfRule>
    <cfRule type="cellIs" dxfId="107" priority="127" operator="equal">
      <formula>"Muy Baja"</formula>
    </cfRule>
  </conditionalFormatting>
  <conditionalFormatting sqref="AB46:AB51">
    <cfRule type="cellIs" dxfId="106" priority="118" operator="equal">
      <formula>"Catastrófico"</formula>
    </cfRule>
    <cfRule type="cellIs" dxfId="105" priority="119" operator="equal">
      <formula>"Mayor"</formula>
    </cfRule>
    <cfRule type="cellIs" dxfId="104" priority="120" operator="equal">
      <formula>"Moderado"</formula>
    </cfRule>
    <cfRule type="cellIs" dxfId="103" priority="121" operator="equal">
      <formula>"Menor"</formula>
    </cfRule>
    <cfRule type="cellIs" dxfId="102" priority="122" operator="equal">
      <formula>"Leve"</formula>
    </cfRule>
  </conditionalFormatting>
  <conditionalFormatting sqref="AD46:AD51">
    <cfRule type="cellIs" dxfId="101" priority="114" operator="equal">
      <formula>"Extremo"</formula>
    </cfRule>
    <cfRule type="cellIs" dxfId="100" priority="115" operator="equal">
      <formula>"Alto"</formula>
    </cfRule>
    <cfRule type="cellIs" dxfId="99" priority="116" operator="equal">
      <formula>"Moderado"</formula>
    </cfRule>
    <cfRule type="cellIs" dxfId="98" priority="117" operator="equal">
      <formula>"Bajo"</formula>
    </cfRule>
  </conditionalFormatting>
  <conditionalFormatting sqref="I52">
    <cfRule type="cellIs" dxfId="97" priority="109" operator="equal">
      <formula>"Muy Alta"</formula>
    </cfRule>
    <cfRule type="cellIs" dxfId="96" priority="110" operator="equal">
      <formula>"Alta"</formula>
    </cfRule>
    <cfRule type="cellIs" dxfId="95" priority="111" operator="equal">
      <formula>"Media"</formula>
    </cfRule>
    <cfRule type="cellIs" dxfId="94" priority="112" operator="equal">
      <formula>"Baja"</formula>
    </cfRule>
    <cfRule type="cellIs" dxfId="93" priority="113" operator="equal">
      <formula>"Muy Baja"</formula>
    </cfRule>
  </conditionalFormatting>
  <conditionalFormatting sqref="O52">
    <cfRule type="cellIs" dxfId="92" priority="100" operator="equal">
      <formula>"Extremo"</formula>
    </cfRule>
    <cfRule type="cellIs" dxfId="91" priority="101" operator="equal">
      <formula>"Alto"</formula>
    </cfRule>
    <cfRule type="cellIs" dxfId="90" priority="102" operator="equal">
      <formula>"Moderado"</formula>
    </cfRule>
    <cfRule type="cellIs" dxfId="89" priority="103" operator="equal">
      <formula>"Bajo"</formula>
    </cfRule>
  </conditionalFormatting>
  <conditionalFormatting sqref="Z52:Z57">
    <cfRule type="cellIs" dxfId="88" priority="95" operator="equal">
      <formula>"Muy Alta"</formula>
    </cfRule>
    <cfRule type="cellIs" dxfId="87" priority="96" operator="equal">
      <formula>"Alta"</formula>
    </cfRule>
    <cfRule type="cellIs" dxfId="86" priority="97" operator="equal">
      <formula>"Media"</formula>
    </cfRule>
    <cfRule type="cellIs" dxfId="85" priority="98" operator="equal">
      <formula>"Baja"</formula>
    </cfRule>
    <cfRule type="cellIs" dxfId="84" priority="99" operator="equal">
      <formula>"Muy Baja"</formula>
    </cfRule>
  </conditionalFormatting>
  <conditionalFormatting sqref="AB52:AB57">
    <cfRule type="cellIs" dxfId="83" priority="90" operator="equal">
      <formula>"Catastrófico"</formula>
    </cfRule>
    <cfRule type="cellIs" dxfId="82" priority="91" operator="equal">
      <formula>"Mayor"</formula>
    </cfRule>
    <cfRule type="cellIs" dxfId="81" priority="92" operator="equal">
      <formula>"Moderado"</formula>
    </cfRule>
    <cfRule type="cellIs" dxfId="80" priority="93" operator="equal">
      <formula>"Menor"</formula>
    </cfRule>
    <cfRule type="cellIs" dxfId="79" priority="94" operator="equal">
      <formula>"Leve"</formula>
    </cfRule>
  </conditionalFormatting>
  <conditionalFormatting sqref="AD52:AD57">
    <cfRule type="cellIs" dxfId="78" priority="86" operator="equal">
      <formula>"Extremo"</formula>
    </cfRule>
    <cfRule type="cellIs" dxfId="77" priority="87" operator="equal">
      <formula>"Alto"</formula>
    </cfRule>
    <cfRule type="cellIs" dxfId="76" priority="88" operator="equal">
      <formula>"Moderado"</formula>
    </cfRule>
    <cfRule type="cellIs" dxfId="75" priority="89" operator="equal">
      <formula>"Bajo"</formula>
    </cfRule>
  </conditionalFormatting>
  <conditionalFormatting sqref="I58">
    <cfRule type="cellIs" dxfId="74" priority="81" operator="equal">
      <formula>"Muy Alta"</formula>
    </cfRule>
    <cfRule type="cellIs" dxfId="73" priority="82" operator="equal">
      <formula>"Alta"</formula>
    </cfRule>
    <cfRule type="cellIs" dxfId="72" priority="83" operator="equal">
      <formula>"Media"</formula>
    </cfRule>
    <cfRule type="cellIs" dxfId="71" priority="84" operator="equal">
      <formula>"Baja"</formula>
    </cfRule>
    <cfRule type="cellIs" dxfId="70" priority="85" operator="equal">
      <formula>"Muy Baja"</formula>
    </cfRule>
  </conditionalFormatting>
  <conditionalFormatting sqref="O58">
    <cfRule type="cellIs" dxfId="69" priority="72" operator="equal">
      <formula>"Extremo"</formula>
    </cfRule>
    <cfRule type="cellIs" dxfId="68" priority="73" operator="equal">
      <formula>"Alto"</formula>
    </cfRule>
    <cfRule type="cellIs" dxfId="67" priority="74" operator="equal">
      <formula>"Moderado"</formula>
    </cfRule>
    <cfRule type="cellIs" dxfId="66" priority="75" operator="equal">
      <formula>"Bajo"</formula>
    </cfRule>
  </conditionalFormatting>
  <conditionalFormatting sqref="Z58:Z63">
    <cfRule type="cellIs" dxfId="65" priority="67" operator="equal">
      <formula>"Muy Alta"</formula>
    </cfRule>
    <cfRule type="cellIs" dxfId="64" priority="68" operator="equal">
      <formula>"Alta"</formula>
    </cfRule>
    <cfRule type="cellIs" dxfId="63" priority="69" operator="equal">
      <formula>"Media"</formula>
    </cfRule>
    <cfRule type="cellIs" dxfId="62" priority="70" operator="equal">
      <formula>"Baja"</formula>
    </cfRule>
    <cfRule type="cellIs" dxfId="61" priority="71" operator="equal">
      <formula>"Muy Baja"</formula>
    </cfRule>
  </conditionalFormatting>
  <conditionalFormatting sqref="AB58:AB63">
    <cfRule type="cellIs" dxfId="60" priority="62" operator="equal">
      <formula>"Catastrófico"</formula>
    </cfRule>
    <cfRule type="cellIs" dxfId="59" priority="63" operator="equal">
      <formula>"Mayor"</formula>
    </cfRule>
    <cfRule type="cellIs" dxfId="58" priority="64" operator="equal">
      <formula>"Moderado"</formula>
    </cfRule>
    <cfRule type="cellIs" dxfId="57" priority="65" operator="equal">
      <formula>"Menor"</formula>
    </cfRule>
    <cfRule type="cellIs" dxfId="56" priority="66" operator="equal">
      <formula>"Leve"</formula>
    </cfRule>
  </conditionalFormatting>
  <conditionalFormatting sqref="AD58:AD63">
    <cfRule type="cellIs" dxfId="55" priority="58" operator="equal">
      <formula>"Extremo"</formula>
    </cfRule>
    <cfRule type="cellIs" dxfId="54" priority="59" operator="equal">
      <formula>"Alto"</formula>
    </cfRule>
    <cfRule type="cellIs" dxfId="53" priority="60" operator="equal">
      <formula>"Moderado"</formula>
    </cfRule>
    <cfRule type="cellIs" dxfId="52" priority="61" operator="equal">
      <formula>"Bajo"</formula>
    </cfRule>
  </conditionalFormatting>
  <conditionalFormatting sqref="O64">
    <cfRule type="cellIs" dxfId="51" priority="44" operator="equal">
      <formula>"Extremo"</formula>
    </cfRule>
    <cfRule type="cellIs" dxfId="50" priority="45" operator="equal">
      <formula>"Alto"</formula>
    </cfRule>
    <cfRule type="cellIs" dxfId="49" priority="46" operator="equal">
      <formula>"Moderado"</formula>
    </cfRule>
    <cfRule type="cellIs" dxfId="48" priority="47" operator="equal">
      <formula>"Bajo"</formula>
    </cfRule>
  </conditionalFormatting>
  <conditionalFormatting sqref="Z64:Z69">
    <cfRule type="cellIs" dxfId="47" priority="39" operator="equal">
      <formula>"Muy Alta"</formula>
    </cfRule>
    <cfRule type="cellIs" dxfId="46" priority="40" operator="equal">
      <formula>"Alta"</formula>
    </cfRule>
    <cfRule type="cellIs" dxfId="45" priority="41" operator="equal">
      <formula>"Media"</formula>
    </cfRule>
    <cfRule type="cellIs" dxfId="44" priority="42" operator="equal">
      <formula>"Baja"</formula>
    </cfRule>
    <cfRule type="cellIs" dxfId="43" priority="43" operator="equal">
      <formula>"Muy Baja"</formula>
    </cfRule>
  </conditionalFormatting>
  <conditionalFormatting sqref="AB64:AB69">
    <cfRule type="cellIs" dxfId="42" priority="34" operator="equal">
      <formula>"Catastrófico"</formula>
    </cfRule>
    <cfRule type="cellIs" dxfId="41" priority="35" operator="equal">
      <formula>"Mayor"</formula>
    </cfRule>
    <cfRule type="cellIs" dxfId="40" priority="36" operator="equal">
      <formula>"Moderado"</formula>
    </cfRule>
    <cfRule type="cellIs" dxfId="39" priority="37" operator="equal">
      <formula>"Menor"</formula>
    </cfRule>
    <cfRule type="cellIs" dxfId="38" priority="38" operator="equal">
      <formula>"Leve"</formula>
    </cfRule>
  </conditionalFormatting>
  <conditionalFormatting sqref="AD64:AD69">
    <cfRule type="cellIs" dxfId="37" priority="30" operator="equal">
      <formula>"Extremo"</formula>
    </cfRule>
    <cfRule type="cellIs" dxfId="36" priority="31" operator="equal">
      <formula>"Alto"</formula>
    </cfRule>
    <cfRule type="cellIs" dxfId="35" priority="32" operator="equal">
      <formula>"Moderado"</formula>
    </cfRule>
    <cfRule type="cellIs" dxfId="34" priority="33" operator="equal">
      <formula>"Bajo"</formula>
    </cfRule>
  </conditionalFormatting>
  <conditionalFormatting sqref="I70">
    <cfRule type="cellIs" dxfId="33" priority="25" operator="equal">
      <formula>"Muy Alta"</formula>
    </cfRule>
    <cfRule type="cellIs" dxfId="32" priority="26" operator="equal">
      <formula>"Alta"</formula>
    </cfRule>
    <cfRule type="cellIs" dxfId="31" priority="27" operator="equal">
      <formula>"Media"</formula>
    </cfRule>
    <cfRule type="cellIs" dxfId="30" priority="28" operator="equal">
      <formula>"Baja"</formula>
    </cfRule>
    <cfRule type="cellIs" dxfId="29" priority="29" operator="equal">
      <formula>"Muy Baja"</formula>
    </cfRule>
  </conditionalFormatting>
  <conditionalFormatting sqref="O70">
    <cfRule type="cellIs" dxfId="28" priority="16" operator="equal">
      <formula>"Extremo"</formula>
    </cfRule>
    <cfRule type="cellIs" dxfId="27" priority="17" operator="equal">
      <formula>"Alto"</formula>
    </cfRule>
    <cfRule type="cellIs" dxfId="26" priority="18" operator="equal">
      <formula>"Moderado"</formula>
    </cfRule>
    <cfRule type="cellIs" dxfId="25" priority="19" operator="equal">
      <formula>"Bajo"</formula>
    </cfRule>
  </conditionalFormatting>
  <conditionalFormatting sqref="Z70:Z75">
    <cfRule type="cellIs" dxfId="24" priority="11" operator="equal">
      <formula>"Muy Alta"</formula>
    </cfRule>
    <cfRule type="cellIs" dxfId="23" priority="12" operator="equal">
      <formula>"Alta"</formula>
    </cfRule>
    <cfRule type="cellIs" dxfId="22" priority="13" operator="equal">
      <formula>"Media"</formula>
    </cfRule>
    <cfRule type="cellIs" dxfId="21" priority="14" operator="equal">
      <formula>"Baja"</formula>
    </cfRule>
    <cfRule type="cellIs" dxfId="20" priority="15" operator="equal">
      <formula>"Muy Baja"</formula>
    </cfRule>
  </conditionalFormatting>
  <conditionalFormatting sqref="AB70:AB75">
    <cfRule type="cellIs" dxfId="19" priority="6" operator="equal">
      <formula>"Catastrófico"</formula>
    </cfRule>
    <cfRule type="cellIs" dxfId="18" priority="7" operator="equal">
      <formula>"Mayor"</formula>
    </cfRule>
    <cfRule type="cellIs" dxfId="17" priority="8" operator="equal">
      <formula>"Moderado"</formula>
    </cfRule>
    <cfRule type="cellIs" dxfId="16" priority="9" operator="equal">
      <formula>"Menor"</formula>
    </cfRule>
    <cfRule type="cellIs" dxfId="15" priority="10" operator="equal">
      <formula>"Leve"</formula>
    </cfRule>
  </conditionalFormatting>
  <conditionalFormatting sqref="AD70:AD75">
    <cfRule type="cellIs" dxfId="14" priority="2" operator="equal">
      <formula>"Extremo"</formula>
    </cfRule>
    <cfRule type="cellIs" dxfId="13" priority="3" operator="equal">
      <formula>"Alto"</formula>
    </cfRule>
    <cfRule type="cellIs" dxfId="12" priority="4" operator="equal">
      <formula>"Moderado"</formula>
    </cfRule>
    <cfRule type="cellIs" dxfId="11" priority="5" operator="equal">
      <formula>"Bajo"</formula>
    </cfRule>
  </conditionalFormatting>
  <conditionalFormatting sqref="L16:L75">
    <cfRule type="containsText" dxfId="10" priority="1" operator="containsText" text="❌">
      <formula>NOT(ISERROR(SEARCH("❌",L16)))</formula>
    </cfRule>
  </conditionalFormatting>
  <pageMargins left="0.7" right="0.7" top="0.75" bottom="0.75" header="0.3" footer="0.3"/>
  <pageSetup orientation="portrait" r:id="rId1"/>
  <ignoredErrors>
    <ignoredError sqref="AC18" formula="1"/>
  </ignoredError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'Tabla Valoración controles'!$D$5:$D$7</xm:f>
          </x14:formula1>
          <xm:sqref>S16 S18:S75</xm:sqref>
        </x14:dataValidation>
        <x14:dataValidation type="list" allowBlank="1" showInputMessage="1" showErrorMessage="1">
          <x14:formula1>
            <xm:f>'Tabla Valoración controles'!$D$8:$D$9</xm:f>
          </x14:formula1>
          <xm:sqref>T16 T18:T75</xm:sqref>
        </x14:dataValidation>
        <x14:dataValidation type="list" allowBlank="1" showInputMessage="1" showErrorMessage="1">
          <x14:formula1>
            <xm:f>'Tabla Valoración controles'!$D$10:$D$11</xm:f>
          </x14:formula1>
          <xm:sqref>V16 V18:V75</xm:sqref>
        </x14:dataValidation>
        <x14:dataValidation type="list" allowBlank="1" showInputMessage="1" showErrorMessage="1">
          <x14:formula1>
            <xm:f>'Tabla Valoración controles'!$D$12:$D$13</xm:f>
          </x14:formula1>
          <xm:sqref>W16 W18:W75</xm:sqref>
        </x14:dataValidation>
        <x14:dataValidation type="list" allowBlank="1" showInputMessage="1" showErrorMessage="1">
          <x14:formula1>
            <xm:f>'Opciones Tratamiento'!$B$9:$B$10</xm:f>
          </x14:formula1>
          <xm:sqref>AK73:AK74 AK19:AK20 AK22:AK23 AK25:AK26 AK28:AK29 AK31:AK32 AK34:AK35 AK37:AK38 AK40:AK41 AK43:AK44 AK46:AK47 AK49:AK50 AK52:AK53 AK55:AK56 AK58:AK59 AK61:AK62 AK64:AK65 AK67:AK68 AK70:AK71 AK17</xm:sqref>
        </x14:dataValidation>
        <x14:dataValidation type="list" allowBlank="1" showInputMessage="1" showErrorMessage="1">
          <x14:formula1>
            <xm:f>'Tabla Valoración controles'!$D$14:$D$15</xm:f>
          </x14:formula1>
          <xm:sqref>X16 X18:X75</xm:sqref>
        </x14:dataValidation>
        <x14:dataValidation type="list" allowBlank="1" showInputMessage="1" showErrorMessage="1">
          <x14:formula1>
            <xm:f>'Opciones Tratamiento'!$B$13:$B$19</xm:f>
          </x14:formula1>
          <xm:sqref>G16:G75</xm:sqref>
        </x14:dataValidation>
        <x14:dataValidation type="list" allowBlank="1" showInputMessage="1" showErrorMessage="1">
          <x14:formula1>
            <xm:f>'Opciones Tratamiento'!$E$2:$E$4</xm:f>
          </x14:formula1>
          <xm:sqref>C16:C75</xm:sqref>
        </x14:dataValidation>
        <x14:dataValidation type="list" allowBlank="1" showInputMessage="1" showErrorMessage="1">
          <x14:formula1>
            <xm:f>'Opciones Tratamiento'!$B$2:$B$5</xm:f>
          </x14:formula1>
          <xm:sqref>AE16 AE18:AE75</xm:sqref>
        </x14:dataValidation>
        <x14:dataValidation type="list" allowBlank="1" showInputMessage="1" showErrorMessage="1">
          <x14:formula1>
            <xm:f>'Tabla Impacto'!$F$211:$F$222</xm:f>
          </x14:formula1>
          <xm:sqref>K16:K75</xm:sqref>
        </x14:dataValidation>
        <x14:dataValidation type="custom" allowBlank="1" showInputMessage="1" showErrorMessage="1" error="Recuerde que las acciones se generan bajo la medida de mitigar el riesgo">
          <x14:formula1>
            <xm:f>IF(OR(AE16='Opciones Tratamiento'!$B$2,AE16='Opciones Tratamiento'!$B$3,AE16='Opciones Tratamiento'!$B$4),ISBLANK(AE16),ISTEXT(AE16))</xm:f>
          </x14:formula1>
          <xm:sqref>AF16:AF75</xm:sqref>
        </x14:dataValidation>
        <x14:dataValidation type="custom" allowBlank="1" showInputMessage="1" showErrorMessage="1" error="Recuerde que las acciones se generan bajo la medida de mitigar el riesgo">
          <x14:formula1>
            <xm:f>IF(OR(AE16='Opciones Tratamiento'!$B$2,AE16='Opciones Tratamiento'!$B$3,AE16='Opciones Tratamiento'!$B$4),ISBLANK(AE16),ISTEXT(AE16))</xm:f>
          </x14:formula1>
          <xm:sqref>AG16:AG75</xm:sqref>
        </x14:dataValidation>
        <x14:dataValidation type="custom" allowBlank="1" showInputMessage="1" showErrorMessage="1" error="Recuerde que las acciones se generan bajo la medida de mitigar el riesgo">
          <x14:formula1>
            <xm:f>IF(OR(AE16='Opciones Tratamiento'!$B$2,AE16='Opciones Tratamiento'!$B$3,AE16='Opciones Tratamiento'!$B$4),ISBLANK(AE16),ISTEXT(AE16))</xm:f>
          </x14:formula1>
          <xm:sqref>AH16:AH75 AI16:AI17</xm:sqref>
        </x14:dataValidation>
        <x14:dataValidation type="custom" allowBlank="1" showInputMessage="1" showErrorMessage="1" error="Recuerde que las acciones se generan bajo la medida de mitigar el riesgo">
          <x14:formula1>
            <xm:f>IF(OR(AE18='Opciones Tratamiento'!$B$2,AE18='Opciones Tratamiento'!$B$3,AE18='Opciones Tratamiento'!$B$4),ISBLANK(AE18),ISTEXT(AE18))</xm:f>
          </x14:formula1>
          <xm:sqref>AI18:AI75</xm:sqref>
        </x14:dataValidation>
        <x14:dataValidation type="custom" allowBlank="1" showInputMessage="1" showErrorMessage="1" error="Recuerde que las acciones se generan bajo la medida de mitigar el riesgo">
          <x14:formula1>
            <xm:f>IF(OR(AE16='Opciones Tratamiento'!$B$2,AE16='Opciones Tratamiento'!$B$3,AE16='Opciones Tratamiento'!$B$4),ISBLANK(AE16),ISTEXT(AE16))</xm:f>
          </x14:formula1>
          <xm:sqref>AJ16:AJ75 AK16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heetViews>
  <sheetFormatPr baseColWidth="10" defaultRowHeight="15" x14ac:dyDescent="0.25"/>
  <cols>
    <col min="2" max="39" width="5.7109375" customWidth="1" collapsed="1"/>
    <col min="41" max="46" width="5.7109375" customWidth="1" collapsed="1"/>
  </cols>
  <sheetData>
    <row r="1" spans="1:99"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row>
    <row r="2" spans="1:99" ht="18" customHeight="1" x14ac:dyDescent="0.25">
      <c r="A2" s="55"/>
      <c r="B2" s="514" t="s">
        <v>142</v>
      </c>
      <c r="C2" s="514"/>
      <c r="D2" s="514"/>
      <c r="E2" s="514"/>
      <c r="F2" s="514"/>
      <c r="G2" s="514"/>
      <c r="H2" s="514"/>
      <c r="I2" s="514"/>
      <c r="J2" s="481" t="s">
        <v>2</v>
      </c>
      <c r="K2" s="481"/>
      <c r="L2" s="481"/>
      <c r="M2" s="481"/>
      <c r="N2" s="481"/>
      <c r="O2" s="481"/>
      <c r="P2" s="481"/>
      <c r="Q2" s="481"/>
      <c r="R2" s="481"/>
      <c r="S2" s="481"/>
      <c r="T2" s="481"/>
      <c r="U2" s="481"/>
      <c r="V2" s="481"/>
      <c r="W2" s="481"/>
      <c r="X2" s="481"/>
      <c r="Y2" s="481"/>
      <c r="Z2" s="481"/>
      <c r="AA2" s="481"/>
      <c r="AB2" s="481"/>
      <c r="AC2" s="481"/>
      <c r="AD2" s="481"/>
      <c r="AE2" s="481"/>
      <c r="AF2" s="481"/>
      <c r="AG2" s="481"/>
      <c r="AH2" s="481"/>
      <c r="AI2" s="481"/>
      <c r="AJ2" s="481"/>
      <c r="AK2" s="481"/>
      <c r="AL2" s="481"/>
      <c r="AM2" s="481"/>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row>
    <row r="3" spans="1:99" ht="18.75" customHeight="1" x14ac:dyDescent="0.25">
      <c r="A3" s="55"/>
      <c r="B3" s="514"/>
      <c r="C3" s="514"/>
      <c r="D3" s="514"/>
      <c r="E3" s="514"/>
      <c r="F3" s="514"/>
      <c r="G3" s="514"/>
      <c r="H3" s="514"/>
      <c r="I3" s="514"/>
      <c r="J3" s="481"/>
      <c r="K3" s="481"/>
      <c r="L3" s="481"/>
      <c r="M3" s="481"/>
      <c r="N3" s="481"/>
      <c r="O3" s="481"/>
      <c r="P3" s="481"/>
      <c r="Q3" s="481"/>
      <c r="R3" s="481"/>
      <c r="S3" s="481"/>
      <c r="T3" s="481"/>
      <c r="U3" s="481"/>
      <c r="V3" s="481"/>
      <c r="W3" s="481"/>
      <c r="X3" s="481"/>
      <c r="Y3" s="481"/>
      <c r="Z3" s="481"/>
      <c r="AA3" s="481"/>
      <c r="AB3" s="481"/>
      <c r="AC3" s="481"/>
      <c r="AD3" s="481"/>
      <c r="AE3" s="481"/>
      <c r="AF3" s="481"/>
      <c r="AG3" s="481"/>
      <c r="AH3" s="481"/>
      <c r="AI3" s="481"/>
      <c r="AJ3" s="481"/>
      <c r="AK3" s="481"/>
      <c r="AL3" s="481"/>
      <c r="AM3" s="481"/>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row>
    <row r="4" spans="1:99" ht="15" customHeight="1" x14ac:dyDescent="0.25">
      <c r="A4" s="55"/>
      <c r="B4" s="514"/>
      <c r="C4" s="514"/>
      <c r="D4" s="514"/>
      <c r="E4" s="514"/>
      <c r="F4" s="514"/>
      <c r="G4" s="514"/>
      <c r="H4" s="514"/>
      <c r="I4" s="514"/>
      <c r="J4" s="481"/>
      <c r="K4" s="481"/>
      <c r="L4" s="481"/>
      <c r="M4" s="481"/>
      <c r="N4" s="481"/>
      <c r="O4" s="481"/>
      <c r="P4" s="481"/>
      <c r="Q4" s="481"/>
      <c r="R4" s="481"/>
      <c r="S4" s="481"/>
      <c r="T4" s="481"/>
      <c r="U4" s="481"/>
      <c r="V4" s="481"/>
      <c r="W4" s="481"/>
      <c r="X4" s="481"/>
      <c r="Y4" s="481"/>
      <c r="Z4" s="481"/>
      <c r="AA4" s="481"/>
      <c r="AB4" s="481"/>
      <c r="AC4" s="481"/>
      <c r="AD4" s="481"/>
      <c r="AE4" s="481"/>
      <c r="AF4" s="481"/>
      <c r="AG4" s="481"/>
      <c r="AH4" s="481"/>
      <c r="AI4" s="481"/>
      <c r="AJ4" s="481"/>
      <c r="AK4" s="481"/>
      <c r="AL4" s="481"/>
      <c r="AM4" s="481"/>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row>
    <row r="5" spans="1:99"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row>
    <row r="6" spans="1:99" ht="15" customHeight="1" x14ac:dyDescent="0.25">
      <c r="A6" s="55"/>
      <c r="B6" s="427" t="s">
        <v>4</v>
      </c>
      <c r="C6" s="427"/>
      <c r="D6" s="428"/>
      <c r="E6" s="465" t="s">
        <v>107</v>
      </c>
      <c r="F6" s="466"/>
      <c r="G6" s="466"/>
      <c r="H6" s="466"/>
      <c r="I6" s="467"/>
      <c r="J6" s="477" t="str">
        <f ca="1">IF(AND('MAPA DE RIESGO'!$I$16="Muy Alta",'MAPA DE RIESGO'!$M$16="Leve"),CONCATENATE("R",'MAPA DE RIESGO'!$B$16),"")</f>
        <v/>
      </c>
      <c r="K6" s="478"/>
      <c r="L6" s="478" t="str">
        <f ca="1">IF(AND('MAPA DE RIESGO'!$I$22="Muy Alta",'MAPA DE RIESGO'!$M$22="Leve"),CONCATENATE("R",'MAPA DE RIESGO'!$B$22),"")</f>
        <v/>
      </c>
      <c r="M6" s="478"/>
      <c r="N6" s="478" t="str">
        <f ca="1">IF(AND('MAPA DE RIESGO'!$I$28="Muy Alta",'MAPA DE RIESGO'!$M$28="Leve"),CONCATENATE("R",'MAPA DE RIESGO'!$B$28),"")</f>
        <v/>
      </c>
      <c r="O6" s="480"/>
      <c r="P6" s="477" t="str">
        <f ca="1">IF(AND('MAPA DE RIESGO'!$I$16="Muy Alta",'MAPA DE RIESGO'!$M$16="Menor"),CONCATENATE("R",'MAPA DE RIESGO'!$B$16),"")</f>
        <v/>
      </c>
      <c r="Q6" s="478"/>
      <c r="R6" s="478" t="str">
        <f ca="1">IF(AND('MAPA DE RIESGO'!$I$22="Muy Alta",'MAPA DE RIESGO'!$M$22="Menor"),CONCATENATE("R",'MAPA DE RIESGO'!$B$22),"")</f>
        <v/>
      </c>
      <c r="S6" s="478"/>
      <c r="T6" s="478" t="str">
        <f ca="1">IF(AND('MAPA DE RIESGO'!$I$28="Muy Alta",'MAPA DE RIESGO'!$M$28="Menor"),CONCATENATE("R",'MAPA DE RIESGO'!$B$28),"")</f>
        <v/>
      </c>
      <c r="U6" s="480"/>
      <c r="V6" s="477" t="str">
        <f ca="1">IF(AND('MAPA DE RIESGO'!$I$16="Muy Alta",'MAPA DE RIESGO'!$M$16="Moderado"),CONCATENATE("R",'MAPA DE RIESGO'!$B$16),"")</f>
        <v/>
      </c>
      <c r="W6" s="478"/>
      <c r="X6" s="478" t="str">
        <f ca="1">IF(AND('MAPA DE RIESGO'!$I$22="Muy Alta",'MAPA DE RIESGO'!$M$22="Moderado"),CONCATENATE("R",'MAPA DE RIESGO'!$B$22),"")</f>
        <v/>
      </c>
      <c r="Y6" s="478"/>
      <c r="Z6" s="478" t="str">
        <f ca="1">IF(AND('MAPA DE RIESGO'!$I$28="Muy Alta",'MAPA DE RIESGO'!$M$28="Moderado"),CONCATENATE("R",'MAPA DE RIESGO'!$B$28),"")</f>
        <v/>
      </c>
      <c r="AA6" s="480"/>
      <c r="AB6" s="477" t="str">
        <f ca="1">IF(AND('MAPA DE RIESGO'!$I$16="Muy Alta",'MAPA DE RIESGO'!$M$16="Mayor"),CONCATENATE("R",'MAPA DE RIESGO'!$B$16),"")</f>
        <v/>
      </c>
      <c r="AC6" s="478"/>
      <c r="AD6" s="478" t="str">
        <f ca="1">IF(AND('MAPA DE RIESGO'!$I$22="Muy Alta",'MAPA DE RIESGO'!$M$22="Mayor"),CONCATENATE("R",'MAPA DE RIESGO'!$B$22),"")</f>
        <v/>
      </c>
      <c r="AE6" s="478"/>
      <c r="AF6" s="478" t="str">
        <f ca="1">IF(AND('MAPA DE RIESGO'!$I$28="Muy Alta",'MAPA DE RIESGO'!$M$28="Mayor"),CONCATENATE("R",'MAPA DE RIESGO'!$B$28),"")</f>
        <v/>
      </c>
      <c r="AG6" s="480"/>
      <c r="AH6" s="493" t="str">
        <f ca="1">IF(AND('MAPA DE RIESGO'!$I$16="Muy Alta",'MAPA DE RIESGO'!$M$16="Catastrófico"),CONCATENATE("R",'MAPA DE RIESGO'!$B$16),"")</f>
        <v/>
      </c>
      <c r="AI6" s="494"/>
      <c r="AJ6" s="494" t="str">
        <f ca="1">IF(AND('MAPA DE RIESGO'!$I$22="Muy Alta",'MAPA DE RIESGO'!$M$22="Catastrófico"),CONCATENATE("R",'MAPA DE RIESGO'!$B$22),"")</f>
        <v/>
      </c>
      <c r="AK6" s="494"/>
      <c r="AL6" s="494" t="str">
        <f ca="1">IF(AND('MAPA DE RIESGO'!$I$28="Muy Alta",'MAPA DE RIESGO'!$M$28="Catastrófico"),CONCATENATE("R",'MAPA DE RIESGO'!$B$28),"")</f>
        <v/>
      </c>
      <c r="AM6" s="495"/>
      <c r="AO6" s="429" t="s">
        <v>71</v>
      </c>
      <c r="AP6" s="430"/>
      <c r="AQ6" s="430"/>
      <c r="AR6" s="430"/>
      <c r="AS6" s="430"/>
      <c r="AT6" s="431"/>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row>
    <row r="7" spans="1:99" ht="15" customHeight="1" x14ac:dyDescent="0.25">
      <c r="A7" s="55"/>
      <c r="B7" s="427"/>
      <c r="C7" s="427"/>
      <c r="D7" s="428"/>
      <c r="E7" s="468"/>
      <c r="F7" s="469"/>
      <c r="G7" s="469"/>
      <c r="H7" s="469"/>
      <c r="I7" s="470"/>
      <c r="J7" s="479"/>
      <c r="K7" s="476"/>
      <c r="L7" s="476"/>
      <c r="M7" s="476"/>
      <c r="N7" s="476"/>
      <c r="O7" s="475"/>
      <c r="P7" s="479"/>
      <c r="Q7" s="476"/>
      <c r="R7" s="476"/>
      <c r="S7" s="476"/>
      <c r="T7" s="476"/>
      <c r="U7" s="475"/>
      <c r="V7" s="479"/>
      <c r="W7" s="476"/>
      <c r="X7" s="476"/>
      <c r="Y7" s="476"/>
      <c r="Z7" s="476"/>
      <c r="AA7" s="475"/>
      <c r="AB7" s="479"/>
      <c r="AC7" s="476"/>
      <c r="AD7" s="476"/>
      <c r="AE7" s="476"/>
      <c r="AF7" s="476"/>
      <c r="AG7" s="475"/>
      <c r="AH7" s="487"/>
      <c r="AI7" s="488"/>
      <c r="AJ7" s="488"/>
      <c r="AK7" s="488"/>
      <c r="AL7" s="488"/>
      <c r="AM7" s="489"/>
      <c r="AN7" s="55"/>
      <c r="AO7" s="432"/>
      <c r="AP7" s="433"/>
      <c r="AQ7" s="433"/>
      <c r="AR7" s="433"/>
      <c r="AS7" s="433"/>
      <c r="AT7" s="434"/>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row>
    <row r="8" spans="1:99" ht="15" customHeight="1" x14ac:dyDescent="0.25">
      <c r="A8" s="55"/>
      <c r="B8" s="427"/>
      <c r="C8" s="427"/>
      <c r="D8" s="428"/>
      <c r="E8" s="468"/>
      <c r="F8" s="469"/>
      <c r="G8" s="469"/>
      <c r="H8" s="469"/>
      <c r="I8" s="470"/>
      <c r="J8" s="479" t="str">
        <f ca="1">IF(AND('MAPA DE RIESGO'!$I$34="Muy Alta",'MAPA DE RIESGO'!$M$34="Leve"),CONCATENATE("R",'MAPA DE RIESGO'!$B$34),"")</f>
        <v/>
      </c>
      <c r="K8" s="476"/>
      <c r="L8" s="474" t="str">
        <f ca="1">IF(AND('MAPA DE RIESGO'!$I$40="Muy Alta",'MAPA DE RIESGO'!$M$40="Leve"),CONCATENATE("R",'MAPA DE RIESGO'!$B$40),"")</f>
        <v/>
      </c>
      <c r="M8" s="474"/>
      <c r="N8" s="474" t="str">
        <f ca="1">IF(AND('MAPA DE RIESGO'!$I$46="Muy Alta",'MAPA DE RIESGO'!$M$46="Leve"),CONCATENATE("R",'MAPA DE RIESGO'!$B$46),"")</f>
        <v/>
      </c>
      <c r="O8" s="475"/>
      <c r="P8" s="479" t="str">
        <f ca="1">IF(AND('MAPA DE RIESGO'!$I$34="Muy Alta",'MAPA DE RIESGO'!$M$34="Menor"),CONCATENATE("R",'MAPA DE RIESGO'!$B$34),"")</f>
        <v/>
      </c>
      <c r="Q8" s="476"/>
      <c r="R8" s="474" t="str">
        <f ca="1">IF(AND('MAPA DE RIESGO'!$I$40="Muy Alta",'MAPA DE RIESGO'!$M$40="Menor"),CONCATENATE("R",'MAPA DE RIESGO'!$B$40),"")</f>
        <v/>
      </c>
      <c r="S8" s="474"/>
      <c r="T8" s="474" t="str">
        <f ca="1">IF(AND('MAPA DE RIESGO'!$I$46="Muy Alta",'MAPA DE RIESGO'!$M$46="Menor"),CONCATENATE("R",'MAPA DE RIESGO'!$B$46),"")</f>
        <v/>
      </c>
      <c r="U8" s="475"/>
      <c r="V8" s="479" t="str">
        <f ca="1">IF(AND('MAPA DE RIESGO'!$I$34="Muy Alta",'MAPA DE RIESGO'!$M$34="Moderado"),CONCATENATE("R",'MAPA DE RIESGO'!$B$34),"")</f>
        <v/>
      </c>
      <c r="W8" s="476"/>
      <c r="X8" s="474" t="str">
        <f ca="1">IF(AND('MAPA DE RIESGO'!$I$40="Muy Alta",'MAPA DE RIESGO'!$M$40="Moderado"),CONCATENATE("R",'MAPA DE RIESGO'!$B$40),"")</f>
        <v/>
      </c>
      <c r="Y8" s="474"/>
      <c r="Z8" s="474" t="str">
        <f ca="1">IF(AND('MAPA DE RIESGO'!$I$46="Muy Alta",'MAPA DE RIESGO'!$M$46="Moderado"),CONCATENATE("R",'MAPA DE RIESGO'!$B$46),"")</f>
        <v/>
      </c>
      <c r="AA8" s="475"/>
      <c r="AB8" s="479" t="str">
        <f ca="1">IF(AND('MAPA DE RIESGO'!$I$34="Muy Alta",'MAPA DE RIESGO'!$M$34="Mayor"),CONCATENATE("R",'MAPA DE RIESGO'!$B$34),"")</f>
        <v/>
      </c>
      <c r="AC8" s="476"/>
      <c r="AD8" s="474" t="str">
        <f ca="1">IF(AND('MAPA DE RIESGO'!$I$40="Muy Alta",'MAPA DE RIESGO'!$M$40="Mayor"),CONCATENATE("R",'MAPA DE RIESGO'!$B$40),"")</f>
        <v/>
      </c>
      <c r="AE8" s="474"/>
      <c r="AF8" s="474" t="str">
        <f ca="1">IF(AND('MAPA DE RIESGO'!$I$46="Muy Alta",'MAPA DE RIESGO'!$M$46="Mayor"),CONCATENATE("R",'MAPA DE RIESGO'!$B$46),"")</f>
        <v/>
      </c>
      <c r="AG8" s="475"/>
      <c r="AH8" s="487" t="str">
        <f ca="1">IF(AND('MAPA DE RIESGO'!$I$34="Muy Alta",'MAPA DE RIESGO'!$M$34="Catastrófico"),CONCATENATE("R",'MAPA DE RIESGO'!$B$34),"")</f>
        <v/>
      </c>
      <c r="AI8" s="488"/>
      <c r="AJ8" s="488" t="str">
        <f ca="1">IF(AND('MAPA DE RIESGO'!$I$40="Muy Alta",'MAPA DE RIESGO'!$M$40="Catastrófico"),CONCATENATE("R",'MAPA DE RIESGO'!$B$40),"")</f>
        <v/>
      </c>
      <c r="AK8" s="488"/>
      <c r="AL8" s="488" t="str">
        <f ca="1">IF(AND('MAPA DE RIESGO'!$I$46="Muy Alta",'MAPA DE RIESGO'!$M$46="Catastrófico"),CONCATENATE("R",'MAPA DE RIESGO'!$B$46),"")</f>
        <v/>
      </c>
      <c r="AM8" s="489"/>
      <c r="AN8" s="55"/>
      <c r="AO8" s="432"/>
      <c r="AP8" s="433"/>
      <c r="AQ8" s="433"/>
      <c r="AR8" s="433"/>
      <c r="AS8" s="433"/>
      <c r="AT8" s="434"/>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row>
    <row r="9" spans="1:99" ht="15" customHeight="1" x14ac:dyDescent="0.25">
      <c r="A9" s="55"/>
      <c r="B9" s="427"/>
      <c r="C9" s="427"/>
      <c r="D9" s="428"/>
      <c r="E9" s="468"/>
      <c r="F9" s="469"/>
      <c r="G9" s="469"/>
      <c r="H9" s="469"/>
      <c r="I9" s="470"/>
      <c r="J9" s="479"/>
      <c r="K9" s="476"/>
      <c r="L9" s="474"/>
      <c r="M9" s="474"/>
      <c r="N9" s="474"/>
      <c r="O9" s="475"/>
      <c r="P9" s="479"/>
      <c r="Q9" s="476"/>
      <c r="R9" s="474"/>
      <c r="S9" s="474"/>
      <c r="T9" s="474"/>
      <c r="U9" s="475"/>
      <c r="V9" s="479"/>
      <c r="W9" s="476"/>
      <c r="X9" s="474"/>
      <c r="Y9" s="474"/>
      <c r="Z9" s="474"/>
      <c r="AA9" s="475"/>
      <c r="AB9" s="479"/>
      <c r="AC9" s="476"/>
      <c r="AD9" s="474"/>
      <c r="AE9" s="474"/>
      <c r="AF9" s="474"/>
      <c r="AG9" s="475"/>
      <c r="AH9" s="487"/>
      <c r="AI9" s="488"/>
      <c r="AJ9" s="488"/>
      <c r="AK9" s="488"/>
      <c r="AL9" s="488"/>
      <c r="AM9" s="489"/>
      <c r="AN9" s="55"/>
      <c r="AO9" s="432"/>
      <c r="AP9" s="433"/>
      <c r="AQ9" s="433"/>
      <c r="AR9" s="433"/>
      <c r="AS9" s="433"/>
      <c r="AT9" s="434"/>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row>
    <row r="10" spans="1:99" ht="15" customHeight="1" x14ac:dyDescent="0.25">
      <c r="A10" s="55"/>
      <c r="B10" s="427"/>
      <c r="C10" s="427"/>
      <c r="D10" s="428"/>
      <c r="E10" s="468"/>
      <c r="F10" s="469"/>
      <c r="G10" s="469"/>
      <c r="H10" s="469"/>
      <c r="I10" s="470"/>
      <c r="J10" s="479" t="str">
        <f ca="1">IF(AND('MAPA DE RIESGO'!$I$52="Muy Alta",'MAPA DE RIESGO'!$M$52="Leve"),CONCATENATE("R",'MAPA DE RIESGO'!$B$52),"")</f>
        <v/>
      </c>
      <c r="K10" s="476"/>
      <c r="L10" s="474" t="str">
        <f ca="1">IF(AND('MAPA DE RIESGO'!$I$58="Muy Alta",'MAPA DE RIESGO'!$M$58="Leve"),CONCATENATE("R",'MAPA DE RIESGO'!$B$58),"")</f>
        <v/>
      </c>
      <c r="M10" s="474"/>
      <c r="N10" s="474" t="str">
        <f ca="1">IF(AND('MAPA DE RIESGO'!$I$64="Muy Alta",'MAPA DE RIESGO'!$M$64="Leve"),CONCATENATE("R",'MAPA DE RIESGO'!$B$64),"")</f>
        <v/>
      </c>
      <c r="O10" s="475"/>
      <c r="P10" s="479" t="str">
        <f ca="1">IF(AND('MAPA DE RIESGO'!$I$52="Muy Alta",'MAPA DE RIESGO'!$M$52="Menor"),CONCATENATE("R",'MAPA DE RIESGO'!$B$52),"")</f>
        <v/>
      </c>
      <c r="Q10" s="476"/>
      <c r="R10" s="474" t="str">
        <f ca="1">IF(AND('MAPA DE RIESGO'!$I$58="Muy Alta",'MAPA DE RIESGO'!$M$58="Menor"),CONCATENATE("R",'MAPA DE RIESGO'!$B$58),"")</f>
        <v/>
      </c>
      <c r="S10" s="474"/>
      <c r="T10" s="474" t="str">
        <f ca="1">IF(AND('MAPA DE RIESGO'!$I$64="Muy Alta",'MAPA DE RIESGO'!$M$64="Menor"),CONCATENATE("R",'MAPA DE RIESGO'!$B$64),"")</f>
        <v/>
      </c>
      <c r="U10" s="475"/>
      <c r="V10" s="479" t="str">
        <f ca="1">IF(AND('MAPA DE RIESGO'!$I$52="Muy Alta",'MAPA DE RIESGO'!$M$52="Moderado"),CONCATENATE("R",'MAPA DE RIESGO'!$B$52),"")</f>
        <v/>
      </c>
      <c r="W10" s="476"/>
      <c r="X10" s="474" t="str">
        <f ca="1">IF(AND('MAPA DE RIESGO'!$I$58="Muy Alta",'MAPA DE RIESGO'!$M$58="Moderado"),CONCATENATE("R",'MAPA DE RIESGO'!$B$58),"")</f>
        <v/>
      </c>
      <c r="Y10" s="474"/>
      <c r="Z10" s="474" t="str">
        <f ca="1">IF(AND('MAPA DE RIESGO'!$I$64="Muy Alta",'MAPA DE RIESGO'!$M$64="Moderado"),CONCATENATE("R",'MAPA DE RIESGO'!$B$64),"")</f>
        <v/>
      </c>
      <c r="AA10" s="475"/>
      <c r="AB10" s="479" t="str">
        <f ca="1">IF(AND('MAPA DE RIESGO'!$I$52="Muy Alta",'MAPA DE RIESGO'!$M$52="Mayor"),CONCATENATE("R",'MAPA DE RIESGO'!$B$52),"")</f>
        <v/>
      </c>
      <c r="AC10" s="476"/>
      <c r="AD10" s="474" t="str">
        <f ca="1">IF(AND('MAPA DE RIESGO'!$I$58="Muy Alta",'MAPA DE RIESGO'!$M$58="Mayor"),CONCATENATE("R",'MAPA DE RIESGO'!$B$58),"")</f>
        <v/>
      </c>
      <c r="AE10" s="474"/>
      <c r="AF10" s="474" t="str">
        <f ca="1">IF(AND('MAPA DE RIESGO'!$I$64="Muy Alta",'MAPA DE RIESGO'!$M$64="Mayor"),CONCATENATE("R",'MAPA DE RIESGO'!$B$64),"")</f>
        <v/>
      </c>
      <c r="AG10" s="475"/>
      <c r="AH10" s="487" t="str">
        <f ca="1">IF(AND('MAPA DE RIESGO'!$I$52="Muy Alta",'MAPA DE RIESGO'!$M$52="Catastrófico"),CONCATENATE("R",'MAPA DE RIESGO'!$B$52),"")</f>
        <v/>
      </c>
      <c r="AI10" s="488"/>
      <c r="AJ10" s="488" t="str">
        <f ca="1">IF(AND('MAPA DE RIESGO'!$I$58="Muy Alta",'MAPA DE RIESGO'!$M$58="Catastrófico"),CONCATENATE("R",'MAPA DE RIESGO'!$B$58),"")</f>
        <v/>
      </c>
      <c r="AK10" s="488"/>
      <c r="AL10" s="488" t="str">
        <f ca="1">IF(AND('MAPA DE RIESGO'!$I$64="Muy Alta",'MAPA DE RIESGO'!$M$64="Catastrófico"),CONCATENATE("R",'MAPA DE RIESGO'!$B$64),"")</f>
        <v/>
      </c>
      <c r="AM10" s="489"/>
      <c r="AN10" s="55"/>
      <c r="AO10" s="432"/>
      <c r="AP10" s="433"/>
      <c r="AQ10" s="433"/>
      <c r="AR10" s="433"/>
      <c r="AS10" s="433"/>
      <c r="AT10" s="434"/>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row>
    <row r="11" spans="1:99" ht="15" customHeight="1" x14ac:dyDescent="0.25">
      <c r="A11" s="55"/>
      <c r="B11" s="427"/>
      <c r="C11" s="427"/>
      <c r="D11" s="428"/>
      <c r="E11" s="468"/>
      <c r="F11" s="469"/>
      <c r="G11" s="469"/>
      <c r="H11" s="469"/>
      <c r="I11" s="470"/>
      <c r="J11" s="479"/>
      <c r="K11" s="476"/>
      <c r="L11" s="474"/>
      <c r="M11" s="474"/>
      <c r="N11" s="474"/>
      <c r="O11" s="475"/>
      <c r="P11" s="479"/>
      <c r="Q11" s="476"/>
      <c r="R11" s="474"/>
      <c r="S11" s="474"/>
      <c r="T11" s="474"/>
      <c r="U11" s="475"/>
      <c r="V11" s="479"/>
      <c r="W11" s="476"/>
      <c r="X11" s="474"/>
      <c r="Y11" s="474"/>
      <c r="Z11" s="474"/>
      <c r="AA11" s="475"/>
      <c r="AB11" s="479"/>
      <c r="AC11" s="476"/>
      <c r="AD11" s="474"/>
      <c r="AE11" s="474"/>
      <c r="AF11" s="474"/>
      <c r="AG11" s="475"/>
      <c r="AH11" s="487"/>
      <c r="AI11" s="488"/>
      <c r="AJ11" s="488"/>
      <c r="AK11" s="488"/>
      <c r="AL11" s="488"/>
      <c r="AM11" s="489"/>
      <c r="AN11" s="55"/>
      <c r="AO11" s="432"/>
      <c r="AP11" s="433"/>
      <c r="AQ11" s="433"/>
      <c r="AR11" s="433"/>
      <c r="AS11" s="433"/>
      <c r="AT11" s="434"/>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row>
    <row r="12" spans="1:99" ht="15" customHeight="1" x14ac:dyDescent="0.25">
      <c r="A12" s="55"/>
      <c r="B12" s="427"/>
      <c r="C12" s="427"/>
      <c r="D12" s="428"/>
      <c r="E12" s="468"/>
      <c r="F12" s="469"/>
      <c r="G12" s="469"/>
      <c r="H12" s="469"/>
      <c r="I12" s="470"/>
      <c r="J12" s="479" t="str">
        <f ca="1">IF(AND('MAPA DE RIESGO'!$I$70="Muy Alta",'MAPA DE RIESGO'!$M$70="Leve"),CONCATENATE("R",'MAPA DE RIESGO'!$B$70),"")</f>
        <v/>
      </c>
      <c r="K12" s="476"/>
      <c r="L12" s="474" t="str">
        <f>IF(AND('MAPA DE RIESGO'!$I$76="Muy Alta",'MAPA DE RIESGO'!$M$76="Leve"),CONCATENATE("R",'MAPA DE RIESGO'!$B$76),"")</f>
        <v/>
      </c>
      <c r="M12" s="474"/>
      <c r="N12" s="474" t="str">
        <f>IF(AND('MAPA DE RIESGO'!$I$82="Muy Alta",'MAPA DE RIESGO'!$M$82="Leve"),CONCATENATE("R",'MAPA DE RIESGO'!$B$82),"")</f>
        <v/>
      </c>
      <c r="O12" s="475"/>
      <c r="P12" s="479" t="str">
        <f ca="1">IF(AND('MAPA DE RIESGO'!$I$70="Muy Alta",'MAPA DE RIESGO'!$M$70="Menor"),CONCATENATE("R",'MAPA DE RIESGO'!$B$70),"")</f>
        <v/>
      </c>
      <c r="Q12" s="476"/>
      <c r="R12" s="474" t="str">
        <f>IF(AND('MAPA DE RIESGO'!$I$76="Muy Alta",'MAPA DE RIESGO'!$M$76="Menor"),CONCATENATE("R",'MAPA DE RIESGO'!$B$76),"")</f>
        <v/>
      </c>
      <c r="S12" s="474"/>
      <c r="T12" s="474" t="str">
        <f>IF(AND('MAPA DE RIESGO'!$I$82="Muy Alta",'MAPA DE RIESGO'!$M$82="Menor"),CONCATENATE("R",'MAPA DE RIESGO'!$B$82),"")</f>
        <v/>
      </c>
      <c r="U12" s="475"/>
      <c r="V12" s="479" t="str">
        <f ca="1">IF(AND('MAPA DE RIESGO'!$I$70="Muy Alta",'MAPA DE RIESGO'!$M$70="Moderado"),CONCATENATE("R",'MAPA DE RIESGO'!$B$70),"")</f>
        <v/>
      </c>
      <c r="W12" s="476"/>
      <c r="X12" s="474" t="str">
        <f>IF(AND('MAPA DE RIESGO'!$I$76="Muy Alta",'MAPA DE RIESGO'!$M$76="Moderado"),CONCATENATE("R",'MAPA DE RIESGO'!$B$76),"")</f>
        <v/>
      </c>
      <c r="Y12" s="474"/>
      <c r="Z12" s="474" t="str">
        <f>IF(AND('MAPA DE RIESGO'!$I$82="Muy Alta",'MAPA DE RIESGO'!$M$82="Moderado"),CONCATENATE("R",'MAPA DE RIESGO'!$B$82),"")</f>
        <v/>
      </c>
      <c r="AA12" s="475"/>
      <c r="AB12" s="479" t="str">
        <f ca="1">IF(AND('MAPA DE RIESGO'!$I$70="Muy Alta",'MAPA DE RIESGO'!$M$70="Mayor"),CONCATENATE("R",'MAPA DE RIESGO'!$B$70),"")</f>
        <v/>
      </c>
      <c r="AC12" s="476"/>
      <c r="AD12" s="474" t="str">
        <f>IF(AND('MAPA DE RIESGO'!$I$76="Muy Alta",'MAPA DE RIESGO'!$M$76="Mayor"),CONCATENATE("R",'MAPA DE RIESGO'!$B$76),"")</f>
        <v/>
      </c>
      <c r="AE12" s="474"/>
      <c r="AF12" s="474" t="str">
        <f>IF(AND('MAPA DE RIESGO'!$I$82="Muy Alta",'MAPA DE RIESGO'!$M$82="Mayor"),CONCATENATE("R",'MAPA DE RIESGO'!$B$82),"")</f>
        <v/>
      </c>
      <c r="AG12" s="475"/>
      <c r="AH12" s="487" t="str">
        <f ca="1">IF(AND('MAPA DE RIESGO'!$I$70="Muy Alta",'MAPA DE RIESGO'!$M$70="Catastrófico"),CONCATENATE("R",'MAPA DE RIESGO'!$B$70),"")</f>
        <v/>
      </c>
      <c r="AI12" s="488"/>
      <c r="AJ12" s="488" t="str">
        <f>IF(AND('MAPA DE RIESGO'!$I$76="Muy Alta",'MAPA DE RIESGO'!$M$76="Catastrófico"),CONCATENATE("R",'MAPA DE RIESGO'!$B$76),"")</f>
        <v/>
      </c>
      <c r="AK12" s="488"/>
      <c r="AL12" s="488" t="str">
        <f>IF(AND('MAPA DE RIESGO'!$I$82="Muy Alta",'MAPA DE RIESGO'!$M$82="Catastrófico"),CONCATENATE("R",'MAPA DE RIESGO'!$B$82),"")</f>
        <v/>
      </c>
      <c r="AM12" s="489"/>
      <c r="AN12" s="55"/>
      <c r="AO12" s="432"/>
      <c r="AP12" s="433"/>
      <c r="AQ12" s="433"/>
      <c r="AR12" s="433"/>
      <c r="AS12" s="433"/>
      <c r="AT12" s="434"/>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row>
    <row r="13" spans="1:99" ht="15.75" customHeight="1" thickBot="1" x14ac:dyDescent="0.3">
      <c r="A13" s="55"/>
      <c r="B13" s="427"/>
      <c r="C13" s="427"/>
      <c r="D13" s="428"/>
      <c r="E13" s="471"/>
      <c r="F13" s="472"/>
      <c r="G13" s="472"/>
      <c r="H13" s="472"/>
      <c r="I13" s="473"/>
      <c r="J13" s="479"/>
      <c r="K13" s="476"/>
      <c r="L13" s="476"/>
      <c r="M13" s="476"/>
      <c r="N13" s="476"/>
      <c r="O13" s="475"/>
      <c r="P13" s="479"/>
      <c r="Q13" s="476"/>
      <c r="R13" s="476"/>
      <c r="S13" s="476"/>
      <c r="T13" s="476"/>
      <c r="U13" s="475"/>
      <c r="V13" s="479"/>
      <c r="W13" s="476"/>
      <c r="X13" s="476"/>
      <c r="Y13" s="476"/>
      <c r="Z13" s="476"/>
      <c r="AA13" s="475"/>
      <c r="AB13" s="479"/>
      <c r="AC13" s="476"/>
      <c r="AD13" s="476"/>
      <c r="AE13" s="476"/>
      <c r="AF13" s="476"/>
      <c r="AG13" s="475"/>
      <c r="AH13" s="490"/>
      <c r="AI13" s="491"/>
      <c r="AJ13" s="491"/>
      <c r="AK13" s="491"/>
      <c r="AL13" s="491"/>
      <c r="AM13" s="492"/>
      <c r="AN13" s="55"/>
      <c r="AO13" s="435"/>
      <c r="AP13" s="436"/>
      <c r="AQ13" s="436"/>
      <c r="AR13" s="436"/>
      <c r="AS13" s="436"/>
      <c r="AT13" s="437"/>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row>
    <row r="14" spans="1:99" ht="15" customHeight="1" x14ac:dyDescent="0.25">
      <c r="A14" s="55"/>
      <c r="B14" s="427"/>
      <c r="C14" s="427"/>
      <c r="D14" s="428"/>
      <c r="E14" s="465" t="s">
        <v>106</v>
      </c>
      <c r="F14" s="466"/>
      <c r="G14" s="466"/>
      <c r="H14" s="466"/>
      <c r="I14" s="466"/>
      <c r="J14" s="502" t="str">
        <f ca="1">IF(AND('MAPA DE RIESGO'!$I$16="Alta",'MAPA DE RIESGO'!$M$16="Leve"),CONCATENATE("R",'MAPA DE RIESGO'!$B$16),"")</f>
        <v/>
      </c>
      <c r="K14" s="503"/>
      <c r="L14" s="503" t="str">
        <f ca="1">IF(AND('MAPA DE RIESGO'!$I$22="Alta",'MAPA DE RIESGO'!$M$22="Leve"),CONCATENATE("R",'MAPA DE RIESGO'!$B$22),"")</f>
        <v/>
      </c>
      <c r="M14" s="503"/>
      <c r="N14" s="503" t="str">
        <f ca="1">IF(AND('MAPA DE RIESGO'!$I$28="Alta",'MAPA DE RIESGO'!$M$28="Leve"),CONCATENATE("R",'MAPA DE RIESGO'!$B$28),"")</f>
        <v/>
      </c>
      <c r="O14" s="504"/>
      <c r="P14" s="502" t="str">
        <f ca="1">IF(AND('MAPA DE RIESGO'!$I$16="Alta",'MAPA DE RIESGO'!$M$16="Menor"),CONCATENATE("R",'MAPA DE RIESGO'!$B$16),"")</f>
        <v/>
      </c>
      <c r="Q14" s="503"/>
      <c r="R14" s="503" t="str">
        <f ca="1">IF(AND('MAPA DE RIESGO'!$I$22="Alta",'MAPA DE RIESGO'!$M$22="Menor"),CONCATENATE("R",'MAPA DE RIESGO'!$B$22),"")</f>
        <v/>
      </c>
      <c r="S14" s="503"/>
      <c r="T14" s="503" t="str">
        <f ca="1">IF(AND('MAPA DE RIESGO'!$I$28="Alta",'MAPA DE RIESGO'!$M$28="Menor"),CONCATENATE("R",'MAPA DE RIESGO'!$B$28),"")</f>
        <v/>
      </c>
      <c r="U14" s="504"/>
      <c r="V14" s="477" t="str">
        <f ca="1">IF(AND('MAPA DE RIESGO'!$I$16="Alta",'MAPA DE RIESGO'!$M$16="Moderado"),CONCATENATE("R",'MAPA DE RIESGO'!$B$16),"")</f>
        <v/>
      </c>
      <c r="W14" s="478"/>
      <c r="X14" s="478" t="str">
        <f ca="1">IF(AND('MAPA DE RIESGO'!$I$22="Alta",'MAPA DE RIESGO'!$M$22="Moderado"),CONCATENATE("R",'MAPA DE RIESGO'!$B$22),"")</f>
        <v/>
      </c>
      <c r="Y14" s="478"/>
      <c r="Z14" s="478" t="str">
        <f ca="1">IF(AND('MAPA DE RIESGO'!$I$28="Alta",'MAPA DE RIESGO'!$M$28="Moderado"),CONCATENATE("R",'MAPA DE RIESGO'!$B$28),"")</f>
        <v/>
      </c>
      <c r="AA14" s="480"/>
      <c r="AB14" s="477" t="str">
        <f ca="1">IF(AND('MAPA DE RIESGO'!$I$16="Alta",'MAPA DE RIESGO'!$M$16="Mayor"),CONCATENATE("R",'MAPA DE RIESGO'!$B$16),"")</f>
        <v/>
      </c>
      <c r="AC14" s="478"/>
      <c r="AD14" s="478" t="str">
        <f ca="1">IF(AND('MAPA DE RIESGO'!$I$22="Alta",'MAPA DE RIESGO'!$M$22="Mayor"),CONCATENATE("R",'MAPA DE RIESGO'!$B$22),"")</f>
        <v/>
      </c>
      <c r="AE14" s="478"/>
      <c r="AF14" s="478" t="str">
        <f ca="1">IF(AND('MAPA DE RIESGO'!$I$28="Alta",'MAPA DE RIESGO'!$M$28="Mayor"),CONCATENATE("R",'MAPA DE RIESGO'!$B$28),"")</f>
        <v/>
      </c>
      <c r="AG14" s="480"/>
      <c r="AH14" s="493" t="str">
        <f ca="1">IF(AND('MAPA DE RIESGO'!$I$16="Alta",'MAPA DE RIESGO'!$M$16="Catastrófico"),CONCATENATE("R",'MAPA DE RIESGO'!$B$16),"")</f>
        <v/>
      </c>
      <c r="AI14" s="494"/>
      <c r="AJ14" s="494" t="str">
        <f ca="1">IF(AND('MAPA DE RIESGO'!$I$22="Alta",'MAPA DE RIESGO'!$M$22="Catastrófico"),CONCATENATE("R",'MAPA DE RIESGO'!$B$22),"")</f>
        <v/>
      </c>
      <c r="AK14" s="494"/>
      <c r="AL14" s="494" t="str">
        <f ca="1">IF(AND('MAPA DE RIESGO'!$I$28="Alta",'MAPA DE RIESGO'!$M$28="Catastrófico"),CONCATENATE("R",'MAPA DE RIESGO'!$B$28),"")</f>
        <v/>
      </c>
      <c r="AM14" s="495"/>
      <c r="AN14" s="55"/>
      <c r="AO14" s="438" t="s">
        <v>72</v>
      </c>
      <c r="AP14" s="439"/>
      <c r="AQ14" s="439"/>
      <c r="AR14" s="439"/>
      <c r="AS14" s="439"/>
      <c r="AT14" s="440"/>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row>
    <row r="15" spans="1:99" ht="15" customHeight="1" x14ac:dyDescent="0.25">
      <c r="A15" s="55"/>
      <c r="B15" s="427"/>
      <c r="C15" s="427"/>
      <c r="D15" s="428"/>
      <c r="E15" s="468"/>
      <c r="F15" s="469"/>
      <c r="G15" s="469"/>
      <c r="H15" s="469"/>
      <c r="I15" s="482"/>
      <c r="J15" s="496"/>
      <c r="K15" s="497"/>
      <c r="L15" s="497"/>
      <c r="M15" s="497"/>
      <c r="N15" s="497"/>
      <c r="O15" s="498"/>
      <c r="P15" s="496"/>
      <c r="Q15" s="497"/>
      <c r="R15" s="497"/>
      <c r="S15" s="497"/>
      <c r="T15" s="497"/>
      <c r="U15" s="498"/>
      <c r="V15" s="479"/>
      <c r="W15" s="476"/>
      <c r="X15" s="476"/>
      <c r="Y15" s="476"/>
      <c r="Z15" s="476"/>
      <c r="AA15" s="475"/>
      <c r="AB15" s="479"/>
      <c r="AC15" s="476"/>
      <c r="AD15" s="476"/>
      <c r="AE15" s="476"/>
      <c r="AF15" s="476"/>
      <c r="AG15" s="475"/>
      <c r="AH15" s="487"/>
      <c r="AI15" s="488"/>
      <c r="AJ15" s="488"/>
      <c r="AK15" s="488"/>
      <c r="AL15" s="488"/>
      <c r="AM15" s="489"/>
      <c r="AN15" s="55"/>
      <c r="AO15" s="441"/>
      <c r="AP15" s="442"/>
      <c r="AQ15" s="442"/>
      <c r="AR15" s="442"/>
      <c r="AS15" s="442"/>
      <c r="AT15" s="443"/>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row>
    <row r="16" spans="1:99" ht="15" customHeight="1" x14ac:dyDescent="0.25">
      <c r="A16" s="55"/>
      <c r="B16" s="427"/>
      <c r="C16" s="427"/>
      <c r="D16" s="428"/>
      <c r="E16" s="468"/>
      <c r="F16" s="469"/>
      <c r="G16" s="469"/>
      <c r="H16" s="469"/>
      <c r="I16" s="482"/>
      <c r="J16" s="496" t="str">
        <f ca="1">IF(AND('MAPA DE RIESGO'!$I$34="Alta",'MAPA DE RIESGO'!$M$34="Leve"),CONCATENATE("R",'MAPA DE RIESGO'!$B$34),"")</f>
        <v/>
      </c>
      <c r="K16" s="497"/>
      <c r="L16" s="497" t="str">
        <f ca="1">IF(AND('MAPA DE RIESGO'!$I$40="Alta",'MAPA DE RIESGO'!$M$40="Leve"),CONCATENATE("R",'MAPA DE RIESGO'!$B$40),"")</f>
        <v/>
      </c>
      <c r="M16" s="497"/>
      <c r="N16" s="497" t="str">
        <f ca="1">IF(AND('MAPA DE RIESGO'!$I$46="Alta",'MAPA DE RIESGO'!$M$46="Leve"),CONCATENATE("R",'MAPA DE RIESGO'!$B$46),"")</f>
        <v/>
      </c>
      <c r="O16" s="498"/>
      <c r="P16" s="496" t="str">
        <f ca="1">IF(AND('MAPA DE RIESGO'!$I$34="Alta",'MAPA DE RIESGO'!$M$34="Menor"),CONCATENATE("R",'MAPA DE RIESGO'!$B$34),"")</f>
        <v/>
      </c>
      <c r="Q16" s="497"/>
      <c r="R16" s="497" t="str">
        <f ca="1">IF(AND('MAPA DE RIESGO'!$I$40="Alta",'MAPA DE RIESGO'!$M$40="Menor"),CONCATENATE("R",'MAPA DE RIESGO'!$B$40),"")</f>
        <v/>
      </c>
      <c r="S16" s="497"/>
      <c r="T16" s="497" t="str">
        <f ca="1">IF(AND('MAPA DE RIESGO'!$I$46="Alta",'MAPA DE RIESGO'!$M$46="Menor"),CONCATENATE("R",'MAPA DE RIESGO'!$B$46),"")</f>
        <v/>
      </c>
      <c r="U16" s="498"/>
      <c r="V16" s="479" t="str">
        <f ca="1">IF(AND('MAPA DE RIESGO'!$I$34="Alta",'MAPA DE RIESGO'!$M$34="Moderado"),CONCATENATE("R",'MAPA DE RIESGO'!$B$34),"")</f>
        <v/>
      </c>
      <c r="W16" s="476"/>
      <c r="X16" s="474" t="str">
        <f ca="1">IF(AND('MAPA DE RIESGO'!$I$40="Alta",'MAPA DE RIESGO'!$M$40="Moderado"),CONCATENATE("R",'MAPA DE RIESGO'!$B$40),"")</f>
        <v/>
      </c>
      <c r="Y16" s="474"/>
      <c r="Z16" s="474" t="str">
        <f ca="1">IF(AND('MAPA DE RIESGO'!$I$46="Alta",'MAPA DE RIESGO'!$M$46="Moderado"),CONCATENATE("R",'MAPA DE RIESGO'!$B$46),"")</f>
        <v/>
      </c>
      <c r="AA16" s="475"/>
      <c r="AB16" s="479" t="str">
        <f ca="1">IF(AND('MAPA DE RIESGO'!$I$34="Alta",'MAPA DE RIESGO'!$M$34="Mayor"),CONCATENATE("R",'MAPA DE RIESGO'!$B$34),"")</f>
        <v/>
      </c>
      <c r="AC16" s="476"/>
      <c r="AD16" s="474" t="str">
        <f ca="1">IF(AND('MAPA DE RIESGO'!$I$40="Alta",'MAPA DE RIESGO'!$M$40="Mayor"),CONCATENATE("R",'MAPA DE RIESGO'!$B$40),"")</f>
        <v/>
      </c>
      <c r="AE16" s="474"/>
      <c r="AF16" s="474" t="str">
        <f ca="1">IF(AND('MAPA DE RIESGO'!$I$46="Alta",'MAPA DE RIESGO'!$M$46="Mayor"),CONCATENATE("R",'MAPA DE RIESGO'!$B$46),"")</f>
        <v/>
      </c>
      <c r="AG16" s="475"/>
      <c r="AH16" s="487" t="str">
        <f ca="1">IF(AND('MAPA DE RIESGO'!$I$34="Alta",'MAPA DE RIESGO'!$M$34="Catastrófico"),CONCATENATE("R",'MAPA DE RIESGO'!$B$34),"")</f>
        <v/>
      </c>
      <c r="AI16" s="488"/>
      <c r="AJ16" s="488" t="str">
        <f ca="1">IF(AND('MAPA DE RIESGO'!$I$40="Alta",'MAPA DE RIESGO'!$M$40="Catastrófico"),CONCATENATE("R",'MAPA DE RIESGO'!$B$40),"")</f>
        <v/>
      </c>
      <c r="AK16" s="488"/>
      <c r="AL16" s="488" t="str">
        <f ca="1">IF(AND('MAPA DE RIESGO'!$I$46="Alta",'MAPA DE RIESGO'!$M$46="Catastrófico"),CONCATENATE("R",'MAPA DE RIESGO'!$B$46),"")</f>
        <v/>
      </c>
      <c r="AM16" s="489"/>
      <c r="AN16" s="55"/>
      <c r="AO16" s="441"/>
      <c r="AP16" s="442"/>
      <c r="AQ16" s="442"/>
      <c r="AR16" s="442"/>
      <c r="AS16" s="442"/>
      <c r="AT16" s="443"/>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row>
    <row r="17" spans="1:80" ht="15" customHeight="1" x14ac:dyDescent="0.25">
      <c r="A17" s="55"/>
      <c r="B17" s="427"/>
      <c r="C17" s="427"/>
      <c r="D17" s="428"/>
      <c r="E17" s="468"/>
      <c r="F17" s="469"/>
      <c r="G17" s="469"/>
      <c r="H17" s="469"/>
      <c r="I17" s="482"/>
      <c r="J17" s="496"/>
      <c r="K17" s="497"/>
      <c r="L17" s="497"/>
      <c r="M17" s="497"/>
      <c r="N17" s="497"/>
      <c r="O17" s="498"/>
      <c r="P17" s="496"/>
      <c r="Q17" s="497"/>
      <c r="R17" s="497"/>
      <c r="S17" s="497"/>
      <c r="T17" s="497"/>
      <c r="U17" s="498"/>
      <c r="V17" s="479"/>
      <c r="W17" s="476"/>
      <c r="X17" s="474"/>
      <c r="Y17" s="474"/>
      <c r="Z17" s="474"/>
      <c r="AA17" s="475"/>
      <c r="AB17" s="479"/>
      <c r="AC17" s="476"/>
      <c r="AD17" s="474"/>
      <c r="AE17" s="474"/>
      <c r="AF17" s="474"/>
      <c r="AG17" s="475"/>
      <c r="AH17" s="487"/>
      <c r="AI17" s="488"/>
      <c r="AJ17" s="488"/>
      <c r="AK17" s="488"/>
      <c r="AL17" s="488"/>
      <c r="AM17" s="489"/>
      <c r="AN17" s="55"/>
      <c r="AO17" s="441"/>
      <c r="AP17" s="442"/>
      <c r="AQ17" s="442"/>
      <c r="AR17" s="442"/>
      <c r="AS17" s="442"/>
      <c r="AT17" s="443"/>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row>
    <row r="18" spans="1:80" ht="15" customHeight="1" x14ac:dyDescent="0.25">
      <c r="A18" s="55"/>
      <c r="B18" s="427"/>
      <c r="C18" s="427"/>
      <c r="D18" s="428"/>
      <c r="E18" s="468"/>
      <c r="F18" s="469"/>
      <c r="G18" s="469"/>
      <c r="H18" s="469"/>
      <c r="I18" s="482"/>
      <c r="J18" s="496" t="str">
        <f ca="1">IF(AND('MAPA DE RIESGO'!$I$52="Alta",'MAPA DE RIESGO'!$M$52="Leve"),CONCATENATE("R",'MAPA DE RIESGO'!$B$52),"")</f>
        <v/>
      </c>
      <c r="K18" s="497"/>
      <c r="L18" s="497" t="str">
        <f ca="1">IF(AND('MAPA DE RIESGO'!$I$58="Alta",'MAPA DE RIESGO'!$M$58="Leve"),CONCATENATE("R",'MAPA DE RIESGO'!$B$58),"")</f>
        <v/>
      </c>
      <c r="M18" s="497"/>
      <c r="N18" s="497" t="str">
        <f ca="1">IF(AND('MAPA DE RIESGO'!$I$64="Alta",'MAPA DE RIESGO'!$M$64="Leve"),CONCATENATE("R",'MAPA DE RIESGO'!$B$64),"")</f>
        <v/>
      </c>
      <c r="O18" s="498"/>
      <c r="P18" s="496" t="str">
        <f ca="1">IF(AND('MAPA DE RIESGO'!$I$52="Alta",'MAPA DE RIESGO'!$M$52="Menor"),CONCATENATE("R",'MAPA DE RIESGO'!$B$52),"")</f>
        <v/>
      </c>
      <c r="Q18" s="497"/>
      <c r="R18" s="497" t="str">
        <f ca="1">IF(AND('MAPA DE RIESGO'!$I$58="Alta",'MAPA DE RIESGO'!$M$58="Menor"),CONCATENATE("R",'MAPA DE RIESGO'!$B$58),"")</f>
        <v/>
      </c>
      <c r="S18" s="497"/>
      <c r="T18" s="497" t="str">
        <f ca="1">IF(AND('MAPA DE RIESGO'!$I$64="Alta",'MAPA DE RIESGO'!$M$64="Menor"),CONCATENATE("R",'MAPA DE RIESGO'!$B$64),"")</f>
        <v/>
      </c>
      <c r="U18" s="498"/>
      <c r="V18" s="479" t="str">
        <f ca="1">IF(AND('MAPA DE RIESGO'!$I$52="Alta",'MAPA DE RIESGO'!$M$52="Moderado"),CONCATENATE("R",'MAPA DE RIESGO'!$B$52),"")</f>
        <v/>
      </c>
      <c r="W18" s="476"/>
      <c r="X18" s="474" t="str">
        <f ca="1">IF(AND('MAPA DE RIESGO'!$I$58="Alta",'MAPA DE RIESGO'!$M$58="Moderado"),CONCATENATE("R",'MAPA DE RIESGO'!$B$58),"")</f>
        <v/>
      </c>
      <c r="Y18" s="474"/>
      <c r="Z18" s="474" t="str">
        <f ca="1">IF(AND('MAPA DE RIESGO'!$I$64="Alta",'MAPA DE RIESGO'!$M$64="Moderado"),CONCATENATE("R",'MAPA DE RIESGO'!$B$64),"")</f>
        <v/>
      </c>
      <c r="AA18" s="475"/>
      <c r="AB18" s="479" t="str">
        <f ca="1">IF(AND('MAPA DE RIESGO'!$I$52="Alta",'MAPA DE RIESGO'!$M$52="Mayor"),CONCATENATE("R",'MAPA DE RIESGO'!$B$52),"")</f>
        <v/>
      </c>
      <c r="AC18" s="476"/>
      <c r="AD18" s="474" t="str">
        <f ca="1">IF(AND('MAPA DE RIESGO'!$I$58="Alta",'MAPA DE RIESGO'!$M$58="Mayor"),CONCATENATE("R",'MAPA DE RIESGO'!$B$58),"")</f>
        <v/>
      </c>
      <c r="AE18" s="474"/>
      <c r="AF18" s="474" t="str">
        <f ca="1">IF(AND('MAPA DE RIESGO'!$I$64="Alta",'MAPA DE RIESGO'!$M$64="Mayor"),CONCATENATE("R",'MAPA DE RIESGO'!$B$64),"")</f>
        <v/>
      </c>
      <c r="AG18" s="475"/>
      <c r="AH18" s="487" t="str">
        <f ca="1">IF(AND('MAPA DE RIESGO'!$I$52="Alta",'MAPA DE RIESGO'!$M$52="Catastrófico"),CONCATENATE("R",'MAPA DE RIESGO'!$B$52),"")</f>
        <v/>
      </c>
      <c r="AI18" s="488"/>
      <c r="AJ18" s="488" t="str">
        <f ca="1">IF(AND('MAPA DE RIESGO'!$I$58="Alta",'MAPA DE RIESGO'!$M$58="Catastrófico"),CONCATENATE("R",'MAPA DE RIESGO'!$B$58),"")</f>
        <v/>
      </c>
      <c r="AK18" s="488"/>
      <c r="AL18" s="488" t="str">
        <f ca="1">IF(AND('MAPA DE RIESGO'!$I$64="Alta",'MAPA DE RIESGO'!$M$64="Catastrófico"),CONCATENATE("R",'MAPA DE RIESGO'!$B$64),"")</f>
        <v/>
      </c>
      <c r="AM18" s="489"/>
      <c r="AN18" s="55"/>
      <c r="AO18" s="441"/>
      <c r="AP18" s="442"/>
      <c r="AQ18" s="442"/>
      <c r="AR18" s="442"/>
      <c r="AS18" s="442"/>
      <c r="AT18" s="443"/>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row>
    <row r="19" spans="1:80" ht="15" customHeight="1" x14ac:dyDescent="0.25">
      <c r="A19" s="55"/>
      <c r="B19" s="427"/>
      <c r="C19" s="427"/>
      <c r="D19" s="428"/>
      <c r="E19" s="468"/>
      <c r="F19" s="469"/>
      <c r="G19" s="469"/>
      <c r="H19" s="469"/>
      <c r="I19" s="482"/>
      <c r="J19" s="496"/>
      <c r="K19" s="497"/>
      <c r="L19" s="497"/>
      <c r="M19" s="497"/>
      <c r="N19" s="497"/>
      <c r="O19" s="498"/>
      <c r="P19" s="496"/>
      <c r="Q19" s="497"/>
      <c r="R19" s="497"/>
      <c r="S19" s="497"/>
      <c r="T19" s="497"/>
      <c r="U19" s="498"/>
      <c r="V19" s="479"/>
      <c r="W19" s="476"/>
      <c r="X19" s="474"/>
      <c r="Y19" s="474"/>
      <c r="Z19" s="474"/>
      <c r="AA19" s="475"/>
      <c r="AB19" s="479"/>
      <c r="AC19" s="476"/>
      <c r="AD19" s="474"/>
      <c r="AE19" s="474"/>
      <c r="AF19" s="474"/>
      <c r="AG19" s="475"/>
      <c r="AH19" s="487"/>
      <c r="AI19" s="488"/>
      <c r="AJ19" s="488"/>
      <c r="AK19" s="488"/>
      <c r="AL19" s="488"/>
      <c r="AM19" s="489"/>
      <c r="AN19" s="55"/>
      <c r="AO19" s="441"/>
      <c r="AP19" s="442"/>
      <c r="AQ19" s="442"/>
      <c r="AR19" s="442"/>
      <c r="AS19" s="442"/>
      <c r="AT19" s="443"/>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row>
    <row r="20" spans="1:80" ht="15" customHeight="1" x14ac:dyDescent="0.25">
      <c r="A20" s="55"/>
      <c r="B20" s="427"/>
      <c r="C20" s="427"/>
      <c r="D20" s="428"/>
      <c r="E20" s="468"/>
      <c r="F20" s="469"/>
      <c r="G20" s="469"/>
      <c r="H20" s="469"/>
      <c r="I20" s="482"/>
      <c r="J20" s="496" t="str">
        <f ca="1">IF(AND('MAPA DE RIESGO'!$I$70="Alta",'MAPA DE RIESGO'!$M$70="Leve"),CONCATENATE("R",'MAPA DE RIESGO'!$B$70),"")</f>
        <v/>
      </c>
      <c r="K20" s="497"/>
      <c r="L20" s="497" t="str">
        <f>IF(AND('MAPA DE RIESGO'!$I$76="Alta",'MAPA DE RIESGO'!$M$76="Leve"),CONCATENATE("R",'MAPA DE RIESGO'!$B$76),"")</f>
        <v/>
      </c>
      <c r="M20" s="497"/>
      <c r="N20" s="497" t="str">
        <f>IF(AND('MAPA DE RIESGO'!$I$82="Alta",'MAPA DE RIESGO'!$M$82="Leve"),CONCATENATE("R",'MAPA DE RIESGO'!$B$82),"")</f>
        <v/>
      </c>
      <c r="O20" s="498"/>
      <c r="P20" s="496" t="str">
        <f ca="1">IF(AND('MAPA DE RIESGO'!$I$70="Alta",'MAPA DE RIESGO'!$M$70="Menor"),CONCATENATE("R",'MAPA DE RIESGO'!$B$70),"")</f>
        <v/>
      </c>
      <c r="Q20" s="497"/>
      <c r="R20" s="497" t="str">
        <f>IF(AND('MAPA DE RIESGO'!$I$76="Alta",'MAPA DE RIESGO'!$M$76="Menor"),CONCATENATE("R",'MAPA DE RIESGO'!$B$76),"")</f>
        <v/>
      </c>
      <c r="S20" s="497"/>
      <c r="T20" s="497" t="str">
        <f>IF(AND('MAPA DE RIESGO'!$I$82="Alta",'MAPA DE RIESGO'!$M$82="Menor"),CONCATENATE("R",'MAPA DE RIESGO'!$B$82),"")</f>
        <v/>
      </c>
      <c r="U20" s="498"/>
      <c r="V20" s="479" t="str">
        <f ca="1">IF(AND('MAPA DE RIESGO'!$I$70="Alta",'MAPA DE RIESGO'!$M$70="Moderado"),CONCATENATE("R",'MAPA DE RIESGO'!$B$70),"")</f>
        <v/>
      </c>
      <c r="W20" s="476"/>
      <c r="X20" s="474" t="str">
        <f>IF(AND('MAPA DE RIESGO'!$I$76="Alta",'MAPA DE RIESGO'!$M$76="Moderado"),CONCATENATE("R",'MAPA DE RIESGO'!$B$76),"")</f>
        <v/>
      </c>
      <c r="Y20" s="474"/>
      <c r="Z20" s="474" t="str">
        <f>IF(AND('MAPA DE RIESGO'!$I$82="Alta",'MAPA DE RIESGO'!$M$82="Moderado"),CONCATENATE("R",'MAPA DE RIESGO'!$B$82),"")</f>
        <v/>
      </c>
      <c r="AA20" s="475"/>
      <c r="AB20" s="479" t="str">
        <f ca="1">IF(AND('MAPA DE RIESGO'!$I$70="Alta",'MAPA DE RIESGO'!$M$70="Mayor"),CONCATENATE("R",'MAPA DE RIESGO'!$B$70),"")</f>
        <v/>
      </c>
      <c r="AC20" s="476"/>
      <c r="AD20" s="474" t="str">
        <f>IF(AND('MAPA DE RIESGO'!$I$76="Alta",'MAPA DE RIESGO'!$M$76="Mayor"),CONCATENATE("R",'MAPA DE RIESGO'!$B$76),"")</f>
        <v/>
      </c>
      <c r="AE20" s="474"/>
      <c r="AF20" s="474" t="str">
        <f>IF(AND('MAPA DE RIESGO'!$I$82="Alta",'MAPA DE RIESGO'!$M$82="Mayor"),CONCATENATE("R",'MAPA DE RIESGO'!$B$82),"")</f>
        <v/>
      </c>
      <c r="AG20" s="475"/>
      <c r="AH20" s="487" t="str">
        <f ca="1">IF(AND('MAPA DE RIESGO'!$I$70="Alta",'MAPA DE RIESGO'!$M$70="Catastrófico"),CONCATENATE("R",'MAPA DE RIESGO'!$B$70),"")</f>
        <v/>
      </c>
      <c r="AI20" s="488"/>
      <c r="AJ20" s="488" t="str">
        <f>IF(AND('MAPA DE RIESGO'!$I$76="Alta",'MAPA DE RIESGO'!$M$76="Catastrófico"),CONCATENATE("R",'MAPA DE RIESGO'!$B$76),"")</f>
        <v/>
      </c>
      <c r="AK20" s="488"/>
      <c r="AL20" s="488" t="str">
        <f>IF(AND('MAPA DE RIESGO'!$I$82="Alta",'MAPA DE RIESGO'!$M$82="Catastrófico"),CONCATENATE("R",'MAPA DE RIESGO'!$B$82),"")</f>
        <v/>
      </c>
      <c r="AM20" s="489"/>
      <c r="AN20" s="55"/>
      <c r="AO20" s="441"/>
      <c r="AP20" s="442"/>
      <c r="AQ20" s="442"/>
      <c r="AR20" s="442"/>
      <c r="AS20" s="442"/>
      <c r="AT20" s="443"/>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row>
    <row r="21" spans="1:80" ht="15.75" customHeight="1" thickBot="1" x14ac:dyDescent="0.3">
      <c r="A21" s="55"/>
      <c r="B21" s="427"/>
      <c r="C21" s="427"/>
      <c r="D21" s="428"/>
      <c r="E21" s="471"/>
      <c r="F21" s="472"/>
      <c r="G21" s="472"/>
      <c r="H21" s="472"/>
      <c r="I21" s="472"/>
      <c r="J21" s="499"/>
      <c r="K21" s="500"/>
      <c r="L21" s="500"/>
      <c r="M21" s="500"/>
      <c r="N21" s="500"/>
      <c r="O21" s="501"/>
      <c r="P21" s="499"/>
      <c r="Q21" s="500"/>
      <c r="R21" s="500"/>
      <c r="S21" s="500"/>
      <c r="T21" s="500"/>
      <c r="U21" s="501"/>
      <c r="V21" s="484"/>
      <c r="W21" s="485"/>
      <c r="X21" s="485"/>
      <c r="Y21" s="485"/>
      <c r="Z21" s="485"/>
      <c r="AA21" s="486"/>
      <c r="AB21" s="484"/>
      <c r="AC21" s="485"/>
      <c r="AD21" s="485"/>
      <c r="AE21" s="485"/>
      <c r="AF21" s="485"/>
      <c r="AG21" s="486"/>
      <c r="AH21" s="490"/>
      <c r="AI21" s="491"/>
      <c r="AJ21" s="491"/>
      <c r="AK21" s="491"/>
      <c r="AL21" s="491"/>
      <c r="AM21" s="492"/>
      <c r="AN21" s="55"/>
      <c r="AO21" s="444"/>
      <c r="AP21" s="445"/>
      <c r="AQ21" s="445"/>
      <c r="AR21" s="445"/>
      <c r="AS21" s="445"/>
      <c r="AT21" s="446"/>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row>
    <row r="22" spans="1:80" x14ac:dyDescent="0.25">
      <c r="A22" s="55"/>
      <c r="B22" s="427"/>
      <c r="C22" s="427"/>
      <c r="D22" s="428"/>
      <c r="E22" s="465" t="s">
        <v>108</v>
      </c>
      <c r="F22" s="466"/>
      <c r="G22" s="466"/>
      <c r="H22" s="466"/>
      <c r="I22" s="467"/>
      <c r="J22" s="502" t="str">
        <f ca="1">IF(AND('MAPA DE RIESGO'!$I$16="Media",'MAPA DE RIESGO'!$M$16="Leve"),CONCATENATE("R",'MAPA DE RIESGO'!$B$16),"")</f>
        <v/>
      </c>
      <c r="K22" s="503"/>
      <c r="L22" s="503" t="str">
        <f ca="1">IF(AND('MAPA DE RIESGO'!$I$22="Media",'MAPA DE RIESGO'!$M$22="Leve"),CONCATENATE("R",'MAPA DE RIESGO'!$B$22),"")</f>
        <v/>
      </c>
      <c r="M22" s="503"/>
      <c r="N22" s="503" t="str">
        <f ca="1">IF(AND('MAPA DE RIESGO'!$I$28="Media",'MAPA DE RIESGO'!$M$28="Leve"),CONCATENATE("R",'MAPA DE RIESGO'!$B$28),"")</f>
        <v/>
      </c>
      <c r="O22" s="504"/>
      <c r="P22" s="502" t="str">
        <f ca="1">IF(AND('MAPA DE RIESGO'!$I$16="Media",'MAPA DE RIESGO'!$M$16="Menor"),CONCATENATE("R",'MAPA DE RIESGO'!$B$16),"")</f>
        <v/>
      </c>
      <c r="Q22" s="503"/>
      <c r="R22" s="503" t="str">
        <f ca="1">IF(AND('MAPA DE RIESGO'!$I$22="Media",'MAPA DE RIESGO'!$M$22="Menor"),CONCATENATE("R",'MAPA DE RIESGO'!$B$22),"")</f>
        <v/>
      </c>
      <c r="S22" s="503"/>
      <c r="T22" s="503" t="str">
        <f ca="1">IF(AND('MAPA DE RIESGO'!$I$28="Media",'MAPA DE RIESGO'!$M$28="Menor"),CONCATENATE("R",'MAPA DE RIESGO'!$B$28),"")</f>
        <v/>
      </c>
      <c r="U22" s="504"/>
      <c r="V22" s="502" t="str">
        <f ca="1">IF(AND('MAPA DE RIESGO'!$I$16="Media",'MAPA DE RIESGO'!$M$16="Moderado"),CONCATENATE("R",'MAPA DE RIESGO'!$B$16),"")</f>
        <v/>
      </c>
      <c r="W22" s="503"/>
      <c r="X22" s="503" t="str">
        <f ca="1">IF(AND('MAPA DE RIESGO'!$I$22="Media",'MAPA DE RIESGO'!$M$22="Moderado"),CONCATENATE("R",'MAPA DE RIESGO'!$B$22),"")</f>
        <v/>
      </c>
      <c r="Y22" s="503"/>
      <c r="Z22" s="503" t="str">
        <f ca="1">IF(AND('MAPA DE RIESGO'!$I$28="Media",'MAPA DE RIESGO'!$M$28="Moderado"),CONCATENATE("R",'MAPA DE RIESGO'!$B$28),"")</f>
        <v/>
      </c>
      <c r="AA22" s="504"/>
      <c r="AB22" s="477" t="str">
        <f ca="1">IF(AND('MAPA DE RIESGO'!$I$16="Media",'MAPA DE RIESGO'!$M$16="Mayor"),CONCATENATE("R",'MAPA DE RIESGO'!$B$16),"")</f>
        <v/>
      </c>
      <c r="AC22" s="478"/>
      <c r="AD22" s="478" t="str">
        <f ca="1">IF(AND('MAPA DE RIESGO'!$I$22="Media",'MAPA DE RIESGO'!$M$22="Mayor"),CONCATENATE("R",'MAPA DE RIESGO'!$B$22),"")</f>
        <v/>
      </c>
      <c r="AE22" s="478"/>
      <c r="AF22" s="478" t="str">
        <f ca="1">IF(AND('MAPA DE RIESGO'!$I$28="Media",'MAPA DE RIESGO'!$M$28="Mayor"),CONCATENATE("R",'MAPA DE RIESGO'!$B$28),"")</f>
        <v/>
      </c>
      <c r="AG22" s="480"/>
      <c r="AH22" s="493" t="str">
        <f ca="1">IF(AND('MAPA DE RIESGO'!$I$16="Media",'MAPA DE RIESGO'!$M$16="Catastrófico"),CONCATENATE("R",'MAPA DE RIESGO'!$B$16),"")</f>
        <v/>
      </c>
      <c r="AI22" s="494"/>
      <c r="AJ22" s="494" t="str">
        <f ca="1">IF(AND('MAPA DE RIESGO'!$I$22="Media",'MAPA DE RIESGO'!$M$22="Catastrófico"),CONCATENATE("R",'MAPA DE RIESGO'!$B$22),"")</f>
        <v/>
      </c>
      <c r="AK22" s="494"/>
      <c r="AL22" s="494" t="str">
        <f ca="1">IF(AND('MAPA DE RIESGO'!$I$28="Media",'MAPA DE RIESGO'!$M$28="Catastrófico"),CONCATENATE("R",'MAPA DE RIESGO'!$B$28),"")</f>
        <v/>
      </c>
      <c r="AM22" s="495"/>
      <c r="AN22" s="55"/>
      <c r="AO22" s="447" t="s">
        <v>73</v>
      </c>
      <c r="AP22" s="448"/>
      <c r="AQ22" s="448"/>
      <c r="AR22" s="448"/>
      <c r="AS22" s="448"/>
      <c r="AT22" s="449"/>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row>
    <row r="23" spans="1:80" x14ac:dyDescent="0.25">
      <c r="A23" s="55"/>
      <c r="B23" s="427"/>
      <c r="C23" s="427"/>
      <c r="D23" s="428"/>
      <c r="E23" s="468"/>
      <c r="F23" s="469"/>
      <c r="G23" s="469"/>
      <c r="H23" s="469"/>
      <c r="I23" s="470"/>
      <c r="J23" s="496"/>
      <c r="K23" s="497"/>
      <c r="L23" s="497"/>
      <c r="M23" s="497"/>
      <c r="N23" s="497"/>
      <c r="O23" s="498"/>
      <c r="P23" s="496"/>
      <c r="Q23" s="497"/>
      <c r="R23" s="497"/>
      <c r="S23" s="497"/>
      <c r="T23" s="497"/>
      <c r="U23" s="498"/>
      <c r="V23" s="496"/>
      <c r="W23" s="497"/>
      <c r="X23" s="497"/>
      <c r="Y23" s="497"/>
      <c r="Z23" s="497"/>
      <c r="AA23" s="498"/>
      <c r="AB23" s="479"/>
      <c r="AC23" s="476"/>
      <c r="AD23" s="476"/>
      <c r="AE23" s="476"/>
      <c r="AF23" s="476"/>
      <c r="AG23" s="475"/>
      <c r="AH23" s="487"/>
      <c r="AI23" s="488"/>
      <c r="AJ23" s="488"/>
      <c r="AK23" s="488"/>
      <c r="AL23" s="488"/>
      <c r="AM23" s="489"/>
      <c r="AN23" s="55"/>
      <c r="AO23" s="450"/>
      <c r="AP23" s="451"/>
      <c r="AQ23" s="451"/>
      <c r="AR23" s="451"/>
      <c r="AS23" s="451"/>
      <c r="AT23" s="452"/>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row>
    <row r="24" spans="1:80" x14ac:dyDescent="0.25">
      <c r="A24" s="55"/>
      <c r="B24" s="427"/>
      <c r="C24" s="427"/>
      <c r="D24" s="428"/>
      <c r="E24" s="468"/>
      <c r="F24" s="469"/>
      <c r="G24" s="469"/>
      <c r="H24" s="469"/>
      <c r="I24" s="470"/>
      <c r="J24" s="496" t="str">
        <f ca="1">IF(AND('MAPA DE RIESGO'!$I$34="Media",'MAPA DE RIESGO'!$M$34="Leve"),CONCATENATE("R",'MAPA DE RIESGO'!$B$34),"")</f>
        <v/>
      </c>
      <c r="K24" s="497"/>
      <c r="L24" s="497" t="str">
        <f ca="1">IF(AND('MAPA DE RIESGO'!$I$40="Media",'MAPA DE RIESGO'!$M$40="Leve"),CONCATENATE("R",'MAPA DE RIESGO'!$B$40),"")</f>
        <v/>
      </c>
      <c r="M24" s="497"/>
      <c r="N24" s="497" t="str">
        <f ca="1">IF(AND('MAPA DE RIESGO'!$I$46="Media",'MAPA DE RIESGO'!$M$46="Leve"),CONCATENATE("R",'MAPA DE RIESGO'!$B$46),"")</f>
        <v/>
      </c>
      <c r="O24" s="498"/>
      <c r="P24" s="496" t="str">
        <f ca="1">IF(AND('MAPA DE RIESGO'!$I$34="Media",'MAPA DE RIESGO'!$M$34="Menor"),CONCATENATE("R",'MAPA DE RIESGO'!$B$34),"")</f>
        <v/>
      </c>
      <c r="Q24" s="497"/>
      <c r="R24" s="497" t="str">
        <f ca="1">IF(AND('MAPA DE RIESGO'!$I$40="Media",'MAPA DE RIESGO'!$M$40="Menor"),CONCATENATE("R",'MAPA DE RIESGO'!$B$40),"")</f>
        <v/>
      </c>
      <c r="S24" s="497"/>
      <c r="T24" s="497" t="str">
        <f ca="1">IF(AND('MAPA DE RIESGO'!$I$46="Media",'MAPA DE RIESGO'!$M$46="Menor"),CONCATENATE("R",'MAPA DE RIESGO'!$B$46),"")</f>
        <v/>
      </c>
      <c r="U24" s="498"/>
      <c r="V24" s="496" t="str">
        <f ca="1">IF(AND('MAPA DE RIESGO'!$I$34="Media",'MAPA DE RIESGO'!$M$34="Moderado"),CONCATENATE("R",'MAPA DE RIESGO'!$B$34),"")</f>
        <v/>
      </c>
      <c r="W24" s="497"/>
      <c r="X24" s="497" t="str">
        <f ca="1">IF(AND('MAPA DE RIESGO'!$I$40="Media",'MAPA DE RIESGO'!$M$40="Moderado"),CONCATENATE("R",'MAPA DE RIESGO'!$B$40),"")</f>
        <v/>
      </c>
      <c r="Y24" s="497"/>
      <c r="Z24" s="497" t="str">
        <f ca="1">IF(AND('MAPA DE RIESGO'!$I$46="Media",'MAPA DE RIESGO'!$M$46="Moderado"),CONCATENATE("R",'MAPA DE RIESGO'!$B$46),"")</f>
        <v/>
      </c>
      <c r="AA24" s="498"/>
      <c r="AB24" s="479" t="str">
        <f ca="1">IF(AND('MAPA DE RIESGO'!$I$34="Media",'MAPA DE RIESGO'!$M$34="Mayor"),CONCATENATE("R",'MAPA DE RIESGO'!$B$34),"")</f>
        <v/>
      </c>
      <c r="AC24" s="476"/>
      <c r="AD24" s="474" t="str">
        <f ca="1">IF(AND('MAPA DE RIESGO'!$I$40="Media",'MAPA DE RIESGO'!$M$40="Mayor"),CONCATENATE("R",'MAPA DE RIESGO'!$B$40),"")</f>
        <v/>
      </c>
      <c r="AE24" s="474"/>
      <c r="AF24" s="474" t="str">
        <f ca="1">IF(AND('MAPA DE RIESGO'!$I$46="Media",'MAPA DE RIESGO'!$M$46="Mayor"),CONCATENATE("R",'MAPA DE RIESGO'!$B$46),"")</f>
        <v/>
      </c>
      <c r="AG24" s="475"/>
      <c r="AH24" s="487" t="str">
        <f ca="1">IF(AND('MAPA DE RIESGO'!$I$34="Media",'MAPA DE RIESGO'!$M$34="Catastrófico"),CONCATENATE("R",'MAPA DE RIESGO'!$B$34),"")</f>
        <v/>
      </c>
      <c r="AI24" s="488"/>
      <c r="AJ24" s="488" t="str">
        <f ca="1">IF(AND('MAPA DE RIESGO'!$I$40="Media",'MAPA DE RIESGO'!$M$40="Catastrófico"),CONCATENATE("R",'MAPA DE RIESGO'!$B$40),"")</f>
        <v/>
      </c>
      <c r="AK24" s="488"/>
      <c r="AL24" s="488" t="str">
        <f ca="1">IF(AND('MAPA DE RIESGO'!$I$46="Media",'MAPA DE RIESGO'!$M$46="Catastrófico"),CONCATENATE("R",'MAPA DE RIESGO'!$B$46),"")</f>
        <v/>
      </c>
      <c r="AM24" s="489"/>
      <c r="AN24" s="55"/>
      <c r="AO24" s="450"/>
      <c r="AP24" s="451"/>
      <c r="AQ24" s="451"/>
      <c r="AR24" s="451"/>
      <c r="AS24" s="451"/>
      <c r="AT24" s="452"/>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row>
    <row r="25" spans="1:80" x14ac:dyDescent="0.25">
      <c r="A25" s="55"/>
      <c r="B25" s="427"/>
      <c r="C25" s="427"/>
      <c r="D25" s="428"/>
      <c r="E25" s="468"/>
      <c r="F25" s="469"/>
      <c r="G25" s="469"/>
      <c r="H25" s="469"/>
      <c r="I25" s="470"/>
      <c r="J25" s="496"/>
      <c r="K25" s="497"/>
      <c r="L25" s="497"/>
      <c r="M25" s="497"/>
      <c r="N25" s="497"/>
      <c r="O25" s="498"/>
      <c r="P25" s="496"/>
      <c r="Q25" s="497"/>
      <c r="R25" s="497"/>
      <c r="S25" s="497"/>
      <c r="T25" s="497"/>
      <c r="U25" s="498"/>
      <c r="V25" s="496"/>
      <c r="W25" s="497"/>
      <c r="X25" s="497"/>
      <c r="Y25" s="497"/>
      <c r="Z25" s="497"/>
      <c r="AA25" s="498"/>
      <c r="AB25" s="479"/>
      <c r="AC25" s="476"/>
      <c r="AD25" s="474"/>
      <c r="AE25" s="474"/>
      <c r="AF25" s="474"/>
      <c r="AG25" s="475"/>
      <c r="AH25" s="487"/>
      <c r="AI25" s="488"/>
      <c r="AJ25" s="488"/>
      <c r="AK25" s="488"/>
      <c r="AL25" s="488"/>
      <c r="AM25" s="489"/>
      <c r="AN25" s="55"/>
      <c r="AO25" s="450"/>
      <c r="AP25" s="451"/>
      <c r="AQ25" s="451"/>
      <c r="AR25" s="451"/>
      <c r="AS25" s="451"/>
      <c r="AT25" s="452"/>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row>
    <row r="26" spans="1:80" x14ac:dyDescent="0.25">
      <c r="A26" s="55"/>
      <c r="B26" s="427"/>
      <c r="C26" s="427"/>
      <c r="D26" s="428"/>
      <c r="E26" s="468"/>
      <c r="F26" s="469"/>
      <c r="G26" s="469"/>
      <c r="H26" s="469"/>
      <c r="I26" s="470"/>
      <c r="J26" s="496" t="str">
        <f ca="1">IF(AND('MAPA DE RIESGO'!$I$52="Media",'MAPA DE RIESGO'!$M$52="Leve"),CONCATENATE("R",'MAPA DE RIESGO'!$B$52),"")</f>
        <v/>
      </c>
      <c r="K26" s="497"/>
      <c r="L26" s="497" t="str">
        <f ca="1">IF(AND('MAPA DE RIESGO'!$I$58="Media",'MAPA DE RIESGO'!$M$58="Leve"),CONCATENATE("R",'MAPA DE RIESGO'!$B$58),"")</f>
        <v/>
      </c>
      <c r="M26" s="497"/>
      <c r="N26" s="497" t="str">
        <f ca="1">IF(AND('MAPA DE RIESGO'!$I$64="Media",'MAPA DE RIESGO'!$M$64="Leve"),CONCATENATE("R",'MAPA DE RIESGO'!$B$64),"")</f>
        <v/>
      </c>
      <c r="O26" s="498"/>
      <c r="P26" s="496" t="str">
        <f ca="1">IF(AND('MAPA DE RIESGO'!$I$52="Media",'MAPA DE RIESGO'!$M$52="Menor"),CONCATENATE("R",'MAPA DE RIESGO'!$B$52),"")</f>
        <v/>
      </c>
      <c r="Q26" s="497"/>
      <c r="R26" s="497" t="str">
        <f ca="1">IF(AND('MAPA DE RIESGO'!$I$58="Media",'MAPA DE RIESGO'!$M$58="Menor"),CONCATENATE("R",'MAPA DE RIESGO'!$B$58),"")</f>
        <v/>
      </c>
      <c r="S26" s="497"/>
      <c r="T26" s="497" t="str">
        <f ca="1">IF(AND('MAPA DE RIESGO'!$I$64="Media",'MAPA DE RIESGO'!$M$64="Menor"),CONCATENATE("R",'MAPA DE RIESGO'!$B$64),"")</f>
        <v/>
      </c>
      <c r="U26" s="498"/>
      <c r="V26" s="496" t="str">
        <f ca="1">IF(AND('MAPA DE RIESGO'!$I$52="Media",'MAPA DE RIESGO'!$M$52="Moderado"),CONCATENATE("R",'MAPA DE RIESGO'!$B$52),"")</f>
        <v/>
      </c>
      <c r="W26" s="497"/>
      <c r="X26" s="497" t="str">
        <f ca="1">IF(AND('MAPA DE RIESGO'!$I$58="Media",'MAPA DE RIESGO'!$M$58="Moderado"),CONCATENATE("R",'MAPA DE RIESGO'!$B$58),"")</f>
        <v/>
      </c>
      <c r="Y26" s="497"/>
      <c r="Z26" s="497" t="str">
        <f ca="1">IF(AND('MAPA DE RIESGO'!$I$64="Media",'MAPA DE RIESGO'!$M$64="Moderado"),CONCATENATE("R",'MAPA DE RIESGO'!$B$64),"")</f>
        <v/>
      </c>
      <c r="AA26" s="498"/>
      <c r="AB26" s="479" t="str">
        <f ca="1">IF(AND('MAPA DE RIESGO'!$I$52="Media",'MAPA DE RIESGO'!$M$52="Mayor"),CONCATENATE("R",'MAPA DE RIESGO'!$B$52),"")</f>
        <v/>
      </c>
      <c r="AC26" s="476"/>
      <c r="AD26" s="474" t="str">
        <f ca="1">IF(AND('MAPA DE RIESGO'!$I$58="Media",'MAPA DE RIESGO'!$M$58="Mayor"),CONCATENATE("R",'MAPA DE RIESGO'!$B$58),"")</f>
        <v/>
      </c>
      <c r="AE26" s="474"/>
      <c r="AF26" s="474" t="str">
        <f ca="1">IF(AND('MAPA DE RIESGO'!$I$64="Media",'MAPA DE RIESGO'!$M$64="Mayor"),CONCATENATE("R",'MAPA DE RIESGO'!$B$64),"")</f>
        <v/>
      </c>
      <c r="AG26" s="475"/>
      <c r="AH26" s="487" t="str">
        <f ca="1">IF(AND('MAPA DE RIESGO'!$I$52="Media",'MAPA DE RIESGO'!$M$52="Catastrófico"),CONCATENATE("R",'MAPA DE RIESGO'!$B$52),"")</f>
        <v/>
      </c>
      <c r="AI26" s="488"/>
      <c r="AJ26" s="488" t="str">
        <f ca="1">IF(AND('MAPA DE RIESGO'!$I$58="Media",'MAPA DE RIESGO'!$M$58="Catastrófico"),CONCATENATE("R",'MAPA DE RIESGO'!$B$58),"")</f>
        <v/>
      </c>
      <c r="AK26" s="488"/>
      <c r="AL26" s="488" t="str">
        <f ca="1">IF(AND('MAPA DE RIESGO'!$I$64="Media",'MAPA DE RIESGO'!$M$64="Catastrófico"),CONCATENATE("R",'MAPA DE RIESGO'!$B$64),"")</f>
        <v/>
      </c>
      <c r="AM26" s="489"/>
      <c r="AN26" s="55"/>
      <c r="AO26" s="450"/>
      <c r="AP26" s="451"/>
      <c r="AQ26" s="451"/>
      <c r="AR26" s="451"/>
      <c r="AS26" s="451"/>
      <c r="AT26" s="452"/>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row>
    <row r="27" spans="1:80" x14ac:dyDescent="0.25">
      <c r="A27" s="55"/>
      <c r="B27" s="427"/>
      <c r="C27" s="427"/>
      <c r="D27" s="428"/>
      <c r="E27" s="468"/>
      <c r="F27" s="469"/>
      <c r="G27" s="469"/>
      <c r="H27" s="469"/>
      <c r="I27" s="470"/>
      <c r="J27" s="496"/>
      <c r="K27" s="497"/>
      <c r="L27" s="497"/>
      <c r="M27" s="497"/>
      <c r="N27" s="497"/>
      <c r="O27" s="498"/>
      <c r="P27" s="496"/>
      <c r="Q27" s="497"/>
      <c r="R27" s="497"/>
      <c r="S27" s="497"/>
      <c r="T27" s="497"/>
      <c r="U27" s="498"/>
      <c r="V27" s="496"/>
      <c r="W27" s="497"/>
      <c r="X27" s="497"/>
      <c r="Y27" s="497"/>
      <c r="Z27" s="497"/>
      <c r="AA27" s="498"/>
      <c r="AB27" s="479"/>
      <c r="AC27" s="476"/>
      <c r="AD27" s="474"/>
      <c r="AE27" s="474"/>
      <c r="AF27" s="474"/>
      <c r="AG27" s="475"/>
      <c r="AH27" s="487"/>
      <c r="AI27" s="488"/>
      <c r="AJ27" s="488"/>
      <c r="AK27" s="488"/>
      <c r="AL27" s="488"/>
      <c r="AM27" s="489"/>
      <c r="AN27" s="55"/>
      <c r="AO27" s="450"/>
      <c r="AP27" s="451"/>
      <c r="AQ27" s="451"/>
      <c r="AR27" s="451"/>
      <c r="AS27" s="451"/>
      <c r="AT27" s="452"/>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row>
    <row r="28" spans="1:80" x14ac:dyDescent="0.25">
      <c r="A28" s="55"/>
      <c r="B28" s="427"/>
      <c r="C28" s="427"/>
      <c r="D28" s="428"/>
      <c r="E28" s="468"/>
      <c r="F28" s="469"/>
      <c r="G28" s="469"/>
      <c r="H28" s="469"/>
      <c r="I28" s="470"/>
      <c r="J28" s="496" t="str">
        <f ca="1">IF(AND('MAPA DE RIESGO'!$I$70="Media",'MAPA DE RIESGO'!$M$70="Leve"),CONCATENATE("R",'MAPA DE RIESGO'!$B$70),"")</f>
        <v/>
      </c>
      <c r="K28" s="497"/>
      <c r="L28" s="497" t="str">
        <f>IF(AND('MAPA DE RIESGO'!$I$76="Media",'MAPA DE RIESGO'!$M$76="Leve"),CONCATENATE("R",'MAPA DE RIESGO'!$B$76),"")</f>
        <v/>
      </c>
      <c r="M28" s="497"/>
      <c r="N28" s="497" t="str">
        <f>IF(AND('MAPA DE RIESGO'!$I$82="Media",'MAPA DE RIESGO'!$M$82="Leve"),CONCATENATE("R",'MAPA DE RIESGO'!$B$82),"")</f>
        <v/>
      </c>
      <c r="O28" s="498"/>
      <c r="P28" s="496" t="str">
        <f ca="1">IF(AND('MAPA DE RIESGO'!$I$70="Media",'MAPA DE RIESGO'!$M$70="Menor"),CONCATENATE("R",'MAPA DE RIESGO'!$B$70),"")</f>
        <v/>
      </c>
      <c r="Q28" s="497"/>
      <c r="R28" s="497" t="str">
        <f>IF(AND('MAPA DE RIESGO'!$I$76="Media",'MAPA DE RIESGO'!$M$76="Menor"),CONCATENATE("R",'MAPA DE RIESGO'!$B$76),"")</f>
        <v/>
      </c>
      <c r="S28" s="497"/>
      <c r="T28" s="497" t="str">
        <f>IF(AND('MAPA DE RIESGO'!$I$82="Media",'MAPA DE RIESGO'!$M$82="Menor"),CONCATENATE("R",'MAPA DE RIESGO'!$B$82),"")</f>
        <v/>
      </c>
      <c r="U28" s="498"/>
      <c r="V28" s="496" t="str">
        <f ca="1">IF(AND('MAPA DE RIESGO'!$I$70="Media",'MAPA DE RIESGO'!$M$70="Moderado"),CONCATENATE("R",'MAPA DE RIESGO'!$B$70),"")</f>
        <v/>
      </c>
      <c r="W28" s="497"/>
      <c r="X28" s="497" t="str">
        <f>IF(AND('MAPA DE RIESGO'!$I$76="Media",'MAPA DE RIESGO'!$M$76="Moderado"),CONCATENATE("R",'MAPA DE RIESGO'!$B$76),"")</f>
        <v/>
      </c>
      <c r="Y28" s="497"/>
      <c r="Z28" s="497" t="str">
        <f>IF(AND('MAPA DE RIESGO'!$I$82="Media",'MAPA DE RIESGO'!$M$82="Moderado"),CONCATENATE("R",'MAPA DE RIESGO'!$B$82),"")</f>
        <v/>
      </c>
      <c r="AA28" s="498"/>
      <c r="AB28" s="479" t="str">
        <f ca="1">IF(AND('MAPA DE RIESGO'!$I$70="Media",'MAPA DE RIESGO'!$M$70="Mayor"),CONCATENATE("R",'MAPA DE RIESGO'!$B$70),"")</f>
        <v/>
      </c>
      <c r="AC28" s="476"/>
      <c r="AD28" s="474" t="str">
        <f>IF(AND('MAPA DE RIESGO'!$I$76="Media",'MAPA DE RIESGO'!$M$76="Mayor"),CONCATENATE("R",'MAPA DE RIESGO'!$B$76),"")</f>
        <v/>
      </c>
      <c r="AE28" s="474"/>
      <c r="AF28" s="474" t="str">
        <f>IF(AND('MAPA DE RIESGO'!$I$82="Media",'MAPA DE RIESGO'!$M$82="Mayor"),CONCATENATE("R",'MAPA DE RIESGO'!$B$82),"")</f>
        <v/>
      </c>
      <c r="AG28" s="475"/>
      <c r="AH28" s="487" t="str">
        <f ca="1">IF(AND('MAPA DE RIESGO'!$I$70="Media",'MAPA DE RIESGO'!$M$70="Catastrófico"),CONCATENATE("R",'MAPA DE RIESGO'!$B$70),"")</f>
        <v/>
      </c>
      <c r="AI28" s="488"/>
      <c r="AJ28" s="488" t="str">
        <f>IF(AND('MAPA DE RIESGO'!$I$76="Media",'MAPA DE RIESGO'!$M$76="Catastrófico"),CONCATENATE("R",'MAPA DE RIESGO'!$B$76),"")</f>
        <v/>
      </c>
      <c r="AK28" s="488"/>
      <c r="AL28" s="488" t="str">
        <f>IF(AND('MAPA DE RIESGO'!$I$82="Media",'MAPA DE RIESGO'!$M$82="Catastrófico"),CONCATENATE("R",'MAPA DE RIESGO'!$B$82),"")</f>
        <v/>
      </c>
      <c r="AM28" s="489"/>
      <c r="AN28" s="55"/>
      <c r="AO28" s="450"/>
      <c r="AP28" s="451"/>
      <c r="AQ28" s="451"/>
      <c r="AR28" s="451"/>
      <c r="AS28" s="451"/>
      <c r="AT28" s="452"/>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row>
    <row r="29" spans="1:80" ht="15.75" thickBot="1" x14ac:dyDescent="0.3">
      <c r="A29" s="55"/>
      <c r="B29" s="427"/>
      <c r="C29" s="427"/>
      <c r="D29" s="428"/>
      <c r="E29" s="471"/>
      <c r="F29" s="472"/>
      <c r="G29" s="472"/>
      <c r="H29" s="472"/>
      <c r="I29" s="473"/>
      <c r="J29" s="496"/>
      <c r="K29" s="497"/>
      <c r="L29" s="497"/>
      <c r="M29" s="497"/>
      <c r="N29" s="497"/>
      <c r="O29" s="498"/>
      <c r="P29" s="499"/>
      <c r="Q29" s="500"/>
      <c r="R29" s="500"/>
      <c r="S29" s="500"/>
      <c r="T29" s="500"/>
      <c r="U29" s="501"/>
      <c r="V29" s="499"/>
      <c r="W29" s="500"/>
      <c r="X29" s="500"/>
      <c r="Y29" s="500"/>
      <c r="Z29" s="500"/>
      <c r="AA29" s="501"/>
      <c r="AB29" s="484"/>
      <c r="AC29" s="485"/>
      <c r="AD29" s="485"/>
      <c r="AE29" s="485"/>
      <c r="AF29" s="485"/>
      <c r="AG29" s="486"/>
      <c r="AH29" s="490"/>
      <c r="AI29" s="491"/>
      <c r="AJ29" s="491"/>
      <c r="AK29" s="491"/>
      <c r="AL29" s="491"/>
      <c r="AM29" s="492"/>
      <c r="AN29" s="55"/>
      <c r="AO29" s="453"/>
      <c r="AP29" s="454"/>
      <c r="AQ29" s="454"/>
      <c r="AR29" s="454"/>
      <c r="AS29" s="454"/>
      <c r="AT29" s="455"/>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row>
    <row r="30" spans="1:80" x14ac:dyDescent="0.25">
      <c r="A30" s="55"/>
      <c r="B30" s="427"/>
      <c r="C30" s="427"/>
      <c r="D30" s="428"/>
      <c r="E30" s="465" t="s">
        <v>105</v>
      </c>
      <c r="F30" s="466"/>
      <c r="G30" s="466"/>
      <c r="H30" s="466"/>
      <c r="I30" s="466"/>
      <c r="J30" s="511" t="str">
        <f ca="1">IF(AND('MAPA DE RIESGO'!$I$16="Baja",'MAPA DE RIESGO'!$M$16="Leve"),CONCATENATE("R",'MAPA DE RIESGO'!$B$16),"")</f>
        <v/>
      </c>
      <c r="K30" s="512"/>
      <c r="L30" s="512" t="str">
        <f ca="1">IF(AND('MAPA DE RIESGO'!$I$22="Baja",'MAPA DE RIESGO'!$M$22="Leve"),CONCATENATE("R",'MAPA DE RIESGO'!$B$22),"")</f>
        <v/>
      </c>
      <c r="M30" s="512"/>
      <c r="N30" s="512" t="str">
        <f ca="1">IF(AND('MAPA DE RIESGO'!$I$28="Baja",'MAPA DE RIESGO'!$M$28="Leve"),CONCATENATE("R",'MAPA DE RIESGO'!$B$28),"")</f>
        <v/>
      </c>
      <c r="O30" s="513"/>
      <c r="P30" s="503" t="str">
        <f ca="1">IF(AND('MAPA DE RIESGO'!$I$16="Baja",'MAPA DE RIESGO'!$M$16="Menor"),CONCATENATE("R",'MAPA DE RIESGO'!$B$16),"")</f>
        <v/>
      </c>
      <c r="Q30" s="503"/>
      <c r="R30" s="503" t="str">
        <f ca="1">IF(AND('MAPA DE RIESGO'!$I$22="Baja",'MAPA DE RIESGO'!$M$22="Menor"),CONCATENATE("R",'MAPA DE RIESGO'!$B$22),"")</f>
        <v/>
      </c>
      <c r="S30" s="503"/>
      <c r="T30" s="503" t="str">
        <f ca="1">IF(AND('MAPA DE RIESGO'!$I$28="Baja",'MAPA DE RIESGO'!$M$28="Menor"),CONCATENATE("R",'MAPA DE RIESGO'!$B$28),"")</f>
        <v/>
      </c>
      <c r="U30" s="504"/>
      <c r="V30" s="502" t="str">
        <f ca="1">IF(AND('MAPA DE RIESGO'!$I$16="Baja",'MAPA DE RIESGO'!$M$16="Moderado"),CONCATENATE("R",'MAPA DE RIESGO'!$B$16),"")</f>
        <v/>
      </c>
      <c r="W30" s="503"/>
      <c r="X30" s="503" t="str">
        <f ca="1">IF(AND('MAPA DE RIESGO'!$I$22="Baja",'MAPA DE RIESGO'!$M$22="Moderado"),CONCATENATE("R",'MAPA DE RIESGO'!$B$22),"")</f>
        <v/>
      </c>
      <c r="Y30" s="503"/>
      <c r="Z30" s="503" t="str">
        <f ca="1">IF(AND('MAPA DE RIESGO'!$I$28="Baja",'MAPA DE RIESGO'!$M$28="Moderado"),CONCATENATE("R",'MAPA DE RIESGO'!$B$28),"")</f>
        <v/>
      </c>
      <c r="AA30" s="504"/>
      <c r="AB30" s="477" t="str">
        <f ca="1">IF(AND('MAPA DE RIESGO'!$I$16="Baja",'MAPA DE RIESGO'!$M$16="Mayor"),CONCATENATE("R",'MAPA DE RIESGO'!$B$16),"")</f>
        <v/>
      </c>
      <c r="AC30" s="478"/>
      <c r="AD30" s="478" t="str">
        <f ca="1">IF(AND('MAPA DE RIESGO'!$I$22="Baja",'MAPA DE RIESGO'!$M$22="Mayor"),CONCATENATE("R",'MAPA DE RIESGO'!$B$22),"")</f>
        <v/>
      </c>
      <c r="AE30" s="478"/>
      <c r="AF30" s="478" t="str">
        <f ca="1">IF(AND('MAPA DE RIESGO'!$I$28="Baja",'MAPA DE RIESGO'!$M$28="Mayor"),CONCATENATE("R",'MAPA DE RIESGO'!$B$28),"")</f>
        <v/>
      </c>
      <c r="AG30" s="480"/>
      <c r="AH30" s="493" t="str">
        <f ca="1">IF(AND('MAPA DE RIESGO'!$I$16="Baja",'MAPA DE RIESGO'!$M$16="Catastrófico"),CONCATENATE("R",'MAPA DE RIESGO'!$B$16),"")</f>
        <v>R1</v>
      </c>
      <c r="AI30" s="494"/>
      <c r="AJ30" s="494" t="str">
        <f ca="1">IF(AND('MAPA DE RIESGO'!$I$22="Baja",'MAPA DE RIESGO'!$M$22="Catastrófico"),CONCATENATE("R",'MAPA DE RIESGO'!$B$22),"")</f>
        <v/>
      </c>
      <c r="AK30" s="494"/>
      <c r="AL30" s="494" t="str">
        <f ca="1">IF(AND('MAPA DE RIESGO'!$I$28="Baja",'MAPA DE RIESGO'!$M$28="Catastrófico"),CONCATENATE("R",'MAPA DE RIESGO'!$B$28),"")</f>
        <v/>
      </c>
      <c r="AM30" s="495"/>
      <c r="AN30" s="55"/>
      <c r="AO30" s="456" t="s">
        <v>74</v>
      </c>
      <c r="AP30" s="457"/>
      <c r="AQ30" s="457"/>
      <c r="AR30" s="457"/>
      <c r="AS30" s="457"/>
      <c r="AT30" s="458"/>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row>
    <row r="31" spans="1:80" x14ac:dyDescent="0.25">
      <c r="A31" s="55"/>
      <c r="B31" s="427"/>
      <c r="C31" s="427"/>
      <c r="D31" s="428"/>
      <c r="E31" s="468"/>
      <c r="F31" s="469"/>
      <c r="G31" s="469"/>
      <c r="H31" s="469"/>
      <c r="I31" s="482"/>
      <c r="J31" s="507"/>
      <c r="K31" s="505"/>
      <c r="L31" s="505"/>
      <c r="M31" s="505"/>
      <c r="N31" s="505"/>
      <c r="O31" s="506"/>
      <c r="P31" s="497"/>
      <c r="Q31" s="497"/>
      <c r="R31" s="497"/>
      <c r="S31" s="497"/>
      <c r="T31" s="497"/>
      <c r="U31" s="498"/>
      <c r="V31" s="496"/>
      <c r="W31" s="497"/>
      <c r="X31" s="497"/>
      <c r="Y31" s="497"/>
      <c r="Z31" s="497"/>
      <c r="AA31" s="498"/>
      <c r="AB31" s="479"/>
      <c r="AC31" s="476"/>
      <c r="AD31" s="476"/>
      <c r="AE31" s="476"/>
      <c r="AF31" s="476"/>
      <c r="AG31" s="475"/>
      <c r="AH31" s="487"/>
      <c r="AI31" s="488"/>
      <c r="AJ31" s="488"/>
      <c r="AK31" s="488"/>
      <c r="AL31" s="488"/>
      <c r="AM31" s="489"/>
      <c r="AN31" s="55"/>
      <c r="AO31" s="459"/>
      <c r="AP31" s="460"/>
      <c r="AQ31" s="460"/>
      <c r="AR31" s="460"/>
      <c r="AS31" s="460"/>
      <c r="AT31" s="461"/>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row>
    <row r="32" spans="1:80" x14ac:dyDescent="0.25">
      <c r="A32" s="55"/>
      <c r="B32" s="427"/>
      <c r="C32" s="427"/>
      <c r="D32" s="428"/>
      <c r="E32" s="468"/>
      <c r="F32" s="469"/>
      <c r="G32" s="469"/>
      <c r="H32" s="469"/>
      <c r="I32" s="482"/>
      <c r="J32" s="507" t="str">
        <f ca="1">IF(AND('MAPA DE RIESGO'!$I$34="Baja",'MAPA DE RIESGO'!$M$34="Leve"),CONCATENATE("R",'MAPA DE RIESGO'!$B$34),"")</f>
        <v/>
      </c>
      <c r="K32" s="505"/>
      <c r="L32" s="505" t="str">
        <f ca="1">IF(AND('MAPA DE RIESGO'!$I$40="Baja",'MAPA DE RIESGO'!$M$40="Leve"),CONCATENATE("R",'MAPA DE RIESGO'!$B$40),"")</f>
        <v/>
      </c>
      <c r="M32" s="505"/>
      <c r="N32" s="505" t="str">
        <f ca="1">IF(AND('MAPA DE RIESGO'!$I$46="Baja",'MAPA DE RIESGO'!$M$46="Leve"),CONCATENATE("R",'MAPA DE RIESGO'!$B$46),"")</f>
        <v/>
      </c>
      <c r="O32" s="506"/>
      <c r="P32" s="497" t="str">
        <f ca="1">IF(AND('MAPA DE RIESGO'!$I$34="Baja",'MAPA DE RIESGO'!$M$34="Menor"),CONCATENATE("R",'MAPA DE RIESGO'!$B$34),"")</f>
        <v/>
      </c>
      <c r="Q32" s="497"/>
      <c r="R32" s="497" t="str">
        <f ca="1">IF(AND('MAPA DE RIESGO'!$I$40="Baja",'MAPA DE RIESGO'!$M$40="Menor"),CONCATENATE("R",'MAPA DE RIESGO'!$B$40),"")</f>
        <v/>
      </c>
      <c r="S32" s="497"/>
      <c r="T32" s="497" t="str">
        <f ca="1">IF(AND('MAPA DE RIESGO'!$I$46="Baja",'MAPA DE RIESGO'!$M$46="Menor"),CONCATENATE("R",'MAPA DE RIESGO'!$B$46),"")</f>
        <v/>
      </c>
      <c r="U32" s="498"/>
      <c r="V32" s="496" t="str">
        <f ca="1">IF(AND('MAPA DE RIESGO'!$I$34="Baja",'MAPA DE RIESGO'!$M$34="Moderado"),CONCATENATE("R",'MAPA DE RIESGO'!$B$34),"")</f>
        <v/>
      </c>
      <c r="W32" s="497"/>
      <c r="X32" s="497" t="str">
        <f ca="1">IF(AND('MAPA DE RIESGO'!$I$40="Baja",'MAPA DE RIESGO'!$M$40="Moderado"),CONCATENATE("R",'MAPA DE RIESGO'!$B$40),"")</f>
        <v/>
      </c>
      <c r="Y32" s="497"/>
      <c r="Z32" s="497" t="str">
        <f ca="1">IF(AND('MAPA DE RIESGO'!$I$46="Baja",'MAPA DE RIESGO'!$M$46="Moderado"),CONCATENATE("R",'MAPA DE RIESGO'!$B$46),"")</f>
        <v/>
      </c>
      <c r="AA32" s="498"/>
      <c r="AB32" s="479" t="str">
        <f ca="1">IF(AND('MAPA DE RIESGO'!$I$34="Baja",'MAPA DE RIESGO'!$M$34="Mayor"),CONCATENATE("R",'MAPA DE RIESGO'!$B$34),"")</f>
        <v/>
      </c>
      <c r="AC32" s="476"/>
      <c r="AD32" s="474" t="str">
        <f ca="1">IF(AND('MAPA DE RIESGO'!$I$40="Baja",'MAPA DE RIESGO'!$M$40="Mayor"),CONCATENATE("R",'MAPA DE RIESGO'!$B$40),"")</f>
        <v/>
      </c>
      <c r="AE32" s="474"/>
      <c r="AF32" s="474" t="str">
        <f ca="1">IF(AND('MAPA DE RIESGO'!$I$46="Baja",'MAPA DE RIESGO'!$M$46="Mayor"),CONCATENATE("R",'MAPA DE RIESGO'!$B$46),"")</f>
        <v/>
      </c>
      <c r="AG32" s="475"/>
      <c r="AH32" s="487" t="str">
        <f ca="1">IF(AND('MAPA DE RIESGO'!$I$34="Baja",'MAPA DE RIESGO'!$M$34="Catastrófico"),CONCATENATE("R",'MAPA DE RIESGO'!$B$34),"")</f>
        <v/>
      </c>
      <c r="AI32" s="488"/>
      <c r="AJ32" s="488" t="str">
        <f ca="1">IF(AND('MAPA DE RIESGO'!$I$40="Baja",'MAPA DE RIESGO'!$M$40="Catastrófico"),CONCATENATE("R",'MAPA DE RIESGO'!$B$40),"")</f>
        <v/>
      </c>
      <c r="AK32" s="488"/>
      <c r="AL32" s="488" t="str">
        <f ca="1">IF(AND('MAPA DE RIESGO'!$I$46="Baja",'MAPA DE RIESGO'!$M$46="Catastrófico"),CONCATENATE("R",'MAPA DE RIESGO'!$B$46),"")</f>
        <v/>
      </c>
      <c r="AM32" s="489"/>
      <c r="AN32" s="55"/>
      <c r="AO32" s="459"/>
      <c r="AP32" s="460"/>
      <c r="AQ32" s="460"/>
      <c r="AR32" s="460"/>
      <c r="AS32" s="460"/>
      <c r="AT32" s="461"/>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row>
    <row r="33" spans="1:80" x14ac:dyDescent="0.25">
      <c r="A33" s="55"/>
      <c r="B33" s="427"/>
      <c r="C33" s="427"/>
      <c r="D33" s="428"/>
      <c r="E33" s="468"/>
      <c r="F33" s="469"/>
      <c r="G33" s="469"/>
      <c r="H33" s="469"/>
      <c r="I33" s="482"/>
      <c r="J33" s="507"/>
      <c r="K33" s="505"/>
      <c r="L33" s="505"/>
      <c r="M33" s="505"/>
      <c r="N33" s="505"/>
      <c r="O33" s="506"/>
      <c r="P33" s="497"/>
      <c r="Q33" s="497"/>
      <c r="R33" s="497"/>
      <c r="S33" s="497"/>
      <c r="T33" s="497"/>
      <c r="U33" s="498"/>
      <c r="V33" s="496"/>
      <c r="W33" s="497"/>
      <c r="X33" s="497"/>
      <c r="Y33" s="497"/>
      <c r="Z33" s="497"/>
      <c r="AA33" s="498"/>
      <c r="AB33" s="479"/>
      <c r="AC33" s="476"/>
      <c r="AD33" s="474"/>
      <c r="AE33" s="474"/>
      <c r="AF33" s="474"/>
      <c r="AG33" s="475"/>
      <c r="AH33" s="487"/>
      <c r="AI33" s="488"/>
      <c r="AJ33" s="488"/>
      <c r="AK33" s="488"/>
      <c r="AL33" s="488"/>
      <c r="AM33" s="489"/>
      <c r="AN33" s="55"/>
      <c r="AO33" s="459"/>
      <c r="AP33" s="460"/>
      <c r="AQ33" s="460"/>
      <c r="AR33" s="460"/>
      <c r="AS33" s="460"/>
      <c r="AT33" s="461"/>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row>
    <row r="34" spans="1:80" x14ac:dyDescent="0.25">
      <c r="A34" s="55"/>
      <c r="B34" s="427"/>
      <c r="C34" s="427"/>
      <c r="D34" s="428"/>
      <c r="E34" s="468"/>
      <c r="F34" s="469"/>
      <c r="G34" s="469"/>
      <c r="H34" s="469"/>
      <c r="I34" s="482"/>
      <c r="J34" s="507" t="str">
        <f ca="1">IF(AND('MAPA DE RIESGO'!$I$52="Baja",'MAPA DE RIESGO'!$M$52="Leve"),CONCATENATE("R",'MAPA DE RIESGO'!$B$52),"")</f>
        <v/>
      </c>
      <c r="K34" s="505"/>
      <c r="L34" s="505" t="str">
        <f ca="1">IF(AND('MAPA DE RIESGO'!$I$58="Baja",'MAPA DE RIESGO'!$M$58="Leve"),CONCATENATE("R",'MAPA DE RIESGO'!$B$58),"")</f>
        <v/>
      </c>
      <c r="M34" s="505"/>
      <c r="N34" s="505" t="str">
        <f ca="1">IF(AND('MAPA DE RIESGO'!$I$64="Baja",'MAPA DE RIESGO'!$M$64="Leve"),CONCATENATE("R",'MAPA DE RIESGO'!$B$64),"")</f>
        <v/>
      </c>
      <c r="O34" s="506"/>
      <c r="P34" s="497" t="str">
        <f ca="1">IF(AND('MAPA DE RIESGO'!$I$52="Baja",'MAPA DE RIESGO'!$M$52="Menor"),CONCATENATE("R",'MAPA DE RIESGO'!$B$52),"")</f>
        <v/>
      </c>
      <c r="Q34" s="497"/>
      <c r="R34" s="497" t="str">
        <f ca="1">IF(AND('MAPA DE RIESGO'!$I$58="Baja",'MAPA DE RIESGO'!$M$58="Menor"),CONCATENATE("R",'MAPA DE RIESGO'!$B$58),"")</f>
        <v/>
      </c>
      <c r="S34" s="497"/>
      <c r="T34" s="497" t="str">
        <f ca="1">IF(AND('MAPA DE RIESGO'!$I$64="Baja",'MAPA DE RIESGO'!$M$64="Menor"),CONCATENATE("R",'MAPA DE RIESGO'!$B$64),"")</f>
        <v/>
      </c>
      <c r="U34" s="498"/>
      <c r="V34" s="496" t="str">
        <f ca="1">IF(AND('MAPA DE RIESGO'!$I$52="Baja",'MAPA DE RIESGO'!$M$52="Moderado"),CONCATENATE("R",'MAPA DE RIESGO'!$B$52),"")</f>
        <v/>
      </c>
      <c r="W34" s="497"/>
      <c r="X34" s="497" t="str">
        <f ca="1">IF(AND('MAPA DE RIESGO'!$I$58="Baja",'MAPA DE RIESGO'!$M$58="Moderado"),CONCATENATE("R",'MAPA DE RIESGO'!$B$58),"")</f>
        <v/>
      </c>
      <c r="Y34" s="497"/>
      <c r="Z34" s="497" t="str">
        <f ca="1">IF(AND('MAPA DE RIESGO'!$I$64="Baja",'MAPA DE RIESGO'!$M$64="Moderado"),CONCATENATE("R",'MAPA DE RIESGO'!$B$64),"")</f>
        <v/>
      </c>
      <c r="AA34" s="498"/>
      <c r="AB34" s="479" t="str">
        <f ca="1">IF(AND('MAPA DE RIESGO'!$I$52="Baja",'MAPA DE RIESGO'!$M$52="Mayor"),CONCATENATE("R",'MAPA DE RIESGO'!$B$52),"")</f>
        <v/>
      </c>
      <c r="AC34" s="476"/>
      <c r="AD34" s="474" t="str">
        <f ca="1">IF(AND('MAPA DE RIESGO'!$I$58="Baja",'MAPA DE RIESGO'!$M$58="Mayor"),CONCATENATE("R",'MAPA DE RIESGO'!$B$58),"")</f>
        <v/>
      </c>
      <c r="AE34" s="474"/>
      <c r="AF34" s="474" t="str">
        <f ca="1">IF(AND('MAPA DE RIESGO'!$I$64="Baja",'MAPA DE RIESGO'!$M$64="Mayor"),CONCATENATE("R",'MAPA DE RIESGO'!$B$64),"")</f>
        <v/>
      </c>
      <c r="AG34" s="475"/>
      <c r="AH34" s="487" t="str">
        <f ca="1">IF(AND('MAPA DE RIESGO'!$I$52="Baja",'MAPA DE RIESGO'!$M$52="Catastrófico"),CONCATENATE("R",'MAPA DE RIESGO'!$B$52),"")</f>
        <v/>
      </c>
      <c r="AI34" s="488"/>
      <c r="AJ34" s="488" t="str">
        <f ca="1">IF(AND('MAPA DE RIESGO'!$I$58="Baja",'MAPA DE RIESGO'!$M$58="Catastrófico"),CONCATENATE("R",'MAPA DE RIESGO'!$B$58),"")</f>
        <v/>
      </c>
      <c r="AK34" s="488"/>
      <c r="AL34" s="488" t="str">
        <f ca="1">IF(AND('MAPA DE RIESGO'!$I$64="Baja",'MAPA DE RIESGO'!$M$64="Catastrófico"),CONCATENATE("R",'MAPA DE RIESGO'!$B$64),"")</f>
        <v/>
      </c>
      <c r="AM34" s="489"/>
      <c r="AN34" s="55"/>
      <c r="AO34" s="459"/>
      <c r="AP34" s="460"/>
      <c r="AQ34" s="460"/>
      <c r="AR34" s="460"/>
      <c r="AS34" s="460"/>
      <c r="AT34" s="461"/>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row>
    <row r="35" spans="1:80" x14ac:dyDescent="0.25">
      <c r="A35" s="55"/>
      <c r="B35" s="427"/>
      <c r="C35" s="427"/>
      <c r="D35" s="428"/>
      <c r="E35" s="468"/>
      <c r="F35" s="469"/>
      <c r="G35" s="469"/>
      <c r="H35" s="469"/>
      <c r="I35" s="482"/>
      <c r="J35" s="507"/>
      <c r="K35" s="505"/>
      <c r="L35" s="505"/>
      <c r="M35" s="505"/>
      <c r="N35" s="505"/>
      <c r="O35" s="506"/>
      <c r="P35" s="497"/>
      <c r="Q35" s="497"/>
      <c r="R35" s="497"/>
      <c r="S35" s="497"/>
      <c r="T35" s="497"/>
      <c r="U35" s="498"/>
      <c r="V35" s="496"/>
      <c r="W35" s="497"/>
      <c r="X35" s="497"/>
      <c r="Y35" s="497"/>
      <c r="Z35" s="497"/>
      <c r="AA35" s="498"/>
      <c r="AB35" s="479"/>
      <c r="AC35" s="476"/>
      <c r="AD35" s="474"/>
      <c r="AE35" s="474"/>
      <c r="AF35" s="474"/>
      <c r="AG35" s="475"/>
      <c r="AH35" s="487"/>
      <c r="AI35" s="488"/>
      <c r="AJ35" s="488"/>
      <c r="AK35" s="488"/>
      <c r="AL35" s="488"/>
      <c r="AM35" s="489"/>
      <c r="AN35" s="55"/>
      <c r="AO35" s="459"/>
      <c r="AP35" s="460"/>
      <c r="AQ35" s="460"/>
      <c r="AR35" s="460"/>
      <c r="AS35" s="460"/>
      <c r="AT35" s="461"/>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row>
    <row r="36" spans="1:80" x14ac:dyDescent="0.25">
      <c r="A36" s="55"/>
      <c r="B36" s="427"/>
      <c r="C36" s="427"/>
      <c r="D36" s="428"/>
      <c r="E36" s="468"/>
      <c r="F36" s="469"/>
      <c r="G36" s="469"/>
      <c r="H36" s="469"/>
      <c r="I36" s="482"/>
      <c r="J36" s="507" t="str">
        <f ca="1">IF(AND('MAPA DE RIESGO'!$I$70="Baja",'MAPA DE RIESGO'!$M$70="Leve"),CONCATENATE("R",'MAPA DE RIESGO'!$B$70),"")</f>
        <v/>
      </c>
      <c r="K36" s="505"/>
      <c r="L36" s="505" t="str">
        <f>IF(AND('MAPA DE RIESGO'!$I$76="Baja",'MAPA DE RIESGO'!$M$76="Leve"),CONCATENATE("R",'MAPA DE RIESGO'!$B$76),"")</f>
        <v/>
      </c>
      <c r="M36" s="505"/>
      <c r="N36" s="505" t="str">
        <f>IF(AND('MAPA DE RIESGO'!$I$82="Baja",'MAPA DE RIESGO'!$M$82="Leve"),CONCATENATE("R",'MAPA DE RIESGO'!$B$82),"")</f>
        <v/>
      </c>
      <c r="O36" s="506"/>
      <c r="P36" s="497" t="str">
        <f ca="1">IF(AND('MAPA DE RIESGO'!$I$70="Baja",'MAPA DE RIESGO'!$M$70="Menor"),CONCATENATE("R",'MAPA DE RIESGO'!$B$70),"")</f>
        <v/>
      </c>
      <c r="Q36" s="497"/>
      <c r="R36" s="497" t="str">
        <f>IF(AND('MAPA DE RIESGO'!$I$76="Baja",'MAPA DE RIESGO'!$M$76="Menor"),CONCATENATE("R",'MAPA DE RIESGO'!$B$76),"")</f>
        <v/>
      </c>
      <c r="S36" s="497"/>
      <c r="T36" s="497" t="str">
        <f>IF(AND('MAPA DE RIESGO'!$I$82="Baja",'MAPA DE RIESGO'!$M$82="Menor"),CONCATENATE("R",'MAPA DE RIESGO'!$B$82),"")</f>
        <v/>
      </c>
      <c r="U36" s="498"/>
      <c r="V36" s="496" t="str">
        <f ca="1">IF(AND('MAPA DE RIESGO'!$I$70="Baja",'MAPA DE RIESGO'!$M$70="Moderado"),CONCATENATE("R",'MAPA DE RIESGO'!$B$70),"")</f>
        <v/>
      </c>
      <c r="W36" s="497"/>
      <c r="X36" s="497" t="str">
        <f>IF(AND('MAPA DE RIESGO'!$I$76="Baja",'MAPA DE RIESGO'!$M$76="Moderado"),CONCATENATE("R",'MAPA DE RIESGO'!$B$76),"")</f>
        <v/>
      </c>
      <c r="Y36" s="497"/>
      <c r="Z36" s="497" t="str">
        <f>IF(AND('MAPA DE RIESGO'!$I$82="Baja",'MAPA DE RIESGO'!$M$82="Moderado"),CONCATENATE("R",'MAPA DE RIESGO'!$B$82),"")</f>
        <v/>
      </c>
      <c r="AA36" s="498"/>
      <c r="AB36" s="479" t="str">
        <f ca="1">IF(AND('MAPA DE RIESGO'!$I$70="Baja",'MAPA DE RIESGO'!$M$70="Mayor"),CONCATENATE("R",'MAPA DE RIESGO'!$B$70),"")</f>
        <v/>
      </c>
      <c r="AC36" s="476"/>
      <c r="AD36" s="474" t="str">
        <f>IF(AND('MAPA DE RIESGO'!$I$76="Baja",'MAPA DE RIESGO'!$M$76="Mayor"),CONCATENATE("R",'MAPA DE RIESGO'!$B$76),"")</f>
        <v/>
      </c>
      <c r="AE36" s="474"/>
      <c r="AF36" s="474" t="str">
        <f>IF(AND('MAPA DE RIESGO'!$I$82="Baja",'MAPA DE RIESGO'!$M$82="Mayor"),CONCATENATE("R",'MAPA DE RIESGO'!$B$82),"")</f>
        <v/>
      </c>
      <c r="AG36" s="475"/>
      <c r="AH36" s="487" t="str">
        <f ca="1">IF(AND('MAPA DE RIESGO'!$I$70="Baja",'MAPA DE RIESGO'!$M$70="Catastrófico"),CONCATENATE("R",'MAPA DE RIESGO'!$B$70),"")</f>
        <v/>
      </c>
      <c r="AI36" s="488"/>
      <c r="AJ36" s="488" t="str">
        <f>IF(AND('MAPA DE RIESGO'!$I$76="Baja",'MAPA DE RIESGO'!$M$76="Catastrófico"),CONCATENATE("R",'MAPA DE RIESGO'!$B$76),"")</f>
        <v/>
      </c>
      <c r="AK36" s="488"/>
      <c r="AL36" s="488" t="str">
        <f>IF(AND('MAPA DE RIESGO'!$I$82="Baja",'MAPA DE RIESGO'!$M$82="Catastrófico"),CONCATENATE("R",'MAPA DE RIESGO'!$B$82),"")</f>
        <v/>
      </c>
      <c r="AM36" s="489"/>
      <c r="AN36" s="55"/>
      <c r="AO36" s="459"/>
      <c r="AP36" s="460"/>
      <c r="AQ36" s="460"/>
      <c r="AR36" s="460"/>
      <c r="AS36" s="460"/>
      <c r="AT36" s="461"/>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row>
    <row r="37" spans="1:80" ht="15.75" thickBot="1" x14ac:dyDescent="0.3">
      <c r="A37" s="55"/>
      <c r="B37" s="427"/>
      <c r="C37" s="427"/>
      <c r="D37" s="428"/>
      <c r="E37" s="471"/>
      <c r="F37" s="472"/>
      <c r="G37" s="472"/>
      <c r="H37" s="472"/>
      <c r="I37" s="472"/>
      <c r="J37" s="508"/>
      <c r="K37" s="509"/>
      <c r="L37" s="509"/>
      <c r="M37" s="509"/>
      <c r="N37" s="509"/>
      <c r="O37" s="510"/>
      <c r="P37" s="500"/>
      <c r="Q37" s="500"/>
      <c r="R37" s="500"/>
      <c r="S37" s="500"/>
      <c r="T37" s="500"/>
      <c r="U37" s="501"/>
      <c r="V37" s="499"/>
      <c r="W37" s="500"/>
      <c r="X37" s="500"/>
      <c r="Y37" s="500"/>
      <c r="Z37" s="500"/>
      <c r="AA37" s="501"/>
      <c r="AB37" s="484"/>
      <c r="AC37" s="485"/>
      <c r="AD37" s="485"/>
      <c r="AE37" s="485"/>
      <c r="AF37" s="485"/>
      <c r="AG37" s="486"/>
      <c r="AH37" s="490"/>
      <c r="AI37" s="491"/>
      <c r="AJ37" s="491"/>
      <c r="AK37" s="491"/>
      <c r="AL37" s="491"/>
      <c r="AM37" s="492"/>
      <c r="AN37" s="55"/>
      <c r="AO37" s="462"/>
      <c r="AP37" s="463"/>
      <c r="AQ37" s="463"/>
      <c r="AR37" s="463"/>
      <c r="AS37" s="463"/>
      <c r="AT37" s="464"/>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row>
    <row r="38" spans="1:80" x14ac:dyDescent="0.25">
      <c r="A38" s="55"/>
      <c r="B38" s="427"/>
      <c r="C38" s="427"/>
      <c r="D38" s="428"/>
      <c r="E38" s="465" t="s">
        <v>104</v>
      </c>
      <c r="F38" s="466"/>
      <c r="G38" s="466"/>
      <c r="H38" s="466"/>
      <c r="I38" s="467"/>
      <c r="J38" s="511" t="str">
        <f ca="1">IF(AND('MAPA DE RIESGO'!$I$16="Muy Baja",'MAPA DE RIESGO'!$M$16="Leve"),CONCATENATE("R",'MAPA DE RIESGO'!$B$16),"")</f>
        <v/>
      </c>
      <c r="K38" s="512"/>
      <c r="L38" s="512" t="str">
        <f ca="1">IF(AND('MAPA DE RIESGO'!$I$22="Muy Baja",'MAPA DE RIESGO'!$M$22="Leve"),CONCATENATE("R",'MAPA DE RIESGO'!$B$22),"")</f>
        <v/>
      </c>
      <c r="M38" s="512"/>
      <c r="N38" s="512" t="str">
        <f ca="1">IF(AND('MAPA DE RIESGO'!$I$28="Muy Baja",'MAPA DE RIESGO'!$M$28="Leve"),CONCATENATE("R",'MAPA DE RIESGO'!$B$28),"")</f>
        <v/>
      </c>
      <c r="O38" s="513"/>
      <c r="P38" s="511" t="str">
        <f ca="1">IF(AND('MAPA DE RIESGO'!$I$16="Muy Baja",'MAPA DE RIESGO'!$M$16="Menor"),CONCATENATE("R",'MAPA DE RIESGO'!$B$16),"")</f>
        <v/>
      </c>
      <c r="Q38" s="512"/>
      <c r="R38" s="512" t="str">
        <f ca="1">IF(AND('MAPA DE RIESGO'!$I$22="Muy Baja",'MAPA DE RIESGO'!$M$22="Menor"),CONCATENATE("R",'MAPA DE RIESGO'!$B$22),"")</f>
        <v/>
      </c>
      <c r="S38" s="512"/>
      <c r="T38" s="512" t="str">
        <f ca="1">IF(AND('MAPA DE RIESGO'!$I$28="Muy Baja",'MAPA DE RIESGO'!$M$28="Menor"),CONCATENATE("R",'MAPA DE RIESGO'!$B$28),"")</f>
        <v/>
      </c>
      <c r="U38" s="513"/>
      <c r="V38" s="502" t="str">
        <f ca="1">IF(AND('MAPA DE RIESGO'!$I$16="Muy Baja",'MAPA DE RIESGO'!$M$16="Moderado"),CONCATENATE("R",'MAPA DE RIESGO'!$B$16),"")</f>
        <v/>
      </c>
      <c r="W38" s="503"/>
      <c r="X38" s="503" t="str">
        <f ca="1">IF(AND('MAPA DE RIESGO'!$I$22="Muy Baja",'MAPA DE RIESGO'!$M$22="Moderado"),CONCATENATE("R",'MAPA DE RIESGO'!$B$22),"")</f>
        <v/>
      </c>
      <c r="Y38" s="503"/>
      <c r="Z38" s="503" t="str">
        <f ca="1">IF(AND('MAPA DE RIESGO'!$I$28="Muy Baja",'MAPA DE RIESGO'!$M$28="Moderado"),CONCATENATE("R",'MAPA DE RIESGO'!$B$28),"")</f>
        <v/>
      </c>
      <c r="AA38" s="504"/>
      <c r="AB38" s="477" t="str">
        <f ca="1">IF(AND('MAPA DE RIESGO'!$I$16="Muy Baja",'MAPA DE RIESGO'!$M$16="Mayor"),CONCATENATE("R",'MAPA DE RIESGO'!$B$16),"")</f>
        <v/>
      </c>
      <c r="AC38" s="478"/>
      <c r="AD38" s="478" t="str">
        <f ca="1">IF(AND('MAPA DE RIESGO'!$I$22="Muy Baja",'MAPA DE RIESGO'!$M$22="Mayor"),CONCATENATE("R",'MAPA DE RIESGO'!$B$22),"")</f>
        <v/>
      </c>
      <c r="AE38" s="478"/>
      <c r="AF38" s="478" t="str">
        <f ca="1">IF(AND('MAPA DE RIESGO'!$I$28="Muy Baja",'MAPA DE RIESGO'!$M$28="Mayor"),CONCATENATE("R",'MAPA DE RIESGO'!$B$28),"")</f>
        <v/>
      </c>
      <c r="AG38" s="480"/>
      <c r="AH38" s="493" t="str">
        <f ca="1">IF(AND('MAPA DE RIESGO'!$I$16="Muy Baja",'MAPA DE RIESGO'!$M$16="Catastrófico"),CONCATENATE("R",'MAPA DE RIESGO'!$B$16),"")</f>
        <v/>
      </c>
      <c r="AI38" s="494"/>
      <c r="AJ38" s="494" t="str">
        <f ca="1">IF(AND('MAPA DE RIESGO'!$I$22="Muy Baja",'MAPA DE RIESGO'!$M$22="Catastrófico"),CONCATENATE("R",'MAPA DE RIESGO'!$B$22),"")</f>
        <v/>
      </c>
      <c r="AK38" s="494"/>
      <c r="AL38" s="494" t="str">
        <f ca="1">IF(AND('MAPA DE RIESGO'!$I$28="Muy Baja",'MAPA DE RIESGO'!$M$28="Catastrófico"),CONCATENATE("R",'MAPA DE RIESGO'!$B$28),"")</f>
        <v/>
      </c>
      <c r="AM38" s="495"/>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row>
    <row r="39" spans="1:80" x14ac:dyDescent="0.25">
      <c r="A39" s="55"/>
      <c r="B39" s="427"/>
      <c r="C39" s="427"/>
      <c r="D39" s="428"/>
      <c r="E39" s="468"/>
      <c r="F39" s="469"/>
      <c r="G39" s="469"/>
      <c r="H39" s="469"/>
      <c r="I39" s="470"/>
      <c r="J39" s="507"/>
      <c r="K39" s="505"/>
      <c r="L39" s="505"/>
      <c r="M39" s="505"/>
      <c r="N39" s="505"/>
      <c r="O39" s="506"/>
      <c r="P39" s="507"/>
      <c r="Q39" s="505"/>
      <c r="R39" s="505"/>
      <c r="S39" s="505"/>
      <c r="T39" s="505"/>
      <c r="U39" s="506"/>
      <c r="V39" s="496"/>
      <c r="W39" s="497"/>
      <c r="X39" s="497"/>
      <c r="Y39" s="497"/>
      <c r="Z39" s="497"/>
      <c r="AA39" s="498"/>
      <c r="AB39" s="479"/>
      <c r="AC39" s="476"/>
      <c r="AD39" s="476"/>
      <c r="AE39" s="476"/>
      <c r="AF39" s="476"/>
      <c r="AG39" s="475"/>
      <c r="AH39" s="487"/>
      <c r="AI39" s="488"/>
      <c r="AJ39" s="488"/>
      <c r="AK39" s="488"/>
      <c r="AL39" s="488"/>
      <c r="AM39" s="489"/>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row>
    <row r="40" spans="1:80" x14ac:dyDescent="0.25">
      <c r="A40" s="55"/>
      <c r="B40" s="427"/>
      <c r="C40" s="427"/>
      <c r="D40" s="428"/>
      <c r="E40" s="468"/>
      <c r="F40" s="469"/>
      <c r="G40" s="469"/>
      <c r="H40" s="469"/>
      <c r="I40" s="470"/>
      <c r="J40" s="507" t="str">
        <f ca="1">IF(AND('MAPA DE RIESGO'!$I$34="Muy Baja",'MAPA DE RIESGO'!$M$34="Leve"),CONCATENATE("R",'MAPA DE RIESGO'!$B$34),"")</f>
        <v/>
      </c>
      <c r="K40" s="505"/>
      <c r="L40" s="505" t="str">
        <f ca="1">IF(AND('MAPA DE RIESGO'!$I$40="Muy Baja",'MAPA DE RIESGO'!$M$40="Leve"),CONCATENATE("R",'MAPA DE RIESGO'!$B$40),"")</f>
        <v/>
      </c>
      <c r="M40" s="505"/>
      <c r="N40" s="505" t="str">
        <f ca="1">IF(AND('MAPA DE RIESGO'!$I$46="Muy Baja",'MAPA DE RIESGO'!$M$46="Leve"),CONCATENATE("R",'MAPA DE RIESGO'!$B$46),"")</f>
        <v/>
      </c>
      <c r="O40" s="506"/>
      <c r="P40" s="507" t="str">
        <f ca="1">IF(AND('MAPA DE RIESGO'!$I$34="Muy Baja",'MAPA DE RIESGO'!$M$34="Menor"),CONCATENATE("R",'MAPA DE RIESGO'!$B$34),"")</f>
        <v/>
      </c>
      <c r="Q40" s="505"/>
      <c r="R40" s="505" t="str">
        <f ca="1">IF(AND('MAPA DE RIESGO'!$I$40="Muy Baja",'MAPA DE RIESGO'!$M$40="Menor"),CONCATENATE("R",'MAPA DE RIESGO'!$B$40),"")</f>
        <v/>
      </c>
      <c r="S40" s="505"/>
      <c r="T40" s="505" t="str">
        <f ca="1">IF(AND('MAPA DE RIESGO'!$I$46="Muy Baja",'MAPA DE RIESGO'!$M$46="Menor"),CONCATENATE("R",'MAPA DE RIESGO'!$B$46),"")</f>
        <v/>
      </c>
      <c r="U40" s="506"/>
      <c r="V40" s="496" t="str">
        <f ca="1">IF(AND('MAPA DE RIESGO'!$I$34="Muy Baja",'MAPA DE RIESGO'!$M$34="Moderado"),CONCATENATE("R",'MAPA DE RIESGO'!$B$34),"")</f>
        <v/>
      </c>
      <c r="W40" s="497"/>
      <c r="X40" s="497" t="str">
        <f ca="1">IF(AND('MAPA DE RIESGO'!$I$40="Muy Baja",'MAPA DE RIESGO'!$M$40="Moderado"),CONCATENATE("R",'MAPA DE RIESGO'!$B$40),"")</f>
        <v/>
      </c>
      <c r="Y40" s="497"/>
      <c r="Z40" s="497" t="str">
        <f ca="1">IF(AND('MAPA DE RIESGO'!$I$46="Muy Baja",'MAPA DE RIESGO'!$M$46="Moderado"),CONCATENATE("R",'MAPA DE RIESGO'!$B$46),"")</f>
        <v/>
      </c>
      <c r="AA40" s="498"/>
      <c r="AB40" s="479" t="str">
        <f ca="1">IF(AND('MAPA DE RIESGO'!$I$34="Muy Baja",'MAPA DE RIESGO'!$M$34="Mayor"),CONCATENATE("R",'MAPA DE RIESGO'!$B$34),"")</f>
        <v/>
      </c>
      <c r="AC40" s="476"/>
      <c r="AD40" s="474" t="str">
        <f ca="1">IF(AND('MAPA DE RIESGO'!$I$40="Muy Baja",'MAPA DE RIESGO'!$M$40="Mayor"),CONCATENATE("R",'MAPA DE RIESGO'!$B$40),"")</f>
        <v/>
      </c>
      <c r="AE40" s="474"/>
      <c r="AF40" s="474" t="str">
        <f ca="1">IF(AND('MAPA DE RIESGO'!$I$46="Muy Baja",'MAPA DE RIESGO'!$M$46="Mayor"),CONCATENATE("R",'MAPA DE RIESGO'!$B$46),"")</f>
        <v/>
      </c>
      <c r="AG40" s="475"/>
      <c r="AH40" s="487" t="str">
        <f ca="1">IF(AND('MAPA DE RIESGO'!$I$34="Muy Baja",'MAPA DE RIESGO'!$M$34="Catastrófico"),CONCATENATE("R",'MAPA DE RIESGO'!$B$34),"")</f>
        <v/>
      </c>
      <c r="AI40" s="488"/>
      <c r="AJ40" s="488" t="str">
        <f ca="1">IF(AND('MAPA DE RIESGO'!$I$40="Muy Baja",'MAPA DE RIESGO'!$M$40="Catastrófico"),CONCATENATE("R",'MAPA DE RIESGO'!$B$40),"")</f>
        <v/>
      </c>
      <c r="AK40" s="488"/>
      <c r="AL40" s="488" t="str">
        <f ca="1">IF(AND('MAPA DE RIESGO'!$I$46="Muy Baja",'MAPA DE RIESGO'!$M$46="Catastrófico"),CONCATENATE("R",'MAPA DE RIESGO'!$B$46),"")</f>
        <v/>
      </c>
      <c r="AM40" s="489"/>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row>
    <row r="41" spans="1:80" x14ac:dyDescent="0.25">
      <c r="A41" s="55"/>
      <c r="B41" s="427"/>
      <c r="C41" s="427"/>
      <c r="D41" s="428"/>
      <c r="E41" s="468"/>
      <c r="F41" s="469"/>
      <c r="G41" s="469"/>
      <c r="H41" s="469"/>
      <c r="I41" s="470"/>
      <c r="J41" s="507"/>
      <c r="K41" s="505"/>
      <c r="L41" s="505"/>
      <c r="M41" s="505"/>
      <c r="N41" s="505"/>
      <c r="O41" s="506"/>
      <c r="P41" s="507"/>
      <c r="Q41" s="505"/>
      <c r="R41" s="505"/>
      <c r="S41" s="505"/>
      <c r="T41" s="505"/>
      <c r="U41" s="506"/>
      <c r="V41" s="496"/>
      <c r="W41" s="497"/>
      <c r="X41" s="497"/>
      <c r="Y41" s="497"/>
      <c r="Z41" s="497"/>
      <c r="AA41" s="498"/>
      <c r="AB41" s="479"/>
      <c r="AC41" s="476"/>
      <c r="AD41" s="474"/>
      <c r="AE41" s="474"/>
      <c r="AF41" s="474"/>
      <c r="AG41" s="475"/>
      <c r="AH41" s="487"/>
      <c r="AI41" s="488"/>
      <c r="AJ41" s="488"/>
      <c r="AK41" s="488"/>
      <c r="AL41" s="488"/>
      <c r="AM41" s="489"/>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row>
    <row r="42" spans="1:80" x14ac:dyDescent="0.25">
      <c r="A42" s="55"/>
      <c r="B42" s="427"/>
      <c r="C42" s="427"/>
      <c r="D42" s="428"/>
      <c r="E42" s="468"/>
      <c r="F42" s="469"/>
      <c r="G42" s="469"/>
      <c r="H42" s="469"/>
      <c r="I42" s="470"/>
      <c r="J42" s="507" t="str">
        <f ca="1">IF(AND('MAPA DE RIESGO'!$I$52="Muy Baja",'MAPA DE RIESGO'!$M$52="Leve"),CONCATENATE("R",'MAPA DE RIESGO'!$B$52),"")</f>
        <v/>
      </c>
      <c r="K42" s="505"/>
      <c r="L42" s="505" t="str">
        <f ca="1">IF(AND('MAPA DE RIESGO'!$I$58="Muy Baja",'MAPA DE RIESGO'!$M$58="Leve"),CONCATENATE("R",'MAPA DE RIESGO'!$B$58),"")</f>
        <v/>
      </c>
      <c r="M42" s="505"/>
      <c r="N42" s="505" t="str">
        <f ca="1">IF(AND('MAPA DE RIESGO'!$I$64="Muy Baja",'MAPA DE RIESGO'!$M$64="Leve"),CONCATENATE("R",'MAPA DE RIESGO'!$B$64),"")</f>
        <v/>
      </c>
      <c r="O42" s="506"/>
      <c r="P42" s="507" t="str">
        <f ca="1">IF(AND('MAPA DE RIESGO'!$I$52="Muy Baja",'MAPA DE RIESGO'!$M$52="Menor"),CONCATENATE("R",'MAPA DE RIESGO'!$B$52),"")</f>
        <v/>
      </c>
      <c r="Q42" s="505"/>
      <c r="R42" s="505" t="str">
        <f ca="1">IF(AND('MAPA DE RIESGO'!$I$58="Muy Baja",'MAPA DE RIESGO'!$M$58="Menor"),CONCATENATE("R",'MAPA DE RIESGO'!$B$58),"")</f>
        <v/>
      </c>
      <c r="S42" s="505"/>
      <c r="T42" s="505" t="str">
        <f ca="1">IF(AND('MAPA DE RIESGO'!$I$64="Muy Baja",'MAPA DE RIESGO'!$M$64="Menor"),CONCATENATE("R",'MAPA DE RIESGO'!$B$64),"")</f>
        <v/>
      </c>
      <c r="U42" s="506"/>
      <c r="V42" s="496" t="str">
        <f ca="1">IF(AND('MAPA DE RIESGO'!$I$52="Muy Baja",'MAPA DE RIESGO'!$M$52="Moderado"),CONCATENATE("R",'MAPA DE RIESGO'!$B$52),"")</f>
        <v/>
      </c>
      <c r="W42" s="497"/>
      <c r="X42" s="497" t="str">
        <f ca="1">IF(AND('MAPA DE RIESGO'!$I$58="Muy Baja",'MAPA DE RIESGO'!$M$58="Moderado"),CONCATENATE("R",'MAPA DE RIESGO'!$B$58),"")</f>
        <v/>
      </c>
      <c r="Y42" s="497"/>
      <c r="Z42" s="497" t="str">
        <f ca="1">IF(AND('MAPA DE RIESGO'!$I$64="Muy Baja",'MAPA DE RIESGO'!$M$64="Moderado"),CONCATENATE("R",'MAPA DE RIESGO'!$B$64),"")</f>
        <v/>
      </c>
      <c r="AA42" s="498"/>
      <c r="AB42" s="479" t="str">
        <f ca="1">IF(AND('MAPA DE RIESGO'!$I$52="Muy Baja",'MAPA DE RIESGO'!$M$52="Mayor"),CONCATENATE("R",'MAPA DE RIESGO'!$B$52),"")</f>
        <v/>
      </c>
      <c r="AC42" s="476"/>
      <c r="AD42" s="474" t="str">
        <f ca="1">IF(AND('MAPA DE RIESGO'!$I$58="Muy Baja",'MAPA DE RIESGO'!$M$58="Mayor"),CONCATENATE("R",'MAPA DE RIESGO'!$B$58),"")</f>
        <v/>
      </c>
      <c r="AE42" s="474"/>
      <c r="AF42" s="474" t="str">
        <f ca="1">IF(AND('MAPA DE RIESGO'!$I$64="Muy Baja",'MAPA DE RIESGO'!$M$64="Mayor"),CONCATENATE("R",'MAPA DE RIESGO'!$B$64),"")</f>
        <v/>
      </c>
      <c r="AG42" s="475"/>
      <c r="AH42" s="487" t="str">
        <f ca="1">IF(AND('MAPA DE RIESGO'!$I$52="Muy Baja",'MAPA DE RIESGO'!$M$52="Catastrófico"),CONCATENATE("R",'MAPA DE RIESGO'!$B$52),"")</f>
        <v/>
      </c>
      <c r="AI42" s="488"/>
      <c r="AJ42" s="488" t="str">
        <f ca="1">IF(AND('MAPA DE RIESGO'!$I$58="Muy Baja",'MAPA DE RIESGO'!$M$58="Catastrófico"),CONCATENATE("R",'MAPA DE RIESGO'!$B$58),"")</f>
        <v/>
      </c>
      <c r="AK42" s="488"/>
      <c r="AL42" s="488" t="str">
        <f ca="1">IF(AND('MAPA DE RIESGO'!$I$64="Muy Baja",'MAPA DE RIESGO'!$M$64="Catastrófico"),CONCATENATE("R",'MAPA DE RIESGO'!$B$64),"")</f>
        <v/>
      </c>
      <c r="AM42" s="489"/>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row>
    <row r="43" spans="1:80" x14ac:dyDescent="0.25">
      <c r="A43" s="55"/>
      <c r="B43" s="427"/>
      <c r="C43" s="427"/>
      <c r="D43" s="428"/>
      <c r="E43" s="468"/>
      <c r="F43" s="469"/>
      <c r="G43" s="469"/>
      <c r="H43" s="469"/>
      <c r="I43" s="470"/>
      <c r="J43" s="507"/>
      <c r="K43" s="505"/>
      <c r="L43" s="505"/>
      <c r="M43" s="505"/>
      <c r="N43" s="505"/>
      <c r="O43" s="506"/>
      <c r="P43" s="507"/>
      <c r="Q43" s="505"/>
      <c r="R43" s="505"/>
      <c r="S43" s="505"/>
      <c r="T43" s="505"/>
      <c r="U43" s="506"/>
      <c r="V43" s="496"/>
      <c r="W43" s="497"/>
      <c r="X43" s="497"/>
      <c r="Y43" s="497"/>
      <c r="Z43" s="497"/>
      <c r="AA43" s="498"/>
      <c r="AB43" s="479"/>
      <c r="AC43" s="476"/>
      <c r="AD43" s="474"/>
      <c r="AE43" s="474"/>
      <c r="AF43" s="474"/>
      <c r="AG43" s="475"/>
      <c r="AH43" s="487"/>
      <c r="AI43" s="488"/>
      <c r="AJ43" s="488"/>
      <c r="AK43" s="488"/>
      <c r="AL43" s="488"/>
      <c r="AM43" s="489"/>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row>
    <row r="44" spans="1:80" x14ac:dyDescent="0.25">
      <c r="A44" s="55"/>
      <c r="B44" s="427"/>
      <c r="C44" s="427"/>
      <c r="D44" s="428"/>
      <c r="E44" s="468"/>
      <c r="F44" s="469"/>
      <c r="G44" s="469"/>
      <c r="H44" s="469"/>
      <c r="I44" s="470"/>
      <c r="J44" s="507" t="str">
        <f ca="1">IF(AND('MAPA DE RIESGO'!$I$70="Muy Baja",'MAPA DE RIESGO'!$M$70="Leve"),CONCATENATE("R",'MAPA DE RIESGO'!$B$70),"")</f>
        <v/>
      </c>
      <c r="K44" s="505"/>
      <c r="L44" s="505" t="str">
        <f>IF(AND('MAPA DE RIESGO'!$I$76="Muy Baja",'MAPA DE RIESGO'!$M$76="Leve"),CONCATENATE("R",'MAPA DE RIESGO'!$B$76),"")</f>
        <v/>
      </c>
      <c r="M44" s="505"/>
      <c r="N44" s="505" t="str">
        <f>IF(AND('MAPA DE RIESGO'!$I$82="Muy Baja",'MAPA DE RIESGO'!$M$82="Leve"),CONCATENATE("R",'MAPA DE RIESGO'!$B$82),"")</f>
        <v/>
      </c>
      <c r="O44" s="506"/>
      <c r="P44" s="507" t="str">
        <f ca="1">IF(AND('MAPA DE RIESGO'!$I$70="Muy Baja",'MAPA DE RIESGO'!$M$70="Menor"),CONCATENATE("R",'MAPA DE RIESGO'!$B$70),"")</f>
        <v/>
      </c>
      <c r="Q44" s="505"/>
      <c r="R44" s="505" t="str">
        <f>IF(AND('MAPA DE RIESGO'!$I$76="Muy Baja",'MAPA DE RIESGO'!$M$76="Menor"),CONCATENATE("R",'MAPA DE RIESGO'!$B$76),"")</f>
        <v/>
      </c>
      <c r="S44" s="505"/>
      <c r="T44" s="505" t="str">
        <f>IF(AND('MAPA DE RIESGO'!$I$82="Muy Baja",'MAPA DE RIESGO'!$M$82="Menor"),CONCATENATE("R",'MAPA DE RIESGO'!$B$82),"")</f>
        <v/>
      </c>
      <c r="U44" s="506"/>
      <c r="V44" s="496" t="str">
        <f ca="1">IF(AND('MAPA DE RIESGO'!$I$70="Muy Baja",'MAPA DE RIESGO'!$M$70="Moderado"),CONCATENATE("R",'MAPA DE RIESGO'!$B$70),"")</f>
        <v/>
      </c>
      <c r="W44" s="497"/>
      <c r="X44" s="497" t="str">
        <f>IF(AND('MAPA DE RIESGO'!$I$76="Muy Baja",'MAPA DE RIESGO'!$M$76="Moderado"),CONCATENATE("R",'MAPA DE RIESGO'!$B$76),"")</f>
        <v/>
      </c>
      <c r="Y44" s="497"/>
      <c r="Z44" s="497" t="str">
        <f>IF(AND('MAPA DE RIESGO'!$I$82="Muy Baja",'MAPA DE RIESGO'!$M$82="Moderado"),CONCATENATE("R",'MAPA DE RIESGO'!$B$82),"")</f>
        <v/>
      </c>
      <c r="AA44" s="498"/>
      <c r="AB44" s="479" t="str">
        <f ca="1">IF(AND('MAPA DE RIESGO'!$I$70="Muy Baja",'MAPA DE RIESGO'!$M$70="Mayor"),CONCATENATE("R",'MAPA DE RIESGO'!$B$70),"")</f>
        <v/>
      </c>
      <c r="AC44" s="476"/>
      <c r="AD44" s="474" t="str">
        <f>IF(AND('MAPA DE RIESGO'!$I$76="Muy Baja",'MAPA DE RIESGO'!$M$76="Mayor"),CONCATENATE("R",'MAPA DE RIESGO'!$B$76),"")</f>
        <v/>
      </c>
      <c r="AE44" s="474"/>
      <c r="AF44" s="474" t="str">
        <f>IF(AND('MAPA DE RIESGO'!$I$82="Muy Baja",'MAPA DE RIESGO'!$M$82="Mayor"),CONCATENATE("R",'MAPA DE RIESGO'!$B$82),"")</f>
        <v/>
      </c>
      <c r="AG44" s="475"/>
      <c r="AH44" s="487" t="str">
        <f ca="1">IF(AND('MAPA DE RIESGO'!$I$70="Muy Baja",'MAPA DE RIESGO'!$M$70="Catastrófico"),CONCATENATE("R",'MAPA DE RIESGO'!$B$70),"")</f>
        <v/>
      </c>
      <c r="AI44" s="488"/>
      <c r="AJ44" s="488" t="str">
        <f>IF(AND('MAPA DE RIESGO'!$I$76="Muy Baja",'MAPA DE RIESGO'!$M$76="Catastrófico"),CONCATENATE("R",'MAPA DE RIESGO'!$B$76),"")</f>
        <v/>
      </c>
      <c r="AK44" s="488"/>
      <c r="AL44" s="488" t="str">
        <f>IF(AND('MAPA DE RIESGO'!$I$82="Muy Baja",'MAPA DE RIESGO'!$M$82="Catastrófico"),CONCATENATE("R",'MAPA DE RIESGO'!$B$82),"")</f>
        <v/>
      </c>
      <c r="AM44" s="489"/>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row>
    <row r="45" spans="1:80" ht="15.75" thickBot="1" x14ac:dyDescent="0.3">
      <c r="A45" s="55"/>
      <c r="B45" s="427"/>
      <c r="C45" s="427"/>
      <c r="D45" s="428"/>
      <c r="E45" s="471"/>
      <c r="F45" s="472"/>
      <c r="G45" s="472"/>
      <c r="H45" s="472"/>
      <c r="I45" s="473"/>
      <c r="J45" s="508"/>
      <c r="K45" s="509"/>
      <c r="L45" s="509"/>
      <c r="M45" s="509"/>
      <c r="N45" s="509"/>
      <c r="O45" s="510"/>
      <c r="P45" s="508"/>
      <c r="Q45" s="509"/>
      <c r="R45" s="509"/>
      <c r="S45" s="509"/>
      <c r="T45" s="509"/>
      <c r="U45" s="510"/>
      <c r="V45" s="499"/>
      <c r="W45" s="500"/>
      <c r="X45" s="500"/>
      <c r="Y45" s="500"/>
      <c r="Z45" s="500"/>
      <c r="AA45" s="501"/>
      <c r="AB45" s="484"/>
      <c r="AC45" s="485"/>
      <c r="AD45" s="485"/>
      <c r="AE45" s="485"/>
      <c r="AF45" s="485"/>
      <c r="AG45" s="486"/>
      <c r="AH45" s="490"/>
      <c r="AI45" s="491"/>
      <c r="AJ45" s="491"/>
      <c r="AK45" s="491"/>
      <c r="AL45" s="491"/>
      <c r="AM45" s="492"/>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row>
    <row r="46" spans="1:80" x14ac:dyDescent="0.25">
      <c r="A46" s="55"/>
      <c r="B46" s="55"/>
      <c r="C46" s="55"/>
      <c r="D46" s="55"/>
      <c r="E46" s="55"/>
      <c r="F46" s="55"/>
      <c r="G46" s="55"/>
      <c r="H46" s="55"/>
      <c r="I46" s="55"/>
      <c r="J46" s="465" t="s">
        <v>103</v>
      </c>
      <c r="K46" s="466"/>
      <c r="L46" s="466"/>
      <c r="M46" s="466"/>
      <c r="N46" s="466"/>
      <c r="O46" s="467"/>
      <c r="P46" s="465" t="s">
        <v>102</v>
      </c>
      <c r="Q46" s="466"/>
      <c r="R46" s="466"/>
      <c r="S46" s="466"/>
      <c r="T46" s="466"/>
      <c r="U46" s="467"/>
      <c r="V46" s="465" t="s">
        <v>101</v>
      </c>
      <c r="W46" s="466"/>
      <c r="X46" s="466"/>
      <c r="Y46" s="466"/>
      <c r="Z46" s="466"/>
      <c r="AA46" s="467"/>
      <c r="AB46" s="465" t="s">
        <v>100</v>
      </c>
      <c r="AC46" s="483"/>
      <c r="AD46" s="466"/>
      <c r="AE46" s="466"/>
      <c r="AF46" s="466"/>
      <c r="AG46" s="467"/>
      <c r="AH46" s="465" t="s">
        <v>99</v>
      </c>
      <c r="AI46" s="466"/>
      <c r="AJ46" s="466"/>
      <c r="AK46" s="466"/>
      <c r="AL46" s="466"/>
      <c r="AM46" s="467"/>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x14ac:dyDescent="0.25">
      <c r="A47" s="55"/>
      <c r="B47" s="55"/>
      <c r="C47" s="55"/>
      <c r="D47" s="55"/>
      <c r="E47" s="55"/>
      <c r="F47" s="55"/>
      <c r="G47" s="55"/>
      <c r="H47" s="55"/>
      <c r="I47" s="55"/>
      <c r="J47" s="468"/>
      <c r="K47" s="469"/>
      <c r="L47" s="469"/>
      <c r="M47" s="469"/>
      <c r="N47" s="469"/>
      <c r="O47" s="470"/>
      <c r="P47" s="468"/>
      <c r="Q47" s="469"/>
      <c r="R47" s="469"/>
      <c r="S47" s="469"/>
      <c r="T47" s="469"/>
      <c r="U47" s="470"/>
      <c r="V47" s="468"/>
      <c r="W47" s="469"/>
      <c r="X47" s="469"/>
      <c r="Y47" s="469"/>
      <c r="Z47" s="469"/>
      <c r="AA47" s="470"/>
      <c r="AB47" s="468"/>
      <c r="AC47" s="469"/>
      <c r="AD47" s="469"/>
      <c r="AE47" s="469"/>
      <c r="AF47" s="469"/>
      <c r="AG47" s="470"/>
      <c r="AH47" s="468"/>
      <c r="AI47" s="469"/>
      <c r="AJ47" s="469"/>
      <c r="AK47" s="469"/>
      <c r="AL47" s="469"/>
      <c r="AM47" s="470"/>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x14ac:dyDescent="0.25">
      <c r="A48" s="55"/>
      <c r="B48" s="55"/>
      <c r="C48" s="55"/>
      <c r="D48" s="55"/>
      <c r="E48" s="55"/>
      <c r="F48" s="55"/>
      <c r="G48" s="55"/>
      <c r="H48" s="55"/>
      <c r="I48" s="55"/>
      <c r="J48" s="468"/>
      <c r="K48" s="469"/>
      <c r="L48" s="469"/>
      <c r="M48" s="469"/>
      <c r="N48" s="469"/>
      <c r="O48" s="470"/>
      <c r="P48" s="468"/>
      <c r="Q48" s="469"/>
      <c r="R48" s="469"/>
      <c r="S48" s="469"/>
      <c r="T48" s="469"/>
      <c r="U48" s="470"/>
      <c r="V48" s="468"/>
      <c r="W48" s="469"/>
      <c r="X48" s="469"/>
      <c r="Y48" s="469"/>
      <c r="Z48" s="469"/>
      <c r="AA48" s="470"/>
      <c r="AB48" s="468"/>
      <c r="AC48" s="469"/>
      <c r="AD48" s="469"/>
      <c r="AE48" s="469"/>
      <c r="AF48" s="469"/>
      <c r="AG48" s="470"/>
      <c r="AH48" s="468"/>
      <c r="AI48" s="469"/>
      <c r="AJ48" s="469"/>
      <c r="AK48" s="469"/>
      <c r="AL48" s="469"/>
      <c r="AM48" s="470"/>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x14ac:dyDescent="0.25">
      <c r="A49" s="55"/>
      <c r="B49" s="55"/>
      <c r="C49" s="55"/>
      <c r="D49" s="55"/>
      <c r="E49" s="55"/>
      <c r="F49" s="55"/>
      <c r="G49" s="55"/>
      <c r="H49" s="55"/>
      <c r="I49" s="55"/>
      <c r="J49" s="468"/>
      <c r="K49" s="469"/>
      <c r="L49" s="469"/>
      <c r="M49" s="469"/>
      <c r="N49" s="469"/>
      <c r="O49" s="470"/>
      <c r="P49" s="468"/>
      <c r="Q49" s="469"/>
      <c r="R49" s="469"/>
      <c r="S49" s="469"/>
      <c r="T49" s="469"/>
      <c r="U49" s="470"/>
      <c r="V49" s="468"/>
      <c r="W49" s="469"/>
      <c r="X49" s="469"/>
      <c r="Y49" s="469"/>
      <c r="Z49" s="469"/>
      <c r="AA49" s="470"/>
      <c r="AB49" s="468"/>
      <c r="AC49" s="469"/>
      <c r="AD49" s="469"/>
      <c r="AE49" s="469"/>
      <c r="AF49" s="469"/>
      <c r="AG49" s="470"/>
      <c r="AH49" s="468"/>
      <c r="AI49" s="469"/>
      <c r="AJ49" s="469"/>
      <c r="AK49" s="469"/>
      <c r="AL49" s="469"/>
      <c r="AM49" s="470"/>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x14ac:dyDescent="0.25">
      <c r="A50" s="55"/>
      <c r="B50" s="55"/>
      <c r="C50" s="55"/>
      <c r="D50" s="55"/>
      <c r="E50" s="55"/>
      <c r="F50" s="55"/>
      <c r="G50" s="55"/>
      <c r="H50" s="55"/>
      <c r="I50" s="55"/>
      <c r="J50" s="468"/>
      <c r="K50" s="469"/>
      <c r="L50" s="469"/>
      <c r="M50" s="469"/>
      <c r="N50" s="469"/>
      <c r="O50" s="470"/>
      <c r="P50" s="468"/>
      <c r="Q50" s="469"/>
      <c r="R50" s="469"/>
      <c r="S50" s="469"/>
      <c r="T50" s="469"/>
      <c r="U50" s="470"/>
      <c r="V50" s="468"/>
      <c r="W50" s="469"/>
      <c r="X50" s="469"/>
      <c r="Y50" s="469"/>
      <c r="Z50" s="469"/>
      <c r="AA50" s="470"/>
      <c r="AB50" s="468"/>
      <c r="AC50" s="469"/>
      <c r="AD50" s="469"/>
      <c r="AE50" s="469"/>
      <c r="AF50" s="469"/>
      <c r="AG50" s="470"/>
      <c r="AH50" s="468"/>
      <c r="AI50" s="469"/>
      <c r="AJ50" s="469"/>
      <c r="AK50" s="469"/>
      <c r="AL50" s="469"/>
      <c r="AM50" s="470"/>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75" thickBot="1" x14ac:dyDescent="0.3">
      <c r="A51" s="55"/>
      <c r="B51" s="55"/>
      <c r="C51" s="55"/>
      <c r="D51" s="55"/>
      <c r="E51" s="55"/>
      <c r="F51" s="55"/>
      <c r="G51" s="55"/>
      <c r="H51" s="55"/>
      <c r="I51" s="55"/>
      <c r="J51" s="471"/>
      <c r="K51" s="472"/>
      <c r="L51" s="472"/>
      <c r="M51" s="472"/>
      <c r="N51" s="472"/>
      <c r="O51" s="473"/>
      <c r="P51" s="471"/>
      <c r="Q51" s="472"/>
      <c r="R51" s="472"/>
      <c r="S51" s="472"/>
      <c r="T51" s="472"/>
      <c r="U51" s="473"/>
      <c r="V51" s="471"/>
      <c r="W51" s="472"/>
      <c r="X51" s="472"/>
      <c r="Y51" s="472"/>
      <c r="Z51" s="472"/>
      <c r="AA51" s="473"/>
      <c r="AB51" s="471"/>
      <c r="AC51" s="472"/>
      <c r="AD51" s="472"/>
      <c r="AE51" s="472"/>
      <c r="AF51" s="472"/>
      <c r="AG51" s="473"/>
      <c r="AH51" s="471"/>
      <c r="AI51" s="472"/>
      <c r="AJ51" s="472"/>
      <c r="AK51" s="472"/>
      <c r="AL51" s="472"/>
      <c r="AM51" s="473"/>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x14ac:dyDescent="0.25">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x14ac:dyDescent="0.25">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x14ac:dyDescent="0.25">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S62" s="55"/>
      <c r="BT62" s="55"/>
      <c r="BU62" s="55"/>
      <c r="BV62" s="55"/>
      <c r="BW62" s="55"/>
      <c r="BX62" s="55"/>
      <c r="BY62" s="55"/>
      <c r="BZ62" s="55"/>
      <c r="CA62" s="55"/>
      <c r="CB62" s="55"/>
    </row>
    <row r="63" spans="1:80" x14ac:dyDescent="0.25">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S63" s="55"/>
      <c r="BT63" s="55"/>
      <c r="BU63" s="55"/>
      <c r="BV63" s="55"/>
      <c r="BW63" s="55"/>
      <c r="BX63" s="55"/>
      <c r="BY63" s="55"/>
      <c r="BZ63" s="55"/>
      <c r="CA63" s="55"/>
      <c r="CB63" s="55"/>
    </row>
    <row r="64" spans="1:80" x14ac:dyDescent="0.25">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c r="BS64" s="55"/>
      <c r="BT64" s="55"/>
      <c r="BU64" s="55"/>
      <c r="BV64" s="55"/>
      <c r="BW64" s="55"/>
      <c r="BX64" s="55"/>
      <c r="BY64" s="55"/>
      <c r="BZ64" s="55"/>
      <c r="CA64" s="55"/>
      <c r="CB64" s="55"/>
    </row>
    <row r="65" spans="1:8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c r="BS65" s="55"/>
      <c r="BT65" s="55"/>
      <c r="BU65" s="55"/>
      <c r="BV65" s="55"/>
      <c r="BW65" s="55"/>
      <c r="BX65" s="55"/>
      <c r="BY65" s="55"/>
      <c r="BZ65" s="55"/>
      <c r="CA65" s="55"/>
      <c r="CB65" s="55"/>
    </row>
    <row r="66" spans="1:8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5"/>
      <c r="CA66" s="55"/>
      <c r="CB66" s="55"/>
    </row>
    <row r="67" spans="1:8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row>
    <row r="68" spans="1:8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row>
    <row r="69" spans="1:8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5"/>
      <c r="BM69" s="55"/>
      <c r="BN69" s="55"/>
      <c r="BO69" s="55"/>
      <c r="BP69" s="55"/>
      <c r="BQ69" s="55"/>
      <c r="BR69" s="55"/>
      <c r="BS69" s="55"/>
      <c r="BT69" s="55"/>
      <c r="BU69" s="55"/>
      <c r="BV69" s="55"/>
      <c r="BW69" s="55"/>
      <c r="BX69" s="55"/>
      <c r="BY69" s="55"/>
      <c r="BZ69" s="55"/>
      <c r="CA69" s="55"/>
      <c r="CB69" s="55"/>
    </row>
    <row r="70" spans="1:8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55"/>
      <c r="BR70" s="55"/>
      <c r="BS70" s="55"/>
      <c r="BT70" s="55"/>
      <c r="BU70" s="55"/>
      <c r="BV70" s="55"/>
      <c r="BW70" s="55"/>
      <c r="BX70" s="55"/>
      <c r="BY70" s="55"/>
      <c r="BZ70" s="55"/>
      <c r="CA70" s="55"/>
      <c r="CB70" s="55"/>
    </row>
    <row r="71" spans="1:8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row>
    <row r="72" spans="1:8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5"/>
      <c r="BR72" s="55"/>
      <c r="BS72" s="55"/>
      <c r="BT72" s="55"/>
      <c r="BU72" s="55"/>
      <c r="BV72" s="55"/>
      <c r="BW72" s="55"/>
      <c r="BX72" s="55"/>
      <c r="BY72" s="55"/>
      <c r="BZ72" s="55"/>
      <c r="CA72" s="55"/>
      <c r="CB72" s="55"/>
    </row>
    <row r="73" spans="1:8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BM73" s="55"/>
      <c r="BN73" s="55"/>
      <c r="BO73" s="55"/>
      <c r="BP73" s="55"/>
      <c r="BQ73" s="55"/>
      <c r="BR73" s="55"/>
      <c r="BS73" s="55"/>
      <c r="BT73" s="55"/>
      <c r="BU73" s="55"/>
      <c r="BV73" s="55"/>
      <c r="BW73" s="55"/>
      <c r="BX73" s="55"/>
      <c r="BY73" s="55"/>
      <c r="BZ73" s="55"/>
      <c r="CA73" s="55"/>
      <c r="CB73" s="55"/>
    </row>
    <row r="74" spans="1:8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5"/>
      <c r="BQ74" s="55"/>
      <c r="BR74" s="55"/>
      <c r="BS74" s="55"/>
      <c r="BT74" s="55"/>
      <c r="BU74" s="55"/>
      <c r="BV74" s="55"/>
      <c r="BW74" s="55"/>
      <c r="BX74" s="55"/>
      <c r="BY74" s="55"/>
      <c r="BZ74" s="55"/>
      <c r="CA74" s="55"/>
      <c r="CB74" s="55"/>
    </row>
    <row r="75" spans="1:8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55"/>
      <c r="BP75" s="55"/>
      <c r="BQ75" s="55"/>
      <c r="BR75" s="55"/>
      <c r="BS75" s="55"/>
      <c r="BT75" s="55"/>
      <c r="BU75" s="55"/>
      <c r="BV75" s="55"/>
      <c r="BW75" s="55"/>
      <c r="BX75" s="55"/>
      <c r="BY75" s="55"/>
      <c r="BZ75" s="55"/>
      <c r="CA75" s="55"/>
      <c r="CB75" s="55"/>
    </row>
    <row r="76" spans="1:8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55"/>
      <c r="BP76" s="55"/>
      <c r="BQ76" s="55"/>
      <c r="BR76" s="55"/>
      <c r="BS76" s="55"/>
      <c r="BT76" s="55"/>
      <c r="BU76" s="55"/>
      <c r="BV76" s="55"/>
      <c r="BW76" s="55"/>
      <c r="BX76" s="55"/>
      <c r="BY76" s="55"/>
      <c r="BZ76" s="55"/>
      <c r="CA76" s="55"/>
      <c r="CB76" s="55"/>
    </row>
    <row r="77" spans="1:8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c r="BI77" s="55"/>
      <c r="BJ77" s="55"/>
      <c r="BK77" s="55"/>
      <c r="BL77" s="55"/>
      <c r="BM77" s="55"/>
      <c r="BN77" s="55"/>
      <c r="BO77" s="55"/>
      <c r="BP77" s="55"/>
      <c r="BQ77" s="55"/>
      <c r="BR77" s="55"/>
      <c r="BS77" s="55"/>
      <c r="BT77" s="55"/>
      <c r="BU77" s="55"/>
      <c r="BV77" s="55"/>
      <c r="BW77" s="55"/>
      <c r="BX77" s="55"/>
      <c r="BY77" s="55"/>
      <c r="BZ77" s="55"/>
      <c r="CA77" s="55"/>
      <c r="CB77" s="55"/>
    </row>
    <row r="78" spans="1:8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c r="BI78" s="55"/>
      <c r="BJ78" s="55"/>
      <c r="BK78" s="55"/>
      <c r="BL78" s="55"/>
      <c r="BM78" s="55"/>
      <c r="BN78" s="55"/>
      <c r="BO78" s="55"/>
      <c r="BP78" s="55"/>
      <c r="BQ78" s="55"/>
      <c r="BR78" s="55"/>
      <c r="BS78" s="55"/>
      <c r="BT78" s="55"/>
      <c r="BU78" s="55"/>
      <c r="BV78" s="55"/>
      <c r="BW78" s="55"/>
      <c r="BX78" s="55"/>
      <c r="BY78" s="55"/>
      <c r="BZ78" s="55"/>
      <c r="CA78" s="55"/>
      <c r="CB78" s="55"/>
    </row>
    <row r="79" spans="1:8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c r="BI79" s="55"/>
      <c r="BJ79" s="55"/>
      <c r="BK79" s="55"/>
    </row>
    <row r="80" spans="1:8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c r="BI80" s="55"/>
      <c r="BJ80" s="55"/>
      <c r="BK80" s="55"/>
    </row>
    <row r="81" spans="1:63"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c r="BI81" s="55"/>
      <c r="BJ81" s="55"/>
      <c r="BK81" s="55"/>
    </row>
    <row r="82" spans="1:63"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c r="BI82" s="55"/>
      <c r="BJ82" s="55"/>
      <c r="BK82" s="55"/>
    </row>
    <row r="83" spans="1:63"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c r="BI83" s="55"/>
      <c r="BJ83" s="55"/>
      <c r="BK83" s="55"/>
    </row>
    <row r="84" spans="1:63"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c r="BI84" s="55"/>
      <c r="BJ84" s="55"/>
      <c r="BK84" s="55"/>
    </row>
    <row r="85" spans="1:63"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c r="BI85" s="55"/>
      <c r="BJ85" s="55"/>
      <c r="BK85" s="55"/>
    </row>
    <row r="86" spans="1:63"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c r="BI86" s="55"/>
      <c r="BJ86" s="55"/>
      <c r="BK86" s="55"/>
    </row>
    <row r="87" spans="1:63"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c r="BI87" s="55"/>
      <c r="BJ87" s="55"/>
      <c r="BK87" s="55"/>
    </row>
    <row r="88" spans="1:63"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c r="BI88" s="55"/>
      <c r="BJ88" s="55"/>
      <c r="BK88" s="55"/>
    </row>
    <row r="89" spans="1:63"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row>
    <row r="90" spans="1:63"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c r="BI90" s="55"/>
      <c r="BJ90" s="55"/>
      <c r="BK90" s="55"/>
    </row>
    <row r="91" spans="1:63"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c r="BI91" s="55"/>
      <c r="BJ91" s="55"/>
      <c r="BK91" s="55"/>
    </row>
    <row r="92" spans="1:63"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c r="BI92" s="55"/>
      <c r="BJ92" s="55"/>
      <c r="BK92" s="55"/>
    </row>
    <row r="93" spans="1:63"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row>
    <row r="94" spans="1:63"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c r="BI94" s="55"/>
      <c r="BJ94" s="55"/>
      <c r="BK94" s="55"/>
    </row>
    <row r="95" spans="1:63"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c r="BI95" s="55"/>
      <c r="BJ95" s="55"/>
      <c r="BK95" s="55"/>
    </row>
    <row r="96" spans="1:63"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c r="BI96" s="55"/>
      <c r="BJ96" s="55"/>
      <c r="BK96" s="55"/>
    </row>
    <row r="97" spans="1:63"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c r="BI97" s="55"/>
      <c r="BJ97" s="55"/>
      <c r="BK97" s="55"/>
    </row>
    <row r="98" spans="1:63"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row>
    <row r="99" spans="1:63"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c r="BI99" s="55"/>
      <c r="BJ99" s="55"/>
      <c r="BK99" s="55"/>
    </row>
    <row r="100" spans="1:63"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c r="BI100" s="55"/>
      <c r="BJ100" s="55"/>
      <c r="BK100" s="55"/>
    </row>
    <row r="101" spans="1:63"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c r="BI101" s="55"/>
      <c r="BJ101" s="55"/>
      <c r="BK101" s="55"/>
    </row>
    <row r="102" spans="1:63"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c r="BI102" s="55"/>
      <c r="BJ102" s="55"/>
      <c r="BK102" s="55"/>
    </row>
    <row r="103" spans="1:63"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c r="BI103" s="55"/>
      <c r="BJ103" s="55"/>
      <c r="BK103" s="55"/>
    </row>
    <row r="104" spans="1:63"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c r="BI104" s="55"/>
      <c r="BJ104" s="55"/>
      <c r="BK104" s="55"/>
    </row>
    <row r="105" spans="1:63"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c r="BI105" s="55"/>
      <c r="BJ105" s="55"/>
      <c r="BK105" s="55"/>
    </row>
    <row r="106" spans="1:63"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c r="BI106" s="55"/>
      <c r="BJ106" s="55"/>
      <c r="BK106" s="55"/>
    </row>
    <row r="107" spans="1:63"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c r="BI107" s="55"/>
      <c r="BJ107" s="55"/>
      <c r="BK107" s="55"/>
    </row>
    <row r="108" spans="1:63"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c r="BI108" s="55"/>
      <c r="BJ108" s="55"/>
      <c r="BK108" s="55"/>
    </row>
    <row r="109" spans="1:63"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c r="BI109" s="55"/>
      <c r="BJ109" s="55"/>
      <c r="BK109" s="55"/>
    </row>
    <row r="110" spans="1:63"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c r="BI110" s="55"/>
      <c r="BJ110" s="55"/>
      <c r="BK110" s="55"/>
    </row>
    <row r="111" spans="1:63"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c r="BI111" s="55"/>
      <c r="BJ111" s="55"/>
      <c r="BK111" s="55"/>
    </row>
    <row r="112" spans="1:63"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c r="BI112" s="55"/>
      <c r="BJ112" s="55"/>
      <c r="BK112" s="55"/>
    </row>
    <row r="113" spans="1:63"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c r="BI113" s="55"/>
      <c r="BJ113" s="55"/>
      <c r="BK113" s="55"/>
    </row>
    <row r="114" spans="1:63"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c r="BI114" s="55"/>
      <c r="BJ114" s="55"/>
      <c r="BK114" s="55"/>
    </row>
    <row r="115" spans="1:63"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c r="BI115" s="55"/>
      <c r="BJ115" s="55"/>
      <c r="BK115" s="55"/>
    </row>
    <row r="116" spans="1:63"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c r="BI116" s="55"/>
      <c r="BJ116" s="55"/>
      <c r="BK116" s="55"/>
    </row>
    <row r="117" spans="1:63"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c r="BI117" s="55"/>
      <c r="BJ117" s="55"/>
      <c r="BK117" s="55"/>
    </row>
    <row r="118" spans="1:63"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c r="BI118" s="55"/>
      <c r="BJ118" s="55"/>
      <c r="BK118" s="55"/>
    </row>
    <row r="119" spans="1:63"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c r="BI119" s="55"/>
      <c r="BJ119" s="55"/>
      <c r="BK119" s="55"/>
    </row>
    <row r="120" spans="1:63"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c r="BI120" s="55"/>
      <c r="BJ120" s="55"/>
      <c r="BK120" s="55"/>
    </row>
    <row r="121" spans="1:63"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c r="BI121" s="55"/>
      <c r="BJ121" s="55"/>
      <c r="BK121" s="55"/>
    </row>
    <row r="122" spans="1:63" x14ac:dyDescent="0.2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c r="BI122" s="55"/>
      <c r="BJ122" s="55"/>
      <c r="BK122" s="55"/>
    </row>
    <row r="123" spans="1:63" x14ac:dyDescent="0.2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c r="BI123" s="55"/>
      <c r="BJ123" s="55"/>
      <c r="BK123" s="55"/>
    </row>
    <row r="124" spans="1:63" x14ac:dyDescent="0.2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c r="BI124" s="55"/>
      <c r="BJ124" s="55"/>
      <c r="BK124" s="55"/>
    </row>
    <row r="125" spans="1:63" x14ac:dyDescent="0.2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c r="BI125" s="55"/>
      <c r="BJ125" s="55"/>
      <c r="BK125" s="55"/>
    </row>
    <row r="126" spans="1:63" x14ac:dyDescent="0.2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c r="BI126" s="55"/>
      <c r="BJ126" s="55"/>
      <c r="BK126" s="55"/>
    </row>
    <row r="127" spans="1:63" x14ac:dyDescent="0.2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c r="BI127" s="55"/>
      <c r="BJ127" s="55"/>
      <c r="BK127" s="55"/>
    </row>
    <row r="128" spans="1:63" x14ac:dyDescent="0.2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c r="BI128" s="55"/>
      <c r="BJ128" s="55"/>
      <c r="BK128" s="55"/>
    </row>
    <row r="129" spans="2:63" x14ac:dyDescent="0.2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c r="BI129" s="55"/>
      <c r="BJ129" s="55"/>
      <c r="BK129" s="55"/>
    </row>
    <row r="130" spans="2:63" x14ac:dyDescent="0.2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c r="BI130" s="55"/>
      <c r="BJ130" s="55"/>
      <c r="BK130" s="55"/>
    </row>
    <row r="131" spans="2:63" x14ac:dyDescent="0.2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c r="BI131" s="55"/>
      <c r="BJ131" s="55"/>
      <c r="BK131" s="55"/>
    </row>
    <row r="132" spans="2:63" x14ac:dyDescent="0.2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c r="BI132" s="55"/>
      <c r="BJ132" s="55"/>
      <c r="BK132" s="55"/>
    </row>
    <row r="133" spans="2:63" x14ac:dyDescent="0.2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c r="BI133" s="55"/>
      <c r="BJ133" s="55"/>
      <c r="BK133" s="55"/>
    </row>
    <row r="134" spans="2:63" x14ac:dyDescent="0.2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c r="BI134" s="55"/>
      <c r="BJ134" s="55"/>
      <c r="BK134" s="55"/>
    </row>
    <row r="135" spans="2:63" x14ac:dyDescent="0.2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c r="BI135" s="55"/>
      <c r="BJ135" s="55"/>
      <c r="BK135" s="55"/>
    </row>
    <row r="136" spans="2:63" x14ac:dyDescent="0.2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c r="BI136" s="55"/>
      <c r="BJ136" s="55"/>
      <c r="BK136" s="55"/>
    </row>
    <row r="137" spans="2:63" x14ac:dyDescent="0.25">
      <c r="B137" s="55"/>
      <c r="C137" s="55"/>
      <c r="D137" s="55"/>
      <c r="E137" s="55"/>
      <c r="F137" s="55"/>
      <c r="G137" s="55"/>
      <c r="H137" s="55"/>
      <c r="I137" s="55"/>
    </row>
    <row r="138" spans="2:63" x14ac:dyDescent="0.25">
      <c r="B138" s="55"/>
      <c r="C138" s="55"/>
      <c r="D138" s="55"/>
      <c r="E138" s="55"/>
      <c r="F138" s="55"/>
      <c r="G138" s="55"/>
      <c r="H138" s="55"/>
      <c r="I138" s="55"/>
    </row>
    <row r="139" spans="2:63" x14ac:dyDescent="0.25">
      <c r="B139" s="55"/>
      <c r="C139" s="55"/>
      <c r="D139" s="55"/>
      <c r="E139" s="55"/>
      <c r="F139" s="55"/>
      <c r="G139" s="55"/>
      <c r="H139" s="55"/>
      <c r="I139" s="55"/>
    </row>
    <row r="140" spans="2:63" x14ac:dyDescent="0.25">
      <c r="B140" s="55"/>
      <c r="C140" s="55"/>
      <c r="D140" s="55"/>
      <c r="E140" s="55"/>
      <c r="F140" s="55"/>
      <c r="G140" s="55"/>
      <c r="H140" s="55"/>
      <c r="I140" s="55"/>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40" zoomScaleNormal="40" workbookViewId="0"/>
  </sheetViews>
  <sheetFormatPr baseColWidth="10" defaultRowHeight="15" x14ac:dyDescent="0.25"/>
  <cols>
    <col min="2" max="18" width="5.7109375" customWidth="1" collapsed="1"/>
    <col min="19" max="19" width="8.42578125" customWidth="1" collapsed="1"/>
    <col min="20" max="23" width="5.7109375" customWidth="1" collapsed="1"/>
    <col min="24" max="24" width="8.5703125" customWidth="1" collapsed="1"/>
    <col min="25" max="26" width="5.7109375" customWidth="1" collapsed="1"/>
    <col min="27" max="27" width="10.7109375" customWidth="1" collapsed="1"/>
    <col min="28" max="28" width="7.28515625" customWidth="1" collapsed="1"/>
    <col min="29" max="29" width="7.42578125" customWidth="1" collapsed="1"/>
    <col min="30" max="33" width="5.7109375" customWidth="1" collapsed="1"/>
    <col min="34" max="34" width="8.5703125" customWidth="1" collapsed="1"/>
    <col min="35" max="39" width="5.7109375" customWidth="1" collapsed="1"/>
    <col min="41" max="46" width="5.7109375" customWidth="1" collapsed="1"/>
  </cols>
  <sheetData>
    <row r="1" spans="1:91"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row>
    <row r="2" spans="1:91" ht="18" customHeight="1" x14ac:dyDescent="0.25">
      <c r="A2" s="55"/>
      <c r="B2" s="514" t="s">
        <v>141</v>
      </c>
      <c r="C2" s="514"/>
      <c r="D2" s="514"/>
      <c r="E2" s="514"/>
      <c r="F2" s="514"/>
      <c r="G2" s="514"/>
      <c r="H2" s="514"/>
      <c r="I2" s="514"/>
      <c r="J2" s="481" t="s">
        <v>2</v>
      </c>
      <c r="K2" s="481"/>
      <c r="L2" s="481"/>
      <c r="M2" s="481"/>
      <c r="N2" s="481"/>
      <c r="O2" s="481"/>
      <c r="P2" s="481"/>
      <c r="Q2" s="481"/>
      <c r="R2" s="481"/>
      <c r="S2" s="481"/>
      <c r="T2" s="481"/>
      <c r="U2" s="481"/>
      <c r="V2" s="481"/>
      <c r="W2" s="481"/>
      <c r="X2" s="481"/>
      <c r="Y2" s="481"/>
      <c r="Z2" s="481"/>
      <c r="AA2" s="481"/>
      <c r="AB2" s="481"/>
      <c r="AC2" s="481"/>
      <c r="AD2" s="481"/>
      <c r="AE2" s="481"/>
      <c r="AF2" s="481"/>
      <c r="AG2" s="481"/>
      <c r="AH2" s="481"/>
      <c r="AI2" s="481"/>
      <c r="AJ2" s="481"/>
      <c r="AK2" s="481"/>
      <c r="AL2" s="481"/>
      <c r="AM2" s="481"/>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row>
    <row r="3" spans="1:91" ht="18.75" customHeight="1" x14ac:dyDescent="0.25">
      <c r="A3" s="55"/>
      <c r="B3" s="514"/>
      <c r="C3" s="514"/>
      <c r="D3" s="514"/>
      <c r="E3" s="514"/>
      <c r="F3" s="514"/>
      <c r="G3" s="514"/>
      <c r="H3" s="514"/>
      <c r="I3" s="514"/>
      <c r="J3" s="481"/>
      <c r="K3" s="481"/>
      <c r="L3" s="481"/>
      <c r="M3" s="481"/>
      <c r="N3" s="481"/>
      <c r="O3" s="481"/>
      <c r="P3" s="481"/>
      <c r="Q3" s="481"/>
      <c r="R3" s="481"/>
      <c r="S3" s="481"/>
      <c r="T3" s="481"/>
      <c r="U3" s="481"/>
      <c r="V3" s="481"/>
      <c r="W3" s="481"/>
      <c r="X3" s="481"/>
      <c r="Y3" s="481"/>
      <c r="Z3" s="481"/>
      <c r="AA3" s="481"/>
      <c r="AB3" s="481"/>
      <c r="AC3" s="481"/>
      <c r="AD3" s="481"/>
      <c r="AE3" s="481"/>
      <c r="AF3" s="481"/>
      <c r="AG3" s="481"/>
      <c r="AH3" s="481"/>
      <c r="AI3" s="481"/>
      <c r="AJ3" s="481"/>
      <c r="AK3" s="481"/>
      <c r="AL3" s="481"/>
      <c r="AM3" s="481"/>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row>
    <row r="4" spans="1:91" ht="15" customHeight="1" x14ac:dyDescent="0.25">
      <c r="A4" s="55"/>
      <c r="B4" s="514"/>
      <c r="C4" s="514"/>
      <c r="D4" s="514"/>
      <c r="E4" s="514"/>
      <c r="F4" s="514"/>
      <c r="G4" s="514"/>
      <c r="H4" s="514"/>
      <c r="I4" s="514"/>
      <c r="J4" s="481"/>
      <c r="K4" s="481"/>
      <c r="L4" s="481"/>
      <c r="M4" s="481"/>
      <c r="N4" s="481"/>
      <c r="O4" s="481"/>
      <c r="P4" s="481"/>
      <c r="Q4" s="481"/>
      <c r="R4" s="481"/>
      <c r="S4" s="481"/>
      <c r="T4" s="481"/>
      <c r="U4" s="481"/>
      <c r="V4" s="481"/>
      <c r="W4" s="481"/>
      <c r="X4" s="481"/>
      <c r="Y4" s="481"/>
      <c r="Z4" s="481"/>
      <c r="AA4" s="481"/>
      <c r="AB4" s="481"/>
      <c r="AC4" s="481"/>
      <c r="AD4" s="481"/>
      <c r="AE4" s="481"/>
      <c r="AF4" s="481"/>
      <c r="AG4" s="481"/>
      <c r="AH4" s="481"/>
      <c r="AI4" s="481"/>
      <c r="AJ4" s="481"/>
      <c r="AK4" s="481"/>
      <c r="AL4" s="481"/>
      <c r="AM4" s="481"/>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row>
    <row r="5" spans="1:91"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row>
    <row r="6" spans="1:91" ht="15" customHeight="1" x14ac:dyDescent="0.25">
      <c r="A6" s="55"/>
      <c r="B6" s="427" t="s">
        <v>4</v>
      </c>
      <c r="C6" s="427"/>
      <c r="D6" s="428"/>
      <c r="E6" s="524" t="s">
        <v>107</v>
      </c>
      <c r="F6" s="525"/>
      <c r="G6" s="525"/>
      <c r="H6" s="525"/>
      <c r="I6" s="541"/>
      <c r="J6" s="17" t="str">
        <f ca="1">IF(AND('MAPA DE RIESGO'!$Z$16="Muy Alta",'MAPA DE RIESGO'!$AB$16="Leve"),CONCATENATE("R1C",'MAPA DE RIESGO'!$P$16),"")</f>
        <v/>
      </c>
      <c r="K6" s="18" t="str">
        <f>IF(AND('MAPA DE RIESGO'!$Z$17="Muy Alta",'MAPA DE RIESGO'!$AB$17="Leve"),CONCATENATE("R1C",'MAPA DE RIESGO'!$P$17),"")</f>
        <v/>
      </c>
      <c r="L6" s="18" t="str">
        <f>IF(AND('MAPA DE RIESGO'!$Z$18="Muy Alta",'MAPA DE RIESGO'!$AB$18="Leve"),CONCATENATE("R1C",'MAPA DE RIESGO'!$P$18),"")</f>
        <v/>
      </c>
      <c r="M6" s="18" t="str">
        <f>IF(AND('MAPA DE RIESGO'!$Z$19="Muy Alta",'MAPA DE RIESGO'!$AB$19="Leve"),CONCATENATE("R1C",'MAPA DE RIESGO'!$P$19),"")</f>
        <v/>
      </c>
      <c r="N6" s="18" t="str">
        <f>IF(AND('MAPA DE RIESGO'!$Z$20="Muy Alta",'MAPA DE RIESGO'!$AB$20="Leve"),CONCATENATE("R1C",'MAPA DE RIESGO'!$P$20),"")</f>
        <v/>
      </c>
      <c r="O6" s="19" t="str">
        <f>IF(AND('MAPA DE RIESGO'!$Z$21="Muy Alta",'MAPA DE RIESGO'!$AB$21="Leve"),CONCATENATE("R1C",'MAPA DE RIESGO'!$P$21),"")</f>
        <v/>
      </c>
      <c r="P6" s="17" t="str">
        <f ca="1">IF(AND('MAPA DE RIESGO'!$Z$16="Muy Alta",'MAPA DE RIESGO'!$AB$16="Menor"),CONCATENATE("R1C",'MAPA DE RIESGO'!$P$16),"")</f>
        <v/>
      </c>
      <c r="Q6" s="18" t="str">
        <f>IF(AND('MAPA DE RIESGO'!$Z$17="Muy Alta",'MAPA DE RIESGO'!$AB$17="Menor"),CONCATENATE("R1C",'MAPA DE RIESGO'!$P$17),"")</f>
        <v/>
      </c>
      <c r="R6" s="18" t="str">
        <f>IF(AND('MAPA DE RIESGO'!$Z$18="Muy Alta",'MAPA DE RIESGO'!$AB$18="Menor"),CONCATENATE("R1C",'MAPA DE RIESGO'!$P$18),"")</f>
        <v/>
      </c>
      <c r="S6" s="18" t="str">
        <f>IF(AND('MAPA DE RIESGO'!$Z$19="Muy Alta",'MAPA DE RIESGO'!$AB$19="Menor"),CONCATENATE("R1C",'MAPA DE RIESGO'!$P$19),"")</f>
        <v/>
      </c>
      <c r="T6" s="18" t="str">
        <f>IF(AND('MAPA DE RIESGO'!$Z$20="Muy Alta",'MAPA DE RIESGO'!$AB$20="Menor"),CONCATENATE("R1C",'MAPA DE RIESGO'!$P$20),"")</f>
        <v/>
      </c>
      <c r="U6" s="19" t="str">
        <f>IF(AND('MAPA DE RIESGO'!$Z$21="Muy Alta",'MAPA DE RIESGO'!$AB$21="Menor"),CONCATENATE("R1C",'MAPA DE RIESGO'!$P$21),"")</f>
        <v/>
      </c>
      <c r="V6" s="17" t="str">
        <f ca="1">IF(AND('MAPA DE RIESGO'!$Z$16="Muy Alta",'MAPA DE RIESGO'!$AB$16="Moderado"),CONCATENATE("R1C",'MAPA DE RIESGO'!$P$16),"")</f>
        <v/>
      </c>
      <c r="W6" s="18" t="str">
        <f>IF(AND('MAPA DE RIESGO'!$Z$17="Muy Alta",'MAPA DE RIESGO'!$AB$17="Moderado"),CONCATENATE("R1C",'MAPA DE RIESGO'!$P$17),"")</f>
        <v/>
      </c>
      <c r="X6" s="18" t="str">
        <f>IF(AND('MAPA DE RIESGO'!$Z$18="Muy Alta",'MAPA DE RIESGO'!$AB$18="Moderado"),CONCATENATE("R1C",'MAPA DE RIESGO'!$P$18),"")</f>
        <v/>
      </c>
      <c r="Y6" s="18" t="str">
        <f>IF(AND('MAPA DE RIESGO'!$Z$19="Muy Alta",'MAPA DE RIESGO'!$AB$19="Moderado"),CONCATENATE("R1C",'MAPA DE RIESGO'!$P$19),"")</f>
        <v/>
      </c>
      <c r="Z6" s="18" t="str">
        <f>IF(AND('MAPA DE RIESGO'!$Z$20="Muy Alta",'MAPA DE RIESGO'!$AB$20="Moderado"),CONCATENATE("R1C",'MAPA DE RIESGO'!$P$20),"")</f>
        <v/>
      </c>
      <c r="AA6" s="19" t="str">
        <f>IF(AND('MAPA DE RIESGO'!$Z$21="Muy Alta",'MAPA DE RIESGO'!$AB$21="Moderado"),CONCATENATE("R1C",'MAPA DE RIESGO'!$P$21),"")</f>
        <v/>
      </c>
      <c r="AB6" s="17" t="str">
        <f ca="1">IF(AND('MAPA DE RIESGO'!$Z$16="Muy Alta",'MAPA DE RIESGO'!$AB$16="Mayor"),CONCATENATE("R1C",'MAPA DE RIESGO'!$P$16),"")</f>
        <v/>
      </c>
      <c r="AC6" s="18" t="str">
        <f>IF(AND('MAPA DE RIESGO'!$Z$17="Muy Alta",'MAPA DE RIESGO'!$AB$17="Mayor"),CONCATENATE("R1C",'MAPA DE RIESGO'!$P$17),"")</f>
        <v/>
      </c>
      <c r="AD6" s="18" t="str">
        <f>IF(AND('MAPA DE RIESGO'!$Z$18="Muy Alta",'MAPA DE RIESGO'!$AB$18="Mayor"),CONCATENATE("R1C",'MAPA DE RIESGO'!$P$18),"")</f>
        <v/>
      </c>
      <c r="AE6" s="18" t="str">
        <f>IF(AND('MAPA DE RIESGO'!$Z$19="Muy Alta",'MAPA DE RIESGO'!$AB$19="Mayor"),CONCATENATE("R1C",'MAPA DE RIESGO'!$P$19),"")</f>
        <v/>
      </c>
      <c r="AF6" s="18" t="str">
        <f>IF(AND('MAPA DE RIESGO'!$Z$20="Muy Alta",'MAPA DE RIESGO'!$AB$20="Mayor"),CONCATENATE("R1C",'MAPA DE RIESGO'!$P$20),"")</f>
        <v/>
      </c>
      <c r="AG6" s="19" t="str">
        <f>IF(AND('MAPA DE RIESGO'!$Z$21="Muy Alta",'MAPA DE RIESGO'!$AB$21="Mayor"),CONCATENATE("R1C",'MAPA DE RIESGO'!$P$21),"")</f>
        <v/>
      </c>
      <c r="AH6" s="20" t="str">
        <f ca="1">IF(AND('MAPA DE RIESGO'!$Z$16="Muy Alta",'MAPA DE RIESGO'!$AB$16="Catastrófico"),CONCATENATE("R1C",'MAPA DE RIESGO'!$P$16),"")</f>
        <v/>
      </c>
      <c r="AI6" s="21" t="str">
        <f>IF(AND('MAPA DE RIESGO'!$Z$17="Muy Alta",'MAPA DE RIESGO'!$AB$17="Catastrófico"),CONCATENATE("R1C",'MAPA DE RIESGO'!$P$17),"")</f>
        <v/>
      </c>
      <c r="AJ6" s="21" t="str">
        <f>IF(AND('MAPA DE RIESGO'!$Z$18="Muy Alta",'MAPA DE RIESGO'!$AB$18="Catastrófico"),CONCATENATE("R1C",'MAPA DE RIESGO'!$P$18),"")</f>
        <v/>
      </c>
      <c r="AK6" s="21" t="str">
        <f>IF(AND('MAPA DE RIESGO'!$Z$19="Muy Alta",'MAPA DE RIESGO'!$AB$19="Catastrófico"),CONCATENATE("R1C",'MAPA DE RIESGO'!$P$19),"")</f>
        <v/>
      </c>
      <c r="AL6" s="21" t="str">
        <f>IF(AND('MAPA DE RIESGO'!$Z$20="Muy Alta",'MAPA DE RIESGO'!$AB$20="Catastrófico"),CONCATENATE("R1C",'MAPA DE RIESGO'!$P$20),"")</f>
        <v/>
      </c>
      <c r="AM6" s="22" t="str">
        <f>IF(AND('MAPA DE RIESGO'!$Z$21="Muy Alta",'MAPA DE RIESGO'!$AB$21="Catastrófico"),CONCATENATE("R1C",'MAPA DE RIESGO'!$P$21),"")</f>
        <v/>
      </c>
      <c r="AN6" s="55"/>
      <c r="AO6" s="532" t="s">
        <v>71</v>
      </c>
      <c r="AP6" s="533"/>
      <c r="AQ6" s="533"/>
      <c r="AR6" s="533"/>
      <c r="AS6" s="533"/>
      <c r="AT6" s="534"/>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row>
    <row r="7" spans="1:91" ht="15" customHeight="1" x14ac:dyDescent="0.25">
      <c r="A7" s="55"/>
      <c r="B7" s="427"/>
      <c r="C7" s="427"/>
      <c r="D7" s="428"/>
      <c r="E7" s="528"/>
      <c r="F7" s="529"/>
      <c r="G7" s="529"/>
      <c r="H7" s="529"/>
      <c r="I7" s="542"/>
      <c r="J7" s="23" t="str">
        <f>IF(AND('MAPA DE RIESGO'!$Z$22="Muy Alta",'MAPA DE RIESGO'!$AB$22="Leve"),CONCATENATE("R2C",'MAPA DE RIESGO'!$P$22),"")</f>
        <v/>
      </c>
      <c r="K7" s="24" t="str">
        <f>IF(AND('MAPA DE RIESGO'!$Z$23="Muy Alta",'MAPA DE RIESGO'!$AB$23="Leve"),CONCATENATE("R2C",'MAPA DE RIESGO'!$P$23),"")</f>
        <v/>
      </c>
      <c r="L7" s="24" t="str">
        <f>IF(AND('MAPA DE RIESGO'!$Z$24="Muy Alta",'MAPA DE RIESGO'!$AB$24="Leve"),CONCATENATE("R2C",'MAPA DE RIESGO'!$P$24),"")</f>
        <v/>
      </c>
      <c r="M7" s="24" t="str">
        <f>IF(AND('MAPA DE RIESGO'!$Z$25="Muy Alta",'MAPA DE RIESGO'!$AB$25="Leve"),CONCATENATE("R2C",'MAPA DE RIESGO'!$P$25),"")</f>
        <v/>
      </c>
      <c r="N7" s="24" t="str">
        <f>IF(AND('MAPA DE RIESGO'!$Z$26="Muy Alta",'MAPA DE RIESGO'!$AB$26="Leve"),CONCATENATE("R2C",'MAPA DE RIESGO'!$P$26),"")</f>
        <v/>
      </c>
      <c r="O7" s="25" t="str">
        <f>IF(AND('MAPA DE RIESGO'!$Z$27="Muy Alta",'MAPA DE RIESGO'!$AB$27="Leve"),CONCATENATE("R2C",'MAPA DE RIESGO'!$P$27),"")</f>
        <v/>
      </c>
      <c r="P7" s="23" t="str">
        <f>IF(AND('MAPA DE RIESGO'!$Z$22="Muy Alta",'MAPA DE RIESGO'!$AB$22="Menor"),CONCATENATE("R2C",'MAPA DE RIESGO'!$P$22),"")</f>
        <v/>
      </c>
      <c r="Q7" s="24" t="str">
        <f>IF(AND('MAPA DE RIESGO'!$Z$23="Muy Alta",'MAPA DE RIESGO'!$AB$23="Menor"),CONCATENATE("R2C",'MAPA DE RIESGO'!$P$23),"")</f>
        <v/>
      </c>
      <c r="R7" s="24" t="str">
        <f>IF(AND('MAPA DE RIESGO'!$Z$24="Muy Alta",'MAPA DE RIESGO'!$AB$24="Menor"),CONCATENATE("R2C",'MAPA DE RIESGO'!$P$24),"")</f>
        <v/>
      </c>
      <c r="S7" s="24" t="str">
        <f>IF(AND('MAPA DE RIESGO'!$Z$25="Muy Alta",'MAPA DE RIESGO'!$AB$25="Menor"),CONCATENATE("R2C",'MAPA DE RIESGO'!$P$25),"")</f>
        <v/>
      </c>
      <c r="T7" s="24" t="str">
        <f>IF(AND('MAPA DE RIESGO'!$Z$26="Muy Alta",'MAPA DE RIESGO'!$AB$26="Menor"),CONCATENATE("R2C",'MAPA DE RIESGO'!$P$26),"")</f>
        <v/>
      </c>
      <c r="U7" s="25" t="str">
        <f>IF(AND('MAPA DE RIESGO'!$Z$27="Muy Alta",'MAPA DE RIESGO'!$AB$27="Menor"),CONCATENATE("R2C",'MAPA DE RIESGO'!$P$27),"")</f>
        <v/>
      </c>
      <c r="V7" s="23" t="str">
        <f>IF(AND('MAPA DE RIESGO'!$Z$22="Muy Alta",'MAPA DE RIESGO'!$AB$22="Moderado"),CONCATENATE("R2C",'MAPA DE RIESGO'!$P$22),"")</f>
        <v/>
      </c>
      <c r="W7" s="24" t="str">
        <f>IF(AND('MAPA DE RIESGO'!$Z$23="Muy Alta",'MAPA DE RIESGO'!$AB$23="Moderado"),CONCATENATE("R2C",'MAPA DE RIESGO'!$P$23),"")</f>
        <v/>
      </c>
      <c r="X7" s="24" t="str">
        <f>IF(AND('MAPA DE RIESGO'!$Z$24="Muy Alta",'MAPA DE RIESGO'!$AB$24="Moderado"),CONCATENATE("R2C",'MAPA DE RIESGO'!$P$24),"")</f>
        <v/>
      </c>
      <c r="Y7" s="24" t="str">
        <f>IF(AND('MAPA DE RIESGO'!$Z$25="Muy Alta",'MAPA DE RIESGO'!$AB$25="Moderado"),CONCATENATE("R2C",'MAPA DE RIESGO'!$P$25),"")</f>
        <v/>
      </c>
      <c r="Z7" s="24" t="str">
        <f>IF(AND('MAPA DE RIESGO'!$Z$26="Muy Alta",'MAPA DE RIESGO'!$AB$26="Moderado"),CONCATENATE("R2C",'MAPA DE RIESGO'!$P$26),"")</f>
        <v/>
      </c>
      <c r="AA7" s="25" t="str">
        <f>IF(AND('MAPA DE RIESGO'!$Z$27="Muy Alta",'MAPA DE RIESGO'!$AB$27="Moderado"),CONCATENATE("R2C",'MAPA DE RIESGO'!$P$27),"")</f>
        <v/>
      </c>
      <c r="AB7" s="23" t="str">
        <f>IF(AND('MAPA DE RIESGO'!$Z$22="Muy Alta",'MAPA DE RIESGO'!$AB$22="Mayor"),CONCATENATE("R2C",'MAPA DE RIESGO'!$P$22),"")</f>
        <v/>
      </c>
      <c r="AC7" s="24" t="str">
        <f>IF(AND('MAPA DE RIESGO'!$Z$23="Muy Alta",'MAPA DE RIESGO'!$AB$23="Mayor"),CONCATENATE("R2C",'MAPA DE RIESGO'!$P$23),"")</f>
        <v/>
      </c>
      <c r="AD7" s="24" t="str">
        <f>IF(AND('MAPA DE RIESGO'!$Z$24="Muy Alta",'MAPA DE RIESGO'!$AB$24="Mayor"),CONCATENATE("R2C",'MAPA DE RIESGO'!$P$24),"")</f>
        <v/>
      </c>
      <c r="AE7" s="24" t="str">
        <f>IF(AND('MAPA DE RIESGO'!$Z$25="Muy Alta",'MAPA DE RIESGO'!$AB$25="Mayor"),CONCATENATE("R2C",'MAPA DE RIESGO'!$P$25),"")</f>
        <v/>
      </c>
      <c r="AF7" s="24" t="str">
        <f>IF(AND('MAPA DE RIESGO'!$Z$26="Muy Alta",'MAPA DE RIESGO'!$AB$26="Mayor"),CONCATENATE("R2C",'MAPA DE RIESGO'!$P$26),"")</f>
        <v/>
      </c>
      <c r="AG7" s="25" t="str">
        <f>IF(AND('MAPA DE RIESGO'!$Z$27="Muy Alta",'MAPA DE RIESGO'!$AB$27="Mayor"),CONCATENATE("R2C",'MAPA DE RIESGO'!$P$27),"")</f>
        <v/>
      </c>
      <c r="AH7" s="26" t="str">
        <f>IF(AND('MAPA DE RIESGO'!$Z$22="Muy Alta",'MAPA DE RIESGO'!$AB$22="Catastrófico"),CONCATENATE("R2C",'MAPA DE RIESGO'!$P$22),"")</f>
        <v/>
      </c>
      <c r="AI7" s="27" t="str">
        <f>IF(AND('MAPA DE RIESGO'!$Z$23="Muy Alta",'MAPA DE RIESGO'!$AB$23="Catastrófico"),CONCATENATE("R2C",'MAPA DE RIESGO'!$P$23),"")</f>
        <v/>
      </c>
      <c r="AJ7" s="27" t="str">
        <f>IF(AND('MAPA DE RIESGO'!$Z$24="Muy Alta",'MAPA DE RIESGO'!$AB$24="Catastrófico"),CONCATENATE("R2C",'MAPA DE RIESGO'!$P$24),"")</f>
        <v/>
      </c>
      <c r="AK7" s="27" t="str">
        <f>IF(AND('MAPA DE RIESGO'!$Z$25="Muy Alta",'MAPA DE RIESGO'!$AB$25="Catastrófico"),CONCATENATE("R2C",'MAPA DE RIESGO'!$P$25),"")</f>
        <v/>
      </c>
      <c r="AL7" s="27" t="str">
        <f>IF(AND('MAPA DE RIESGO'!$Z$26="Muy Alta",'MAPA DE RIESGO'!$AB$26="Catastrófico"),CONCATENATE("R2C",'MAPA DE RIESGO'!$P$26),"")</f>
        <v/>
      </c>
      <c r="AM7" s="28" t="str">
        <f>IF(AND('MAPA DE RIESGO'!$Z$27="Muy Alta",'MAPA DE RIESGO'!$AB$27="Catastrófico"),CONCATENATE("R2C",'MAPA DE RIESGO'!$P$27),"")</f>
        <v/>
      </c>
      <c r="AN7" s="55"/>
      <c r="AO7" s="535"/>
      <c r="AP7" s="536"/>
      <c r="AQ7" s="536"/>
      <c r="AR7" s="536"/>
      <c r="AS7" s="536"/>
      <c r="AT7" s="537"/>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row>
    <row r="8" spans="1:91" ht="15" customHeight="1" x14ac:dyDescent="0.25">
      <c r="A8" s="55"/>
      <c r="B8" s="427"/>
      <c r="C8" s="427"/>
      <c r="D8" s="428"/>
      <c r="E8" s="528"/>
      <c r="F8" s="529"/>
      <c r="G8" s="529"/>
      <c r="H8" s="529"/>
      <c r="I8" s="542"/>
      <c r="J8" s="23" t="str">
        <f>IF(AND('MAPA DE RIESGO'!$Z$28="Muy Alta",'MAPA DE RIESGO'!$AB$28="Leve"),CONCATENATE("R3C",'MAPA DE RIESGO'!$P$28),"")</f>
        <v/>
      </c>
      <c r="K8" s="24" t="str">
        <f>IF(AND('MAPA DE RIESGO'!$Z$29="Muy Alta",'MAPA DE RIESGO'!$AB$29="Leve"),CONCATENATE("R3C",'MAPA DE RIESGO'!$P$29),"")</f>
        <v/>
      </c>
      <c r="L8" s="24" t="str">
        <f>IF(AND('MAPA DE RIESGO'!$Z$30="Muy Alta",'MAPA DE RIESGO'!$AB$30="Leve"),CONCATENATE("R3C",'MAPA DE RIESGO'!$P$30),"")</f>
        <v/>
      </c>
      <c r="M8" s="24" t="str">
        <f>IF(AND('MAPA DE RIESGO'!$Z$31="Muy Alta",'MAPA DE RIESGO'!$AB$31="Leve"),CONCATENATE("R3C",'MAPA DE RIESGO'!$P$31),"")</f>
        <v/>
      </c>
      <c r="N8" s="24" t="str">
        <f>IF(AND('MAPA DE RIESGO'!$Z$32="Muy Alta",'MAPA DE RIESGO'!$AB$32="Leve"),CONCATENATE("R3C",'MAPA DE RIESGO'!$P$32),"")</f>
        <v/>
      </c>
      <c r="O8" s="25" t="str">
        <f>IF(AND('MAPA DE RIESGO'!$Z$33="Muy Alta",'MAPA DE RIESGO'!$AB$33="Leve"),CONCATENATE("R3C",'MAPA DE RIESGO'!$P$33),"")</f>
        <v/>
      </c>
      <c r="P8" s="23" t="str">
        <f>IF(AND('MAPA DE RIESGO'!$Z$28="Muy Alta",'MAPA DE RIESGO'!$AB$28="Menor"),CONCATENATE("R3C",'MAPA DE RIESGO'!$P$28),"")</f>
        <v/>
      </c>
      <c r="Q8" s="24" t="str">
        <f>IF(AND('MAPA DE RIESGO'!$Z$29="Muy Alta",'MAPA DE RIESGO'!$AB$29="Menor"),CONCATENATE("R3C",'MAPA DE RIESGO'!$P$29),"")</f>
        <v/>
      </c>
      <c r="R8" s="24" t="str">
        <f>IF(AND('MAPA DE RIESGO'!$Z$30="Muy Alta",'MAPA DE RIESGO'!$AB$30="Menor"),CONCATENATE("R3C",'MAPA DE RIESGO'!$P$30),"")</f>
        <v/>
      </c>
      <c r="S8" s="24" t="str">
        <f>IF(AND('MAPA DE RIESGO'!$Z$31="Muy Alta",'MAPA DE RIESGO'!$AB$31="Menor"),CONCATENATE("R3C",'MAPA DE RIESGO'!$P$31),"")</f>
        <v/>
      </c>
      <c r="T8" s="24" t="str">
        <f>IF(AND('MAPA DE RIESGO'!$Z$32="Muy Alta",'MAPA DE RIESGO'!$AB$32="Menor"),CONCATENATE("R3C",'MAPA DE RIESGO'!$P$32),"")</f>
        <v/>
      </c>
      <c r="U8" s="25" t="str">
        <f>IF(AND('MAPA DE RIESGO'!$Z$33="Muy Alta",'MAPA DE RIESGO'!$AB$33="Menor"),CONCATENATE("R3C",'MAPA DE RIESGO'!$P$33),"")</f>
        <v/>
      </c>
      <c r="V8" s="23" t="str">
        <f>IF(AND('MAPA DE RIESGO'!$Z$28="Muy Alta",'MAPA DE RIESGO'!$AB$28="Moderado"),CONCATENATE("R3C",'MAPA DE RIESGO'!$P$28),"")</f>
        <v/>
      </c>
      <c r="W8" s="24" t="str">
        <f>IF(AND('MAPA DE RIESGO'!$Z$29="Muy Alta",'MAPA DE RIESGO'!$AB$29="Moderado"),CONCATENATE("R3C",'MAPA DE RIESGO'!$P$29),"")</f>
        <v/>
      </c>
      <c r="X8" s="24" t="str">
        <f>IF(AND('MAPA DE RIESGO'!$Z$30="Muy Alta",'MAPA DE RIESGO'!$AB$30="Moderado"),CONCATENATE("R3C",'MAPA DE RIESGO'!$P$30),"")</f>
        <v/>
      </c>
      <c r="Y8" s="24" t="str">
        <f>IF(AND('MAPA DE RIESGO'!$Z$31="Muy Alta",'MAPA DE RIESGO'!$AB$31="Moderado"),CONCATENATE("R3C",'MAPA DE RIESGO'!$P$31),"")</f>
        <v/>
      </c>
      <c r="Z8" s="24" t="str">
        <f>IF(AND('MAPA DE RIESGO'!$Z$32="Muy Alta",'MAPA DE RIESGO'!$AB$32="Moderado"),CONCATENATE("R3C",'MAPA DE RIESGO'!$P$32),"")</f>
        <v/>
      </c>
      <c r="AA8" s="25" t="str">
        <f>IF(AND('MAPA DE RIESGO'!$Z$33="Muy Alta",'MAPA DE RIESGO'!$AB$33="Moderado"),CONCATENATE("R3C",'MAPA DE RIESGO'!$P$33),"")</f>
        <v/>
      </c>
      <c r="AB8" s="23" t="str">
        <f>IF(AND('MAPA DE RIESGO'!$Z$28="Muy Alta",'MAPA DE RIESGO'!$AB$28="Mayor"),CONCATENATE("R3C",'MAPA DE RIESGO'!$P$28),"")</f>
        <v/>
      </c>
      <c r="AC8" s="24" t="str">
        <f>IF(AND('MAPA DE RIESGO'!$Z$29="Muy Alta",'MAPA DE RIESGO'!$AB$29="Mayor"),CONCATENATE("R3C",'MAPA DE RIESGO'!$P$29),"")</f>
        <v/>
      </c>
      <c r="AD8" s="24" t="str">
        <f>IF(AND('MAPA DE RIESGO'!$Z$30="Muy Alta",'MAPA DE RIESGO'!$AB$30="Mayor"),CONCATENATE("R3C",'MAPA DE RIESGO'!$P$30),"")</f>
        <v/>
      </c>
      <c r="AE8" s="24" t="str">
        <f>IF(AND('MAPA DE RIESGO'!$Z$31="Muy Alta",'MAPA DE RIESGO'!$AB$31="Mayor"),CONCATENATE("R3C",'MAPA DE RIESGO'!$P$31),"")</f>
        <v/>
      </c>
      <c r="AF8" s="24" t="str">
        <f>IF(AND('MAPA DE RIESGO'!$Z$32="Muy Alta",'MAPA DE RIESGO'!$AB$32="Mayor"),CONCATENATE("R3C",'MAPA DE RIESGO'!$P$32),"")</f>
        <v/>
      </c>
      <c r="AG8" s="25" t="str">
        <f>IF(AND('MAPA DE RIESGO'!$Z$33="Muy Alta",'MAPA DE RIESGO'!$AB$33="Mayor"),CONCATENATE("R3C",'MAPA DE RIESGO'!$P$33),"")</f>
        <v/>
      </c>
      <c r="AH8" s="26" t="str">
        <f>IF(AND('MAPA DE RIESGO'!$Z$28="Muy Alta",'MAPA DE RIESGO'!$AB$28="Catastrófico"),CONCATENATE("R3C",'MAPA DE RIESGO'!$P$28),"")</f>
        <v/>
      </c>
      <c r="AI8" s="27" t="str">
        <f>IF(AND('MAPA DE RIESGO'!$Z$29="Muy Alta",'MAPA DE RIESGO'!$AB$29="Catastrófico"),CONCATENATE("R3C",'MAPA DE RIESGO'!$P$29),"")</f>
        <v/>
      </c>
      <c r="AJ8" s="27" t="str">
        <f>IF(AND('MAPA DE RIESGO'!$Z$30="Muy Alta",'MAPA DE RIESGO'!$AB$30="Catastrófico"),CONCATENATE("R3C",'MAPA DE RIESGO'!$P$30),"")</f>
        <v/>
      </c>
      <c r="AK8" s="27" t="str">
        <f>IF(AND('MAPA DE RIESGO'!$Z$31="Muy Alta",'MAPA DE RIESGO'!$AB$31="Catastrófico"),CONCATENATE("R3C",'MAPA DE RIESGO'!$P$31),"")</f>
        <v/>
      </c>
      <c r="AL8" s="27" t="str">
        <f>IF(AND('MAPA DE RIESGO'!$Z$32="Muy Alta",'MAPA DE RIESGO'!$AB$32="Catastrófico"),CONCATENATE("R3C",'MAPA DE RIESGO'!$P$32),"")</f>
        <v/>
      </c>
      <c r="AM8" s="28" t="str">
        <f>IF(AND('MAPA DE RIESGO'!$Z$33="Muy Alta",'MAPA DE RIESGO'!$AB$33="Catastrófico"),CONCATENATE("R3C",'MAPA DE RIESGO'!$P$33),"")</f>
        <v/>
      </c>
      <c r="AN8" s="55"/>
      <c r="AO8" s="535"/>
      <c r="AP8" s="536"/>
      <c r="AQ8" s="536"/>
      <c r="AR8" s="536"/>
      <c r="AS8" s="536"/>
      <c r="AT8" s="537"/>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row>
    <row r="9" spans="1:91" ht="15" customHeight="1" x14ac:dyDescent="0.25">
      <c r="A9" s="55"/>
      <c r="B9" s="427"/>
      <c r="C9" s="427"/>
      <c r="D9" s="428"/>
      <c r="E9" s="528"/>
      <c r="F9" s="529"/>
      <c r="G9" s="529"/>
      <c r="H9" s="529"/>
      <c r="I9" s="542"/>
      <c r="J9" s="23" t="str">
        <f>IF(AND('MAPA DE RIESGO'!$Z$34="Muy Alta",'MAPA DE RIESGO'!$AB$34="Leve"),CONCATENATE("R4C",'MAPA DE RIESGO'!$P$34),"")</f>
        <v/>
      </c>
      <c r="K9" s="24" t="str">
        <f>IF(AND('MAPA DE RIESGO'!$Z$35="Muy Alta",'MAPA DE RIESGO'!$AB$35="Leve"),CONCATENATE("R4C",'MAPA DE RIESGO'!$P$35),"")</f>
        <v/>
      </c>
      <c r="L9" s="29" t="str">
        <f>IF(AND('MAPA DE RIESGO'!$Z$36="Muy Alta",'MAPA DE RIESGO'!$AB$36="Leve"),CONCATENATE("R4C",'MAPA DE RIESGO'!$P$36),"")</f>
        <v/>
      </c>
      <c r="M9" s="29" t="str">
        <f>IF(AND('MAPA DE RIESGO'!$Z$37="Muy Alta",'MAPA DE RIESGO'!$AB$37="Leve"),CONCATENATE("R4C",'MAPA DE RIESGO'!$P$37),"")</f>
        <v/>
      </c>
      <c r="N9" s="29" t="str">
        <f>IF(AND('MAPA DE RIESGO'!$Z$38="Muy Alta",'MAPA DE RIESGO'!$AB$38="Leve"),CONCATENATE("R4C",'MAPA DE RIESGO'!$P$38),"")</f>
        <v/>
      </c>
      <c r="O9" s="25" t="str">
        <f>IF(AND('MAPA DE RIESGO'!$Z$39="Muy Alta",'MAPA DE RIESGO'!$AB$39="Leve"),CONCATENATE("R4C",'MAPA DE RIESGO'!$P$39),"")</f>
        <v/>
      </c>
      <c r="P9" s="23" t="str">
        <f>IF(AND('MAPA DE RIESGO'!$Z$34="Muy Alta",'MAPA DE RIESGO'!$AB$34="Menor"),CONCATENATE("R4C",'MAPA DE RIESGO'!$P$34),"")</f>
        <v/>
      </c>
      <c r="Q9" s="24" t="str">
        <f>IF(AND('MAPA DE RIESGO'!$Z$35="Muy Alta",'MAPA DE RIESGO'!$AB$35="Menor"),CONCATENATE("R4C",'MAPA DE RIESGO'!$P$35),"")</f>
        <v/>
      </c>
      <c r="R9" s="29" t="str">
        <f>IF(AND('MAPA DE RIESGO'!$Z$36="Muy Alta",'MAPA DE RIESGO'!$AB$36="Menor"),CONCATENATE("R4C",'MAPA DE RIESGO'!$P$36),"")</f>
        <v/>
      </c>
      <c r="S9" s="29" t="str">
        <f>IF(AND('MAPA DE RIESGO'!$Z$37="Muy Alta",'MAPA DE RIESGO'!$AB$37="Menor"),CONCATENATE("R4C",'MAPA DE RIESGO'!$P$37),"")</f>
        <v/>
      </c>
      <c r="T9" s="29" t="str">
        <f>IF(AND('MAPA DE RIESGO'!$Z$38="Muy Alta",'MAPA DE RIESGO'!$AB$38="Menor"),CONCATENATE("R4C",'MAPA DE RIESGO'!$P$38),"")</f>
        <v/>
      </c>
      <c r="U9" s="25" t="str">
        <f>IF(AND('MAPA DE RIESGO'!$Z$39="Muy Alta",'MAPA DE RIESGO'!$AB$39="Menor"),CONCATENATE("R4C",'MAPA DE RIESGO'!$P$39),"")</f>
        <v/>
      </c>
      <c r="V9" s="23" t="str">
        <f>IF(AND('MAPA DE RIESGO'!$Z$34="Muy Alta",'MAPA DE RIESGO'!$AB$34="Moderado"),CONCATENATE("R4C",'MAPA DE RIESGO'!$P$34),"")</f>
        <v/>
      </c>
      <c r="W9" s="24" t="str">
        <f>IF(AND('MAPA DE RIESGO'!$Z$35="Muy Alta",'MAPA DE RIESGO'!$AB$35="Moderado"),CONCATENATE("R4C",'MAPA DE RIESGO'!$P$35),"")</f>
        <v/>
      </c>
      <c r="X9" s="29" t="str">
        <f>IF(AND('MAPA DE RIESGO'!$Z$36="Muy Alta",'MAPA DE RIESGO'!$AB$36="Moderado"),CONCATENATE("R4C",'MAPA DE RIESGO'!$P$36),"")</f>
        <v/>
      </c>
      <c r="Y9" s="29" t="str">
        <f>IF(AND('MAPA DE RIESGO'!$Z$37="Muy Alta",'MAPA DE RIESGO'!$AB$37="Moderado"),CONCATENATE("R4C",'MAPA DE RIESGO'!$P$37),"")</f>
        <v/>
      </c>
      <c r="Z9" s="29" t="str">
        <f>IF(AND('MAPA DE RIESGO'!$Z$38="Muy Alta",'MAPA DE RIESGO'!$AB$38="Moderado"),CONCATENATE("R4C",'MAPA DE RIESGO'!$P$38),"")</f>
        <v/>
      </c>
      <c r="AA9" s="25" t="str">
        <f>IF(AND('MAPA DE RIESGO'!$Z$39="Muy Alta",'MAPA DE RIESGO'!$AB$39="Moderado"),CONCATENATE("R4C",'MAPA DE RIESGO'!$P$39),"")</f>
        <v/>
      </c>
      <c r="AB9" s="23" t="str">
        <f>IF(AND('MAPA DE RIESGO'!$Z$34="Muy Alta",'MAPA DE RIESGO'!$AB$34="Mayor"),CONCATENATE("R4C",'MAPA DE RIESGO'!$P$34),"")</f>
        <v/>
      </c>
      <c r="AC9" s="24" t="str">
        <f>IF(AND('MAPA DE RIESGO'!$Z$35="Muy Alta",'MAPA DE RIESGO'!$AB$35="Mayor"),CONCATENATE("R4C",'MAPA DE RIESGO'!$P$35),"")</f>
        <v/>
      </c>
      <c r="AD9" s="29" t="str">
        <f>IF(AND('MAPA DE RIESGO'!$Z$36="Muy Alta",'MAPA DE RIESGO'!$AB$36="Mayor"),CONCATENATE("R4C",'MAPA DE RIESGO'!$P$36),"")</f>
        <v/>
      </c>
      <c r="AE9" s="29" t="str">
        <f>IF(AND('MAPA DE RIESGO'!$Z$37="Muy Alta",'MAPA DE RIESGO'!$AB$37="Mayor"),CONCATENATE("R4C",'MAPA DE RIESGO'!$P$37),"")</f>
        <v/>
      </c>
      <c r="AF9" s="29" t="str">
        <f>IF(AND('MAPA DE RIESGO'!$Z$38="Muy Alta",'MAPA DE RIESGO'!$AB$38="Mayor"),CONCATENATE("R4C",'MAPA DE RIESGO'!$P$38),"")</f>
        <v/>
      </c>
      <c r="AG9" s="25" t="str">
        <f>IF(AND('MAPA DE RIESGO'!$Z$39="Muy Alta",'MAPA DE RIESGO'!$AB$39="Mayor"),CONCATENATE("R4C",'MAPA DE RIESGO'!$P$39),"")</f>
        <v/>
      </c>
      <c r="AH9" s="26" t="str">
        <f>IF(AND('MAPA DE RIESGO'!$Z$34="Muy Alta",'MAPA DE RIESGO'!$AB$34="Catastrófico"),CONCATENATE("R4C",'MAPA DE RIESGO'!$P$34),"")</f>
        <v/>
      </c>
      <c r="AI9" s="27" t="str">
        <f>IF(AND('MAPA DE RIESGO'!$Z$35="Muy Alta",'MAPA DE RIESGO'!$AB$35="Catastrófico"),CONCATENATE("R4C",'MAPA DE RIESGO'!$P$35),"")</f>
        <v/>
      </c>
      <c r="AJ9" s="27" t="str">
        <f>IF(AND('MAPA DE RIESGO'!$Z$36="Muy Alta",'MAPA DE RIESGO'!$AB$36="Catastrófico"),CONCATENATE("R4C",'MAPA DE RIESGO'!$P$36),"")</f>
        <v/>
      </c>
      <c r="AK9" s="27" t="str">
        <f>IF(AND('MAPA DE RIESGO'!$Z$37="Muy Alta",'MAPA DE RIESGO'!$AB$37="Catastrófico"),CONCATENATE("R4C",'MAPA DE RIESGO'!$P$37),"")</f>
        <v/>
      </c>
      <c r="AL9" s="27" t="str">
        <f>IF(AND('MAPA DE RIESGO'!$Z$38="Muy Alta",'MAPA DE RIESGO'!$AB$38="Catastrófico"),CONCATENATE("R4C",'MAPA DE RIESGO'!$P$38),"")</f>
        <v/>
      </c>
      <c r="AM9" s="28" t="str">
        <f>IF(AND('MAPA DE RIESGO'!$Z$39="Muy Alta",'MAPA DE RIESGO'!$AB$39="Catastrófico"),CONCATENATE("R4C",'MAPA DE RIESGO'!$P$39),"")</f>
        <v/>
      </c>
      <c r="AN9" s="55"/>
      <c r="AO9" s="535"/>
      <c r="AP9" s="536"/>
      <c r="AQ9" s="536"/>
      <c r="AR9" s="536"/>
      <c r="AS9" s="536"/>
      <c r="AT9" s="537"/>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row>
    <row r="10" spans="1:91" ht="15" customHeight="1" x14ac:dyDescent="0.25">
      <c r="A10" s="55"/>
      <c r="B10" s="427"/>
      <c r="C10" s="427"/>
      <c r="D10" s="428"/>
      <c r="E10" s="528"/>
      <c r="F10" s="529"/>
      <c r="G10" s="529"/>
      <c r="H10" s="529"/>
      <c r="I10" s="542"/>
      <c r="J10" s="23" t="str">
        <f>IF(AND('MAPA DE RIESGO'!$Z$40="Muy Alta",'MAPA DE RIESGO'!$AB$40="Leve"),CONCATENATE("R5C",'MAPA DE RIESGO'!$P$40),"")</f>
        <v/>
      </c>
      <c r="K10" s="24" t="str">
        <f>IF(AND('MAPA DE RIESGO'!$Z$41="Muy Alta",'MAPA DE RIESGO'!$AB$41="Leve"),CONCATENATE("R5C",'MAPA DE RIESGO'!$P$41),"")</f>
        <v/>
      </c>
      <c r="L10" s="29" t="str">
        <f>IF(AND('MAPA DE RIESGO'!$Z$42="Muy Alta",'MAPA DE RIESGO'!$AB$42="Leve"),CONCATENATE("R5C",'MAPA DE RIESGO'!$P$42),"")</f>
        <v/>
      </c>
      <c r="M10" s="29" t="str">
        <f>IF(AND('MAPA DE RIESGO'!$Z$43="Muy Alta",'MAPA DE RIESGO'!$AB$43="Leve"),CONCATENATE("R5C",'MAPA DE RIESGO'!$P$43),"")</f>
        <v/>
      </c>
      <c r="N10" s="29" t="str">
        <f>IF(AND('MAPA DE RIESGO'!$Z$44="Muy Alta",'MAPA DE RIESGO'!$AB$44="Leve"),CONCATENATE("R5C",'MAPA DE RIESGO'!$P$44),"")</f>
        <v/>
      </c>
      <c r="O10" s="25" t="str">
        <f>IF(AND('MAPA DE RIESGO'!$Z$45="Muy Alta",'MAPA DE RIESGO'!$AB$45="Leve"),CONCATENATE("R5C",'MAPA DE RIESGO'!$P$45),"")</f>
        <v/>
      </c>
      <c r="P10" s="23" t="str">
        <f>IF(AND('MAPA DE RIESGO'!$Z$40="Muy Alta",'MAPA DE RIESGO'!$AB$40="Menor"),CONCATENATE("R5C",'MAPA DE RIESGO'!$P$40),"")</f>
        <v/>
      </c>
      <c r="Q10" s="24" t="str">
        <f>IF(AND('MAPA DE RIESGO'!$Z$41="Muy Alta",'MAPA DE RIESGO'!$AB$41="Menor"),CONCATENATE("R5C",'MAPA DE RIESGO'!$P$41),"")</f>
        <v/>
      </c>
      <c r="R10" s="29" t="str">
        <f>IF(AND('MAPA DE RIESGO'!$Z$42="Muy Alta",'MAPA DE RIESGO'!$AB$42="Menor"),CONCATENATE("R5C",'MAPA DE RIESGO'!$P$42),"")</f>
        <v/>
      </c>
      <c r="S10" s="29" t="str">
        <f>IF(AND('MAPA DE RIESGO'!$Z$43="Muy Alta",'MAPA DE RIESGO'!$AB$43="Menor"),CONCATENATE("R5C",'MAPA DE RIESGO'!$P$43),"")</f>
        <v/>
      </c>
      <c r="T10" s="29" t="str">
        <f>IF(AND('MAPA DE RIESGO'!$Z$44="Muy Alta",'MAPA DE RIESGO'!$AB$44="Menor"),CONCATENATE("R5C",'MAPA DE RIESGO'!$P$44),"")</f>
        <v/>
      </c>
      <c r="U10" s="25" t="str">
        <f>IF(AND('MAPA DE RIESGO'!$Z$45="Muy Alta",'MAPA DE RIESGO'!$AB$45="Menor"),CONCATENATE("R5C",'MAPA DE RIESGO'!$P$45),"")</f>
        <v/>
      </c>
      <c r="V10" s="23" t="str">
        <f>IF(AND('MAPA DE RIESGO'!$Z$40="Muy Alta",'MAPA DE RIESGO'!$AB$40="Moderado"),CONCATENATE("R5C",'MAPA DE RIESGO'!$P$40),"")</f>
        <v/>
      </c>
      <c r="W10" s="24" t="str">
        <f>IF(AND('MAPA DE RIESGO'!$Z$41="Muy Alta",'MAPA DE RIESGO'!$AB$41="Moderado"),CONCATENATE("R5C",'MAPA DE RIESGO'!$P$41),"")</f>
        <v/>
      </c>
      <c r="X10" s="29" t="str">
        <f>IF(AND('MAPA DE RIESGO'!$Z$42="Muy Alta",'MAPA DE RIESGO'!$AB$42="Moderado"),CONCATENATE("R5C",'MAPA DE RIESGO'!$P$42),"")</f>
        <v/>
      </c>
      <c r="Y10" s="29" t="str">
        <f>IF(AND('MAPA DE RIESGO'!$Z$43="Muy Alta",'MAPA DE RIESGO'!$AB$43="Moderado"),CONCATENATE("R5C",'MAPA DE RIESGO'!$P$43),"")</f>
        <v/>
      </c>
      <c r="Z10" s="29" t="str">
        <f>IF(AND('MAPA DE RIESGO'!$Z$44="Muy Alta",'MAPA DE RIESGO'!$AB$44="Moderado"),CONCATENATE("R5C",'MAPA DE RIESGO'!$P$44),"")</f>
        <v/>
      </c>
      <c r="AA10" s="25" t="str">
        <f>IF(AND('MAPA DE RIESGO'!$Z$45="Muy Alta",'MAPA DE RIESGO'!$AB$45="Moderado"),CONCATENATE("R5C",'MAPA DE RIESGO'!$P$45),"")</f>
        <v/>
      </c>
      <c r="AB10" s="23" t="str">
        <f>IF(AND('MAPA DE RIESGO'!$Z$40="Muy Alta",'MAPA DE RIESGO'!$AB$40="Mayor"),CONCATENATE("R5C",'MAPA DE RIESGO'!$P$40),"")</f>
        <v/>
      </c>
      <c r="AC10" s="24" t="str">
        <f>IF(AND('MAPA DE RIESGO'!$Z$41="Muy Alta",'MAPA DE RIESGO'!$AB$41="Mayor"),CONCATENATE("R5C",'MAPA DE RIESGO'!$P$41),"")</f>
        <v/>
      </c>
      <c r="AD10" s="29" t="str">
        <f>IF(AND('MAPA DE RIESGO'!$Z$42="Muy Alta",'MAPA DE RIESGO'!$AB$42="Mayor"),CONCATENATE("R5C",'MAPA DE RIESGO'!$P$42),"")</f>
        <v/>
      </c>
      <c r="AE10" s="29" t="str">
        <f>IF(AND('MAPA DE RIESGO'!$Z$43="Muy Alta",'MAPA DE RIESGO'!$AB$43="Mayor"),CONCATENATE("R5C",'MAPA DE RIESGO'!$P$43),"")</f>
        <v/>
      </c>
      <c r="AF10" s="29" t="str">
        <f>IF(AND('MAPA DE RIESGO'!$Z$44="Muy Alta",'MAPA DE RIESGO'!$AB$44="Mayor"),CONCATENATE("R5C",'MAPA DE RIESGO'!$P$44),"")</f>
        <v/>
      </c>
      <c r="AG10" s="25" t="str">
        <f>IF(AND('MAPA DE RIESGO'!$Z$45="Muy Alta",'MAPA DE RIESGO'!$AB$45="Mayor"),CONCATENATE("R5C",'MAPA DE RIESGO'!$P$45),"")</f>
        <v/>
      </c>
      <c r="AH10" s="26" t="str">
        <f>IF(AND('MAPA DE RIESGO'!$Z$40="Muy Alta",'MAPA DE RIESGO'!$AB$40="Catastrófico"),CONCATENATE("R5C",'MAPA DE RIESGO'!$P$40),"")</f>
        <v/>
      </c>
      <c r="AI10" s="27" t="str">
        <f>IF(AND('MAPA DE RIESGO'!$Z$41="Muy Alta",'MAPA DE RIESGO'!$AB$41="Catastrófico"),CONCATENATE("R5C",'MAPA DE RIESGO'!$P$41),"")</f>
        <v/>
      </c>
      <c r="AJ10" s="27" t="str">
        <f>IF(AND('MAPA DE RIESGO'!$Z$42="Muy Alta",'MAPA DE RIESGO'!$AB$42="Catastrófico"),CONCATENATE("R5C",'MAPA DE RIESGO'!$P$42),"")</f>
        <v/>
      </c>
      <c r="AK10" s="27" t="str">
        <f>IF(AND('MAPA DE RIESGO'!$Z$43="Muy Alta",'MAPA DE RIESGO'!$AB$43="Catastrófico"),CONCATENATE("R5C",'MAPA DE RIESGO'!$P$43),"")</f>
        <v/>
      </c>
      <c r="AL10" s="27" t="str">
        <f>IF(AND('MAPA DE RIESGO'!$Z$44="Muy Alta",'MAPA DE RIESGO'!$AB$44="Catastrófico"),CONCATENATE("R5C",'MAPA DE RIESGO'!$P$44),"")</f>
        <v/>
      </c>
      <c r="AM10" s="28" t="str">
        <f>IF(AND('MAPA DE RIESGO'!$Z$45="Muy Alta",'MAPA DE RIESGO'!$AB$45="Catastrófico"),CONCATENATE("R5C",'MAPA DE RIESGO'!$P$45),"")</f>
        <v/>
      </c>
      <c r="AN10" s="55"/>
      <c r="AO10" s="535"/>
      <c r="AP10" s="536"/>
      <c r="AQ10" s="536"/>
      <c r="AR10" s="536"/>
      <c r="AS10" s="536"/>
      <c r="AT10" s="537"/>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row>
    <row r="11" spans="1:91" ht="15" customHeight="1" x14ac:dyDescent="0.25">
      <c r="A11" s="55"/>
      <c r="B11" s="427"/>
      <c r="C11" s="427"/>
      <c r="D11" s="428"/>
      <c r="E11" s="528"/>
      <c r="F11" s="529"/>
      <c r="G11" s="529"/>
      <c r="H11" s="529"/>
      <c r="I11" s="542"/>
      <c r="J11" s="23" t="str">
        <f>IF(AND('MAPA DE RIESGO'!$Z$46="Muy Alta",'MAPA DE RIESGO'!$AB$46="Leve"),CONCATENATE("R6C",'MAPA DE RIESGO'!$P$46),"")</f>
        <v/>
      </c>
      <c r="K11" s="24" t="str">
        <f>IF(AND('MAPA DE RIESGO'!$Z$47="Muy Alta",'MAPA DE RIESGO'!$AB$47="Leve"),CONCATENATE("R6C",'MAPA DE RIESGO'!$P$47),"")</f>
        <v/>
      </c>
      <c r="L11" s="29" t="str">
        <f>IF(AND('MAPA DE RIESGO'!$Z$48="Muy Alta",'MAPA DE RIESGO'!$AB$48="Leve"),CONCATENATE("R6C",'MAPA DE RIESGO'!$P$48),"")</f>
        <v/>
      </c>
      <c r="M11" s="29" t="str">
        <f>IF(AND('MAPA DE RIESGO'!$Z$49="Muy Alta",'MAPA DE RIESGO'!$AB$49="Leve"),CONCATENATE("R6C",'MAPA DE RIESGO'!$P$49),"")</f>
        <v/>
      </c>
      <c r="N11" s="29" t="str">
        <f>IF(AND('MAPA DE RIESGO'!$Z$50="Muy Alta",'MAPA DE RIESGO'!$AB$50="Leve"),CONCATENATE("R6C",'MAPA DE RIESGO'!$P$50),"")</f>
        <v/>
      </c>
      <c r="O11" s="25" t="str">
        <f>IF(AND('MAPA DE RIESGO'!$Z$51="Muy Alta",'MAPA DE RIESGO'!$AB$51="Leve"),CONCATENATE("R6C",'MAPA DE RIESGO'!$P$51),"")</f>
        <v/>
      </c>
      <c r="P11" s="23" t="str">
        <f>IF(AND('MAPA DE RIESGO'!$Z$46="Muy Alta",'MAPA DE RIESGO'!$AB$46="Menor"),CONCATENATE("R6C",'MAPA DE RIESGO'!$P$46),"")</f>
        <v/>
      </c>
      <c r="Q11" s="24" t="str">
        <f>IF(AND('MAPA DE RIESGO'!$Z$47="Muy Alta",'MAPA DE RIESGO'!$AB$47="Menor"),CONCATENATE("R6C",'MAPA DE RIESGO'!$P$47),"")</f>
        <v/>
      </c>
      <c r="R11" s="29" t="str">
        <f>IF(AND('MAPA DE RIESGO'!$Z$48="Muy Alta",'MAPA DE RIESGO'!$AB$48="Menor"),CONCATENATE("R6C",'MAPA DE RIESGO'!$P$48),"")</f>
        <v/>
      </c>
      <c r="S11" s="29" t="str">
        <f>IF(AND('MAPA DE RIESGO'!$Z$49="Muy Alta",'MAPA DE RIESGO'!$AB$49="Menor"),CONCATENATE("R6C",'MAPA DE RIESGO'!$P$49),"")</f>
        <v/>
      </c>
      <c r="T11" s="29" t="str">
        <f>IF(AND('MAPA DE RIESGO'!$Z$50="Muy Alta",'MAPA DE RIESGO'!$AB$50="Menor"),CONCATENATE("R6C",'MAPA DE RIESGO'!$P$50),"")</f>
        <v/>
      </c>
      <c r="U11" s="25" t="str">
        <f>IF(AND('MAPA DE RIESGO'!$Z$51="Muy Alta",'MAPA DE RIESGO'!$AB$51="Menor"),CONCATENATE("R6C",'MAPA DE RIESGO'!$P$51),"")</f>
        <v/>
      </c>
      <c r="V11" s="23" t="str">
        <f>IF(AND('MAPA DE RIESGO'!$Z$46="Muy Alta",'MAPA DE RIESGO'!$AB$46="Moderado"),CONCATENATE("R6C",'MAPA DE RIESGO'!$P$46),"")</f>
        <v/>
      </c>
      <c r="W11" s="24" t="str">
        <f>IF(AND('MAPA DE RIESGO'!$Z$47="Muy Alta",'MAPA DE RIESGO'!$AB$47="Moderado"),CONCATENATE("R6C",'MAPA DE RIESGO'!$P$47),"")</f>
        <v/>
      </c>
      <c r="X11" s="29" t="str">
        <f>IF(AND('MAPA DE RIESGO'!$Z$48="Muy Alta",'MAPA DE RIESGO'!$AB$48="Moderado"),CONCATENATE("R6C",'MAPA DE RIESGO'!$P$48),"")</f>
        <v/>
      </c>
      <c r="Y11" s="29" t="str">
        <f>IF(AND('MAPA DE RIESGO'!$Z$49="Muy Alta",'MAPA DE RIESGO'!$AB$49="Moderado"),CONCATENATE("R6C",'MAPA DE RIESGO'!$P$49),"")</f>
        <v/>
      </c>
      <c r="Z11" s="29" t="str">
        <f>IF(AND('MAPA DE RIESGO'!$Z$50="Muy Alta",'MAPA DE RIESGO'!$AB$50="Moderado"),CONCATENATE("R6C",'MAPA DE RIESGO'!$P$50),"")</f>
        <v/>
      </c>
      <c r="AA11" s="25" t="str">
        <f>IF(AND('MAPA DE RIESGO'!$Z$51="Muy Alta",'MAPA DE RIESGO'!$AB$51="Moderado"),CONCATENATE("R6C",'MAPA DE RIESGO'!$P$51),"")</f>
        <v/>
      </c>
      <c r="AB11" s="23" t="str">
        <f>IF(AND('MAPA DE RIESGO'!$Z$46="Muy Alta",'MAPA DE RIESGO'!$AB$46="Mayor"),CONCATENATE("R6C",'MAPA DE RIESGO'!$P$46),"")</f>
        <v/>
      </c>
      <c r="AC11" s="24" t="str">
        <f>IF(AND('MAPA DE RIESGO'!$Z$47="Muy Alta",'MAPA DE RIESGO'!$AB$47="Mayor"),CONCATENATE("R6C",'MAPA DE RIESGO'!$P$47),"")</f>
        <v/>
      </c>
      <c r="AD11" s="29" t="str">
        <f>IF(AND('MAPA DE RIESGO'!$Z$48="Muy Alta",'MAPA DE RIESGO'!$AB$48="Mayor"),CONCATENATE("R6C",'MAPA DE RIESGO'!$P$48),"")</f>
        <v/>
      </c>
      <c r="AE11" s="29" t="str">
        <f>IF(AND('MAPA DE RIESGO'!$Z$49="Muy Alta",'MAPA DE RIESGO'!$AB$49="Mayor"),CONCATENATE("R6C",'MAPA DE RIESGO'!$P$49),"")</f>
        <v/>
      </c>
      <c r="AF11" s="29" t="str">
        <f>IF(AND('MAPA DE RIESGO'!$Z$50="Muy Alta",'MAPA DE RIESGO'!$AB$50="Mayor"),CONCATENATE("R6C",'MAPA DE RIESGO'!$P$50),"")</f>
        <v/>
      </c>
      <c r="AG11" s="25" t="str">
        <f>IF(AND('MAPA DE RIESGO'!$Z$51="Muy Alta",'MAPA DE RIESGO'!$AB$51="Mayor"),CONCATENATE("R6C",'MAPA DE RIESGO'!$P$51),"")</f>
        <v/>
      </c>
      <c r="AH11" s="26" t="str">
        <f>IF(AND('MAPA DE RIESGO'!$Z$46="Muy Alta",'MAPA DE RIESGO'!$AB$46="Catastrófico"),CONCATENATE("R6C",'MAPA DE RIESGO'!$P$46),"")</f>
        <v/>
      </c>
      <c r="AI11" s="27" t="str">
        <f>IF(AND('MAPA DE RIESGO'!$Z$47="Muy Alta",'MAPA DE RIESGO'!$AB$47="Catastrófico"),CONCATENATE("R6C",'MAPA DE RIESGO'!$P$47),"")</f>
        <v/>
      </c>
      <c r="AJ11" s="27" t="str">
        <f>IF(AND('MAPA DE RIESGO'!$Z$48="Muy Alta",'MAPA DE RIESGO'!$AB$48="Catastrófico"),CONCATENATE("R6C",'MAPA DE RIESGO'!$P$48),"")</f>
        <v/>
      </c>
      <c r="AK11" s="27" t="str">
        <f>IF(AND('MAPA DE RIESGO'!$Z$49="Muy Alta",'MAPA DE RIESGO'!$AB$49="Catastrófico"),CONCATENATE("R6C",'MAPA DE RIESGO'!$P$49),"")</f>
        <v/>
      </c>
      <c r="AL11" s="27" t="str">
        <f>IF(AND('MAPA DE RIESGO'!$Z$50="Muy Alta",'MAPA DE RIESGO'!$AB$50="Catastrófico"),CONCATENATE("R6C",'MAPA DE RIESGO'!$P$50),"")</f>
        <v/>
      </c>
      <c r="AM11" s="28" t="str">
        <f>IF(AND('MAPA DE RIESGO'!$Z$51="Muy Alta",'MAPA DE RIESGO'!$AB$51="Catastrófico"),CONCATENATE("R6C",'MAPA DE RIESGO'!$P$51),"")</f>
        <v/>
      </c>
      <c r="AN11" s="55"/>
      <c r="AO11" s="535"/>
      <c r="AP11" s="536"/>
      <c r="AQ11" s="536"/>
      <c r="AR11" s="536"/>
      <c r="AS11" s="536"/>
      <c r="AT11" s="537"/>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row>
    <row r="12" spans="1:91" ht="15" customHeight="1" x14ac:dyDescent="0.25">
      <c r="A12" s="55"/>
      <c r="B12" s="427"/>
      <c r="C12" s="427"/>
      <c r="D12" s="428"/>
      <c r="E12" s="528"/>
      <c r="F12" s="529"/>
      <c r="G12" s="529"/>
      <c r="H12" s="529"/>
      <c r="I12" s="542"/>
      <c r="J12" s="23" t="str">
        <f>IF(AND('MAPA DE RIESGO'!$Z$52="Muy Alta",'MAPA DE RIESGO'!$AB$52="Leve"),CONCATENATE("R7C",'MAPA DE RIESGO'!$P$52),"")</f>
        <v/>
      </c>
      <c r="K12" s="24" t="str">
        <f>IF(AND('MAPA DE RIESGO'!$Z$53="Muy Alta",'MAPA DE RIESGO'!$AB$53="Leve"),CONCATENATE("R7C",'MAPA DE RIESGO'!$P$53),"")</f>
        <v/>
      </c>
      <c r="L12" s="29" t="str">
        <f>IF(AND('MAPA DE RIESGO'!$Z$54="Muy Alta",'MAPA DE RIESGO'!$AB$54="Leve"),CONCATENATE("R7C",'MAPA DE RIESGO'!$P$54),"")</f>
        <v/>
      </c>
      <c r="M12" s="29" t="str">
        <f>IF(AND('MAPA DE RIESGO'!$Z$55="Muy Alta",'MAPA DE RIESGO'!$AB$55="Leve"),CONCATENATE("R7C",'MAPA DE RIESGO'!$P$55),"")</f>
        <v/>
      </c>
      <c r="N12" s="29" t="str">
        <f>IF(AND('MAPA DE RIESGO'!$Z$56="Muy Alta",'MAPA DE RIESGO'!$AB$56="Leve"),CONCATENATE("R7C",'MAPA DE RIESGO'!$P$56),"")</f>
        <v/>
      </c>
      <c r="O12" s="25" t="str">
        <f>IF(AND('MAPA DE RIESGO'!$Z$57="Muy Alta",'MAPA DE RIESGO'!$AB$57="Leve"),CONCATENATE("R7C",'MAPA DE RIESGO'!$P$57),"")</f>
        <v/>
      </c>
      <c r="P12" s="23" t="str">
        <f>IF(AND('MAPA DE RIESGO'!$Z$52="Muy Alta",'MAPA DE RIESGO'!$AB$52="Menor"),CONCATENATE("R7C",'MAPA DE RIESGO'!$P$52),"")</f>
        <v/>
      </c>
      <c r="Q12" s="24" t="str">
        <f>IF(AND('MAPA DE RIESGO'!$Z$53="Muy Alta",'MAPA DE RIESGO'!$AB$53="Menor"),CONCATENATE("R7C",'MAPA DE RIESGO'!$P$53),"")</f>
        <v/>
      </c>
      <c r="R12" s="29" t="str">
        <f>IF(AND('MAPA DE RIESGO'!$Z$54="Muy Alta",'MAPA DE RIESGO'!$AB$54="Menor"),CONCATENATE("R7C",'MAPA DE RIESGO'!$P$54),"")</f>
        <v/>
      </c>
      <c r="S12" s="29" t="str">
        <f>IF(AND('MAPA DE RIESGO'!$Z$55="Muy Alta",'MAPA DE RIESGO'!$AB$55="Menor"),CONCATENATE("R7C",'MAPA DE RIESGO'!$P$55),"")</f>
        <v/>
      </c>
      <c r="T12" s="29" t="str">
        <f>IF(AND('MAPA DE RIESGO'!$Z$56="Muy Alta",'MAPA DE RIESGO'!$AB$56="Menor"),CONCATENATE("R7C",'MAPA DE RIESGO'!$P$56),"")</f>
        <v/>
      </c>
      <c r="U12" s="25" t="str">
        <f>IF(AND('MAPA DE RIESGO'!$Z$57="Muy Alta",'MAPA DE RIESGO'!$AB$57="Menor"),CONCATENATE("R7C",'MAPA DE RIESGO'!$P$57),"")</f>
        <v/>
      </c>
      <c r="V12" s="23" t="str">
        <f>IF(AND('MAPA DE RIESGO'!$Z$52="Muy Alta",'MAPA DE RIESGO'!$AB$52="Moderado"),CONCATENATE("R7C",'MAPA DE RIESGO'!$P$52),"")</f>
        <v/>
      </c>
      <c r="W12" s="24" t="str">
        <f>IF(AND('MAPA DE RIESGO'!$Z$53="Muy Alta",'MAPA DE RIESGO'!$AB$53="Moderado"),CONCATENATE("R7C",'MAPA DE RIESGO'!$P$53),"")</f>
        <v/>
      </c>
      <c r="X12" s="29" t="str">
        <f>IF(AND('MAPA DE RIESGO'!$Z$54="Muy Alta",'MAPA DE RIESGO'!$AB$54="Moderado"),CONCATENATE("R7C",'MAPA DE RIESGO'!$P$54),"")</f>
        <v/>
      </c>
      <c r="Y12" s="29" t="str">
        <f>IF(AND('MAPA DE RIESGO'!$Z$55="Muy Alta",'MAPA DE RIESGO'!$AB$55="Moderado"),CONCATENATE("R7C",'MAPA DE RIESGO'!$P$55),"")</f>
        <v/>
      </c>
      <c r="Z12" s="29" t="str">
        <f>IF(AND('MAPA DE RIESGO'!$Z$56="Muy Alta",'MAPA DE RIESGO'!$AB$56="Moderado"),CONCATENATE("R7C",'MAPA DE RIESGO'!$P$56),"")</f>
        <v/>
      </c>
      <c r="AA12" s="25" t="str">
        <f>IF(AND('MAPA DE RIESGO'!$Z$57="Muy Alta",'MAPA DE RIESGO'!$AB$57="Moderado"),CONCATENATE("R7C",'MAPA DE RIESGO'!$P$57),"")</f>
        <v/>
      </c>
      <c r="AB12" s="23" t="str">
        <f>IF(AND('MAPA DE RIESGO'!$Z$52="Muy Alta",'MAPA DE RIESGO'!$AB$52="Mayor"),CONCATENATE("R7C",'MAPA DE RIESGO'!$P$52),"")</f>
        <v/>
      </c>
      <c r="AC12" s="24" t="str">
        <f>IF(AND('MAPA DE RIESGO'!$Z$53="Muy Alta",'MAPA DE RIESGO'!$AB$53="Mayor"),CONCATENATE("R7C",'MAPA DE RIESGO'!$P$53),"")</f>
        <v/>
      </c>
      <c r="AD12" s="29" t="str">
        <f>IF(AND('MAPA DE RIESGO'!$Z$54="Muy Alta",'MAPA DE RIESGO'!$AB$54="Mayor"),CONCATENATE("R7C",'MAPA DE RIESGO'!$P$54),"")</f>
        <v/>
      </c>
      <c r="AE12" s="29" t="str">
        <f>IF(AND('MAPA DE RIESGO'!$Z$55="Muy Alta",'MAPA DE RIESGO'!$AB$55="Mayor"),CONCATENATE("R7C",'MAPA DE RIESGO'!$P$55),"")</f>
        <v/>
      </c>
      <c r="AF12" s="29" t="str">
        <f>IF(AND('MAPA DE RIESGO'!$Z$56="Muy Alta",'MAPA DE RIESGO'!$AB$56="Mayor"),CONCATENATE("R7C",'MAPA DE RIESGO'!$P$56),"")</f>
        <v/>
      </c>
      <c r="AG12" s="25" t="str">
        <f>IF(AND('MAPA DE RIESGO'!$Z$57="Muy Alta",'MAPA DE RIESGO'!$AB$57="Mayor"),CONCATENATE("R7C",'MAPA DE RIESGO'!$P$57),"")</f>
        <v/>
      </c>
      <c r="AH12" s="26" t="str">
        <f>IF(AND('MAPA DE RIESGO'!$Z$52="Muy Alta",'MAPA DE RIESGO'!$AB$52="Catastrófico"),CONCATENATE("R7C",'MAPA DE RIESGO'!$P$52),"")</f>
        <v/>
      </c>
      <c r="AI12" s="27" t="str">
        <f>IF(AND('MAPA DE RIESGO'!$Z$53="Muy Alta",'MAPA DE RIESGO'!$AB$53="Catastrófico"),CONCATENATE("R7C",'MAPA DE RIESGO'!$P$53),"")</f>
        <v/>
      </c>
      <c r="AJ12" s="27" t="str">
        <f>IF(AND('MAPA DE RIESGO'!$Z$54="Muy Alta",'MAPA DE RIESGO'!$AB$54="Catastrófico"),CONCATENATE("R7C",'MAPA DE RIESGO'!$P$54),"")</f>
        <v/>
      </c>
      <c r="AK12" s="27" t="str">
        <f>IF(AND('MAPA DE RIESGO'!$Z$55="Muy Alta",'MAPA DE RIESGO'!$AB$55="Catastrófico"),CONCATENATE("R7C",'MAPA DE RIESGO'!$P$55),"")</f>
        <v/>
      </c>
      <c r="AL12" s="27" t="str">
        <f>IF(AND('MAPA DE RIESGO'!$Z$56="Muy Alta",'MAPA DE RIESGO'!$AB$56="Catastrófico"),CONCATENATE("R7C",'MAPA DE RIESGO'!$P$56),"")</f>
        <v/>
      </c>
      <c r="AM12" s="28" t="str">
        <f>IF(AND('MAPA DE RIESGO'!$Z$57="Muy Alta",'MAPA DE RIESGO'!$AB$57="Catastrófico"),CONCATENATE("R7C",'MAPA DE RIESGO'!$P$57),"")</f>
        <v/>
      </c>
      <c r="AN12" s="55"/>
      <c r="AO12" s="535"/>
      <c r="AP12" s="536"/>
      <c r="AQ12" s="536"/>
      <c r="AR12" s="536"/>
      <c r="AS12" s="536"/>
      <c r="AT12" s="537"/>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row>
    <row r="13" spans="1:91" ht="15" customHeight="1" x14ac:dyDescent="0.25">
      <c r="A13" s="55"/>
      <c r="B13" s="427"/>
      <c r="C13" s="427"/>
      <c r="D13" s="428"/>
      <c r="E13" s="528"/>
      <c r="F13" s="529"/>
      <c r="G13" s="529"/>
      <c r="H13" s="529"/>
      <c r="I13" s="542"/>
      <c r="J13" s="23" t="str">
        <f>IF(AND('MAPA DE RIESGO'!$Z$58="Muy Alta",'MAPA DE RIESGO'!$AB$58="Leve"),CONCATENATE("R8C",'MAPA DE RIESGO'!$P$58),"")</f>
        <v/>
      </c>
      <c r="K13" s="24" t="str">
        <f>IF(AND('MAPA DE RIESGO'!$Z$59="Muy Alta",'MAPA DE RIESGO'!$AB$59="Leve"),CONCATENATE("R8C",'MAPA DE RIESGO'!$P$59),"")</f>
        <v/>
      </c>
      <c r="L13" s="29" t="str">
        <f>IF(AND('MAPA DE RIESGO'!$Z$60="Muy Alta",'MAPA DE RIESGO'!$AB$60="Leve"),CONCATENATE("R8C",'MAPA DE RIESGO'!$P$60),"")</f>
        <v/>
      </c>
      <c r="M13" s="29" t="str">
        <f>IF(AND('MAPA DE RIESGO'!$Z$61="Muy Alta",'MAPA DE RIESGO'!$AB$61="Leve"),CONCATENATE("R8C",'MAPA DE RIESGO'!$P$61),"")</f>
        <v/>
      </c>
      <c r="N13" s="29" t="str">
        <f>IF(AND('MAPA DE RIESGO'!$Z$62="Muy Alta",'MAPA DE RIESGO'!$AB$62="Leve"),CONCATENATE("R8C",'MAPA DE RIESGO'!$P$62),"")</f>
        <v/>
      </c>
      <c r="O13" s="25" t="str">
        <f>IF(AND('MAPA DE RIESGO'!$Z$63="Muy Alta",'MAPA DE RIESGO'!$AB$63="Leve"),CONCATENATE("R8C",'MAPA DE RIESGO'!$P$63),"")</f>
        <v/>
      </c>
      <c r="P13" s="23" t="str">
        <f>IF(AND('MAPA DE RIESGO'!$Z$58="Muy Alta",'MAPA DE RIESGO'!$AB$58="Menor"),CONCATENATE("R8C",'MAPA DE RIESGO'!$P$58),"")</f>
        <v/>
      </c>
      <c r="Q13" s="24" t="str">
        <f>IF(AND('MAPA DE RIESGO'!$Z$59="Muy Alta",'MAPA DE RIESGO'!$AB$59="Menor"),CONCATENATE("R8C",'MAPA DE RIESGO'!$P$59),"")</f>
        <v/>
      </c>
      <c r="R13" s="29" t="str">
        <f>IF(AND('MAPA DE RIESGO'!$Z$60="Muy Alta",'MAPA DE RIESGO'!$AB$60="Menor"),CONCATENATE("R8C",'MAPA DE RIESGO'!$P$60),"")</f>
        <v/>
      </c>
      <c r="S13" s="29" t="str">
        <f>IF(AND('MAPA DE RIESGO'!$Z$61="Muy Alta",'MAPA DE RIESGO'!$AB$61="Menor"),CONCATENATE("R8C",'MAPA DE RIESGO'!$P$61),"")</f>
        <v/>
      </c>
      <c r="T13" s="29" t="str">
        <f>IF(AND('MAPA DE RIESGO'!$Z$62="Muy Alta",'MAPA DE RIESGO'!$AB$62="Menor"),CONCATENATE("R8C",'MAPA DE RIESGO'!$P$62),"")</f>
        <v/>
      </c>
      <c r="U13" s="25" t="str">
        <f>IF(AND('MAPA DE RIESGO'!$Z$63="Muy Alta",'MAPA DE RIESGO'!$AB$63="Menor"),CONCATENATE("R8C",'MAPA DE RIESGO'!$P$63),"")</f>
        <v/>
      </c>
      <c r="V13" s="23" t="str">
        <f>IF(AND('MAPA DE RIESGO'!$Z$58="Muy Alta",'MAPA DE RIESGO'!$AB$58="Moderado"),CONCATENATE("R8C",'MAPA DE RIESGO'!$P$58),"")</f>
        <v/>
      </c>
      <c r="W13" s="24" t="str">
        <f>IF(AND('MAPA DE RIESGO'!$Z$59="Muy Alta",'MAPA DE RIESGO'!$AB$59="Moderado"),CONCATENATE("R8C",'MAPA DE RIESGO'!$P$59),"")</f>
        <v/>
      </c>
      <c r="X13" s="29" t="str">
        <f>IF(AND('MAPA DE RIESGO'!$Z$60="Muy Alta",'MAPA DE RIESGO'!$AB$60="Moderado"),CONCATENATE("R8C",'MAPA DE RIESGO'!$P$60),"")</f>
        <v/>
      </c>
      <c r="Y13" s="29" t="str">
        <f>IF(AND('MAPA DE RIESGO'!$Z$61="Muy Alta",'MAPA DE RIESGO'!$AB$61="Moderado"),CONCATENATE("R8C",'MAPA DE RIESGO'!$P$61),"")</f>
        <v/>
      </c>
      <c r="Z13" s="29" t="str">
        <f>IF(AND('MAPA DE RIESGO'!$Z$62="Muy Alta",'MAPA DE RIESGO'!$AB$62="Moderado"),CONCATENATE("R8C",'MAPA DE RIESGO'!$P$62),"")</f>
        <v/>
      </c>
      <c r="AA13" s="25" t="str">
        <f>IF(AND('MAPA DE RIESGO'!$Z$63="Muy Alta",'MAPA DE RIESGO'!$AB$63="Moderado"),CONCATENATE("R8C",'MAPA DE RIESGO'!$P$63),"")</f>
        <v/>
      </c>
      <c r="AB13" s="23" t="str">
        <f>IF(AND('MAPA DE RIESGO'!$Z$58="Muy Alta",'MAPA DE RIESGO'!$AB$58="Mayor"),CONCATENATE("R8C",'MAPA DE RIESGO'!$P$58),"")</f>
        <v/>
      </c>
      <c r="AC13" s="24" t="str">
        <f>IF(AND('MAPA DE RIESGO'!$Z$59="Muy Alta",'MAPA DE RIESGO'!$AB$59="Mayor"),CONCATENATE("R8C",'MAPA DE RIESGO'!$P$59),"")</f>
        <v/>
      </c>
      <c r="AD13" s="29" t="str">
        <f>IF(AND('MAPA DE RIESGO'!$Z$60="Muy Alta",'MAPA DE RIESGO'!$AB$60="Mayor"),CONCATENATE("R8C",'MAPA DE RIESGO'!$P$60),"")</f>
        <v/>
      </c>
      <c r="AE13" s="29" t="str">
        <f>IF(AND('MAPA DE RIESGO'!$Z$61="Muy Alta",'MAPA DE RIESGO'!$AB$61="Mayor"),CONCATENATE("R8C",'MAPA DE RIESGO'!$P$61),"")</f>
        <v/>
      </c>
      <c r="AF13" s="29" t="str">
        <f>IF(AND('MAPA DE RIESGO'!$Z$62="Muy Alta",'MAPA DE RIESGO'!$AB$62="Mayor"),CONCATENATE("R8C",'MAPA DE RIESGO'!$P$62),"")</f>
        <v/>
      </c>
      <c r="AG13" s="25" t="str">
        <f>IF(AND('MAPA DE RIESGO'!$Z$63="Muy Alta",'MAPA DE RIESGO'!$AB$63="Mayor"),CONCATENATE("R8C",'MAPA DE RIESGO'!$P$63),"")</f>
        <v/>
      </c>
      <c r="AH13" s="26" t="str">
        <f>IF(AND('MAPA DE RIESGO'!$Z$58="Muy Alta",'MAPA DE RIESGO'!$AB$58="Catastrófico"),CONCATENATE("R8C",'MAPA DE RIESGO'!$P$58),"")</f>
        <v/>
      </c>
      <c r="AI13" s="27" t="str">
        <f>IF(AND('MAPA DE RIESGO'!$Z$59="Muy Alta",'MAPA DE RIESGO'!$AB$59="Catastrófico"),CONCATENATE("R8C",'MAPA DE RIESGO'!$P$59),"")</f>
        <v/>
      </c>
      <c r="AJ13" s="27" t="str">
        <f>IF(AND('MAPA DE RIESGO'!$Z$60="Muy Alta",'MAPA DE RIESGO'!$AB$60="Catastrófico"),CONCATENATE("R8C",'MAPA DE RIESGO'!$P$60),"")</f>
        <v/>
      </c>
      <c r="AK13" s="27" t="str">
        <f>IF(AND('MAPA DE RIESGO'!$Z$61="Muy Alta",'MAPA DE RIESGO'!$AB$61="Catastrófico"),CONCATENATE("R8C",'MAPA DE RIESGO'!$P$61),"")</f>
        <v/>
      </c>
      <c r="AL13" s="27" t="str">
        <f>IF(AND('MAPA DE RIESGO'!$Z$62="Muy Alta",'MAPA DE RIESGO'!$AB$62="Catastrófico"),CONCATENATE("R8C",'MAPA DE RIESGO'!$P$62),"")</f>
        <v/>
      </c>
      <c r="AM13" s="28" t="str">
        <f>IF(AND('MAPA DE RIESGO'!$Z$63="Muy Alta",'MAPA DE RIESGO'!$AB$63="Catastrófico"),CONCATENATE("R8C",'MAPA DE RIESGO'!$P$63),"")</f>
        <v/>
      </c>
      <c r="AN13" s="55"/>
      <c r="AO13" s="535"/>
      <c r="AP13" s="536"/>
      <c r="AQ13" s="536"/>
      <c r="AR13" s="536"/>
      <c r="AS13" s="536"/>
      <c r="AT13" s="537"/>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row>
    <row r="14" spans="1:91" ht="15" customHeight="1" x14ac:dyDescent="0.25">
      <c r="A14" s="55"/>
      <c r="B14" s="427"/>
      <c r="C14" s="427"/>
      <c r="D14" s="428"/>
      <c r="E14" s="528"/>
      <c r="F14" s="529"/>
      <c r="G14" s="529"/>
      <c r="H14" s="529"/>
      <c r="I14" s="542"/>
      <c r="J14" s="23" t="str">
        <f>IF(AND('MAPA DE RIESGO'!$Z$64="Muy Alta",'MAPA DE RIESGO'!$AB$64="Leve"),CONCATENATE("R9C",'MAPA DE RIESGO'!$P$64),"")</f>
        <v/>
      </c>
      <c r="K14" s="24" t="str">
        <f>IF(AND('MAPA DE RIESGO'!$Z$65="Muy Alta",'MAPA DE RIESGO'!$AB$65="Leve"),CONCATENATE("R9C",'MAPA DE RIESGO'!$P$65),"")</f>
        <v/>
      </c>
      <c r="L14" s="29" t="str">
        <f>IF(AND('MAPA DE RIESGO'!$Z$66="Muy Alta",'MAPA DE RIESGO'!$AB$66="Leve"),CONCATENATE("R9C",'MAPA DE RIESGO'!$P$66),"")</f>
        <v/>
      </c>
      <c r="M14" s="29" t="str">
        <f>IF(AND('MAPA DE RIESGO'!$Z$67="Muy Alta",'MAPA DE RIESGO'!$AB$67="Leve"),CONCATENATE("R9C",'MAPA DE RIESGO'!$P$67),"")</f>
        <v/>
      </c>
      <c r="N14" s="29" t="str">
        <f>IF(AND('MAPA DE RIESGO'!$Z$68="Muy Alta",'MAPA DE RIESGO'!$AB$68="Leve"),CONCATENATE("R9C",'MAPA DE RIESGO'!$P$68),"")</f>
        <v/>
      </c>
      <c r="O14" s="25" t="str">
        <f>IF(AND('MAPA DE RIESGO'!$Z$69="Muy Alta",'MAPA DE RIESGO'!$AB$69="Leve"),CONCATENATE("R9C",'MAPA DE RIESGO'!$P$69),"")</f>
        <v/>
      </c>
      <c r="P14" s="23" t="str">
        <f>IF(AND('MAPA DE RIESGO'!$Z$64="Muy Alta",'MAPA DE RIESGO'!$AB$64="Menor"),CONCATENATE("R9C",'MAPA DE RIESGO'!$P$64),"")</f>
        <v/>
      </c>
      <c r="Q14" s="24" t="str">
        <f>IF(AND('MAPA DE RIESGO'!$Z$65="Muy Alta",'MAPA DE RIESGO'!$AB$65="Menor"),CONCATENATE("R9C",'MAPA DE RIESGO'!$P$65),"")</f>
        <v/>
      </c>
      <c r="R14" s="29" t="str">
        <f>IF(AND('MAPA DE RIESGO'!$Z$66="Muy Alta",'MAPA DE RIESGO'!$AB$66="Menor"),CONCATENATE("R9C",'MAPA DE RIESGO'!$P$66),"")</f>
        <v/>
      </c>
      <c r="S14" s="29" t="str">
        <f>IF(AND('MAPA DE RIESGO'!$Z$67="Muy Alta",'MAPA DE RIESGO'!$AB$67="Menor"),CONCATENATE("R9C",'MAPA DE RIESGO'!$P$67),"")</f>
        <v/>
      </c>
      <c r="T14" s="29" t="str">
        <f>IF(AND('MAPA DE RIESGO'!$Z$68="Muy Alta",'MAPA DE RIESGO'!$AB$68="Menor"),CONCATENATE("R9C",'MAPA DE RIESGO'!$P$68),"")</f>
        <v/>
      </c>
      <c r="U14" s="25" t="str">
        <f>IF(AND('MAPA DE RIESGO'!$Z$69="Muy Alta",'MAPA DE RIESGO'!$AB$69="Menor"),CONCATENATE("R9C",'MAPA DE RIESGO'!$P$69),"")</f>
        <v/>
      </c>
      <c r="V14" s="23" t="str">
        <f>IF(AND('MAPA DE RIESGO'!$Z$64="Muy Alta",'MAPA DE RIESGO'!$AB$64="Moderado"),CONCATENATE("R9C",'MAPA DE RIESGO'!$P$64),"")</f>
        <v/>
      </c>
      <c r="W14" s="24" t="str">
        <f>IF(AND('MAPA DE RIESGO'!$Z$65="Muy Alta",'MAPA DE RIESGO'!$AB$65="Moderado"),CONCATENATE("R9C",'MAPA DE RIESGO'!$P$65),"")</f>
        <v/>
      </c>
      <c r="X14" s="29" t="str">
        <f>IF(AND('MAPA DE RIESGO'!$Z$66="Muy Alta",'MAPA DE RIESGO'!$AB$66="Moderado"),CONCATENATE("R9C",'MAPA DE RIESGO'!$P$66),"")</f>
        <v/>
      </c>
      <c r="Y14" s="29" t="str">
        <f>IF(AND('MAPA DE RIESGO'!$Z$67="Muy Alta",'MAPA DE RIESGO'!$AB$67="Moderado"),CONCATENATE("R9C",'MAPA DE RIESGO'!$P$67),"")</f>
        <v/>
      </c>
      <c r="Z14" s="29" t="str">
        <f>IF(AND('MAPA DE RIESGO'!$Z$68="Muy Alta",'MAPA DE RIESGO'!$AB$68="Moderado"),CONCATENATE("R9C",'MAPA DE RIESGO'!$P$68),"")</f>
        <v/>
      </c>
      <c r="AA14" s="25" t="str">
        <f>IF(AND('MAPA DE RIESGO'!$Z$69="Muy Alta",'MAPA DE RIESGO'!$AB$69="Moderado"),CONCATENATE("R9C",'MAPA DE RIESGO'!$P$69),"")</f>
        <v/>
      </c>
      <c r="AB14" s="23" t="str">
        <f>IF(AND('MAPA DE RIESGO'!$Z$64="Muy Alta",'MAPA DE RIESGO'!$AB$64="Mayor"),CONCATENATE("R9C",'MAPA DE RIESGO'!$P$64),"")</f>
        <v/>
      </c>
      <c r="AC14" s="24" t="str">
        <f>IF(AND('MAPA DE RIESGO'!$Z$65="Muy Alta",'MAPA DE RIESGO'!$AB$65="Mayor"),CONCATENATE("R9C",'MAPA DE RIESGO'!$P$65),"")</f>
        <v/>
      </c>
      <c r="AD14" s="29" t="str">
        <f>IF(AND('MAPA DE RIESGO'!$Z$66="Muy Alta",'MAPA DE RIESGO'!$AB$66="Mayor"),CONCATENATE("R9C",'MAPA DE RIESGO'!$P$66),"")</f>
        <v/>
      </c>
      <c r="AE14" s="29" t="str">
        <f>IF(AND('MAPA DE RIESGO'!$Z$67="Muy Alta",'MAPA DE RIESGO'!$AB$67="Mayor"),CONCATENATE("R9C",'MAPA DE RIESGO'!$P$67),"")</f>
        <v/>
      </c>
      <c r="AF14" s="29" t="str">
        <f>IF(AND('MAPA DE RIESGO'!$Z$68="Muy Alta",'MAPA DE RIESGO'!$AB$68="Mayor"),CONCATENATE("R9C",'MAPA DE RIESGO'!$P$68),"")</f>
        <v/>
      </c>
      <c r="AG14" s="25" t="str">
        <f>IF(AND('MAPA DE RIESGO'!$Z$69="Muy Alta",'MAPA DE RIESGO'!$AB$69="Mayor"),CONCATENATE("R9C",'MAPA DE RIESGO'!$P$69),"")</f>
        <v/>
      </c>
      <c r="AH14" s="26" t="str">
        <f>IF(AND('MAPA DE RIESGO'!$Z$64="Muy Alta",'MAPA DE RIESGO'!$AB$64="Catastrófico"),CONCATENATE("R9C",'MAPA DE RIESGO'!$P$64),"")</f>
        <v/>
      </c>
      <c r="AI14" s="27" t="str">
        <f>IF(AND('MAPA DE RIESGO'!$Z$65="Muy Alta",'MAPA DE RIESGO'!$AB$65="Catastrófico"),CONCATENATE("R9C",'MAPA DE RIESGO'!$P$65),"")</f>
        <v/>
      </c>
      <c r="AJ14" s="27" t="str">
        <f>IF(AND('MAPA DE RIESGO'!$Z$66="Muy Alta",'MAPA DE RIESGO'!$AB$66="Catastrófico"),CONCATENATE("R9C",'MAPA DE RIESGO'!$P$66),"")</f>
        <v/>
      </c>
      <c r="AK14" s="27" t="str">
        <f>IF(AND('MAPA DE RIESGO'!$Z$67="Muy Alta",'MAPA DE RIESGO'!$AB$67="Catastrófico"),CONCATENATE("R9C",'MAPA DE RIESGO'!$P$67),"")</f>
        <v/>
      </c>
      <c r="AL14" s="27" t="str">
        <f>IF(AND('MAPA DE RIESGO'!$Z$68="Muy Alta",'MAPA DE RIESGO'!$AB$68="Catastrófico"),CONCATENATE("R9C",'MAPA DE RIESGO'!$P$68),"")</f>
        <v/>
      </c>
      <c r="AM14" s="28" t="str">
        <f>IF(AND('MAPA DE RIESGO'!$Z$69="Muy Alta",'MAPA DE RIESGO'!$AB$69="Catastrófico"),CONCATENATE("R9C",'MAPA DE RIESGO'!$P$69),"")</f>
        <v/>
      </c>
      <c r="AN14" s="55"/>
      <c r="AO14" s="535"/>
      <c r="AP14" s="536"/>
      <c r="AQ14" s="536"/>
      <c r="AR14" s="536"/>
      <c r="AS14" s="536"/>
      <c r="AT14" s="537"/>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row>
    <row r="15" spans="1:91" ht="15.75" customHeight="1" thickBot="1" x14ac:dyDescent="0.3">
      <c r="A15" s="55"/>
      <c r="B15" s="427"/>
      <c r="C15" s="427"/>
      <c r="D15" s="428"/>
      <c r="E15" s="530"/>
      <c r="F15" s="531"/>
      <c r="G15" s="531"/>
      <c r="H15" s="531"/>
      <c r="I15" s="543"/>
      <c r="J15" s="30" t="str">
        <f>IF(AND('MAPA DE RIESGO'!$Z$70="Muy Alta",'MAPA DE RIESGO'!$AB$70="Leve"),CONCATENATE("R10C",'MAPA DE RIESGO'!$P$70),"")</f>
        <v/>
      </c>
      <c r="K15" s="31" t="str">
        <f>IF(AND('MAPA DE RIESGO'!$Z$71="Muy Alta",'MAPA DE RIESGO'!$AB$71="Leve"),CONCATENATE("R10C",'MAPA DE RIESGO'!$P$71),"")</f>
        <v/>
      </c>
      <c r="L15" s="31" t="str">
        <f>IF(AND('MAPA DE RIESGO'!$Z$72="Muy Alta",'MAPA DE RIESGO'!$AB$72="Leve"),CONCATENATE("R10C",'MAPA DE RIESGO'!$P$72),"")</f>
        <v/>
      </c>
      <c r="M15" s="31" t="str">
        <f>IF(AND('MAPA DE RIESGO'!$Z$73="Muy Alta",'MAPA DE RIESGO'!$AB$73="Leve"),CONCATENATE("R10C",'MAPA DE RIESGO'!$P$73),"")</f>
        <v/>
      </c>
      <c r="N15" s="31" t="str">
        <f>IF(AND('MAPA DE RIESGO'!$Z$74="Muy Alta",'MAPA DE RIESGO'!$AB$74="Leve"),CONCATENATE("R10C",'MAPA DE RIESGO'!$P$74),"")</f>
        <v/>
      </c>
      <c r="O15" s="32" t="str">
        <f>IF(AND('MAPA DE RIESGO'!$Z$75="Muy Alta",'MAPA DE RIESGO'!$AB$75="Leve"),CONCATENATE("R10C",'MAPA DE RIESGO'!$P$75),"")</f>
        <v/>
      </c>
      <c r="P15" s="23" t="str">
        <f>IF(AND('MAPA DE RIESGO'!$Z$70="Muy Alta",'MAPA DE RIESGO'!$AB$70="Menor"),CONCATENATE("R10C",'MAPA DE RIESGO'!$P$70),"")</f>
        <v/>
      </c>
      <c r="Q15" s="24" t="str">
        <f>IF(AND('MAPA DE RIESGO'!$Z$71="Muy Alta",'MAPA DE RIESGO'!$AB$71="Menor"),CONCATENATE("R10C",'MAPA DE RIESGO'!$P$71),"")</f>
        <v/>
      </c>
      <c r="R15" s="24" t="str">
        <f>IF(AND('MAPA DE RIESGO'!$Z$72="Muy Alta",'MAPA DE RIESGO'!$AB$72="Menor"),CONCATENATE("R10C",'MAPA DE RIESGO'!$P$72),"")</f>
        <v/>
      </c>
      <c r="S15" s="24" t="str">
        <f>IF(AND('MAPA DE RIESGO'!$Z$73="Muy Alta",'MAPA DE RIESGO'!$AB$73="Menor"),CONCATENATE("R10C",'MAPA DE RIESGO'!$P$73),"")</f>
        <v/>
      </c>
      <c r="T15" s="24" t="str">
        <f>IF(AND('MAPA DE RIESGO'!$Z$74="Muy Alta",'MAPA DE RIESGO'!$AB$74="Menor"),CONCATENATE("R10C",'MAPA DE RIESGO'!$P$74),"")</f>
        <v/>
      </c>
      <c r="U15" s="25" t="str">
        <f>IF(AND('MAPA DE RIESGO'!$Z$75="Muy Alta",'MAPA DE RIESGO'!$AB$75="Menor"),CONCATENATE("R10C",'MAPA DE RIESGO'!$P$75),"")</f>
        <v/>
      </c>
      <c r="V15" s="30" t="str">
        <f>IF(AND('MAPA DE RIESGO'!$Z$70="Muy Alta",'MAPA DE RIESGO'!$AB$70="Moderado"),CONCATENATE("R10C",'MAPA DE RIESGO'!$P$70),"")</f>
        <v/>
      </c>
      <c r="W15" s="31" t="str">
        <f>IF(AND('MAPA DE RIESGO'!$Z$71="Muy Alta",'MAPA DE RIESGO'!$AB$71="Moderado"),CONCATENATE("R10C",'MAPA DE RIESGO'!$P$71),"")</f>
        <v/>
      </c>
      <c r="X15" s="31" t="str">
        <f>IF(AND('MAPA DE RIESGO'!$Z$72="Muy Alta",'MAPA DE RIESGO'!$AB$72="Moderado"),CONCATENATE("R10C",'MAPA DE RIESGO'!$P$72),"")</f>
        <v/>
      </c>
      <c r="Y15" s="31" t="str">
        <f>IF(AND('MAPA DE RIESGO'!$Z$73="Muy Alta",'MAPA DE RIESGO'!$AB$73="Moderado"),CONCATENATE("R10C",'MAPA DE RIESGO'!$P$73),"")</f>
        <v/>
      </c>
      <c r="Z15" s="31" t="str">
        <f>IF(AND('MAPA DE RIESGO'!$Z$74="Muy Alta",'MAPA DE RIESGO'!$AB$74="Moderado"),CONCATENATE("R10C",'MAPA DE RIESGO'!$P$74),"")</f>
        <v/>
      </c>
      <c r="AA15" s="32" t="str">
        <f>IF(AND('MAPA DE RIESGO'!$Z$75="Muy Alta",'MAPA DE RIESGO'!$AB$75="Moderado"),CONCATENATE("R10C",'MAPA DE RIESGO'!$P$75),"")</f>
        <v/>
      </c>
      <c r="AB15" s="23" t="str">
        <f>IF(AND('MAPA DE RIESGO'!$Z$70="Muy Alta",'MAPA DE RIESGO'!$AB$70="Mayor"),CONCATENATE("R10C",'MAPA DE RIESGO'!$P$70),"")</f>
        <v/>
      </c>
      <c r="AC15" s="24" t="str">
        <f>IF(AND('MAPA DE RIESGO'!$Z$71="Muy Alta",'MAPA DE RIESGO'!$AB$71="Mayor"),CONCATENATE("R10C",'MAPA DE RIESGO'!$P$71),"")</f>
        <v/>
      </c>
      <c r="AD15" s="24" t="str">
        <f>IF(AND('MAPA DE RIESGO'!$Z$72="Muy Alta",'MAPA DE RIESGO'!$AB$72="Mayor"),CONCATENATE("R10C",'MAPA DE RIESGO'!$P$72),"")</f>
        <v/>
      </c>
      <c r="AE15" s="24" t="str">
        <f>IF(AND('MAPA DE RIESGO'!$Z$73="Muy Alta",'MAPA DE RIESGO'!$AB$73="Mayor"),CONCATENATE("R10C",'MAPA DE RIESGO'!$P$73),"")</f>
        <v/>
      </c>
      <c r="AF15" s="24" t="str">
        <f>IF(AND('MAPA DE RIESGO'!$Z$74="Muy Alta",'MAPA DE RIESGO'!$AB$74="Mayor"),CONCATENATE("R10C",'MAPA DE RIESGO'!$P$74),"")</f>
        <v/>
      </c>
      <c r="AG15" s="25" t="str">
        <f>IF(AND('MAPA DE RIESGO'!$Z$75="Muy Alta",'MAPA DE RIESGO'!$AB$75="Mayor"),CONCATENATE("R10C",'MAPA DE RIESGO'!$P$75),"")</f>
        <v/>
      </c>
      <c r="AH15" s="33" t="str">
        <f>IF(AND('MAPA DE RIESGO'!$Z$70="Muy Alta",'MAPA DE RIESGO'!$AB$70="Catastrófico"),CONCATENATE("R10C",'MAPA DE RIESGO'!$P$70),"")</f>
        <v/>
      </c>
      <c r="AI15" s="34" t="str">
        <f>IF(AND('MAPA DE RIESGO'!$Z$71="Muy Alta",'MAPA DE RIESGO'!$AB$71="Catastrófico"),CONCATENATE("R10C",'MAPA DE RIESGO'!$P$71),"")</f>
        <v/>
      </c>
      <c r="AJ15" s="34" t="str">
        <f>IF(AND('MAPA DE RIESGO'!$Z$72="Muy Alta",'MAPA DE RIESGO'!$AB$72="Catastrófico"),CONCATENATE("R10C",'MAPA DE RIESGO'!$P$72),"")</f>
        <v/>
      </c>
      <c r="AK15" s="34" t="str">
        <f>IF(AND('MAPA DE RIESGO'!$Z$73="Muy Alta",'MAPA DE RIESGO'!$AB$73="Catastrófico"),CONCATENATE("R10C",'MAPA DE RIESGO'!$P$73),"")</f>
        <v/>
      </c>
      <c r="AL15" s="34" t="str">
        <f>IF(AND('MAPA DE RIESGO'!$Z$74="Muy Alta",'MAPA DE RIESGO'!$AB$74="Catastrófico"),CONCATENATE("R10C",'MAPA DE RIESGO'!$P$74),"")</f>
        <v/>
      </c>
      <c r="AM15" s="35" t="str">
        <f>IF(AND('MAPA DE RIESGO'!$Z$75="Muy Alta",'MAPA DE RIESGO'!$AB$75="Catastrófico"),CONCATENATE("R10C",'MAPA DE RIESGO'!$P$75),"")</f>
        <v/>
      </c>
      <c r="AN15" s="55"/>
      <c r="AO15" s="538"/>
      <c r="AP15" s="539"/>
      <c r="AQ15" s="539"/>
      <c r="AR15" s="539"/>
      <c r="AS15" s="539"/>
      <c r="AT15" s="540"/>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row>
    <row r="16" spans="1:91" ht="15" customHeight="1" x14ac:dyDescent="0.25">
      <c r="A16" s="55"/>
      <c r="B16" s="427"/>
      <c r="C16" s="427"/>
      <c r="D16" s="428"/>
      <c r="E16" s="524" t="s">
        <v>106</v>
      </c>
      <c r="F16" s="525"/>
      <c r="G16" s="525"/>
      <c r="H16" s="525"/>
      <c r="I16" s="525"/>
      <c r="J16" s="36" t="str">
        <f ca="1">IF(AND('MAPA DE RIESGO'!$Z$16="Alta",'MAPA DE RIESGO'!$AB$16="Leve"),CONCATENATE("R1C",'MAPA DE RIESGO'!$P$16),"")</f>
        <v/>
      </c>
      <c r="K16" s="37" t="str">
        <f>IF(AND('MAPA DE RIESGO'!$Z$17="Alta",'MAPA DE RIESGO'!$AB$17="Leve"),CONCATENATE("R1C",'MAPA DE RIESGO'!$P$17),"")</f>
        <v/>
      </c>
      <c r="L16" s="37" t="str">
        <f>IF(AND('MAPA DE RIESGO'!$Z$18="Alta",'MAPA DE RIESGO'!$AB$18="Leve"),CONCATENATE("R1C",'MAPA DE RIESGO'!$P$18),"")</f>
        <v/>
      </c>
      <c r="M16" s="37" t="str">
        <f>IF(AND('MAPA DE RIESGO'!$Z$19="Alta",'MAPA DE RIESGO'!$AB$19="Leve"),CONCATENATE("R1C",'MAPA DE RIESGO'!$P$19),"")</f>
        <v/>
      </c>
      <c r="N16" s="37" t="str">
        <f>IF(AND('MAPA DE RIESGO'!$Z$20="Alta",'MAPA DE RIESGO'!$AB$20="Leve"),CONCATENATE("R1C",'MAPA DE RIESGO'!$P$20),"")</f>
        <v/>
      </c>
      <c r="O16" s="38" t="str">
        <f>IF(AND('MAPA DE RIESGO'!$Z$21="Alta",'MAPA DE RIESGO'!$AB$21="Leve"),CONCATENATE("R1C",'MAPA DE RIESGO'!$P$21),"")</f>
        <v/>
      </c>
      <c r="P16" s="36" t="str">
        <f ca="1">IF(AND('MAPA DE RIESGO'!$Z$16="Alta",'MAPA DE RIESGO'!$AB$16="Menor"),CONCATENATE("R1C",'MAPA DE RIESGO'!$P$16),"")</f>
        <v/>
      </c>
      <c r="Q16" s="37" t="str">
        <f>IF(AND('MAPA DE RIESGO'!$Z$17="Alta",'MAPA DE RIESGO'!$AB$17="Menor"),CONCATENATE("R1C",'MAPA DE RIESGO'!$P$17),"")</f>
        <v/>
      </c>
      <c r="R16" s="37" t="str">
        <f>IF(AND('MAPA DE RIESGO'!$Z$18="Alta",'MAPA DE RIESGO'!$AB$18="Menor"),CONCATENATE("R1C",'MAPA DE RIESGO'!$P$18),"")</f>
        <v/>
      </c>
      <c r="S16" s="37" t="str">
        <f>IF(AND('MAPA DE RIESGO'!$Z$19="Alta",'MAPA DE RIESGO'!$AB$19="Menor"),CONCATENATE("R1C",'MAPA DE RIESGO'!$P$19),"")</f>
        <v/>
      </c>
      <c r="T16" s="37" t="str">
        <f>IF(AND('MAPA DE RIESGO'!$Z$20="Alta",'MAPA DE RIESGO'!$AB$20="Menor"),CONCATENATE("R1C",'MAPA DE RIESGO'!$P$20),"")</f>
        <v/>
      </c>
      <c r="U16" s="38" t="str">
        <f>IF(AND('MAPA DE RIESGO'!$Z$21="Alta",'MAPA DE RIESGO'!$AB$21="Menor"),CONCATENATE("R1C",'MAPA DE RIESGO'!$P$21),"")</f>
        <v/>
      </c>
      <c r="V16" s="17" t="str">
        <f ca="1">IF(AND('MAPA DE RIESGO'!$Z$16="Alta",'MAPA DE RIESGO'!$AB$16="Moderado"),CONCATENATE("R1C",'MAPA DE RIESGO'!$P$16),"")</f>
        <v/>
      </c>
      <c r="W16" s="18" t="str">
        <f>IF(AND('MAPA DE RIESGO'!$Z$17="Alta",'MAPA DE RIESGO'!$AB$17="Moderado"),CONCATENATE("R1C",'MAPA DE RIESGO'!$P$17),"")</f>
        <v/>
      </c>
      <c r="X16" s="18" t="str">
        <f>IF(AND('MAPA DE RIESGO'!$Z$18="Alta",'MAPA DE RIESGO'!$AB$18="Moderado"),CONCATENATE("R1C",'MAPA DE RIESGO'!$P$18),"")</f>
        <v/>
      </c>
      <c r="Y16" s="18" t="str">
        <f>IF(AND('MAPA DE RIESGO'!$Z$19="Alta",'MAPA DE RIESGO'!$AB$19="Moderado"),CONCATENATE("R1C",'MAPA DE RIESGO'!$P$19),"")</f>
        <v/>
      </c>
      <c r="Z16" s="18" t="str">
        <f>IF(AND('MAPA DE RIESGO'!$Z$20="Alta",'MAPA DE RIESGO'!$AB$20="Moderado"),CONCATENATE("R1C",'MAPA DE RIESGO'!$P$20),"")</f>
        <v/>
      </c>
      <c r="AA16" s="19" t="str">
        <f>IF(AND('MAPA DE RIESGO'!$Z$21="Alta",'MAPA DE RIESGO'!$AB$21="Moderado"),CONCATENATE("R1C",'MAPA DE RIESGO'!$P$21),"")</f>
        <v/>
      </c>
      <c r="AB16" s="17" t="str">
        <f ca="1">IF(AND('MAPA DE RIESGO'!$Z$16="Alta",'MAPA DE RIESGO'!$AB$16="Mayor"),CONCATENATE("R1C",'MAPA DE RIESGO'!$P$16),"")</f>
        <v/>
      </c>
      <c r="AC16" s="18" t="str">
        <f>IF(AND('MAPA DE RIESGO'!$Z$17="Alta",'MAPA DE RIESGO'!$AB$17="Mayor"),CONCATENATE("R1C",'MAPA DE RIESGO'!$P$17),"")</f>
        <v/>
      </c>
      <c r="AD16" s="18" t="str">
        <f>IF(AND('MAPA DE RIESGO'!$Z$18="Alta",'MAPA DE RIESGO'!$AB$18="Mayor"),CONCATENATE("R1C",'MAPA DE RIESGO'!$P$18),"")</f>
        <v/>
      </c>
      <c r="AE16" s="18" t="str">
        <f>IF(AND('MAPA DE RIESGO'!$Z$19="Alta",'MAPA DE RIESGO'!$AB$19="Mayor"),CONCATENATE("R1C",'MAPA DE RIESGO'!$P$19),"")</f>
        <v/>
      </c>
      <c r="AF16" s="18" t="str">
        <f>IF(AND('MAPA DE RIESGO'!$Z$20="Alta",'MAPA DE RIESGO'!$AB$20="Mayor"),CONCATENATE("R1C",'MAPA DE RIESGO'!$P$20),"")</f>
        <v/>
      </c>
      <c r="AG16" s="19" t="str">
        <f>IF(AND('MAPA DE RIESGO'!$Z$21="Alta",'MAPA DE RIESGO'!$AB$21="Mayor"),CONCATENATE("R1C",'MAPA DE RIESGO'!$P$21),"")</f>
        <v/>
      </c>
      <c r="AH16" s="20" t="str">
        <f ca="1">IF(AND('MAPA DE RIESGO'!$Z$16="Alta",'MAPA DE RIESGO'!$AB$16="Catastrófico"),CONCATENATE("R1C",'MAPA DE RIESGO'!$P$16),"")</f>
        <v/>
      </c>
      <c r="AI16" s="21" t="str">
        <f>IF(AND('MAPA DE RIESGO'!$Z$17="Alta",'MAPA DE RIESGO'!$AB$17="Catastrófico"),CONCATENATE("R1C",'MAPA DE RIESGO'!$P$17),"")</f>
        <v/>
      </c>
      <c r="AJ16" s="21" t="str">
        <f>IF(AND('MAPA DE RIESGO'!$Z$18="Alta",'MAPA DE RIESGO'!$AB$18="Catastrófico"),CONCATENATE("R1C",'MAPA DE RIESGO'!$P$18),"")</f>
        <v/>
      </c>
      <c r="AK16" s="21" t="str">
        <f>IF(AND('MAPA DE RIESGO'!$Z$19="Alta",'MAPA DE RIESGO'!$AB$19="Catastrófico"),CONCATENATE("R1C",'MAPA DE RIESGO'!$P$19),"")</f>
        <v/>
      </c>
      <c r="AL16" s="21" t="str">
        <f>IF(AND('MAPA DE RIESGO'!$Z$20="Alta",'MAPA DE RIESGO'!$AB$20="Catastrófico"),CONCATENATE("R1C",'MAPA DE RIESGO'!$P$20),"")</f>
        <v/>
      </c>
      <c r="AM16" s="22" t="str">
        <f>IF(AND('MAPA DE RIESGO'!$Z$21="Alta",'MAPA DE RIESGO'!$AB$21="Catastrófico"),CONCATENATE("R1C",'MAPA DE RIESGO'!$P$21),"")</f>
        <v/>
      </c>
      <c r="AN16" s="55"/>
      <c r="AO16" s="515" t="s">
        <v>72</v>
      </c>
      <c r="AP16" s="516"/>
      <c r="AQ16" s="516"/>
      <c r="AR16" s="516"/>
      <c r="AS16" s="516"/>
      <c r="AT16" s="517"/>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row>
    <row r="17" spans="1:76" ht="15" customHeight="1" x14ac:dyDescent="0.25">
      <c r="A17" s="55"/>
      <c r="B17" s="427"/>
      <c r="C17" s="427"/>
      <c r="D17" s="428"/>
      <c r="E17" s="526"/>
      <c r="F17" s="527"/>
      <c r="G17" s="527"/>
      <c r="H17" s="527"/>
      <c r="I17" s="527"/>
      <c r="J17" s="39" t="str">
        <f>IF(AND('MAPA DE RIESGO'!$Z$22="Alta",'MAPA DE RIESGO'!$AB$22="Leve"),CONCATENATE("R2C",'MAPA DE RIESGO'!$P$22),"")</f>
        <v/>
      </c>
      <c r="K17" s="40" t="str">
        <f>IF(AND('MAPA DE RIESGO'!$Z$23="Alta",'MAPA DE RIESGO'!$AB$23="Leve"),CONCATENATE("R2C",'MAPA DE RIESGO'!$P$23),"")</f>
        <v/>
      </c>
      <c r="L17" s="40" t="str">
        <f>IF(AND('MAPA DE RIESGO'!$Z$24="Alta",'MAPA DE RIESGO'!$AB$24="Leve"),CONCATENATE("R2C",'MAPA DE RIESGO'!$P$24),"")</f>
        <v/>
      </c>
      <c r="M17" s="40" t="str">
        <f>IF(AND('MAPA DE RIESGO'!$Z$25="Alta",'MAPA DE RIESGO'!$AB$25="Leve"),CONCATENATE("R2C",'MAPA DE RIESGO'!$P$25),"")</f>
        <v/>
      </c>
      <c r="N17" s="40" t="str">
        <f>IF(AND('MAPA DE RIESGO'!$Z$26="Alta",'MAPA DE RIESGO'!$AB$26="Leve"),CONCATENATE("R2C",'MAPA DE RIESGO'!$P$26),"")</f>
        <v/>
      </c>
      <c r="O17" s="41" t="str">
        <f>IF(AND('MAPA DE RIESGO'!$Z$27="Alta",'MAPA DE RIESGO'!$AB$27="Leve"),CONCATENATE("R2C",'MAPA DE RIESGO'!$P$27),"")</f>
        <v/>
      </c>
      <c r="P17" s="39" t="str">
        <f>IF(AND('MAPA DE RIESGO'!$Z$22="Alta",'MAPA DE RIESGO'!$AB$22="Menor"),CONCATENATE("R2C",'MAPA DE RIESGO'!$P$22),"")</f>
        <v/>
      </c>
      <c r="Q17" s="40" t="str">
        <f>IF(AND('MAPA DE RIESGO'!$Z$23="Alta",'MAPA DE RIESGO'!$AB$23="Menor"),CONCATENATE("R2C",'MAPA DE RIESGO'!$P$23),"")</f>
        <v/>
      </c>
      <c r="R17" s="40" t="str">
        <f>IF(AND('MAPA DE RIESGO'!$Z$24="Alta",'MAPA DE RIESGO'!$AB$24="Menor"),CONCATENATE("R2C",'MAPA DE RIESGO'!$P$24),"")</f>
        <v/>
      </c>
      <c r="S17" s="40" t="str">
        <f>IF(AND('MAPA DE RIESGO'!$Z$25="Alta",'MAPA DE RIESGO'!$AB$25="Menor"),CONCATENATE("R2C",'MAPA DE RIESGO'!$P$25),"")</f>
        <v/>
      </c>
      <c r="T17" s="40" t="str">
        <f>IF(AND('MAPA DE RIESGO'!$Z$26="Alta",'MAPA DE RIESGO'!$AB$26="Menor"),CONCATENATE("R2C",'MAPA DE RIESGO'!$P$26),"")</f>
        <v/>
      </c>
      <c r="U17" s="41" t="str">
        <f>IF(AND('MAPA DE RIESGO'!$Z$27="Alta",'MAPA DE RIESGO'!$AB$27="Menor"),CONCATENATE("R2C",'MAPA DE RIESGO'!$P$27),"")</f>
        <v/>
      </c>
      <c r="V17" s="23" t="str">
        <f>IF(AND('MAPA DE RIESGO'!$Z$22="Alta",'MAPA DE RIESGO'!$AB$22="Moderado"),CONCATENATE("R2C",'MAPA DE RIESGO'!$P$22),"")</f>
        <v/>
      </c>
      <c r="W17" s="24" t="str">
        <f>IF(AND('MAPA DE RIESGO'!$Z$23="Alta",'MAPA DE RIESGO'!$AB$23="Moderado"),CONCATENATE("R2C",'MAPA DE RIESGO'!$P$23),"")</f>
        <v/>
      </c>
      <c r="X17" s="24" t="str">
        <f>IF(AND('MAPA DE RIESGO'!$Z$24="Alta",'MAPA DE RIESGO'!$AB$24="Moderado"),CONCATENATE("R2C",'MAPA DE RIESGO'!$P$24),"")</f>
        <v/>
      </c>
      <c r="Y17" s="24" t="str">
        <f>IF(AND('MAPA DE RIESGO'!$Z$25="Alta",'MAPA DE RIESGO'!$AB$25="Moderado"),CONCATENATE("R2C",'MAPA DE RIESGO'!$P$25),"")</f>
        <v/>
      </c>
      <c r="Z17" s="24" t="str">
        <f>IF(AND('MAPA DE RIESGO'!$Z$26="Alta",'MAPA DE RIESGO'!$AB$26="Moderado"),CONCATENATE("R2C",'MAPA DE RIESGO'!$P$26),"")</f>
        <v/>
      </c>
      <c r="AA17" s="25" t="str">
        <f>IF(AND('MAPA DE RIESGO'!$Z$27="Alta",'MAPA DE RIESGO'!$AB$27="Moderado"),CONCATENATE("R2C",'MAPA DE RIESGO'!$P$27),"")</f>
        <v/>
      </c>
      <c r="AB17" s="23" t="str">
        <f>IF(AND('MAPA DE RIESGO'!$Z$22="Alta",'MAPA DE RIESGO'!$AB$22="Mayor"),CONCATENATE("R2C",'MAPA DE RIESGO'!$P$22),"")</f>
        <v/>
      </c>
      <c r="AC17" s="24" t="str">
        <f>IF(AND('MAPA DE RIESGO'!$Z$23="Alta",'MAPA DE RIESGO'!$AB$23="Mayor"),CONCATENATE("R2C",'MAPA DE RIESGO'!$P$23),"")</f>
        <v/>
      </c>
      <c r="AD17" s="24" t="str">
        <f>IF(AND('MAPA DE RIESGO'!$Z$24="Alta",'MAPA DE RIESGO'!$AB$24="Mayor"),CONCATENATE("R2C",'MAPA DE RIESGO'!$P$24),"")</f>
        <v/>
      </c>
      <c r="AE17" s="24" t="str">
        <f>IF(AND('MAPA DE RIESGO'!$Z$25="Alta",'MAPA DE RIESGO'!$AB$25="Mayor"),CONCATENATE("R2C",'MAPA DE RIESGO'!$P$25),"")</f>
        <v/>
      </c>
      <c r="AF17" s="24" t="str">
        <f>IF(AND('MAPA DE RIESGO'!$Z$26="Alta",'MAPA DE RIESGO'!$AB$26="Mayor"),CONCATENATE("R2C",'MAPA DE RIESGO'!$P$26),"")</f>
        <v/>
      </c>
      <c r="AG17" s="25" t="str">
        <f>IF(AND('MAPA DE RIESGO'!$Z$27="Alta",'MAPA DE RIESGO'!$AB$27="Mayor"),CONCATENATE("R2C",'MAPA DE RIESGO'!$P$27),"")</f>
        <v/>
      </c>
      <c r="AH17" s="26" t="str">
        <f>IF(AND('MAPA DE RIESGO'!$Z$22="Alta",'MAPA DE RIESGO'!$AB$22="Catastrófico"),CONCATENATE("R2C",'MAPA DE RIESGO'!$P$22),"")</f>
        <v/>
      </c>
      <c r="AI17" s="27" t="str">
        <f>IF(AND('MAPA DE RIESGO'!$Z$23="Alta",'MAPA DE RIESGO'!$AB$23="Catastrófico"),CONCATENATE("R2C",'MAPA DE RIESGO'!$P$23),"")</f>
        <v/>
      </c>
      <c r="AJ17" s="27" t="str">
        <f>IF(AND('MAPA DE RIESGO'!$Z$24="Alta",'MAPA DE RIESGO'!$AB$24="Catastrófico"),CONCATENATE("R2C",'MAPA DE RIESGO'!$P$24),"")</f>
        <v/>
      </c>
      <c r="AK17" s="27" t="str">
        <f>IF(AND('MAPA DE RIESGO'!$Z$25="Alta",'MAPA DE RIESGO'!$AB$25="Catastrófico"),CONCATENATE("R2C",'MAPA DE RIESGO'!$P$25),"")</f>
        <v/>
      </c>
      <c r="AL17" s="27" t="str">
        <f>IF(AND('MAPA DE RIESGO'!$Z$26="Alta",'MAPA DE RIESGO'!$AB$26="Catastrófico"),CONCATENATE("R2C",'MAPA DE RIESGO'!$P$26),"")</f>
        <v/>
      </c>
      <c r="AM17" s="28" t="str">
        <f>IF(AND('MAPA DE RIESGO'!$Z$27="Alta",'MAPA DE RIESGO'!$AB$27="Catastrófico"),CONCATENATE("R2C",'MAPA DE RIESGO'!$P$27),"")</f>
        <v/>
      </c>
      <c r="AN17" s="55"/>
      <c r="AO17" s="518"/>
      <c r="AP17" s="519"/>
      <c r="AQ17" s="519"/>
      <c r="AR17" s="519"/>
      <c r="AS17" s="519"/>
      <c r="AT17" s="520"/>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row>
    <row r="18" spans="1:76" ht="15" customHeight="1" x14ac:dyDescent="0.25">
      <c r="A18" s="55"/>
      <c r="B18" s="427"/>
      <c r="C18" s="427"/>
      <c r="D18" s="428"/>
      <c r="E18" s="528"/>
      <c r="F18" s="529"/>
      <c r="G18" s="529"/>
      <c r="H18" s="529"/>
      <c r="I18" s="527"/>
      <c r="J18" s="39" t="str">
        <f>IF(AND('MAPA DE RIESGO'!$Z$28="Alta",'MAPA DE RIESGO'!$AB$28="Leve"),CONCATENATE("R3C",'MAPA DE RIESGO'!$P$28),"")</f>
        <v/>
      </c>
      <c r="K18" s="40" t="str">
        <f>IF(AND('MAPA DE RIESGO'!$Z$29="Alta",'MAPA DE RIESGO'!$AB$29="Leve"),CONCATENATE("R3C",'MAPA DE RIESGO'!$P$29),"")</f>
        <v/>
      </c>
      <c r="L18" s="40" t="str">
        <f>IF(AND('MAPA DE RIESGO'!$Z$30="Alta",'MAPA DE RIESGO'!$AB$30="Leve"),CONCATENATE("R3C",'MAPA DE RIESGO'!$P$30),"")</f>
        <v/>
      </c>
      <c r="M18" s="40" t="str">
        <f>IF(AND('MAPA DE RIESGO'!$Z$31="Alta",'MAPA DE RIESGO'!$AB$31="Leve"),CONCATENATE("R3C",'MAPA DE RIESGO'!$P$31),"")</f>
        <v/>
      </c>
      <c r="N18" s="40" t="str">
        <f>IF(AND('MAPA DE RIESGO'!$Z$32="Alta",'MAPA DE RIESGO'!$AB$32="Leve"),CONCATENATE("R3C",'MAPA DE RIESGO'!$P$32),"")</f>
        <v/>
      </c>
      <c r="O18" s="41" t="str">
        <f>IF(AND('MAPA DE RIESGO'!$Z$33="Alta",'MAPA DE RIESGO'!$AB$33="Leve"),CONCATENATE("R3C",'MAPA DE RIESGO'!$P$33),"")</f>
        <v/>
      </c>
      <c r="P18" s="39" t="str">
        <f>IF(AND('MAPA DE RIESGO'!$Z$28="Alta",'MAPA DE RIESGO'!$AB$28="Menor"),CONCATENATE("R3C",'MAPA DE RIESGO'!$P$28),"")</f>
        <v/>
      </c>
      <c r="Q18" s="40" t="str">
        <f>IF(AND('MAPA DE RIESGO'!$Z$29="Alta",'MAPA DE RIESGO'!$AB$29="Menor"),CONCATENATE("R3C",'MAPA DE RIESGO'!$P$29),"")</f>
        <v/>
      </c>
      <c r="R18" s="40" t="str">
        <f>IF(AND('MAPA DE RIESGO'!$Z$30="Alta",'MAPA DE RIESGO'!$AB$30="Menor"),CONCATENATE("R3C",'MAPA DE RIESGO'!$P$30),"")</f>
        <v/>
      </c>
      <c r="S18" s="40" t="str">
        <f>IF(AND('MAPA DE RIESGO'!$Z$31="Alta",'MAPA DE RIESGO'!$AB$31="Menor"),CONCATENATE("R3C",'MAPA DE RIESGO'!$P$31),"")</f>
        <v/>
      </c>
      <c r="T18" s="40" t="str">
        <f>IF(AND('MAPA DE RIESGO'!$Z$32="Alta",'MAPA DE RIESGO'!$AB$32="Menor"),CONCATENATE("R3C",'MAPA DE RIESGO'!$P$32),"")</f>
        <v/>
      </c>
      <c r="U18" s="41" t="str">
        <f>IF(AND('MAPA DE RIESGO'!$Z$33="Alta",'MAPA DE RIESGO'!$AB$33="Menor"),CONCATENATE("R3C",'MAPA DE RIESGO'!$P$33),"")</f>
        <v/>
      </c>
      <c r="V18" s="23" t="str">
        <f>IF(AND('MAPA DE RIESGO'!$Z$28="Alta",'MAPA DE RIESGO'!$AB$28="Moderado"),CONCATENATE("R3C",'MAPA DE RIESGO'!$P$28),"")</f>
        <v/>
      </c>
      <c r="W18" s="24" t="str">
        <f>IF(AND('MAPA DE RIESGO'!$Z$29="Alta",'MAPA DE RIESGO'!$AB$29="Moderado"),CONCATENATE("R3C",'MAPA DE RIESGO'!$P$29),"")</f>
        <v/>
      </c>
      <c r="X18" s="24" t="str">
        <f>IF(AND('MAPA DE RIESGO'!$Z$30="Alta",'MAPA DE RIESGO'!$AB$30="Moderado"),CONCATENATE("R3C",'MAPA DE RIESGO'!$P$30),"")</f>
        <v/>
      </c>
      <c r="Y18" s="24" t="str">
        <f>IF(AND('MAPA DE RIESGO'!$Z$31="Alta",'MAPA DE RIESGO'!$AB$31="Moderado"),CONCATENATE("R3C",'MAPA DE RIESGO'!$P$31),"")</f>
        <v/>
      </c>
      <c r="Z18" s="24" t="str">
        <f>IF(AND('MAPA DE RIESGO'!$Z$32="Alta",'MAPA DE RIESGO'!$AB$32="Moderado"),CONCATENATE("R3C",'MAPA DE RIESGO'!$P$32),"")</f>
        <v/>
      </c>
      <c r="AA18" s="25" t="str">
        <f>IF(AND('MAPA DE RIESGO'!$Z$33="Alta",'MAPA DE RIESGO'!$AB$33="Moderado"),CONCATENATE("R3C",'MAPA DE RIESGO'!$P$33),"")</f>
        <v/>
      </c>
      <c r="AB18" s="23" t="str">
        <f>IF(AND('MAPA DE RIESGO'!$Z$28="Alta",'MAPA DE RIESGO'!$AB$28="Mayor"),CONCATENATE("R3C",'MAPA DE RIESGO'!$P$28),"")</f>
        <v/>
      </c>
      <c r="AC18" s="24" t="str">
        <f>IF(AND('MAPA DE RIESGO'!$Z$29="Alta",'MAPA DE RIESGO'!$AB$29="Mayor"),CONCATENATE("R3C",'MAPA DE RIESGO'!$P$29),"")</f>
        <v/>
      </c>
      <c r="AD18" s="24" t="str">
        <f>IF(AND('MAPA DE RIESGO'!$Z$30="Alta",'MAPA DE RIESGO'!$AB$30="Mayor"),CONCATENATE("R3C",'MAPA DE RIESGO'!$P$30),"")</f>
        <v/>
      </c>
      <c r="AE18" s="24" t="str">
        <f>IF(AND('MAPA DE RIESGO'!$Z$31="Alta",'MAPA DE RIESGO'!$AB$31="Mayor"),CONCATENATE("R3C",'MAPA DE RIESGO'!$P$31),"")</f>
        <v/>
      </c>
      <c r="AF18" s="24" t="str">
        <f>IF(AND('MAPA DE RIESGO'!$Z$32="Alta",'MAPA DE RIESGO'!$AB$32="Mayor"),CONCATENATE("R3C",'MAPA DE RIESGO'!$P$32),"")</f>
        <v/>
      </c>
      <c r="AG18" s="25" t="str">
        <f>IF(AND('MAPA DE RIESGO'!$Z$33="Alta",'MAPA DE RIESGO'!$AB$33="Mayor"),CONCATENATE("R3C",'MAPA DE RIESGO'!$P$33),"")</f>
        <v/>
      </c>
      <c r="AH18" s="26" t="str">
        <f>IF(AND('MAPA DE RIESGO'!$Z$28="Alta",'MAPA DE RIESGO'!$AB$28="Catastrófico"),CONCATENATE("R3C",'MAPA DE RIESGO'!$P$28),"")</f>
        <v/>
      </c>
      <c r="AI18" s="27" t="str">
        <f>IF(AND('MAPA DE RIESGO'!$Z$29="Alta",'MAPA DE RIESGO'!$AB$29="Catastrófico"),CONCATENATE("R3C",'MAPA DE RIESGO'!$P$29),"")</f>
        <v/>
      </c>
      <c r="AJ18" s="27" t="str">
        <f>IF(AND('MAPA DE RIESGO'!$Z$30="Alta",'MAPA DE RIESGO'!$AB$30="Catastrófico"),CONCATENATE("R3C",'MAPA DE RIESGO'!$P$30),"")</f>
        <v/>
      </c>
      <c r="AK18" s="27" t="str">
        <f>IF(AND('MAPA DE RIESGO'!$Z$31="Alta",'MAPA DE RIESGO'!$AB$31="Catastrófico"),CONCATENATE("R3C",'MAPA DE RIESGO'!$P$31),"")</f>
        <v/>
      </c>
      <c r="AL18" s="27" t="str">
        <f>IF(AND('MAPA DE RIESGO'!$Z$32="Alta",'MAPA DE RIESGO'!$AB$32="Catastrófico"),CONCATENATE("R3C",'MAPA DE RIESGO'!$P$32),"")</f>
        <v/>
      </c>
      <c r="AM18" s="28" t="str">
        <f>IF(AND('MAPA DE RIESGO'!$Z$33="Alta",'MAPA DE RIESGO'!$AB$33="Catastrófico"),CONCATENATE("R3C",'MAPA DE RIESGO'!$P$33),"")</f>
        <v/>
      </c>
      <c r="AN18" s="55"/>
      <c r="AO18" s="518"/>
      <c r="AP18" s="519"/>
      <c r="AQ18" s="519"/>
      <c r="AR18" s="519"/>
      <c r="AS18" s="519"/>
      <c r="AT18" s="520"/>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row>
    <row r="19" spans="1:76" ht="15" customHeight="1" x14ac:dyDescent="0.25">
      <c r="A19" s="55"/>
      <c r="B19" s="427"/>
      <c r="C19" s="427"/>
      <c r="D19" s="428"/>
      <c r="E19" s="528"/>
      <c r="F19" s="529"/>
      <c r="G19" s="529"/>
      <c r="H19" s="529"/>
      <c r="I19" s="527"/>
      <c r="J19" s="39" t="str">
        <f>IF(AND('MAPA DE RIESGO'!$Z$34="Alta",'MAPA DE RIESGO'!$AB$34="Leve"),CONCATENATE("R4C",'MAPA DE RIESGO'!$P$34),"")</f>
        <v/>
      </c>
      <c r="K19" s="40" t="str">
        <f>IF(AND('MAPA DE RIESGO'!$Z$35="Alta",'MAPA DE RIESGO'!$AB$35="Leve"),CONCATENATE("R4C",'MAPA DE RIESGO'!$P$35),"")</f>
        <v/>
      </c>
      <c r="L19" s="40" t="str">
        <f>IF(AND('MAPA DE RIESGO'!$Z$36="Alta",'MAPA DE RIESGO'!$AB$36="Leve"),CONCATENATE("R4C",'MAPA DE RIESGO'!$P$36),"")</f>
        <v/>
      </c>
      <c r="M19" s="40" t="str">
        <f>IF(AND('MAPA DE RIESGO'!$Z$37="Alta",'MAPA DE RIESGO'!$AB$37="Leve"),CONCATENATE("R4C",'MAPA DE RIESGO'!$P$37),"")</f>
        <v/>
      </c>
      <c r="N19" s="40" t="str">
        <f>IF(AND('MAPA DE RIESGO'!$Z$38="Alta",'MAPA DE RIESGO'!$AB$38="Leve"),CONCATENATE("R4C",'MAPA DE RIESGO'!$P$38),"")</f>
        <v/>
      </c>
      <c r="O19" s="41" t="str">
        <f>IF(AND('MAPA DE RIESGO'!$Z$39="Alta",'MAPA DE RIESGO'!$AB$39="Leve"),CONCATENATE("R4C",'MAPA DE RIESGO'!$P$39),"")</f>
        <v/>
      </c>
      <c r="P19" s="39" t="str">
        <f>IF(AND('MAPA DE RIESGO'!$Z$34="Alta",'MAPA DE RIESGO'!$AB$34="Menor"),CONCATENATE("R4C",'MAPA DE RIESGO'!$P$34),"")</f>
        <v/>
      </c>
      <c r="Q19" s="40" t="str">
        <f>IF(AND('MAPA DE RIESGO'!$Z$35="Alta",'MAPA DE RIESGO'!$AB$35="Menor"),CONCATENATE("R4C",'MAPA DE RIESGO'!$P$35),"")</f>
        <v/>
      </c>
      <c r="R19" s="40" t="str">
        <f>IF(AND('MAPA DE RIESGO'!$Z$36="Alta",'MAPA DE RIESGO'!$AB$36="Menor"),CONCATENATE("R4C",'MAPA DE RIESGO'!$P$36),"")</f>
        <v/>
      </c>
      <c r="S19" s="40" t="str">
        <f>IF(AND('MAPA DE RIESGO'!$Z$37="Alta",'MAPA DE RIESGO'!$AB$37="Menor"),CONCATENATE("R4C",'MAPA DE RIESGO'!$P$37),"")</f>
        <v/>
      </c>
      <c r="T19" s="40" t="str">
        <f>IF(AND('MAPA DE RIESGO'!$Z$38="Alta",'MAPA DE RIESGO'!$AB$38="Menor"),CONCATENATE("R4C",'MAPA DE RIESGO'!$P$38),"")</f>
        <v/>
      </c>
      <c r="U19" s="41" t="str">
        <f>IF(AND('MAPA DE RIESGO'!$Z$39="Alta",'MAPA DE RIESGO'!$AB$39="Menor"),CONCATENATE("R4C",'MAPA DE RIESGO'!$P$39),"")</f>
        <v/>
      </c>
      <c r="V19" s="23" t="str">
        <f>IF(AND('MAPA DE RIESGO'!$Z$34="Alta",'MAPA DE RIESGO'!$AB$34="Moderado"),CONCATENATE("R4C",'MAPA DE RIESGO'!$P$34),"")</f>
        <v/>
      </c>
      <c r="W19" s="24" t="str">
        <f>IF(AND('MAPA DE RIESGO'!$Z$35="Alta",'MAPA DE RIESGO'!$AB$35="Moderado"),CONCATENATE("R4C",'MAPA DE RIESGO'!$P$35),"")</f>
        <v/>
      </c>
      <c r="X19" s="29" t="str">
        <f>IF(AND('MAPA DE RIESGO'!$Z$36="Alta",'MAPA DE RIESGO'!$AB$36="Moderado"),CONCATENATE("R4C",'MAPA DE RIESGO'!$P$36),"")</f>
        <v/>
      </c>
      <c r="Y19" s="29" t="str">
        <f>IF(AND('MAPA DE RIESGO'!$Z$37="Alta",'MAPA DE RIESGO'!$AB$37="Moderado"),CONCATENATE("R4C",'MAPA DE RIESGO'!$P$37),"")</f>
        <v/>
      </c>
      <c r="Z19" s="29" t="str">
        <f>IF(AND('MAPA DE RIESGO'!$Z$38="Alta",'MAPA DE RIESGO'!$AB$38="Moderado"),CONCATENATE("R4C",'MAPA DE RIESGO'!$P$38),"")</f>
        <v/>
      </c>
      <c r="AA19" s="25" t="str">
        <f>IF(AND('MAPA DE RIESGO'!$Z$39="Alta",'MAPA DE RIESGO'!$AB$39="Moderado"),CONCATENATE("R4C",'MAPA DE RIESGO'!$P$39),"")</f>
        <v/>
      </c>
      <c r="AB19" s="23" t="str">
        <f>IF(AND('MAPA DE RIESGO'!$Z$34="Alta",'MAPA DE RIESGO'!$AB$34="Mayor"),CONCATENATE("R4C",'MAPA DE RIESGO'!$P$34),"")</f>
        <v/>
      </c>
      <c r="AC19" s="24" t="str">
        <f>IF(AND('MAPA DE RIESGO'!$Z$35="Alta",'MAPA DE RIESGO'!$AB$35="Mayor"),CONCATENATE("R4C",'MAPA DE RIESGO'!$P$35),"")</f>
        <v/>
      </c>
      <c r="AD19" s="29" t="str">
        <f>IF(AND('MAPA DE RIESGO'!$Z$36="Alta",'MAPA DE RIESGO'!$AB$36="Mayor"),CONCATENATE("R4C",'MAPA DE RIESGO'!$P$36),"")</f>
        <v/>
      </c>
      <c r="AE19" s="29" t="str">
        <f>IF(AND('MAPA DE RIESGO'!$Z$37="Alta",'MAPA DE RIESGO'!$AB$37="Mayor"),CONCATENATE("R4C",'MAPA DE RIESGO'!$P$37),"")</f>
        <v/>
      </c>
      <c r="AF19" s="29" t="str">
        <f>IF(AND('MAPA DE RIESGO'!$Z$38="Alta",'MAPA DE RIESGO'!$AB$38="Mayor"),CONCATENATE("R4C",'MAPA DE RIESGO'!$P$38),"")</f>
        <v/>
      </c>
      <c r="AG19" s="25" t="str">
        <f>IF(AND('MAPA DE RIESGO'!$Z$39="Alta",'MAPA DE RIESGO'!$AB$39="Mayor"),CONCATENATE("R4C",'MAPA DE RIESGO'!$P$39),"")</f>
        <v/>
      </c>
      <c r="AH19" s="26" t="str">
        <f>IF(AND('MAPA DE RIESGO'!$Z$34="Alta",'MAPA DE RIESGO'!$AB$34="Catastrófico"),CONCATENATE("R4C",'MAPA DE RIESGO'!$P$34),"")</f>
        <v/>
      </c>
      <c r="AI19" s="27" t="str">
        <f>IF(AND('MAPA DE RIESGO'!$Z$35="Alta",'MAPA DE RIESGO'!$AB$35="Catastrófico"),CONCATENATE("R4C",'MAPA DE RIESGO'!$P$35),"")</f>
        <v/>
      </c>
      <c r="AJ19" s="27" t="str">
        <f>IF(AND('MAPA DE RIESGO'!$Z$36="Alta",'MAPA DE RIESGO'!$AB$36="Catastrófico"),CONCATENATE("R4C",'MAPA DE RIESGO'!$P$36),"")</f>
        <v/>
      </c>
      <c r="AK19" s="27" t="str">
        <f>IF(AND('MAPA DE RIESGO'!$Z$37="Alta",'MAPA DE RIESGO'!$AB$37="Catastrófico"),CONCATENATE("R4C",'MAPA DE RIESGO'!$P$37),"")</f>
        <v/>
      </c>
      <c r="AL19" s="27" t="str">
        <f>IF(AND('MAPA DE RIESGO'!$Z$38="Alta",'MAPA DE RIESGO'!$AB$38="Catastrófico"),CONCATENATE("R4C",'MAPA DE RIESGO'!$P$38),"")</f>
        <v/>
      </c>
      <c r="AM19" s="28" t="str">
        <f>IF(AND('MAPA DE RIESGO'!$Z$39="Alta",'MAPA DE RIESGO'!$AB$39="Catastrófico"),CONCATENATE("R4C",'MAPA DE RIESGO'!$P$39),"")</f>
        <v/>
      </c>
      <c r="AN19" s="55"/>
      <c r="AO19" s="518"/>
      <c r="AP19" s="519"/>
      <c r="AQ19" s="519"/>
      <c r="AR19" s="519"/>
      <c r="AS19" s="519"/>
      <c r="AT19" s="520"/>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row>
    <row r="20" spans="1:76" ht="15" customHeight="1" x14ac:dyDescent="0.25">
      <c r="A20" s="55"/>
      <c r="B20" s="427"/>
      <c r="C20" s="427"/>
      <c r="D20" s="428"/>
      <c r="E20" s="528"/>
      <c r="F20" s="529"/>
      <c r="G20" s="529"/>
      <c r="H20" s="529"/>
      <c r="I20" s="527"/>
      <c r="J20" s="39" t="str">
        <f>IF(AND('MAPA DE RIESGO'!$Z$40="Alta",'MAPA DE RIESGO'!$AB$40="Leve"),CONCATENATE("R5C",'MAPA DE RIESGO'!$P$40),"")</f>
        <v/>
      </c>
      <c r="K20" s="40" t="str">
        <f>IF(AND('MAPA DE RIESGO'!$Z$41="Alta",'MAPA DE RIESGO'!$AB$41="Leve"),CONCATENATE("R5C",'MAPA DE RIESGO'!$P$41),"")</f>
        <v/>
      </c>
      <c r="L20" s="40" t="str">
        <f>IF(AND('MAPA DE RIESGO'!$Z$42="Alta",'MAPA DE RIESGO'!$AB$42="Leve"),CONCATENATE("R5C",'MAPA DE RIESGO'!$P$42),"")</f>
        <v/>
      </c>
      <c r="M20" s="40" t="str">
        <f>IF(AND('MAPA DE RIESGO'!$Z$43="Alta",'MAPA DE RIESGO'!$AB$43="Leve"),CONCATENATE("R5C",'MAPA DE RIESGO'!$P$43),"")</f>
        <v/>
      </c>
      <c r="N20" s="40" t="str">
        <f>IF(AND('MAPA DE RIESGO'!$Z$44="Alta",'MAPA DE RIESGO'!$AB$44="Leve"),CONCATENATE("R5C",'MAPA DE RIESGO'!$P$44),"")</f>
        <v/>
      </c>
      <c r="O20" s="41" t="str">
        <f>IF(AND('MAPA DE RIESGO'!$Z$45="Alta",'MAPA DE RIESGO'!$AB$45="Leve"),CONCATENATE("R5C",'MAPA DE RIESGO'!$P$45),"")</f>
        <v/>
      </c>
      <c r="P20" s="39" t="str">
        <f>IF(AND('MAPA DE RIESGO'!$Z$40="Alta",'MAPA DE RIESGO'!$AB$40="Menor"),CONCATENATE("R5C",'MAPA DE RIESGO'!$P$40),"")</f>
        <v/>
      </c>
      <c r="Q20" s="40" t="str">
        <f>IF(AND('MAPA DE RIESGO'!$Z$41="Alta",'MAPA DE RIESGO'!$AB$41="Menor"),CONCATENATE("R5C",'MAPA DE RIESGO'!$P$41),"")</f>
        <v/>
      </c>
      <c r="R20" s="40" t="str">
        <f>IF(AND('MAPA DE RIESGO'!$Z$42="Alta",'MAPA DE RIESGO'!$AB$42="Menor"),CONCATENATE("R5C",'MAPA DE RIESGO'!$P$42),"")</f>
        <v/>
      </c>
      <c r="S20" s="40" t="str">
        <f>IF(AND('MAPA DE RIESGO'!$Z$43="Alta",'MAPA DE RIESGO'!$AB$43="Menor"),CONCATENATE("R5C",'MAPA DE RIESGO'!$P$43),"")</f>
        <v/>
      </c>
      <c r="T20" s="40" t="str">
        <f>IF(AND('MAPA DE RIESGO'!$Z$44="Alta",'MAPA DE RIESGO'!$AB$44="Menor"),CONCATENATE("R5C",'MAPA DE RIESGO'!$P$44),"")</f>
        <v/>
      </c>
      <c r="U20" s="41" t="str">
        <f>IF(AND('MAPA DE RIESGO'!$Z$45="Alta",'MAPA DE RIESGO'!$AB$45="Menor"),CONCATENATE("R5C",'MAPA DE RIESGO'!$P$45),"")</f>
        <v/>
      </c>
      <c r="V20" s="23" t="str">
        <f>IF(AND('MAPA DE RIESGO'!$Z$40="Alta",'MAPA DE RIESGO'!$AB$40="Moderado"),CONCATENATE("R5C",'MAPA DE RIESGO'!$P$40),"")</f>
        <v/>
      </c>
      <c r="W20" s="24" t="str">
        <f>IF(AND('MAPA DE RIESGO'!$Z$41="Alta",'MAPA DE RIESGO'!$AB$41="Moderado"),CONCATENATE("R5C",'MAPA DE RIESGO'!$P$41),"")</f>
        <v/>
      </c>
      <c r="X20" s="29" t="str">
        <f>IF(AND('MAPA DE RIESGO'!$Z$42="Alta",'MAPA DE RIESGO'!$AB$42="Moderado"),CONCATENATE("R5C",'MAPA DE RIESGO'!$P$42),"")</f>
        <v/>
      </c>
      <c r="Y20" s="29" t="str">
        <f>IF(AND('MAPA DE RIESGO'!$Z$43="Alta",'MAPA DE RIESGO'!$AB$43="Moderado"),CONCATENATE("R5C",'MAPA DE RIESGO'!$P$43),"")</f>
        <v/>
      </c>
      <c r="Z20" s="29" t="str">
        <f>IF(AND('MAPA DE RIESGO'!$Z$44="Alta",'MAPA DE RIESGO'!$AB$44="Moderado"),CONCATENATE("R5C",'MAPA DE RIESGO'!$P$44),"")</f>
        <v/>
      </c>
      <c r="AA20" s="25" t="str">
        <f>IF(AND('MAPA DE RIESGO'!$Z$45="Alta",'MAPA DE RIESGO'!$AB$45="Moderado"),CONCATENATE("R5C",'MAPA DE RIESGO'!$P$45),"")</f>
        <v/>
      </c>
      <c r="AB20" s="23" t="str">
        <f>IF(AND('MAPA DE RIESGO'!$Z$40="Alta",'MAPA DE RIESGO'!$AB$40="Mayor"),CONCATENATE("R5C",'MAPA DE RIESGO'!$P$40),"")</f>
        <v/>
      </c>
      <c r="AC20" s="24" t="str">
        <f>IF(AND('MAPA DE RIESGO'!$Z$41="Alta",'MAPA DE RIESGO'!$AB$41="Mayor"),CONCATENATE("R5C",'MAPA DE RIESGO'!$P$41),"")</f>
        <v/>
      </c>
      <c r="AD20" s="29" t="str">
        <f>IF(AND('MAPA DE RIESGO'!$Z$42="Alta",'MAPA DE RIESGO'!$AB$42="Mayor"),CONCATENATE("R5C",'MAPA DE RIESGO'!$P$42),"")</f>
        <v/>
      </c>
      <c r="AE20" s="29" t="str">
        <f>IF(AND('MAPA DE RIESGO'!$Z$43="Alta",'MAPA DE RIESGO'!$AB$43="Mayor"),CONCATENATE("R5C",'MAPA DE RIESGO'!$P$43),"")</f>
        <v/>
      </c>
      <c r="AF20" s="29" t="str">
        <f>IF(AND('MAPA DE RIESGO'!$Z$44="Alta",'MAPA DE RIESGO'!$AB$44="Mayor"),CONCATENATE("R5C",'MAPA DE RIESGO'!$P$44),"")</f>
        <v/>
      </c>
      <c r="AG20" s="25" t="str">
        <f>IF(AND('MAPA DE RIESGO'!$Z$45="Alta",'MAPA DE RIESGO'!$AB$45="Mayor"),CONCATENATE("R5C",'MAPA DE RIESGO'!$P$45),"")</f>
        <v/>
      </c>
      <c r="AH20" s="26" t="str">
        <f>IF(AND('MAPA DE RIESGO'!$Z$40="Alta",'MAPA DE RIESGO'!$AB$40="Catastrófico"),CONCATENATE("R5C",'MAPA DE RIESGO'!$P$40),"")</f>
        <v/>
      </c>
      <c r="AI20" s="27" t="str">
        <f>IF(AND('MAPA DE RIESGO'!$Z$41="Alta",'MAPA DE RIESGO'!$AB$41="Catastrófico"),CONCATENATE("R5C",'MAPA DE RIESGO'!$P$41),"")</f>
        <v/>
      </c>
      <c r="AJ20" s="27" t="str">
        <f>IF(AND('MAPA DE RIESGO'!$Z$42="Alta",'MAPA DE RIESGO'!$AB$42="Catastrófico"),CONCATENATE("R5C",'MAPA DE RIESGO'!$P$42),"")</f>
        <v/>
      </c>
      <c r="AK20" s="27" t="str">
        <f>IF(AND('MAPA DE RIESGO'!$Z$43="Alta",'MAPA DE RIESGO'!$AB$43="Catastrófico"),CONCATENATE("R5C",'MAPA DE RIESGO'!$P$43),"")</f>
        <v/>
      </c>
      <c r="AL20" s="27" t="str">
        <f>IF(AND('MAPA DE RIESGO'!$Z$44="Alta",'MAPA DE RIESGO'!$AB$44="Catastrófico"),CONCATENATE("R5C",'MAPA DE RIESGO'!$P$44),"")</f>
        <v/>
      </c>
      <c r="AM20" s="28" t="str">
        <f>IF(AND('MAPA DE RIESGO'!$Z$45="Alta",'MAPA DE RIESGO'!$AB$45="Catastrófico"),CONCATENATE("R5C",'MAPA DE RIESGO'!$P$45),"")</f>
        <v/>
      </c>
      <c r="AN20" s="55"/>
      <c r="AO20" s="518"/>
      <c r="AP20" s="519"/>
      <c r="AQ20" s="519"/>
      <c r="AR20" s="519"/>
      <c r="AS20" s="519"/>
      <c r="AT20" s="520"/>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row>
    <row r="21" spans="1:76" ht="15" customHeight="1" x14ac:dyDescent="0.25">
      <c r="A21" s="55"/>
      <c r="B21" s="427"/>
      <c r="C21" s="427"/>
      <c r="D21" s="428"/>
      <c r="E21" s="528"/>
      <c r="F21" s="529"/>
      <c r="G21" s="529"/>
      <c r="H21" s="529"/>
      <c r="I21" s="527"/>
      <c r="J21" s="39" t="str">
        <f>IF(AND('MAPA DE RIESGO'!$Z$46="Alta",'MAPA DE RIESGO'!$AB$46="Leve"),CONCATENATE("R6C",'MAPA DE RIESGO'!$P$46),"")</f>
        <v/>
      </c>
      <c r="K21" s="40" t="str">
        <f>IF(AND('MAPA DE RIESGO'!$Z$47="Alta",'MAPA DE RIESGO'!$AB$47="Leve"),CONCATENATE("R6C",'MAPA DE RIESGO'!$P$47),"")</f>
        <v/>
      </c>
      <c r="L21" s="40" t="str">
        <f>IF(AND('MAPA DE RIESGO'!$Z$48="Alta",'MAPA DE RIESGO'!$AB$48="Leve"),CONCATENATE("R6C",'MAPA DE RIESGO'!$P$48),"")</f>
        <v/>
      </c>
      <c r="M21" s="40" t="str">
        <f>IF(AND('MAPA DE RIESGO'!$Z$49="Alta",'MAPA DE RIESGO'!$AB$49="Leve"),CONCATENATE("R6C",'MAPA DE RIESGO'!$P$49),"")</f>
        <v/>
      </c>
      <c r="N21" s="40" t="str">
        <f>IF(AND('MAPA DE RIESGO'!$Z$50="Alta",'MAPA DE RIESGO'!$AB$50="Leve"),CONCATENATE("R6C",'MAPA DE RIESGO'!$P$50),"")</f>
        <v/>
      </c>
      <c r="O21" s="41" t="str">
        <f>IF(AND('MAPA DE RIESGO'!$Z$51="Alta",'MAPA DE RIESGO'!$AB$51="Leve"),CONCATENATE("R6C",'MAPA DE RIESGO'!$P$51),"")</f>
        <v/>
      </c>
      <c r="P21" s="39" t="str">
        <f>IF(AND('MAPA DE RIESGO'!$Z$46="Alta",'MAPA DE RIESGO'!$AB$46="Menor"),CONCATENATE("R6C",'MAPA DE RIESGO'!$P$46),"")</f>
        <v/>
      </c>
      <c r="Q21" s="40" t="str">
        <f>IF(AND('MAPA DE RIESGO'!$Z$47="Alta",'MAPA DE RIESGO'!$AB$47="Menor"),CONCATENATE("R6C",'MAPA DE RIESGO'!$P$47),"")</f>
        <v/>
      </c>
      <c r="R21" s="40" t="str">
        <f>IF(AND('MAPA DE RIESGO'!$Z$48="Alta",'MAPA DE RIESGO'!$AB$48="Menor"),CONCATENATE("R6C",'MAPA DE RIESGO'!$P$48),"")</f>
        <v/>
      </c>
      <c r="S21" s="40" t="str">
        <f>IF(AND('MAPA DE RIESGO'!$Z$49="Alta",'MAPA DE RIESGO'!$AB$49="Menor"),CONCATENATE("R6C",'MAPA DE RIESGO'!$P$49),"")</f>
        <v/>
      </c>
      <c r="T21" s="40" t="str">
        <f>IF(AND('MAPA DE RIESGO'!$Z$50="Alta",'MAPA DE RIESGO'!$AB$50="Menor"),CONCATENATE("R6C",'MAPA DE RIESGO'!$P$50),"")</f>
        <v/>
      </c>
      <c r="U21" s="41" t="str">
        <f>IF(AND('MAPA DE RIESGO'!$Z$51="Alta",'MAPA DE RIESGO'!$AB$51="Menor"),CONCATENATE("R6C",'MAPA DE RIESGO'!$P$51),"")</f>
        <v/>
      </c>
      <c r="V21" s="23" t="str">
        <f>IF(AND('MAPA DE RIESGO'!$Z$46="Alta",'MAPA DE RIESGO'!$AB$46="Moderado"),CONCATENATE("R6C",'MAPA DE RIESGO'!$P$46),"")</f>
        <v/>
      </c>
      <c r="W21" s="24" t="str">
        <f>IF(AND('MAPA DE RIESGO'!$Z$47="Alta",'MAPA DE RIESGO'!$AB$47="Moderado"),CONCATENATE("R6C",'MAPA DE RIESGO'!$P$47),"")</f>
        <v/>
      </c>
      <c r="X21" s="29" t="str">
        <f>IF(AND('MAPA DE RIESGO'!$Z$48="Alta",'MAPA DE RIESGO'!$AB$48="Moderado"),CONCATENATE("R6C",'MAPA DE RIESGO'!$P$48),"")</f>
        <v/>
      </c>
      <c r="Y21" s="29" t="str">
        <f>IF(AND('MAPA DE RIESGO'!$Z$49="Alta",'MAPA DE RIESGO'!$AB$49="Moderado"),CONCATENATE("R6C",'MAPA DE RIESGO'!$P$49),"")</f>
        <v/>
      </c>
      <c r="Z21" s="29" t="str">
        <f>IF(AND('MAPA DE RIESGO'!$Z$50="Alta",'MAPA DE RIESGO'!$AB$50="Moderado"),CONCATENATE("R6C",'MAPA DE RIESGO'!$P$50),"")</f>
        <v/>
      </c>
      <c r="AA21" s="25" t="str">
        <f>IF(AND('MAPA DE RIESGO'!$Z$51="Alta",'MAPA DE RIESGO'!$AB$51="Moderado"),CONCATENATE("R6C",'MAPA DE RIESGO'!$P$51),"")</f>
        <v/>
      </c>
      <c r="AB21" s="23" t="str">
        <f>IF(AND('MAPA DE RIESGO'!$Z$46="Alta",'MAPA DE RIESGO'!$AB$46="Mayor"),CONCATENATE("R6C",'MAPA DE RIESGO'!$P$46),"")</f>
        <v/>
      </c>
      <c r="AC21" s="24" t="str">
        <f>IF(AND('MAPA DE RIESGO'!$Z$47="Alta",'MAPA DE RIESGO'!$AB$47="Mayor"),CONCATENATE("R6C",'MAPA DE RIESGO'!$P$47),"")</f>
        <v/>
      </c>
      <c r="AD21" s="29" t="str">
        <f>IF(AND('MAPA DE RIESGO'!$Z$48="Alta",'MAPA DE RIESGO'!$AB$48="Mayor"),CONCATENATE("R6C",'MAPA DE RIESGO'!$P$48),"")</f>
        <v/>
      </c>
      <c r="AE21" s="29" t="str">
        <f>IF(AND('MAPA DE RIESGO'!$Z$49="Alta",'MAPA DE RIESGO'!$AB$49="Mayor"),CONCATENATE("R6C",'MAPA DE RIESGO'!$P$49),"")</f>
        <v/>
      </c>
      <c r="AF21" s="29" t="str">
        <f>IF(AND('MAPA DE RIESGO'!$Z$50="Alta",'MAPA DE RIESGO'!$AB$50="Mayor"),CONCATENATE("R6C",'MAPA DE RIESGO'!$P$50),"")</f>
        <v/>
      </c>
      <c r="AG21" s="25" t="str">
        <f>IF(AND('MAPA DE RIESGO'!$Z$51="Alta",'MAPA DE RIESGO'!$AB$51="Mayor"),CONCATENATE("R6C",'MAPA DE RIESGO'!$P$51),"")</f>
        <v/>
      </c>
      <c r="AH21" s="26" t="str">
        <f>IF(AND('MAPA DE RIESGO'!$Z$46="Alta",'MAPA DE RIESGO'!$AB$46="Catastrófico"),CONCATENATE("R6C",'MAPA DE RIESGO'!$P$46),"")</f>
        <v/>
      </c>
      <c r="AI21" s="27" t="str">
        <f>IF(AND('MAPA DE RIESGO'!$Z$47="Alta",'MAPA DE RIESGO'!$AB$47="Catastrófico"),CONCATENATE("R6C",'MAPA DE RIESGO'!$P$47),"")</f>
        <v/>
      </c>
      <c r="AJ21" s="27" t="str">
        <f>IF(AND('MAPA DE RIESGO'!$Z$48="Alta",'MAPA DE RIESGO'!$AB$48="Catastrófico"),CONCATENATE("R6C",'MAPA DE RIESGO'!$P$48),"")</f>
        <v/>
      </c>
      <c r="AK21" s="27" t="str">
        <f>IF(AND('MAPA DE RIESGO'!$Z$49="Alta",'MAPA DE RIESGO'!$AB$49="Catastrófico"),CONCATENATE("R6C",'MAPA DE RIESGO'!$P$49),"")</f>
        <v/>
      </c>
      <c r="AL21" s="27" t="str">
        <f>IF(AND('MAPA DE RIESGO'!$Z$50="Alta",'MAPA DE RIESGO'!$AB$50="Catastrófico"),CONCATENATE("R6C",'MAPA DE RIESGO'!$P$50),"")</f>
        <v/>
      </c>
      <c r="AM21" s="28" t="str">
        <f>IF(AND('MAPA DE RIESGO'!$Z$51="Alta",'MAPA DE RIESGO'!$AB$51="Catastrófico"),CONCATENATE("R6C",'MAPA DE RIESGO'!$P$51),"")</f>
        <v/>
      </c>
      <c r="AN21" s="55"/>
      <c r="AO21" s="518"/>
      <c r="AP21" s="519"/>
      <c r="AQ21" s="519"/>
      <c r="AR21" s="519"/>
      <c r="AS21" s="519"/>
      <c r="AT21" s="520"/>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row>
    <row r="22" spans="1:76" ht="15" customHeight="1" x14ac:dyDescent="0.25">
      <c r="A22" s="55"/>
      <c r="B22" s="427"/>
      <c r="C22" s="427"/>
      <c r="D22" s="428"/>
      <c r="E22" s="528"/>
      <c r="F22" s="529"/>
      <c r="G22" s="529"/>
      <c r="H22" s="529"/>
      <c r="I22" s="527"/>
      <c r="J22" s="39" t="str">
        <f>IF(AND('MAPA DE RIESGO'!$Z$52="Alta",'MAPA DE RIESGO'!$AB$52="Leve"),CONCATENATE("R7C",'MAPA DE RIESGO'!$P$52),"")</f>
        <v/>
      </c>
      <c r="K22" s="40" t="str">
        <f>IF(AND('MAPA DE RIESGO'!$Z$53="Alta",'MAPA DE RIESGO'!$AB$53="Leve"),CONCATENATE("R7C",'MAPA DE RIESGO'!$P$53),"")</f>
        <v/>
      </c>
      <c r="L22" s="40" t="str">
        <f>IF(AND('MAPA DE RIESGO'!$Z$54="Alta",'MAPA DE RIESGO'!$AB$54="Leve"),CONCATENATE("R7C",'MAPA DE RIESGO'!$P$54),"")</f>
        <v/>
      </c>
      <c r="M22" s="40" t="str">
        <f>IF(AND('MAPA DE RIESGO'!$Z$55="Alta",'MAPA DE RIESGO'!$AB$55="Leve"),CONCATENATE("R7C",'MAPA DE RIESGO'!$P$55),"")</f>
        <v/>
      </c>
      <c r="N22" s="40" t="str">
        <f>IF(AND('MAPA DE RIESGO'!$Z$56="Alta",'MAPA DE RIESGO'!$AB$56="Leve"),CONCATENATE("R7C",'MAPA DE RIESGO'!$P$56),"")</f>
        <v/>
      </c>
      <c r="O22" s="41" t="str">
        <f>IF(AND('MAPA DE RIESGO'!$Z$57="Alta",'MAPA DE RIESGO'!$AB$57="Leve"),CONCATENATE("R7C",'MAPA DE RIESGO'!$P$57),"")</f>
        <v/>
      </c>
      <c r="P22" s="39" t="str">
        <f>IF(AND('MAPA DE RIESGO'!$Z$52="Alta",'MAPA DE RIESGO'!$AB$52="Menor"),CONCATENATE("R7C",'MAPA DE RIESGO'!$P$52),"")</f>
        <v/>
      </c>
      <c r="Q22" s="40" t="str">
        <f>IF(AND('MAPA DE RIESGO'!$Z$53="Alta",'MAPA DE RIESGO'!$AB$53="Menor"),CONCATENATE("R7C",'MAPA DE RIESGO'!$P$53),"")</f>
        <v/>
      </c>
      <c r="R22" s="40" t="str">
        <f>IF(AND('MAPA DE RIESGO'!$Z$54="Alta",'MAPA DE RIESGO'!$AB$54="Menor"),CONCATENATE("R7C",'MAPA DE RIESGO'!$P$54),"")</f>
        <v/>
      </c>
      <c r="S22" s="40" t="str">
        <f>IF(AND('MAPA DE RIESGO'!$Z$55="Alta",'MAPA DE RIESGO'!$AB$55="Menor"),CONCATENATE("R7C",'MAPA DE RIESGO'!$P$55),"")</f>
        <v/>
      </c>
      <c r="T22" s="40" t="str">
        <f>IF(AND('MAPA DE RIESGO'!$Z$56="Alta",'MAPA DE RIESGO'!$AB$56="Menor"),CONCATENATE("R7C",'MAPA DE RIESGO'!$P$56),"")</f>
        <v/>
      </c>
      <c r="U22" s="41" t="str">
        <f>IF(AND('MAPA DE RIESGO'!$Z$57="Alta",'MAPA DE RIESGO'!$AB$57="Menor"),CONCATENATE("R7C",'MAPA DE RIESGO'!$P$57),"")</f>
        <v/>
      </c>
      <c r="V22" s="23" t="str">
        <f>IF(AND('MAPA DE RIESGO'!$Z$52="Alta",'MAPA DE RIESGO'!$AB$52="Moderado"),CONCATENATE("R7C",'MAPA DE RIESGO'!$P$52),"")</f>
        <v/>
      </c>
      <c r="W22" s="24" t="str">
        <f>IF(AND('MAPA DE RIESGO'!$Z$53="Alta",'MAPA DE RIESGO'!$AB$53="Moderado"),CONCATENATE("R7C",'MAPA DE RIESGO'!$P$53),"")</f>
        <v/>
      </c>
      <c r="X22" s="29" t="str">
        <f>IF(AND('MAPA DE RIESGO'!$Z$54="Alta",'MAPA DE RIESGO'!$AB$54="Moderado"),CONCATENATE("R7C",'MAPA DE RIESGO'!$P$54),"")</f>
        <v/>
      </c>
      <c r="Y22" s="29" t="str">
        <f>IF(AND('MAPA DE RIESGO'!$Z$55="Alta",'MAPA DE RIESGO'!$AB$55="Moderado"),CONCATENATE("R7C",'MAPA DE RIESGO'!$P$55),"")</f>
        <v/>
      </c>
      <c r="Z22" s="29" t="str">
        <f>IF(AND('MAPA DE RIESGO'!$Z$56="Alta",'MAPA DE RIESGO'!$AB$56="Moderado"),CONCATENATE("R7C",'MAPA DE RIESGO'!$P$56),"")</f>
        <v/>
      </c>
      <c r="AA22" s="25" t="str">
        <f>IF(AND('MAPA DE RIESGO'!$Z$57="Alta",'MAPA DE RIESGO'!$AB$57="Moderado"),CONCATENATE("R7C",'MAPA DE RIESGO'!$P$57),"")</f>
        <v/>
      </c>
      <c r="AB22" s="23" t="str">
        <f>IF(AND('MAPA DE RIESGO'!$Z$52="Alta",'MAPA DE RIESGO'!$AB$52="Mayor"),CONCATENATE("R7C",'MAPA DE RIESGO'!$P$52),"")</f>
        <v/>
      </c>
      <c r="AC22" s="24" t="str">
        <f>IF(AND('MAPA DE RIESGO'!$Z$53="Alta",'MAPA DE RIESGO'!$AB$53="Mayor"),CONCATENATE("R7C",'MAPA DE RIESGO'!$P$53),"")</f>
        <v/>
      </c>
      <c r="AD22" s="29" t="str">
        <f>IF(AND('MAPA DE RIESGO'!$Z$54="Alta",'MAPA DE RIESGO'!$AB$54="Mayor"),CONCATENATE("R7C",'MAPA DE RIESGO'!$P$54),"")</f>
        <v/>
      </c>
      <c r="AE22" s="29" t="str">
        <f>IF(AND('MAPA DE RIESGO'!$Z$55="Alta",'MAPA DE RIESGO'!$AB$55="Mayor"),CONCATENATE("R7C",'MAPA DE RIESGO'!$P$55),"")</f>
        <v/>
      </c>
      <c r="AF22" s="29" t="str">
        <f>IF(AND('MAPA DE RIESGO'!$Z$56="Alta",'MAPA DE RIESGO'!$AB$56="Mayor"),CONCATENATE("R7C",'MAPA DE RIESGO'!$P$56),"")</f>
        <v/>
      </c>
      <c r="AG22" s="25" t="str">
        <f>IF(AND('MAPA DE RIESGO'!$Z$57="Alta",'MAPA DE RIESGO'!$AB$57="Mayor"),CONCATENATE("R7C",'MAPA DE RIESGO'!$P$57),"")</f>
        <v/>
      </c>
      <c r="AH22" s="26" t="str">
        <f>IF(AND('MAPA DE RIESGO'!$Z$52="Alta",'MAPA DE RIESGO'!$AB$52="Catastrófico"),CONCATENATE("R7C",'MAPA DE RIESGO'!$P$52),"")</f>
        <v/>
      </c>
      <c r="AI22" s="27" t="str">
        <f>IF(AND('MAPA DE RIESGO'!$Z$53="Alta",'MAPA DE RIESGO'!$AB$53="Catastrófico"),CONCATENATE("R7C",'MAPA DE RIESGO'!$P$53),"")</f>
        <v/>
      </c>
      <c r="AJ22" s="27" t="str">
        <f>IF(AND('MAPA DE RIESGO'!$Z$54="Alta",'MAPA DE RIESGO'!$AB$54="Catastrófico"),CONCATENATE("R7C",'MAPA DE RIESGO'!$P$54),"")</f>
        <v/>
      </c>
      <c r="AK22" s="27" t="str">
        <f>IF(AND('MAPA DE RIESGO'!$Z$55="Alta",'MAPA DE RIESGO'!$AB$55="Catastrófico"),CONCATENATE("R7C",'MAPA DE RIESGO'!$P$55),"")</f>
        <v/>
      </c>
      <c r="AL22" s="27" t="str">
        <f>IF(AND('MAPA DE RIESGO'!$Z$56="Alta",'MAPA DE RIESGO'!$AB$56="Catastrófico"),CONCATENATE("R7C",'MAPA DE RIESGO'!$P$56),"")</f>
        <v/>
      </c>
      <c r="AM22" s="28" t="str">
        <f>IF(AND('MAPA DE RIESGO'!$Z$57="Alta",'MAPA DE RIESGO'!$AB$57="Catastrófico"),CONCATENATE("R7C",'MAPA DE RIESGO'!$P$57),"")</f>
        <v/>
      </c>
      <c r="AN22" s="55"/>
      <c r="AO22" s="518"/>
      <c r="AP22" s="519"/>
      <c r="AQ22" s="519"/>
      <c r="AR22" s="519"/>
      <c r="AS22" s="519"/>
      <c r="AT22" s="520"/>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row>
    <row r="23" spans="1:76" ht="15" customHeight="1" x14ac:dyDescent="0.25">
      <c r="A23" s="55"/>
      <c r="B23" s="427"/>
      <c r="C23" s="427"/>
      <c r="D23" s="428"/>
      <c r="E23" s="528"/>
      <c r="F23" s="529"/>
      <c r="G23" s="529"/>
      <c r="H23" s="529"/>
      <c r="I23" s="527"/>
      <c r="J23" s="39" t="str">
        <f>IF(AND('MAPA DE RIESGO'!$Z$58="Alta",'MAPA DE RIESGO'!$AB$58="Leve"),CONCATENATE("R8C",'MAPA DE RIESGO'!$P$58),"")</f>
        <v/>
      </c>
      <c r="K23" s="40" t="str">
        <f>IF(AND('MAPA DE RIESGO'!$Z$59="Alta",'MAPA DE RIESGO'!$AB$59="Leve"),CONCATENATE("R8C",'MAPA DE RIESGO'!$P$59),"")</f>
        <v/>
      </c>
      <c r="L23" s="40" t="str">
        <f>IF(AND('MAPA DE RIESGO'!$Z$60="Alta",'MAPA DE RIESGO'!$AB$60="Leve"),CONCATENATE("R8C",'MAPA DE RIESGO'!$P$60),"")</f>
        <v/>
      </c>
      <c r="M23" s="40" t="str">
        <f>IF(AND('MAPA DE RIESGO'!$Z$61="Alta",'MAPA DE RIESGO'!$AB$61="Leve"),CONCATENATE("R8C",'MAPA DE RIESGO'!$P$61),"")</f>
        <v/>
      </c>
      <c r="N23" s="40" t="str">
        <f>IF(AND('MAPA DE RIESGO'!$Z$62="Alta",'MAPA DE RIESGO'!$AB$62="Leve"),CONCATENATE("R8C",'MAPA DE RIESGO'!$P$62),"")</f>
        <v/>
      </c>
      <c r="O23" s="41" t="str">
        <f>IF(AND('MAPA DE RIESGO'!$Z$63="Alta",'MAPA DE RIESGO'!$AB$63="Leve"),CONCATENATE("R8C",'MAPA DE RIESGO'!$P$63),"")</f>
        <v/>
      </c>
      <c r="P23" s="39" t="str">
        <f>IF(AND('MAPA DE RIESGO'!$Z$58="Alta",'MAPA DE RIESGO'!$AB$58="Menor"),CONCATENATE("R8C",'MAPA DE RIESGO'!$P$58),"")</f>
        <v/>
      </c>
      <c r="Q23" s="40" t="str">
        <f>IF(AND('MAPA DE RIESGO'!$Z$59="Alta",'MAPA DE RIESGO'!$AB$59="Menor"),CONCATENATE("R8C",'MAPA DE RIESGO'!$P$59),"")</f>
        <v/>
      </c>
      <c r="R23" s="40" t="str">
        <f>IF(AND('MAPA DE RIESGO'!$Z$60="Alta",'MAPA DE RIESGO'!$AB$60="Menor"),CONCATENATE("R8C",'MAPA DE RIESGO'!$P$60),"")</f>
        <v/>
      </c>
      <c r="S23" s="40" t="str">
        <f>IF(AND('MAPA DE RIESGO'!$Z$61="Alta",'MAPA DE RIESGO'!$AB$61="Menor"),CONCATENATE("R8C",'MAPA DE RIESGO'!$P$61),"")</f>
        <v/>
      </c>
      <c r="T23" s="40" t="str">
        <f>IF(AND('MAPA DE RIESGO'!$Z$62="Alta",'MAPA DE RIESGO'!$AB$62="Menor"),CONCATENATE("R8C",'MAPA DE RIESGO'!$P$62),"")</f>
        <v/>
      </c>
      <c r="U23" s="41" t="str">
        <f>IF(AND('MAPA DE RIESGO'!$Z$63="Alta",'MAPA DE RIESGO'!$AB$63="Menor"),CONCATENATE("R8C",'MAPA DE RIESGO'!$P$63),"")</f>
        <v/>
      </c>
      <c r="V23" s="23" t="str">
        <f>IF(AND('MAPA DE RIESGO'!$Z$58="Alta",'MAPA DE RIESGO'!$AB$58="Moderado"),CONCATENATE("R8C",'MAPA DE RIESGO'!$P$58),"")</f>
        <v/>
      </c>
      <c r="W23" s="24" t="str">
        <f>IF(AND('MAPA DE RIESGO'!$Z$59="Alta",'MAPA DE RIESGO'!$AB$59="Moderado"),CONCATENATE("R8C",'MAPA DE RIESGO'!$P$59),"")</f>
        <v/>
      </c>
      <c r="X23" s="29" t="str">
        <f>IF(AND('MAPA DE RIESGO'!$Z$60="Alta",'MAPA DE RIESGO'!$AB$60="Moderado"),CONCATENATE("R8C",'MAPA DE RIESGO'!$P$60),"")</f>
        <v/>
      </c>
      <c r="Y23" s="29" t="str">
        <f>IF(AND('MAPA DE RIESGO'!$Z$61="Alta",'MAPA DE RIESGO'!$AB$61="Moderado"),CONCATENATE("R8C",'MAPA DE RIESGO'!$P$61),"")</f>
        <v/>
      </c>
      <c r="Z23" s="29" t="str">
        <f>IF(AND('MAPA DE RIESGO'!$Z$62="Alta",'MAPA DE RIESGO'!$AB$62="Moderado"),CONCATENATE("R8C",'MAPA DE RIESGO'!$P$62),"")</f>
        <v/>
      </c>
      <c r="AA23" s="25" t="str">
        <f>IF(AND('MAPA DE RIESGO'!$Z$63="Alta",'MAPA DE RIESGO'!$AB$63="Moderado"),CONCATENATE("R8C",'MAPA DE RIESGO'!$P$63),"")</f>
        <v/>
      </c>
      <c r="AB23" s="23" t="str">
        <f>IF(AND('MAPA DE RIESGO'!$Z$58="Alta",'MAPA DE RIESGO'!$AB$58="Mayor"),CONCATENATE("R8C",'MAPA DE RIESGO'!$P$58),"")</f>
        <v/>
      </c>
      <c r="AC23" s="24" t="str">
        <f>IF(AND('MAPA DE RIESGO'!$Z$59="Alta",'MAPA DE RIESGO'!$AB$59="Mayor"),CONCATENATE("R8C",'MAPA DE RIESGO'!$P$59),"")</f>
        <v/>
      </c>
      <c r="AD23" s="29" t="str">
        <f>IF(AND('MAPA DE RIESGO'!$Z$60="Alta",'MAPA DE RIESGO'!$AB$60="Mayor"),CONCATENATE("R8C",'MAPA DE RIESGO'!$P$60),"")</f>
        <v/>
      </c>
      <c r="AE23" s="29" t="str">
        <f>IF(AND('MAPA DE RIESGO'!$Z$61="Alta",'MAPA DE RIESGO'!$AB$61="Mayor"),CONCATENATE("R8C",'MAPA DE RIESGO'!$P$61),"")</f>
        <v/>
      </c>
      <c r="AF23" s="29" t="str">
        <f>IF(AND('MAPA DE RIESGO'!$Z$62="Alta",'MAPA DE RIESGO'!$AB$62="Mayor"),CONCATENATE("R8C",'MAPA DE RIESGO'!$P$62),"")</f>
        <v/>
      </c>
      <c r="AG23" s="25" t="str">
        <f>IF(AND('MAPA DE RIESGO'!$Z$63="Alta",'MAPA DE RIESGO'!$AB$63="Mayor"),CONCATENATE("R8C",'MAPA DE RIESGO'!$P$63),"")</f>
        <v/>
      </c>
      <c r="AH23" s="26" t="str">
        <f>IF(AND('MAPA DE RIESGO'!$Z$58="Alta",'MAPA DE RIESGO'!$AB$58="Catastrófico"),CONCATENATE("R8C",'MAPA DE RIESGO'!$P$58),"")</f>
        <v/>
      </c>
      <c r="AI23" s="27" t="str">
        <f>IF(AND('MAPA DE RIESGO'!$Z$59="Alta",'MAPA DE RIESGO'!$AB$59="Catastrófico"),CONCATENATE("R8C",'MAPA DE RIESGO'!$P$59),"")</f>
        <v/>
      </c>
      <c r="AJ23" s="27" t="str">
        <f>IF(AND('MAPA DE RIESGO'!$Z$60="Alta",'MAPA DE RIESGO'!$AB$60="Catastrófico"),CONCATENATE("R8C",'MAPA DE RIESGO'!$P$60),"")</f>
        <v/>
      </c>
      <c r="AK23" s="27" t="str">
        <f>IF(AND('MAPA DE RIESGO'!$Z$61="Alta",'MAPA DE RIESGO'!$AB$61="Catastrófico"),CONCATENATE("R8C",'MAPA DE RIESGO'!$P$61),"")</f>
        <v/>
      </c>
      <c r="AL23" s="27" t="str">
        <f>IF(AND('MAPA DE RIESGO'!$Z$62="Alta",'MAPA DE RIESGO'!$AB$62="Catastrófico"),CONCATENATE("R8C",'MAPA DE RIESGO'!$P$62),"")</f>
        <v/>
      </c>
      <c r="AM23" s="28" t="str">
        <f>IF(AND('MAPA DE RIESGO'!$Z$63="Alta",'MAPA DE RIESGO'!$AB$63="Catastrófico"),CONCATENATE("R8C",'MAPA DE RIESGO'!$P$63),"")</f>
        <v/>
      </c>
      <c r="AN23" s="55"/>
      <c r="AO23" s="518"/>
      <c r="AP23" s="519"/>
      <c r="AQ23" s="519"/>
      <c r="AR23" s="519"/>
      <c r="AS23" s="519"/>
      <c r="AT23" s="520"/>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row>
    <row r="24" spans="1:76" ht="15" customHeight="1" x14ac:dyDescent="0.25">
      <c r="A24" s="55"/>
      <c r="B24" s="427"/>
      <c r="C24" s="427"/>
      <c r="D24" s="428"/>
      <c r="E24" s="528"/>
      <c r="F24" s="529"/>
      <c r="G24" s="529"/>
      <c r="H24" s="529"/>
      <c r="I24" s="527"/>
      <c r="J24" s="39" t="str">
        <f>IF(AND('MAPA DE RIESGO'!$Z$64="Alta",'MAPA DE RIESGO'!$AB$64="Leve"),CONCATENATE("R9C",'MAPA DE RIESGO'!$P$64),"")</f>
        <v/>
      </c>
      <c r="K24" s="40" t="str">
        <f>IF(AND('MAPA DE RIESGO'!$Z$65="Alta",'MAPA DE RIESGO'!$AB$65="Leve"),CONCATENATE("R9C",'MAPA DE RIESGO'!$P$65),"")</f>
        <v/>
      </c>
      <c r="L24" s="40" t="str">
        <f>IF(AND('MAPA DE RIESGO'!$Z$66="Alta",'MAPA DE RIESGO'!$AB$66="Leve"),CONCATENATE("R9C",'MAPA DE RIESGO'!$P$66),"")</f>
        <v/>
      </c>
      <c r="M24" s="40" t="str">
        <f>IF(AND('MAPA DE RIESGO'!$Z$67="Alta",'MAPA DE RIESGO'!$AB$67="Leve"),CONCATENATE("R9C",'MAPA DE RIESGO'!$P$67),"")</f>
        <v/>
      </c>
      <c r="N24" s="40" t="str">
        <f>IF(AND('MAPA DE RIESGO'!$Z$68="Alta",'MAPA DE RIESGO'!$AB$68="Leve"),CONCATENATE("R9C",'MAPA DE RIESGO'!$P$68),"")</f>
        <v/>
      </c>
      <c r="O24" s="41" t="str">
        <f>IF(AND('MAPA DE RIESGO'!$Z$69="Alta",'MAPA DE RIESGO'!$AB$69="Leve"),CONCATENATE("R9C",'MAPA DE RIESGO'!$P$69),"")</f>
        <v/>
      </c>
      <c r="P24" s="39" t="str">
        <f>IF(AND('MAPA DE RIESGO'!$Z$64="Alta",'MAPA DE RIESGO'!$AB$64="Menor"),CONCATENATE("R9C",'MAPA DE RIESGO'!$P$64),"")</f>
        <v/>
      </c>
      <c r="Q24" s="40" t="str">
        <f>IF(AND('MAPA DE RIESGO'!$Z$65="Alta",'MAPA DE RIESGO'!$AB$65="Menor"),CONCATENATE("R9C",'MAPA DE RIESGO'!$P$65),"")</f>
        <v/>
      </c>
      <c r="R24" s="40" t="str">
        <f>IF(AND('MAPA DE RIESGO'!$Z$66="Alta",'MAPA DE RIESGO'!$AB$66="Menor"),CONCATENATE("R9C",'MAPA DE RIESGO'!$P$66),"")</f>
        <v/>
      </c>
      <c r="S24" s="40" t="str">
        <f>IF(AND('MAPA DE RIESGO'!$Z$67="Alta",'MAPA DE RIESGO'!$AB$67="Menor"),CONCATENATE("R9C",'MAPA DE RIESGO'!$P$67),"")</f>
        <v/>
      </c>
      <c r="T24" s="40" t="str">
        <f>IF(AND('MAPA DE RIESGO'!$Z$68="Alta",'MAPA DE RIESGO'!$AB$68="Menor"),CONCATENATE("R9C",'MAPA DE RIESGO'!$P$68),"")</f>
        <v/>
      </c>
      <c r="U24" s="41" t="str">
        <f>IF(AND('MAPA DE RIESGO'!$Z$69="Alta",'MAPA DE RIESGO'!$AB$69="Menor"),CONCATENATE("R9C",'MAPA DE RIESGO'!$P$69),"")</f>
        <v/>
      </c>
      <c r="V24" s="23" t="str">
        <f>IF(AND('MAPA DE RIESGO'!$Z$64="Alta",'MAPA DE RIESGO'!$AB$64="Moderado"),CONCATENATE("R9C",'MAPA DE RIESGO'!$P$64),"")</f>
        <v/>
      </c>
      <c r="W24" s="24" t="str">
        <f>IF(AND('MAPA DE RIESGO'!$Z$65="Alta",'MAPA DE RIESGO'!$AB$65="Moderado"),CONCATENATE("R9C",'MAPA DE RIESGO'!$P$65),"")</f>
        <v/>
      </c>
      <c r="X24" s="29" t="str">
        <f>IF(AND('MAPA DE RIESGO'!$Z$66="Alta",'MAPA DE RIESGO'!$AB$66="Moderado"),CONCATENATE("R9C",'MAPA DE RIESGO'!$P$66),"")</f>
        <v/>
      </c>
      <c r="Y24" s="29" t="str">
        <f>IF(AND('MAPA DE RIESGO'!$Z$67="Alta",'MAPA DE RIESGO'!$AB$67="Moderado"),CONCATENATE("R9C",'MAPA DE RIESGO'!$P$67),"")</f>
        <v/>
      </c>
      <c r="Z24" s="29" t="str">
        <f>IF(AND('MAPA DE RIESGO'!$Z$68="Alta",'MAPA DE RIESGO'!$AB$68="Moderado"),CONCATENATE("R9C",'MAPA DE RIESGO'!$P$68),"")</f>
        <v/>
      </c>
      <c r="AA24" s="25" t="str">
        <f>IF(AND('MAPA DE RIESGO'!$Z$69="Alta",'MAPA DE RIESGO'!$AB$69="Moderado"),CONCATENATE("R9C",'MAPA DE RIESGO'!$P$69),"")</f>
        <v/>
      </c>
      <c r="AB24" s="23" t="str">
        <f>IF(AND('MAPA DE RIESGO'!$Z$64="Alta",'MAPA DE RIESGO'!$AB$64="Mayor"),CONCATENATE("R9C",'MAPA DE RIESGO'!$P$64),"")</f>
        <v/>
      </c>
      <c r="AC24" s="24" t="str">
        <f>IF(AND('MAPA DE RIESGO'!$Z$65="Alta",'MAPA DE RIESGO'!$AB$65="Mayor"),CONCATENATE("R9C",'MAPA DE RIESGO'!$P$65),"")</f>
        <v/>
      </c>
      <c r="AD24" s="29" t="str">
        <f>IF(AND('MAPA DE RIESGO'!$Z$66="Alta",'MAPA DE RIESGO'!$AB$66="Mayor"),CONCATENATE("R9C",'MAPA DE RIESGO'!$P$66),"")</f>
        <v/>
      </c>
      <c r="AE24" s="29" t="str">
        <f>IF(AND('MAPA DE RIESGO'!$Z$67="Alta",'MAPA DE RIESGO'!$AB$67="Mayor"),CONCATENATE("R9C",'MAPA DE RIESGO'!$P$67),"")</f>
        <v/>
      </c>
      <c r="AF24" s="29" t="str">
        <f>IF(AND('MAPA DE RIESGO'!$Z$68="Alta",'MAPA DE RIESGO'!$AB$68="Mayor"),CONCATENATE("R9C",'MAPA DE RIESGO'!$P$68),"")</f>
        <v/>
      </c>
      <c r="AG24" s="25" t="str">
        <f>IF(AND('MAPA DE RIESGO'!$Z$69="Alta",'MAPA DE RIESGO'!$AB$69="Mayor"),CONCATENATE("R9C",'MAPA DE RIESGO'!$P$69),"")</f>
        <v/>
      </c>
      <c r="AH24" s="26" t="str">
        <f>IF(AND('MAPA DE RIESGO'!$Z$64="Alta",'MAPA DE RIESGO'!$AB$64="Catastrófico"),CONCATENATE("R9C",'MAPA DE RIESGO'!$P$64),"")</f>
        <v/>
      </c>
      <c r="AI24" s="27" t="str">
        <f>IF(AND('MAPA DE RIESGO'!$Z$65="Alta",'MAPA DE RIESGO'!$AB$65="Catastrófico"),CONCATENATE("R9C",'MAPA DE RIESGO'!$P$65),"")</f>
        <v/>
      </c>
      <c r="AJ24" s="27" t="str">
        <f>IF(AND('MAPA DE RIESGO'!$Z$66="Alta",'MAPA DE RIESGO'!$AB$66="Catastrófico"),CONCATENATE("R9C",'MAPA DE RIESGO'!$P$66),"")</f>
        <v/>
      </c>
      <c r="AK24" s="27" t="str">
        <f>IF(AND('MAPA DE RIESGO'!$Z$67="Alta",'MAPA DE RIESGO'!$AB$67="Catastrófico"),CONCATENATE("R9C",'MAPA DE RIESGO'!$P$67),"")</f>
        <v/>
      </c>
      <c r="AL24" s="27" t="str">
        <f>IF(AND('MAPA DE RIESGO'!$Z$68="Alta",'MAPA DE RIESGO'!$AB$68="Catastrófico"),CONCATENATE("R9C",'MAPA DE RIESGO'!$P$68),"")</f>
        <v/>
      </c>
      <c r="AM24" s="28" t="str">
        <f>IF(AND('MAPA DE RIESGO'!$Z$69="Alta",'MAPA DE RIESGO'!$AB$69="Catastrófico"),CONCATENATE("R9C",'MAPA DE RIESGO'!$P$69),"")</f>
        <v/>
      </c>
      <c r="AN24" s="55"/>
      <c r="AO24" s="518"/>
      <c r="AP24" s="519"/>
      <c r="AQ24" s="519"/>
      <c r="AR24" s="519"/>
      <c r="AS24" s="519"/>
      <c r="AT24" s="520"/>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row>
    <row r="25" spans="1:76" ht="15.75" customHeight="1" thickBot="1" x14ac:dyDescent="0.3">
      <c r="A25" s="55"/>
      <c r="B25" s="427"/>
      <c r="C25" s="427"/>
      <c r="D25" s="428"/>
      <c r="E25" s="530"/>
      <c r="F25" s="531"/>
      <c r="G25" s="531"/>
      <c r="H25" s="531"/>
      <c r="I25" s="531"/>
      <c r="J25" s="42" t="str">
        <f>IF(AND('MAPA DE RIESGO'!$Z$70="Alta",'MAPA DE RIESGO'!$AB$70="Leve"),CONCATENATE("R10C",'MAPA DE RIESGO'!$P$70),"")</f>
        <v/>
      </c>
      <c r="K25" s="43" t="str">
        <f>IF(AND('MAPA DE RIESGO'!$Z$71="Alta",'MAPA DE RIESGO'!$AB$71="Leve"),CONCATENATE("R10C",'MAPA DE RIESGO'!$P$71),"")</f>
        <v/>
      </c>
      <c r="L25" s="43" t="str">
        <f>IF(AND('MAPA DE RIESGO'!$Z$72="Alta",'MAPA DE RIESGO'!$AB$72="Leve"),CONCATENATE("R10C",'MAPA DE RIESGO'!$P$72),"")</f>
        <v/>
      </c>
      <c r="M25" s="43" t="str">
        <f>IF(AND('MAPA DE RIESGO'!$Z$73="Alta",'MAPA DE RIESGO'!$AB$73="Leve"),CONCATENATE("R10C",'MAPA DE RIESGO'!$P$73),"")</f>
        <v/>
      </c>
      <c r="N25" s="43" t="str">
        <f>IF(AND('MAPA DE RIESGO'!$Z$74="Alta",'MAPA DE RIESGO'!$AB$74="Leve"),CONCATENATE("R10C",'MAPA DE RIESGO'!$P$74),"")</f>
        <v/>
      </c>
      <c r="O25" s="44" t="str">
        <f>IF(AND('MAPA DE RIESGO'!$Z$75="Alta",'MAPA DE RIESGO'!$AB$75="Leve"),CONCATENATE("R10C",'MAPA DE RIESGO'!$P$75),"")</f>
        <v/>
      </c>
      <c r="P25" s="42" t="str">
        <f>IF(AND('MAPA DE RIESGO'!$Z$70="Alta",'MAPA DE RIESGO'!$AB$70="Menor"),CONCATENATE("R10C",'MAPA DE RIESGO'!$P$70),"")</f>
        <v/>
      </c>
      <c r="Q25" s="43" t="str">
        <f>IF(AND('MAPA DE RIESGO'!$Z$71="Alta",'MAPA DE RIESGO'!$AB$71="Menor"),CONCATENATE("R10C",'MAPA DE RIESGO'!$P$71),"")</f>
        <v/>
      </c>
      <c r="R25" s="43" t="str">
        <f>IF(AND('MAPA DE RIESGO'!$Z$72="Alta",'MAPA DE RIESGO'!$AB$72="Menor"),CONCATENATE("R10C",'MAPA DE RIESGO'!$P$72),"")</f>
        <v/>
      </c>
      <c r="S25" s="43" t="str">
        <f>IF(AND('MAPA DE RIESGO'!$Z$73="Alta",'MAPA DE RIESGO'!$AB$73="Menor"),CONCATENATE("R10C",'MAPA DE RIESGO'!$P$73),"")</f>
        <v/>
      </c>
      <c r="T25" s="43" t="str">
        <f>IF(AND('MAPA DE RIESGO'!$Z$74="Alta",'MAPA DE RIESGO'!$AB$74="Menor"),CONCATENATE("R10C",'MAPA DE RIESGO'!$P$74),"")</f>
        <v/>
      </c>
      <c r="U25" s="44" t="str">
        <f>IF(AND('MAPA DE RIESGO'!$Z$75="Alta",'MAPA DE RIESGO'!$AB$75="Menor"),CONCATENATE("R10C",'MAPA DE RIESGO'!$P$75),"")</f>
        <v/>
      </c>
      <c r="V25" s="30" t="str">
        <f>IF(AND('MAPA DE RIESGO'!$Z$70="Alta",'MAPA DE RIESGO'!$AB$70="Moderado"),CONCATENATE("R10C",'MAPA DE RIESGO'!$P$70),"")</f>
        <v/>
      </c>
      <c r="W25" s="31" t="str">
        <f>IF(AND('MAPA DE RIESGO'!$Z$71="Alta",'MAPA DE RIESGO'!$AB$71="Moderado"),CONCATENATE("R10C",'MAPA DE RIESGO'!$P$71),"")</f>
        <v/>
      </c>
      <c r="X25" s="31" t="str">
        <f>IF(AND('MAPA DE RIESGO'!$Z$72="Alta",'MAPA DE RIESGO'!$AB$72="Moderado"),CONCATENATE("R10C",'MAPA DE RIESGO'!$P$72),"")</f>
        <v/>
      </c>
      <c r="Y25" s="31" t="str">
        <f>IF(AND('MAPA DE RIESGO'!$Z$73="Alta",'MAPA DE RIESGO'!$AB$73="Moderado"),CONCATENATE("R10C",'MAPA DE RIESGO'!$P$73),"")</f>
        <v/>
      </c>
      <c r="Z25" s="31" t="str">
        <f>IF(AND('MAPA DE RIESGO'!$Z$74="Alta",'MAPA DE RIESGO'!$AB$74="Moderado"),CONCATENATE("R10C",'MAPA DE RIESGO'!$P$74),"")</f>
        <v/>
      </c>
      <c r="AA25" s="32" t="str">
        <f>IF(AND('MAPA DE RIESGO'!$Z$75="Alta",'MAPA DE RIESGO'!$AB$75="Moderado"),CONCATENATE("R10C",'MAPA DE RIESGO'!$P$75),"")</f>
        <v/>
      </c>
      <c r="AB25" s="30" t="str">
        <f>IF(AND('MAPA DE RIESGO'!$Z$70="Alta",'MAPA DE RIESGO'!$AB$70="Mayor"),CONCATENATE("R10C",'MAPA DE RIESGO'!$P$70),"")</f>
        <v/>
      </c>
      <c r="AC25" s="31" t="str">
        <f>IF(AND('MAPA DE RIESGO'!$Z$71="Alta",'MAPA DE RIESGO'!$AB$71="Mayor"),CONCATENATE("R10C",'MAPA DE RIESGO'!$P$71),"")</f>
        <v/>
      </c>
      <c r="AD25" s="31" t="str">
        <f>IF(AND('MAPA DE RIESGO'!$Z$72="Alta",'MAPA DE RIESGO'!$AB$72="Mayor"),CONCATENATE("R10C",'MAPA DE RIESGO'!$P$72),"")</f>
        <v/>
      </c>
      <c r="AE25" s="31" t="str">
        <f>IF(AND('MAPA DE RIESGO'!$Z$73="Alta",'MAPA DE RIESGO'!$AB$73="Mayor"),CONCATENATE("R10C",'MAPA DE RIESGO'!$P$73),"")</f>
        <v/>
      </c>
      <c r="AF25" s="31" t="str">
        <f>IF(AND('MAPA DE RIESGO'!$Z$74="Alta",'MAPA DE RIESGO'!$AB$74="Mayor"),CONCATENATE("R10C",'MAPA DE RIESGO'!$P$74),"")</f>
        <v/>
      </c>
      <c r="AG25" s="32" t="str">
        <f>IF(AND('MAPA DE RIESGO'!$Z$75="Alta",'MAPA DE RIESGO'!$AB$75="Mayor"),CONCATENATE("R10C",'MAPA DE RIESGO'!$P$75),"")</f>
        <v/>
      </c>
      <c r="AH25" s="33" t="str">
        <f>IF(AND('MAPA DE RIESGO'!$Z$70="Alta",'MAPA DE RIESGO'!$AB$70="Catastrófico"),CONCATENATE("R10C",'MAPA DE RIESGO'!$P$70),"")</f>
        <v/>
      </c>
      <c r="AI25" s="34" t="str">
        <f>IF(AND('MAPA DE RIESGO'!$Z$71="Alta",'MAPA DE RIESGO'!$AB$71="Catastrófico"),CONCATENATE("R10C",'MAPA DE RIESGO'!$P$71),"")</f>
        <v/>
      </c>
      <c r="AJ25" s="34" t="str">
        <f>IF(AND('MAPA DE RIESGO'!$Z$72="Alta",'MAPA DE RIESGO'!$AB$72="Catastrófico"),CONCATENATE("R10C",'MAPA DE RIESGO'!$P$72),"")</f>
        <v/>
      </c>
      <c r="AK25" s="34" t="str">
        <f>IF(AND('MAPA DE RIESGO'!$Z$73="Alta",'MAPA DE RIESGO'!$AB$73="Catastrófico"),CONCATENATE("R10C",'MAPA DE RIESGO'!$P$73),"")</f>
        <v/>
      </c>
      <c r="AL25" s="34" t="str">
        <f>IF(AND('MAPA DE RIESGO'!$Z$74="Alta",'MAPA DE RIESGO'!$AB$74="Catastrófico"),CONCATENATE("R10C",'MAPA DE RIESGO'!$P$74),"")</f>
        <v/>
      </c>
      <c r="AM25" s="35" t="str">
        <f>IF(AND('MAPA DE RIESGO'!$Z$75="Alta",'MAPA DE RIESGO'!$AB$75="Catastrófico"),CONCATENATE("R10C",'MAPA DE RIESGO'!$P$75),"")</f>
        <v/>
      </c>
      <c r="AN25" s="55"/>
      <c r="AO25" s="521"/>
      <c r="AP25" s="522"/>
      <c r="AQ25" s="522"/>
      <c r="AR25" s="522"/>
      <c r="AS25" s="522"/>
      <c r="AT25" s="523"/>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row>
    <row r="26" spans="1:76" ht="15" customHeight="1" x14ac:dyDescent="0.25">
      <c r="A26" s="55"/>
      <c r="B26" s="427"/>
      <c r="C26" s="427"/>
      <c r="D26" s="428"/>
      <c r="E26" s="524" t="s">
        <v>108</v>
      </c>
      <c r="F26" s="525"/>
      <c r="G26" s="525"/>
      <c r="H26" s="525"/>
      <c r="I26" s="541"/>
      <c r="J26" s="36" t="str">
        <f ca="1">IF(AND('MAPA DE RIESGO'!$Z$16="Media",'MAPA DE RIESGO'!$AB$16="Leve"),CONCATENATE("R1C",'MAPA DE RIESGO'!$P$16),"")</f>
        <v/>
      </c>
      <c r="K26" s="37" t="str">
        <f>IF(AND('MAPA DE RIESGO'!$Z$17="Media",'MAPA DE RIESGO'!$AB$17="Leve"),CONCATENATE("R1C",'MAPA DE RIESGO'!$P$17),"")</f>
        <v/>
      </c>
      <c r="L26" s="37" t="str">
        <f>IF(AND('MAPA DE RIESGO'!$Z$18="Media",'MAPA DE RIESGO'!$AB$18="Leve"),CONCATENATE("R1C",'MAPA DE RIESGO'!$P$18),"")</f>
        <v/>
      </c>
      <c r="M26" s="37" t="str">
        <f>IF(AND('MAPA DE RIESGO'!$Z$19="Media",'MAPA DE RIESGO'!$AB$19="Leve"),CONCATENATE("R1C",'MAPA DE RIESGO'!$P$19),"")</f>
        <v/>
      </c>
      <c r="N26" s="37" t="str">
        <f>IF(AND('MAPA DE RIESGO'!$Z$20="Media",'MAPA DE RIESGO'!$AB$20="Leve"),CONCATENATE("R1C",'MAPA DE RIESGO'!$P$20),"")</f>
        <v/>
      </c>
      <c r="O26" s="38" t="str">
        <f>IF(AND('MAPA DE RIESGO'!$Z$21="Media",'MAPA DE RIESGO'!$AB$21="Leve"),CONCATENATE("R1C",'MAPA DE RIESGO'!$P$21),"")</f>
        <v/>
      </c>
      <c r="P26" s="36" t="str">
        <f ca="1">IF(AND('MAPA DE RIESGO'!$Z$16="Media",'MAPA DE RIESGO'!$AB$16="Menor"),CONCATENATE("R1C",'MAPA DE RIESGO'!$P$16),"")</f>
        <v/>
      </c>
      <c r="Q26" s="37" t="str">
        <f>IF(AND('MAPA DE RIESGO'!$Z$17="Media",'MAPA DE RIESGO'!$AB$17="Menor"),CONCATENATE("R1C",'MAPA DE RIESGO'!$P$17),"")</f>
        <v/>
      </c>
      <c r="R26" s="37" t="str">
        <f>IF(AND('MAPA DE RIESGO'!$Z$18="Media",'MAPA DE RIESGO'!$AB$18="Menor"),CONCATENATE("R1C",'MAPA DE RIESGO'!$P$18),"")</f>
        <v/>
      </c>
      <c r="S26" s="37" t="str">
        <f>IF(AND('MAPA DE RIESGO'!$Z$19="Media",'MAPA DE RIESGO'!$AB$19="Menor"),CONCATENATE("R1C",'MAPA DE RIESGO'!$P$19),"")</f>
        <v/>
      </c>
      <c r="T26" s="37" t="str">
        <f>IF(AND('MAPA DE RIESGO'!$Z$20="Media",'MAPA DE RIESGO'!$AB$20="Menor"),CONCATENATE("R1C",'MAPA DE RIESGO'!$P$20),"")</f>
        <v/>
      </c>
      <c r="U26" s="38" t="str">
        <f>IF(AND('MAPA DE RIESGO'!$Z$21="Media",'MAPA DE RIESGO'!$AB$21="Menor"),CONCATENATE("R1C",'MAPA DE RIESGO'!$P$21),"")</f>
        <v/>
      </c>
      <c r="V26" s="36" t="str">
        <f ca="1">IF(AND('MAPA DE RIESGO'!$Z$16="Media",'MAPA DE RIESGO'!$AB$16="Moderado"),CONCATENATE("R1C",'MAPA DE RIESGO'!$P$16),"")</f>
        <v/>
      </c>
      <c r="W26" s="37" t="str">
        <f>IF(AND('MAPA DE RIESGO'!$Z$17="Media",'MAPA DE RIESGO'!$AB$17="Moderado"),CONCATENATE("R1C",'MAPA DE RIESGO'!$P$17),"")</f>
        <v/>
      </c>
      <c r="X26" s="37" t="str">
        <f>IF(AND('MAPA DE RIESGO'!$Z$18="Media",'MAPA DE RIESGO'!$AB$18="Moderado"),CONCATENATE("R1C",'MAPA DE RIESGO'!$P$18),"")</f>
        <v/>
      </c>
      <c r="Y26" s="37" t="str">
        <f>IF(AND('MAPA DE RIESGO'!$Z$19="Media",'MAPA DE RIESGO'!$AB$19="Moderado"),CONCATENATE("R1C",'MAPA DE RIESGO'!$P$19),"")</f>
        <v/>
      </c>
      <c r="Z26" s="37" t="str">
        <f>IF(AND('MAPA DE RIESGO'!$Z$20="Media",'MAPA DE RIESGO'!$AB$20="Moderado"),CONCATENATE("R1C",'MAPA DE RIESGO'!$P$20),"")</f>
        <v/>
      </c>
      <c r="AA26" s="38" t="str">
        <f>IF(AND('MAPA DE RIESGO'!$Z$21="Media",'MAPA DE RIESGO'!$AB$21="Moderado"),CONCATENATE("R1C",'MAPA DE RIESGO'!$P$21),"")</f>
        <v/>
      </c>
      <c r="AB26" s="17" t="str">
        <f ca="1">IF(AND('MAPA DE RIESGO'!$Z$16="Media",'MAPA DE RIESGO'!$AB$16="Mayor"),CONCATENATE("R1C",'MAPA DE RIESGO'!$P$16),"")</f>
        <v/>
      </c>
      <c r="AC26" s="18" t="str">
        <f>IF(AND('MAPA DE RIESGO'!$Z$17="Media",'MAPA DE RIESGO'!$AB$17="Mayor"),CONCATENATE("R1C",'MAPA DE RIESGO'!$P$17),"")</f>
        <v/>
      </c>
      <c r="AD26" s="18" t="str">
        <f>IF(AND('MAPA DE RIESGO'!$Z$18="Media",'MAPA DE RIESGO'!$AB$18="Mayor"),CONCATENATE("R1C",'MAPA DE RIESGO'!$P$18),"")</f>
        <v/>
      </c>
      <c r="AE26" s="18" t="str">
        <f>IF(AND('MAPA DE RIESGO'!$Z$19="Media",'MAPA DE RIESGO'!$AB$19="Mayor"),CONCATENATE("R1C",'MAPA DE RIESGO'!$P$19),"")</f>
        <v/>
      </c>
      <c r="AF26" s="18" t="str">
        <f>IF(AND('MAPA DE RIESGO'!$Z$20="Media",'MAPA DE RIESGO'!$AB$20="Mayor"),CONCATENATE("R1C",'MAPA DE RIESGO'!$P$20),"")</f>
        <v/>
      </c>
      <c r="AG26" s="19" t="str">
        <f>IF(AND('MAPA DE RIESGO'!$Z$21="Media",'MAPA DE RIESGO'!$AB$21="Mayor"),CONCATENATE("R1C",'MAPA DE RIESGO'!$P$21),"")</f>
        <v/>
      </c>
      <c r="AH26" s="20" t="str">
        <f ca="1">IF(AND('MAPA DE RIESGO'!$Z$16="Media",'MAPA DE RIESGO'!$AB$16="Catastrófico"),CONCATENATE("R1C",'MAPA DE RIESGO'!$P$16),"")</f>
        <v/>
      </c>
      <c r="AI26" s="21" t="str">
        <f>IF(AND('MAPA DE RIESGO'!$Z$17="Media",'MAPA DE RIESGO'!$AB$17="Catastrófico"),CONCATENATE("R1C",'MAPA DE RIESGO'!$P$17),"")</f>
        <v/>
      </c>
      <c r="AJ26" s="21" t="str">
        <f>IF(AND('MAPA DE RIESGO'!$Z$18="Media",'MAPA DE RIESGO'!$AB$18="Catastrófico"),CONCATENATE("R1C",'MAPA DE RIESGO'!$P$18),"")</f>
        <v/>
      </c>
      <c r="AK26" s="21" t="str">
        <f>IF(AND('MAPA DE RIESGO'!$Z$19="Media",'MAPA DE RIESGO'!$AB$19="Catastrófico"),CONCATENATE("R1C",'MAPA DE RIESGO'!$P$19),"")</f>
        <v/>
      </c>
      <c r="AL26" s="21" t="str">
        <f>IF(AND('MAPA DE RIESGO'!$Z$20="Media",'MAPA DE RIESGO'!$AB$20="Catastrófico"),CONCATENATE("R1C",'MAPA DE RIESGO'!$P$20),"")</f>
        <v/>
      </c>
      <c r="AM26" s="22" t="str">
        <f>IF(AND('MAPA DE RIESGO'!$Z$21="Media",'MAPA DE RIESGO'!$AB$21="Catastrófico"),CONCATENATE("R1C",'MAPA DE RIESGO'!$P$21),"")</f>
        <v/>
      </c>
      <c r="AN26" s="55"/>
      <c r="AO26" s="553" t="s">
        <v>73</v>
      </c>
      <c r="AP26" s="554"/>
      <c r="AQ26" s="554"/>
      <c r="AR26" s="554"/>
      <c r="AS26" s="554"/>
      <c r="AT26" s="5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row>
    <row r="27" spans="1:76" ht="15" customHeight="1" x14ac:dyDescent="0.25">
      <c r="A27" s="55"/>
      <c r="B27" s="427"/>
      <c r="C27" s="427"/>
      <c r="D27" s="428"/>
      <c r="E27" s="526"/>
      <c r="F27" s="527"/>
      <c r="G27" s="527"/>
      <c r="H27" s="527"/>
      <c r="I27" s="542"/>
      <c r="J27" s="39" t="str">
        <f>IF(AND('MAPA DE RIESGO'!$Z$22="Media",'MAPA DE RIESGO'!$AB$22="Leve"),CONCATENATE("R2C",'MAPA DE RIESGO'!$P$22),"")</f>
        <v/>
      </c>
      <c r="K27" s="40" t="str">
        <f>IF(AND('MAPA DE RIESGO'!$Z$23="Media",'MAPA DE RIESGO'!$AB$23="Leve"),CONCATENATE("R2C",'MAPA DE RIESGO'!$P$23),"")</f>
        <v/>
      </c>
      <c r="L27" s="40" t="str">
        <f>IF(AND('MAPA DE RIESGO'!$Z$24="Media",'MAPA DE RIESGO'!$AB$24="Leve"),CONCATENATE("R2C",'MAPA DE RIESGO'!$P$24),"")</f>
        <v/>
      </c>
      <c r="M27" s="40" t="str">
        <f>IF(AND('MAPA DE RIESGO'!$Z$25="Media",'MAPA DE RIESGO'!$AB$25="Leve"),CONCATENATE("R2C",'MAPA DE RIESGO'!$P$25),"")</f>
        <v/>
      </c>
      <c r="N27" s="40" t="str">
        <f>IF(AND('MAPA DE RIESGO'!$Z$26="Media",'MAPA DE RIESGO'!$AB$26="Leve"),CONCATENATE("R2C",'MAPA DE RIESGO'!$P$26),"")</f>
        <v/>
      </c>
      <c r="O27" s="41" t="str">
        <f>IF(AND('MAPA DE RIESGO'!$Z$27="Media",'MAPA DE RIESGO'!$AB$27="Leve"),CONCATENATE("R2C",'MAPA DE RIESGO'!$P$27),"")</f>
        <v/>
      </c>
      <c r="P27" s="39" t="str">
        <f>IF(AND('MAPA DE RIESGO'!$Z$22="Media",'MAPA DE RIESGO'!$AB$22="Menor"),CONCATENATE("R2C",'MAPA DE RIESGO'!$P$22),"")</f>
        <v/>
      </c>
      <c r="Q27" s="40" t="str">
        <f>IF(AND('MAPA DE RIESGO'!$Z$23="Media",'MAPA DE RIESGO'!$AB$23="Menor"),CONCATENATE("R2C",'MAPA DE RIESGO'!$P$23),"")</f>
        <v/>
      </c>
      <c r="R27" s="40" t="str">
        <f>IF(AND('MAPA DE RIESGO'!$Z$24="Media",'MAPA DE RIESGO'!$AB$24="Menor"),CONCATENATE("R2C",'MAPA DE RIESGO'!$P$24),"")</f>
        <v/>
      </c>
      <c r="S27" s="40" t="str">
        <f>IF(AND('MAPA DE RIESGO'!$Z$25="Media",'MAPA DE RIESGO'!$AB$25="Menor"),CONCATENATE("R2C",'MAPA DE RIESGO'!$P$25),"")</f>
        <v/>
      </c>
      <c r="T27" s="40" t="str">
        <f>IF(AND('MAPA DE RIESGO'!$Z$26="Media",'MAPA DE RIESGO'!$AB$26="Menor"),CONCATENATE("R2C",'MAPA DE RIESGO'!$P$26),"")</f>
        <v/>
      </c>
      <c r="U27" s="41" t="str">
        <f>IF(AND('MAPA DE RIESGO'!$Z$27="Media",'MAPA DE RIESGO'!$AB$27="Menor"),CONCATENATE("R2C",'MAPA DE RIESGO'!$P$27),"")</f>
        <v/>
      </c>
      <c r="V27" s="39" t="str">
        <f>IF(AND('MAPA DE RIESGO'!$Z$22="Media",'MAPA DE RIESGO'!$AB$22="Moderado"),CONCATENATE("R2C",'MAPA DE RIESGO'!$P$22),"")</f>
        <v/>
      </c>
      <c r="W27" s="40" t="str">
        <f>IF(AND('MAPA DE RIESGO'!$Z$23="Media",'MAPA DE RIESGO'!$AB$23="Moderado"),CONCATENATE("R2C",'MAPA DE RIESGO'!$P$23),"")</f>
        <v/>
      </c>
      <c r="X27" s="40" t="str">
        <f>IF(AND('MAPA DE RIESGO'!$Z$24="Media",'MAPA DE RIESGO'!$AB$24="Moderado"),CONCATENATE("R2C",'MAPA DE RIESGO'!$P$24),"")</f>
        <v/>
      </c>
      <c r="Y27" s="40" t="str">
        <f>IF(AND('MAPA DE RIESGO'!$Z$25="Media",'MAPA DE RIESGO'!$AB$25="Moderado"),CONCATENATE("R2C",'MAPA DE RIESGO'!$P$25),"")</f>
        <v/>
      </c>
      <c r="Z27" s="40" t="str">
        <f>IF(AND('MAPA DE RIESGO'!$Z$26="Media",'MAPA DE RIESGO'!$AB$26="Moderado"),CONCATENATE("R2C",'MAPA DE RIESGO'!$P$26),"")</f>
        <v/>
      </c>
      <c r="AA27" s="41" t="str">
        <f>IF(AND('MAPA DE RIESGO'!$Z$27="Media",'MAPA DE RIESGO'!$AB$27="Moderado"),CONCATENATE("R2C",'MAPA DE RIESGO'!$P$27),"")</f>
        <v/>
      </c>
      <c r="AB27" s="23" t="str">
        <f>IF(AND('MAPA DE RIESGO'!$Z$22="Media",'MAPA DE RIESGO'!$AB$22="Mayor"),CONCATENATE("R2C",'MAPA DE RIESGO'!$P$22),"")</f>
        <v/>
      </c>
      <c r="AC27" s="24" t="str">
        <f>IF(AND('MAPA DE RIESGO'!$Z$23="Media",'MAPA DE RIESGO'!$AB$23="Mayor"),CONCATENATE("R2C",'MAPA DE RIESGO'!$P$23),"")</f>
        <v/>
      </c>
      <c r="AD27" s="24" t="str">
        <f>IF(AND('MAPA DE RIESGO'!$Z$24="Media",'MAPA DE RIESGO'!$AB$24="Mayor"),CONCATENATE("R2C",'MAPA DE RIESGO'!$P$24),"")</f>
        <v/>
      </c>
      <c r="AE27" s="24" t="str">
        <f>IF(AND('MAPA DE RIESGO'!$Z$25="Media",'MAPA DE RIESGO'!$AB$25="Mayor"),CONCATENATE("R2C",'MAPA DE RIESGO'!$P$25),"")</f>
        <v/>
      </c>
      <c r="AF27" s="24" t="str">
        <f>IF(AND('MAPA DE RIESGO'!$Z$26="Media",'MAPA DE RIESGO'!$AB$26="Mayor"),CONCATENATE("R2C",'MAPA DE RIESGO'!$P$26),"")</f>
        <v/>
      </c>
      <c r="AG27" s="25" t="str">
        <f>IF(AND('MAPA DE RIESGO'!$Z$27="Media",'MAPA DE RIESGO'!$AB$27="Mayor"),CONCATENATE("R2C",'MAPA DE RIESGO'!$P$27),"")</f>
        <v/>
      </c>
      <c r="AH27" s="26" t="str">
        <f>IF(AND('MAPA DE RIESGO'!$Z$22="Media",'MAPA DE RIESGO'!$AB$22="Catastrófico"),CONCATENATE("R2C",'MAPA DE RIESGO'!$P$22),"")</f>
        <v/>
      </c>
      <c r="AI27" s="27" t="str">
        <f>IF(AND('MAPA DE RIESGO'!$Z$23="Media",'MAPA DE RIESGO'!$AB$23="Catastrófico"),CONCATENATE("R2C",'MAPA DE RIESGO'!$P$23),"")</f>
        <v/>
      </c>
      <c r="AJ27" s="27" t="str">
        <f>IF(AND('MAPA DE RIESGO'!$Z$24="Media",'MAPA DE RIESGO'!$AB$24="Catastrófico"),CONCATENATE("R2C",'MAPA DE RIESGO'!$P$24),"")</f>
        <v/>
      </c>
      <c r="AK27" s="27" t="str">
        <f>IF(AND('MAPA DE RIESGO'!$Z$25="Media",'MAPA DE RIESGO'!$AB$25="Catastrófico"),CONCATENATE("R2C",'MAPA DE RIESGO'!$P$25),"")</f>
        <v/>
      </c>
      <c r="AL27" s="27" t="str">
        <f>IF(AND('MAPA DE RIESGO'!$Z$26="Media",'MAPA DE RIESGO'!$AB$26="Catastrófico"),CONCATENATE("R2C",'MAPA DE RIESGO'!$P$26),"")</f>
        <v/>
      </c>
      <c r="AM27" s="28" t="str">
        <f>IF(AND('MAPA DE RIESGO'!$Z$27="Media",'MAPA DE RIESGO'!$AB$27="Catastrófico"),CONCATENATE("R2C",'MAPA DE RIESGO'!$P$27),"")</f>
        <v/>
      </c>
      <c r="AN27" s="55"/>
      <c r="AO27" s="556"/>
      <c r="AP27" s="557"/>
      <c r="AQ27" s="557"/>
      <c r="AR27" s="557"/>
      <c r="AS27" s="557"/>
      <c r="AT27" s="558"/>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row>
    <row r="28" spans="1:76" ht="15" customHeight="1" x14ac:dyDescent="0.25">
      <c r="A28" s="55"/>
      <c r="B28" s="427"/>
      <c r="C28" s="427"/>
      <c r="D28" s="428"/>
      <c r="E28" s="528"/>
      <c r="F28" s="529"/>
      <c r="G28" s="529"/>
      <c r="H28" s="529"/>
      <c r="I28" s="542"/>
      <c r="J28" s="39" t="str">
        <f>IF(AND('MAPA DE RIESGO'!$Z$28="Media",'MAPA DE RIESGO'!$AB$28="Leve"),CONCATENATE("R3C",'MAPA DE RIESGO'!$P$28),"")</f>
        <v/>
      </c>
      <c r="K28" s="40" t="str">
        <f>IF(AND('MAPA DE RIESGO'!$Z$29="Media",'MAPA DE RIESGO'!$AB$29="Leve"),CONCATENATE("R3C",'MAPA DE RIESGO'!$P$29),"")</f>
        <v/>
      </c>
      <c r="L28" s="40" t="str">
        <f>IF(AND('MAPA DE RIESGO'!$Z$30="Media",'MAPA DE RIESGO'!$AB$30="Leve"),CONCATENATE("R3C",'MAPA DE RIESGO'!$P$30),"")</f>
        <v/>
      </c>
      <c r="M28" s="40" t="str">
        <f>IF(AND('MAPA DE RIESGO'!$Z$31="Media",'MAPA DE RIESGO'!$AB$31="Leve"),CONCATENATE("R3C",'MAPA DE RIESGO'!$P$31),"")</f>
        <v/>
      </c>
      <c r="N28" s="40" t="str">
        <f>IF(AND('MAPA DE RIESGO'!$Z$32="Media",'MAPA DE RIESGO'!$AB$32="Leve"),CONCATENATE("R3C",'MAPA DE RIESGO'!$P$32),"")</f>
        <v/>
      </c>
      <c r="O28" s="41" t="str">
        <f>IF(AND('MAPA DE RIESGO'!$Z$33="Media",'MAPA DE RIESGO'!$AB$33="Leve"),CONCATENATE("R3C",'MAPA DE RIESGO'!$P$33),"")</f>
        <v/>
      </c>
      <c r="P28" s="39" t="str">
        <f>IF(AND('MAPA DE RIESGO'!$Z$28="Media",'MAPA DE RIESGO'!$AB$28="Menor"),CONCATENATE("R3C",'MAPA DE RIESGO'!$P$28),"")</f>
        <v/>
      </c>
      <c r="Q28" s="40" t="str">
        <f>IF(AND('MAPA DE RIESGO'!$Z$29="Media",'MAPA DE RIESGO'!$AB$29="Menor"),CONCATENATE("R3C",'MAPA DE RIESGO'!$P$29),"")</f>
        <v/>
      </c>
      <c r="R28" s="40" t="str">
        <f>IF(AND('MAPA DE RIESGO'!$Z$30="Media",'MAPA DE RIESGO'!$AB$30="Menor"),CONCATENATE("R3C",'MAPA DE RIESGO'!$P$30),"")</f>
        <v/>
      </c>
      <c r="S28" s="40" t="str">
        <f>IF(AND('MAPA DE RIESGO'!$Z$31="Media",'MAPA DE RIESGO'!$AB$31="Menor"),CONCATENATE("R3C",'MAPA DE RIESGO'!$P$31),"")</f>
        <v/>
      </c>
      <c r="T28" s="40" t="str">
        <f>IF(AND('MAPA DE RIESGO'!$Z$32="Media",'MAPA DE RIESGO'!$AB$32="Menor"),CONCATENATE("R3C",'MAPA DE RIESGO'!$P$32),"")</f>
        <v/>
      </c>
      <c r="U28" s="41" t="str">
        <f>IF(AND('MAPA DE RIESGO'!$Z$33="Media",'MAPA DE RIESGO'!$AB$33="Menor"),CONCATENATE("R3C",'MAPA DE RIESGO'!$P$33),"")</f>
        <v/>
      </c>
      <c r="V28" s="39" t="str">
        <f>IF(AND('MAPA DE RIESGO'!$Z$28="Media",'MAPA DE RIESGO'!$AB$28="Moderado"),CONCATENATE("R3C",'MAPA DE RIESGO'!$P$28),"")</f>
        <v/>
      </c>
      <c r="W28" s="40" t="str">
        <f>IF(AND('MAPA DE RIESGO'!$Z$29="Media",'MAPA DE RIESGO'!$AB$29="Moderado"),CONCATENATE("R3C",'MAPA DE RIESGO'!$P$29),"")</f>
        <v/>
      </c>
      <c r="X28" s="40" t="str">
        <f>IF(AND('MAPA DE RIESGO'!$Z$30="Media",'MAPA DE RIESGO'!$AB$30="Moderado"),CONCATENATE("R3C",'MAPA DE RIESGO'!$P$30),"")</f>
        <v/>
      </c>
      <c r="Y28" s="40" t="str">
        <f>IF(AND('MAPA DE RIESGO'!$Z$31="Media",'MAPA DE RIESGO'!$AB$31="Moderado"),CONCATENATE("R3C",'MAPA DE RIESGO'!$P$31),"")</f>
        <v/>
      </c>
      <c r="Z28" s="40" t="str">
        <f>IF(AND('MAPA DE RIESGO'!$Z$32="Media",'MAPA DE RIESGO'!$AB$32="Moderado"),CONCATENATE("R3C",'MAPA DE RIESGO'!$P$32),"")</f>
        <v/>
      </c>
      <c r="AA28" s="41" t="str">
        <f>IF(AND('MAPA DE RIESGO'!$Z$33="Media",'MAPA DE RIESGO'!$AB$33="Moderado"),CONCATENATE("R3C",'MAPA DE RIESGO'!$P$33),"")</f>
        <v/>
      </c>
      <c r="AB28" s="23" t="str">
        <f>IF(AND('MAPA DE RIESGO'!$Z$28="Media",'MAPA DE RIESGO'!$AB$28="Mayor"),CONCATENATE("R3C",'MAPA DE RIESGO'!$P$28),"")</f>
        <v/>
      </c>
      <c r="AC28" s="24" t="str">
        <f>IF(AND('MAPA DE RIESGO'!$Z$29="Media",'MAPA DE RIESGO'!$AB$29="Mayor"),CONCATENATE("R3C",'MAPA DE RIESGO'!$P$29),"")</f>
        <v/>
      </c>
      <c r="AD28" s="24" t="str">
        <f>IF(AND('MAPA DE RIESGO'!$Z$30="Media",'MAPA DE RIESGO'!$AB$30="Mayor"),CONCATENATE("R3C",'MAPA DE RIESGO'!$P$30),"")</f>
        <v/>
      </c>
      <c r="AE28" s="24" t="str">
        <f>IF(AND('MAPA DE RIESGO'!$Z$31="Media",'MAPA DE RIESGO'!$AB$31="Mayor"),CONCATENATE("R3C",'MAPA DE RIESGO'!$P$31),"")</f>
        <v/>
      </c>
      <c r="AF28" s="24" t="str">
        <f>IF(AND('MAPA DE RIESGO'!$Z$32="Media",'MAPA DE RIESGO'!$AB$32="Mayor"),CONCATENATE("R3C",'MAPA DE RIESGO'!$P$32),"")</f>
        <v/>
      </c>
      <c r="AG28" s="25" t="str">
        <f>IF(AND('MAPA DE RIESGO'!$Z$33="Media",'MAPA DE RIESGO'!$AB$33="Mayor"),CONCATENATE("R3C",'MAPA DE RIESGO'!$P$33),"")</f>
        <v/>
      </c>
      <c r="AH28" s="26" t="str">
        <f>IF(AND('MAPA DE RIESGO'!$Z$28="Media",'MAPA DE RIESGO'!$AB$28="Catastrófico"),CONCATENATE("R3C",'MAPA DE RIESGO'!$P$28),"")</f>
        <v/>
      </c>
      <c r="AI28" s="27" t="str">
        <f>IF(AND('MAPA DE RIESGO'!$Z$29="Media",'MAPA DE RIESGO'!$AB$29="Catastrófico"),CONCATENATE("R3C",'MAPA DE RIESGO'!$P$29),"")</f>
        <v/>
      </c>
      <c r="AJ28" s="27" t="str">
        <f>IF(AND('MAPA DE RIESGO'!$Z$30="Media",'MAPA DE RIESGO'!$AB$30="Catastrófico"),CONCATENATE("R3C",'MAPA DE RIESGO'!$P$30),"")</f>
        <v/>
      </c>
      <c r="AK28" s="27" t="str">
        <f>IF(AND('MAPA DE RIESGO'!$Z$31="Media",'MAPA DE RIESGO'!$AB$31="Catastrófico"),CONCATENATE("R3C",'MAPA DE RIESGO'!$P$31),"")</f>
        <v/>
      </c>
      <c r="AL28" s="27" t="str">
        <f>IF(AND('MAPA DE RIESGO'!$Z$32="Media",'MAPA DE RIESGO'!$AB$32="Catastrófico"),CONCATENATE("R3C",'MAPA DE RIESGO'!$P$32),"")</f>
        <v/>
      </c>
      <c r="AM28" s="28" t="str">
        <f>IF(AND('MAPA DE RIESGO'!$Z$33="Media",'MAPA DE RIESGO'!$AB$33="Catastrófico"),CONCATENATE("R3C",'MAPA DE RIESGO'!$P$33),"")</f>
        <v/>
      </c>
      <c r="AN28" s="55"/>
      <c r="AO28" s="556"/>
      <c r="AP28" s="557"/>
      <c r="AQ28" s="557"/>
      <c r="AR28" s="557"/>
      <c r="AS28" s="557"/>
      <c r="AT28" s="558"/>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row>
    <row r="29" spans="1:76" ht="15" customHeight="1" x14ac:dyDescent="0.25">
      <c r="A29" s="55"/>
      <c r="B29" s="427"/>
      <c r="C29" s="427"/>
      <c r="D29" s="428"/>
      <c r="E29" s="528"/>
      <c r="F29" s="529"/>
      <c r="G29" s="529"/>
      <c r="H29" s="529"/>
      <c r="I29" s="542"/>
      <c r="J29" s="39" t="str">
        <f>IF(AND('MAPA DE RIESGO'!$Z$34="Media",'MAPA DE RIESGO'!$AB$34="Leve"),CONCATENATE("R4C",'MAPA DE RIESGO'!$P$34),"")</f>
        <v/>
      </c>
      <c r="K29" s="40" t="str">
        <f>IF(AND('MAPA DE RIESGO'!$Z$35="Media",'MAPA DE RIESGO'!$AB$35="Leve"),CONCATENATE("R4C",'MAPA DE RIESGO'!$P$35),"")</f>
        <v/>
      </c>
      <c r="L29" s="40" t="str">
        <f>IF(AND('MAPA DE RIESGO'!$Z$36="Media",'MAPA DE RIESGO'!$AB$36="Leve"),CONCATENATE("R4C",'MAPA DE RIESGO'!$P$36),"")</f>
        <v/>
      </c>
      <c r="M29" s="40" t="str">
        <f>IF(AND('MAPA DE RIESGO'!$Z$37="Media",'MAPA DE RIESGO'!$AB$37="Leve"),CONCATENATE("R4C",'MAPA DE RIESGO'!$P$37),"")</f>
        <v/>
      </c>
      <c r="N29" s="40" t="str">
        <f>IF(AND('MAPA DE RIESGO'!$Z$38="Media",'MAPA DE RIESGO'!$AB$38="Leve"),CONCATENATE("R4C",'MAPA DE RIESGO'!$P$38),"")</f>
        <v/>
      </c>
      <c r="O29" s="41" t="str">
        <f>IF(AND('MAPA DE RIESGO'!$Z$39="Media",'MAPA DE RIESGO'!$AB$39="Leve"),CONCATENATE("R4C",'MAPA DE RIESGO'!$P$39),"")</f>
        <v/>
      </c>
      <c r="P29" s="39" t="str">
        <f>IF(AND('MAPA DE RIESGO'!$Z$34="Media",'MAPA DE RIESGO'!$AB$34="Menor"),CONCATENATE("R4C",'MAPA DE RIESGO'!$P$34),"")</f>
        <v/>
      </c>
      <c r="Q29" s="40" t="str">
        <f>IF(AND('MAPA DE RIESGO'!$Z$35="Media",'MAPA DE RIESGO'!$AB$35="Menor"),CONCATENATE("R4C",'MAPA DE RIESGO'!$P$35),"")</f>
        <v/>
      </c>
      <c r="R29" s="40" t="str">
        <f>IF(AND('MAPA DE RIESGO'!$Z$36="Media",'MAPA DE RIESGO'!$AB$36="Menor"),CONCATENATE("R4C",'MAPA DE RIESGO'!$P$36),"")</f>
        <v/>
      </c>
      <c r="S29" s="40" t="str">
        <f>IF(AND('MAPA DE RIESGO'!$Z$37="Media",'MAPA DE RIESGO'!$AB$37="Menor"),CONCATENATE("R4C",'MAPA DE RIESGO'!$P$37),"")</f>
        <v/>
      </c>
      <c r="T29" s="40" t="str">
        <f>IF(AND('MAPA DE RIESGO'!$Z$38="Media",'MAPA DE RIESGO'!$AB$38="Menor"),CONCATENATE("R4C",'MAPA DE RIESGO'!$P$38),"")</f>
        <v/>
      </c>
      <c r="U29" s="41" t="str">
        <f>IF(AND('MAPA DE RIESGO'!$Z$39="Media",'MAPA DE RIESGO'!$AB$39="Menor"),CONCATENATE("R4C",'MAPA DE RIESGO'!$P$39),"")</f>
        <v/>
      </c>
      <c r="V29" s="39" t="str">
        <f>IF(AND('MAPA DE RIESGO'!$Z$34="Media",'MAPA DE RIESGO'!$AB$34="Moderado"),CONCATENATE("R4C",'MAPA DE RIESGO'!$P$34),"")</f>
        <v/>
      </c>
      <c r="W29" s="40" t="str">
        <f>IF(AND('MAPA DE RIESGO'!$Z$35="Media",'MAPA DE RIESGO'!$AB$35="Moderado"),CONCATENATE("R4C",'MAPA DE RIESGO'!$P$35),"")</f>
        <v/>
      </c>
      <c r="X29" s="40" t="str">
        <f>IF(AND('MAPA DE RIESGO'!$Z$36="Media",'MAPA DE RIESGO'!$AB$36="Moderado"),CONCATENATE("R4C",'MAPA DE RIESGO'!$P$36),"")</f>
        <v/>
      </c>
      <c r="Y29" s="40" t="str">
        <f>IF(AND('MAPA DE RIESGO'!$Z$37="Media",'MAPA DE RIESGO'!$AB$37="Moderado"),CONCATENATE("R4C",'MAPA DE RIESGO'!$P$37),"")</f>
        <v/>
      </c>
      <c r="Z29" s="40" t="str">
        <f>IF(AND('MAPA DE RIESGO'!$Z$38="Media",'MAPA DE RIESGO'!$AB$38="Moderado"),CONCATENATE("R4C",'MAPA DE RIESGO'!$P$38),"")</f>
        <v/>
      </c>
      <c r="AA29" s="41" t="str">
        <f>IF(AND('MAPA DE RIESGO'!$Z$39="Media",'MAPA DE RIESGO'!$AB$39="Moderado"),CONCATENATE("R4C",'MAPA DE RIESGO'!$P$39),"")</f>
        <v/>
      </c>
      <c r="AB29" s="23" t="str">
        <f>IF(AND('MAPA DE RIESGO'!$Z$34="Media",'MAPA DE RIESGO'!$AB$34="Mayor"),CONCATENATE("R4C",'MAPA DE RIESGO'!$P$34),"")</f>
        <v/>
      </c>
      <c r="AC29" s="24" t="str">
        <f>IF(AND('MAPA DE RIESGO'!$Z$35="Media",'MAPA DE RIESGO'!$AB$35="Mayor"),CONCATENATE("R4C",'MAPA DE RIESGO'!$P$35),"")</f>
        <v/>
      </c>
      <c r="AD29" s="29" t="str">
        <f>IF(AND('MAPA DE RIESGO'!$Z$36="Media",'MAPA DE RIESGO'!$AB$36="Mayor"),CONCATENATE("R4C",'MAPA DE RIESGO'!$P$36),"")</f>
        <v/>
      </c>
      <c r="AE29" s="29" t="str">
        <f>IF(AND('MAPA DE RIESGO'!$Z$37="Media",'MAPA DE RIESGO'!$AB$37="Mayor"),CONCATENATE("R4C",'MAPA DE RIESGO'!$P$37),"")</f>
        <v/>
      </c>
      <c r="AF29" s="29" t="str">
        <f>IF(AND('MAPA DE RIESGO'!$Z$38="Media",'MAPA DE RIESGO'!$AB$38="Mayor"),CONCATENATE("R4C",'MAPA DE RIESGO'!$P$38),"")</f>
        <v/>
      </c>
      <c r="AG29" s="25" t="str">
        <f>IF(AND('MAPA DE RIESGO'!$Z$39="Media",'MAPA DE RIESGO'!$AB$39="Mayor"),CONCATENATE("R4C",'MAPA DE RIESGO'!$P$39),"")</f>
        <v/>
      </c>
      <c r="AH29" s="26" t="str">
        <f>IF(AND('MAPA DE RIESGO'!$Z$34="Media",'MAPA DE RIESGO'!$AB$34="Catastrófico"),CONCATENATE("R4C",'MAPA DE RIESGO'!$P$34),"")</f>
        <v/>
      </c>
      <c r="AI29" s="27" t="str">
        <f>IF(AND('MAPA DE RIESGO'!$Z$35="Media",'MAPA DE RIESGO'!$AB$35="Catastrófico"),CONCATENATE("R4C",'MAPA DE RIESGO'!$P$35),"")</f>
        <v/>
      </c>
      <c r="AJ29" s="27" t="str">
        <f>IF(AND('MAPA DE RIESGO'!$Z$36="Media",'MAPA DE RIESGO'!$AB$36="Catastrófico"),CONCATENATE("R4C",'MAPA DE RIESGO'!$P$36),"")</f>
        <v/>
      </c>
      <c r="AK29" s="27" t="str">
        <f>IF(AND('MAPA DE RIESGO'!$Z$37="Media",'MAPA DE RIESGO'!$AB$37="Catastrófico"),CONCATENATE("R4C",'MAPA DE RIESGO'!$P$37),"")</f>
        <v/>
      </c>
      <c r="AL29" s="27" t="str">
        <f>IF(AND('MAPA DE RIESGO'!$Z$38="Media",'MAPA DE RIESGO'!$AB$38="Catastrófico"),CONCATENATE("R4C",'MAPA DE RIESGO'!$P$38),"")</f>
        <v/>
      </c>
      <c r="AM29" s="28" t="str">
        <f>IF(AND('MAPA DE RIESGO'!$Z$39="Media",'MAPA DE RIESGO'!$AB$39="Catastrófico"),CONCATENATE("R4C",'MAPA DE RIESGO'!$P$39),"")</f>
        <v/>
      </c>
      <c r="AN29" s="55"/>
      <c r="AO29" s="556"/>
      <c r="AP29" s="557"/>
      <c r="AQ29" s="557"/>
      <c r="AR29" s="557"/>
      <c r="AS29" s="557"/>
      <c r="AT29" s="558"/>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row>
    <row r="30" spans="1:76" ht="15" customHeight="1" x14ac:dyDescent="0.25">
      <c r="A30" s="55"/>
      <c r="B30" s="427"/>
      <c r="C30" s="427"/>
      <c r="D30" s="428"/>
      <c r="E30" s="528"/>
      <c r="F30" s="529"/>
      <c r="G30" s="529"/>
      <c r="H30" s="529"/>
      <c r="I30" s="542"/>
      <c r="J30" s="39" t="str">
        <f>IF(AND('MAPA DE RIESGO'!$Z$40="Media",'MAPA DE RIESGO'!$AB$40="Leve"),CONCATENATE("R5C",'MAPA DE RIESGO'!$P$40),"")</f>
        <v/>
      </c>
      <c r="K30" s="40" t="str">
        <f>IF(AND('MAPA DE RIESGO'!$Z$41="Media",'MAPA DE RIESGO'!$AB$41="Leve"),CONCATENATE("R5C",'MAPA DE RIESGO'!$P$41),"")</f>
        <v/>
      </c>
      <c r="L30" s="40" t="str">
        <f>IF(AND('MAPA DE RIESGO'!$Z$42="Media",'MAPA DE RIESGO'!$AB$42="Leve"),CONCATENATE("R5C",'MAPA DE RIESGO'!$P$42),"")</f>
        <v/>
      </c>
      <c r="M30" s="40" t="str">
        <f>IF(AND('MAPA DE RIESGO'!$Z$43="Media",'MAPA DE RIESGO'!$AB$43="Leve"),CONCATENATE("R5C",'MAPA DE RIESGO'!$P$43),"")</f>
        <v/>
      </c>
      <c r="N30" s="40" t="str">
        <f>IF(AND('MAPA DE RIESGO'!$Z$44="Media",'MAPA DE RIESGO'!$AB$44="Leve"),CONCATENATE("R5C",'MAPA DE RIESGO'!$P$44),"")</f>
        <v/>
      </c>
      <c r="O30" s="41" t="str">
        <f>IF(AND('MAPA DE RIESGO'!$Z$45="Media",'MAPA DE RIESGO'!$AB$45="Leve"),CONCATENATE("R5C",'MAPA DE RIESGO'!$P$45),"")</f>
        <v/>
      </c>
      <c r="P30" s="39" t="str">
        <f>IF(AND('MAPA DE RIESGO'!$Z$40="Media",'MAPA DE RIESGO'!$AB$40="Menor"),CONCATENATE("R5C",'MAPA DE RIESGO'!$P$40),"")</f>
        <v/>
      </c>
      <c r="Q30" s="40" t="str">
        <f>IF(AND('MAPA DE RIESGO'!$Z$41="Media",'MAPA DE RIESGO'!$AB$41="Menor"),CONCATENATE("R5C",'MAPA DE RIESGO'!$P$41),"")</f>
        <v/>
      </c>
      <c r="R30" s="40" t="str">
        <f>IF(AND('MAPA DE RIESGO'!$Z$42="Media",'MAPA DE RIESGO'!$AB$42="Menor"),CONCATENATE("R5C",'MAPA DE RIESGO'!$P$42),"")</f>
        <v/>
      </c>
      <c r="S30" s="40" t="str">
        <f>IF(AND('MAPA DE RIESGO'!$Z$43="Media",'MAPA DE RIESGO'!$AB$43="Menor"),CONCATENATE("R5C",'MAPA DE RIESGO'!$P$43),"")</f>
        <v/>
      </c>
      <c r="T30" s="40" t="str">
        <f>IF(AND('MAPA DE RIESGO'!$Z$44="Media",'MAPA DE RIESGO'!$AB$44="Menor"),CONCATENATE("R5C",'MAPA DE RIESGO'!$P$44),"")</f>
        <v/>
      </c>
      <c r="U30" s="41" t="str">
        <f>IF(AND('MAPA DE RIESGO'!$Z$45="Media",'MAPA DE RIESGO'!$AB$45="Menor"),CONCATENATE("R5C",'MAPA DE RIESGO'!$P$45),"")</f>
        <v/>
      </c>
      <c r="V30" s="39" t="str">
        <f>IF(AND('MAPA DE RIESGO'!$Z$40="Media",'MAPA DE RIESGO'!$AB$40="Moderado"),CONCATENATE("R5C",'MAPA DE RIESGO'!$P$40),"")</f>
        <v/>
      </c>
      <c r="W30" s="40" t="str">
        <f>IF(AND('MAPA DE RIESGO'!$Z$41="Media",'MAPA DE RIESGO'!$AB$41="Moderado"),CONCATENATE("R5C",'MAPA DE RIESGO'!$P$41),"")</f>
        <v/>
      </c>
      <c r="X30" s="40" t="str">
        <f>IF(AND('MAPA DE RIESGO'!$Z$42="Media",'MAPA DE RIESGO'!$AB$42="Moderado"),CONCATENATE("R5C",'MAPA DE RIESGO'!$P$42),"")</f>
        <v/>
      </c>
      <c r="Y30" s="40" t="str">
        <f>IF(AND('MAPA DE RIESGO'!$Z$43="Media",'MAPA DE RIESGO'!$AB$43="Moderado"),CONCATENATE("R5C",'MAPA DE RIESGO'!$P$43),"")</f>
        <v/>
      </c>
      <c r="Z30" s="40" t="str">
        <f>IF(AND('MAPA DE RIESGO'!$Z$44="Media",'MAPA DE RIESGO'!$AB$44="Moderado"),CONCATENATE("R5C",'MAPA DE RIESGO'!$P$44),"")</f>
        <v/>
      </c>
      <c r="AA30" s="41" t="str">
        <f>IF(AND('MAPA DE RIESGO'!$Z$45="Media",'MAPA DE RIESGO'!$AB$45="Moderado"),CONCATENATE("R5C",'MAPA DE RIESGO'!$P$45),"")</f>
        <v/>
      </c>
      <c r="AB30" s="23" t="str">
        <f>IF(AND('MAPA DE RIESGO'!$Z$40="Media",'MAPA DE RIESGO'!$AB$40="Mayor"),CONCATENATE("R5C",'MAPA DE RIESGO'!$P$40),"")</f>
        <v/>
      </c>
      <c r="AC30" s="24" t="str">
        <f>IF(AND('MAPA DE RIESGO'!$Z$41="Media",'MAPA DE RIESGO'!$AB$41="Mayor"),CONCATENATE("R5C",'MAPA DE RIESGO'!$P$41),"")</f>
        <v/>
      </c>
      <c r="AD30" s="29" t="str">
        <f>IF(AND('MAPA DE RIESGO'!$Z$42="Media",'MAPA DE RIESGO'!$AB$42="Mayor"),CONCATENATE("R5C",'MAPA DE RIESGO'!$P$42),"")</f>
        <v/>
      </c>
      <c r="AE30" s="29" t="str">
        <f>IF(AND('MAPA DE RIESGO'!$Z$43="Media",'MAPA DE RIESGO'!$AB$43="Mayor"),CONCATENATE("R5C",'MAPA DE RIESGO'!$P$43),"")</f>
        <v/>
      </c>
      <c r="AF30" s="29" t="str">
        <f>IF(AND('MAPA DE RIESGO'!$Z$44="Media",'MAPA DE RIESGO'!$AB$44="Mayor"),CONCATENATE("R5C",'MAPA DE RIESGO'!$P$44),"")</f>
        <v/>
      </c>
      <c r="AG30" s="25" t="str">
        <f>IF(AND('MAPA DE RIESGO'!$Z$45="Media",'MAPA DE RIESGO'!$AB$45="Mayor"),CONCATENATE("R5C",'MAPA DE RIESGO'!$P$45),"")</f>
        <v/>
      </c>
      <c r="AH30" s="26" t="str">
        <f>IF(AND('MAPA DE RIESGO'!$Z$40="Media",'MAPA DE RIESGO'!$AB$40="Catastrófico"),CONCATENATE("R5C",'MAPA DE RIESGO'!$P$40),"")</f>
        <v/>
      </c>
      <c r="AI30" s="27" t="str">
        <f>IF(AND('MAPA DE RIESGO'!$Z$41="Media",'MAPA DE RIESGO'!$AB$41="Catastrófico"),CONCATENATE("R5C",'MAPA DE RIESGO'!$P$41),"")</f>
        <v/>
      </c>
      <c r="AJ30" s="27" t="str">
        <f>IF(AND('MAPA DE RIESGO'!$Z$42="Media",'MAPA DE RIESGO'!$AB$42="Catastrófico"),CONCATENATE("R5C",'MAPA DE RIESGO'!$P$42),"")</f>
        <v/>
      </c>
      <c r="AK30" s="27" t="str">
        <f>IF(AND('MAPA DE RIESGO'!$Z$43="Media",'MAPA DE RIESGO'!$AB$43="Catastrófico"),CONCATENATE("R5C",'MAPA DE RIESGO'!$P$43),"")</f>
        <v/>
      </c>
      <c r="AL30" s="27" t="str">
        <f>IF(AND('MAPA DE RIESGO'!$Z$44="Media",'MAPA DE RIESGO'!$AB$44="Catastrófico"),CONCATENATE("R5C",'MAPA DE RIESGO'!$P$44),"")</f>
        <v/>
      </c>
      <c r="AM30" s="28" t="str">
        <f>IF(AND('MAPA DE RIESGO'!$Z$45="Media",'MAPA DE RIESGO'!$AB$45="Catastrófico"),CONCATENATE("R5C",'MAPA DE RIESGO'!$P$45),"")</f>
        <v/>
      </c>
      <c r="AN30" s="55"/>
      <c r="AO30" s="556"/>
      <c r="AP30" s="557"/>
      <c r="AQ30" s="557"/>
      <c r="AR30" s="557"/>
      <c r="AS30" s="557"/>
      <c r="AT30" s="558"/>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row>
    <row r="31" spans="1:76" ht="15" customHeight="1" x14ac:dyDescent="0.25">
      <c r="A31" s="55"/>
      <c r="B31" s="427"/>
      <c r="C31" s="427"/>
      <c r="D31" s="428"/>
      <c r="E31" s="528"/>
      <c r="F31" s="529"/>
      <c r="G31" s="529"/>
      <c r="H31" s="529"/>
      <c r="I31" s="542"/>
      <c r="J31" s="39" t="str">
        <f>IF(AND('MAPA DE RIESGO'!$Z$46="Media",'MAPA DE RIESGO'!$AB$46="Leve"),CONCATENATE("R6C",'MAPA DE RIESGO'!$P$46),"")</f>
        <v/>
      </c>
      <c r="K31" s="40" t="str">
        <f>IF(AND('MAPA DE RIESGO'!$Z$47="Media",'MAPA DE RIESGO'!$AB$47="Leve"),CONCATENATE("R6C",'MAPA DE RIESGO'!$P$47),"")</f>
        <v/>
      </c>
      <c r="L31" s="40" t="str">
        <f>IF(AND('MAPA DE RIESGO'!$Z$48="Media",'MAPA DE RIESGO'!$AB$48="Leve"),CONCATENATE("R6C",'MAPA DE RIESGO'!$P$48),"")</f>
        <v/>
      </c>
      <c r="M31" s="40" t="str">
        <f>IF(AND('MAPA DE RIESGO'!$Z$49="Media",'MAPA DE RIESGO'!$AB$49="Leve"),CONCATENATE("R6C",'MAPA DE RIESGO'!$P$49),"")</f>
        <v/>
      </c>
      <c r="N31" s="40" t="str">
        <f>IF(AND('MAPA DE RIESGO'!$Z$50="Media",'MAPA DE RIESGO'!$AB$50="Leve"),CONCATENATE("R6C",'MAPA DE RIESGO'!$P$50),"")</f>
        <v/>
      </c>
      <c r="O31" s="41" t="str">
        <f>IF(AND('MAPA DE RIESGO'!$Z$51="Media",'MAPA DE RIESGO'!$AB$51="Leve"),CONCATENATE("R6C",'MAPA DE RIESGO'!$P$51),"")</f>
        <v/>
      </c>
      <c r="P31" s="39" t="str">
        <f>IF(AND('MAPA DE RIESGO'!$Z$46="Media",'MAPA DE RIESGO'!$AB$46="Menor"),CONCATENATE("R6C",'MAPA DE RIESGO'!$P$46),"")</f>
        <v/>
      </c>
      <c r="Q31" s="40" t="str">
        <f>IF(AND('MAPA DE RIESGO'!$Z$47="Media",'MAPA DE RIESGO'!$AB$47="Menor"),CONCATENATE("R6C",'MAPA DE RIESGO'!$P$47),"")</f>
        <v/>
      </c>
      <c r="R31" s="40" t="str">
        <f>IF(AND('MAPA DE RIESGO'!$Z$48="Media",'MAPA DE RIESGO'!$AB$48="Menor"),CONCATENATE("R6C",'MAPA DE RIESGO'!$P$48),"")</f>
        <v/>
      </c>
      <c r="S31" s="40" t="str">
        <f>IF(AND('MAPA DE RIESGO'!$Z$49="Media",'MAPA DE RIESGO'!$AB$49="Menor"),CONCATENATE("R6C",'MAPA DE RIESGO'!$P$49),"")</f>
        <v/>
      </c>
      <c r="T31" s="40" t="str">
        <f>IF(AND('MAPA DE RIESGO'!$Z$50="Media",'MAPA DE RIESGO'!$AB$50="Menor"),CONCATENATE("R6C",'MAPA DE RIESGO'!$P$50),"")</f>
        <v/>
      </c>
      <c r="U31" s="41" t="str">
        <f>IF(AND('MAPA DE RIESGO'!$Z$51="Media",'MAPA DE RIESGO'!$AB$51="Menor"),CONCATENATE("R6C",'MAPA DE RIESGO'!$P$51),"")</f>
        <v/>
      </c>
      <c r="V31" s="39" t="str">
        <f>IF(AND('MAPA DE RIESGO'!$Z$46="Media",'MAPA DE RIESGO'!$AB$46="Moderado"),CONCATENATE("R6C",'MAPA DE RIESGO'!$P$46),"")</f>
        <v/>
      </c>
      <c r="W31" s="40" t="str">
        <f>IF(AND('MAPA DE RIESGO'!$Z$47="Media",'MAPA DE RIESGO'!$AB$47="Moderado"),CONCATENATE("R6C",'MAPA DE RIESGO'!$P$47),"")</f>
        <v/>
      </c>
      <c r="X31" s="40" t="str">
        <f>IF(AND('MAPA DE RIESGO'!$Z$48="Media",'MAPA DE RIESGO'!$AB$48="Moderado"),CONCATENATE("R6C",'MAPA DE RIESGO'!$P$48),"")</f>
        <v/>
      </c>
      <c r="Y31" s="40" t="str">
        <f>IF(AND('MAPA DE RIESGO'!$Z$49="Media",'MAPA DE RIESGO'!$AB$49="Moderado"),CONCATENATE("R6C",'MAPA DE RIESGO'!$P$49),"")</f>
        <v/>
      </c>
      <c r="Z31" s="40" t="str">
        <f>IF(AND('MAPA DE RIESGO'!$Z$50="Media",'MAPA DE RIESGO'!$AB$50="Moderado"),CONCATENATE("R6C",'MAPA DE RIESGO'!$P$50),"")</f>
        <v/>
      </c>
      <c r="AA31" s="41" t="str">
        <f>IF(AND('MAPA DE RIESGO'!$Z$51="Media",'MAPA DE RIESGO'!$AB$51="Moderado"),CONCATENATE("R6C",'MAPA DE RIESGO'!$P$51),"")</f>
        <v/>
      </c>
      <c r="AB31" s="23" t="str">
        <f>IF(AND('MAPA DE RIESGO'!$Z$46="Media",'MAPA DE RIESGO'!$AB$46="Mayor"),CONCATENATE("R6C",'MAPA DE RIESGO'!$P$46),"")</f>
        <v/>
      </c>
      <c r="AC31" s="24" t="str">
        <f>IF(AND('MAPA DE RIESGO'!$Z$47="Media",'MAPA DE RIESGO'!$AB$47="Mayor"),CONCATENATE("R6C",'MAPA DE RIESGO'!$P$47),"")</f>
        <v/>
      </c>
      <c r="AD31" s="29" t="str">
        <f>IF(AND('MAPA DE RIESGO'!$Z$48="Media",'MAPA DE RIESGO'!$AB$48="Mayor"),CONCATENATE("R6C",'MAPA DE RIESGO'!$P$48),"")</f>
        <v/>
      </c>
      <c r="AE31" s="29" t="str">
        <f>IF(AND('MAPA DE RIESGO'!$Z$49="Media",'MAPA DE RIESGO'!$AB$49="Mayor"),CONCATENATE("R6C",'MAPA DE RIESGO'!$P$49),"")</f>
        <v/>
      </c>
      <c r="AF31" s="29" t="str">
        <f>IF(AND('MAPA DE RIESGO'!$Z$50="Media",'MAPA DE RIESGO'!$AB$50="Mayor"),CONCATENATE("R6C",'MAPA DE RIESGO'!$P$50),"")</f>
        <v/>
      </c>
      <c r="AG31" s="25" t="str">
        <f>IF(AND('MAPA DE RIESGO'!$Z$51="Media",'MAPA DE RIESGO'!$AB$51="Mayor"),CONCATENATE("R6C",'MAPA DE RIESGO'!$P$51),"")</f>
        <v/>
      </c>
      <c r="AH31" s="26" t="str">
        <f>IF(AND('MAPA DE RIESGO'!$Z$46="Media",'MAPA DE RIESGO'!$AB$46="Catastrófico"),CONCATENATE("R6C",'MAPA DE RIESGO'!$P$46),"")</f>
        <v/>
      </c>
      <c r="AI31" s="27" t="str">
        <f>IF(AND('MAPA DE RIESGO'!$Z$47="Media",'MAPA DE RIESGO'!$AB$47="Catastrófico"),CONCATENATE("R6C",'MAPA DE RIESGO'!$P$47),"")</f>
        <v/>
      </c>
      <c r="AJ31" s="27" t="str">
        <f>IF(AND('MAPA DE RIESGO'!$Z$48="Media",'MAPA DE RIESGO'!$AB$48="Catastrófico"),CONCATENATE("R6C",'MAPA DE RIESGO'!$P$48),"")</f>
        <v/>
      </c>
      <c r="AK31" s="27" t="str">
        <f>IF(AND('MAPA DE RIESGO'!$Z$49="Media",'MAPA DE RIESGO'!$AB$49="Catastrófico"),CONCATENATE("R6C",'MAPA DE RIESGO'!$P$49),"")</f>
        <v/>
      </c>
      <c r="AL31" s="27" t="str">
        <f>IF(AND('MAPA DE RIESGO'!$Z$50="Media",'MAPA DE RIESGO'!$AB$50="Catastrófico"),CONCATENATE("R6C",'MAPA DE RIESGO'!$P$50),"")</f>
        <v/>
      </c>
      <c r="AM31" s="28" t="str">
        <f>IF(AND('MAPA DE RIESGO'!$Z$51="Media",'MAPA DE RIESGO'!$AB$51="Catastrófico"),CONCATENATE("R6C",'MAPA DE RIESGO'!$P$51),"")</f>
        <v/>
      </c>
      <c r="AN31" s="55"/>
      <c r="AO31" s="556"/>
      <c r="AP31" s="557"/>
      <c r="AQ31" s="557"/>
      <c r="AR31" s="557"/>
      <c r="AS31" s="557"/>
      <c r="AT31" s="558"/>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row>
    <row r="32" spans="1:76" ht="15" customHeight="1" x14ac:dyDescent="0.25">
      <c r="A32" s="55"/>
      <c r="B32" s="427"/>
      <c r="C32" s="427"/>
      <c r="D32" s="428"/>
      <c r="E32" s="528"/>
      <c r="F32" s="529"/>
      <c r="G32" s="529"/>
      <c r="H32" s="529"/>
      <c r="I32" s="542"/>
      <c r="J32" s="39" t="str">
        <f>IF(AND('MAPA DE RIESGO'!$Z$52="Media",'MAPA DE RIESGO'!$AB$52="Leve"),CONCATENATE("R7C",'MAPA DE RIESGO'!$P$52),"")</f>
        <v/>
      </c>
      <c r="K32" s="40" t="str">
        <f>IF(AND('MAPA DE RIESGO'!$Z$53="Media",'MAPA DE RIESGO'!$AB$53="Leve"),CONCATENATE("R7C",'MAPA DE RIESGO'!$P$53),"")</f>
        <v/>
      </c>
      <c r="L32" s="40" t="str">
        <f>IF(AND('MAPA DE RIESGO'!$Z$54="Media",'MAPA DE RIESGO'!$AB$54="Leve"),CONCATENATE("R7C",'MAPA DE RIESGO'!$P$54),"")</f>
        <v/>
      </c>
      <c r="M32" s="40" t="str">
        <f>IF(AND('MAPA DE RIESGO'!$Z$55="Media",'MAPA DE RIESGO'!$AB$55="Leve"),CONCATENATE("R7C",'MAPA DE RIESGO'!$P$55),"")</f>
        <v/>
      </c>
      <c r="N32" s="40" t="str">
        <f>IF(AND('MAPA DE RIESGO'!$Z$56="Media",'MAPA DE RIESGO'!$AB$56="Leve"),CONCATENATE("R7C",'MAPA DE RIESGO'!$P$56),"")</f>
        <v/>
      </c>
      <c r="O32" s="41" t="str">
        <f>IF(AND('MAPA DE RIESGO'!$Z$57="Media",'MAPA DE RIESGO'!$AB$57="Leve"),CONCATENATE("R7C",'MAPA DE RIESGO'!$P$57),"")</f>
        <v/>
      </c>
      <c r="P32" s="39" t="str">
        <f>IF(AND('MAPA DE RIESGO'!$Z$52="Media",'MAPA DE RIESGO'!$AB$52="Menor"),CONCATENATE("R7C",'MAPA DE RIESGO'!$P$52),"")</f>
        <v/>
      </c>
      <c r="Q32" s="40" t="str">
        <f>IF(AND('MAPA DE RIESGO'!$Z$53="Media",'MAPA DE RIESGO'!$AB$53="Menor"),CONCATENATE("R7C",'MAPA DE RIESGO'!$P$53),"")</f>
        <v/>
      </c>
      <c r="R32" s="40" t="str">
        <f>IF(AND('MAPA DE RIESGO'!$Z$54="Media",'MAPA DE RIESGO'!$AB$54="Menor"),CONCATENATE("R7C",'MAPA DE RIESGO'!$P$54),"")</f>
        <v/>
      </c>
      <c r="S32" s="40" t="str">
        <f>IF(AND('MAPA DE RIESGO'!$Z$55="Media",'MAPA DE RIESGO'!$AB$55="Menor"),CONCATENATE("R7C",'MAPA DE RIESGO'!$P$55),"")</f>
        <v/>
      </c>
      <c r="T32" s="40" t="str">
        <f>IF(AND('MAPA DE RIESGO'!$Z$56="Media",'MAPA DE RIESGO'!$AB$56="Menor"),CONCATENATE("R7C",'MAPA DE RIESGO'!$P$56),"")</f>
        <v/>
      </c>
      <c r="U32" s="41" t="str">
        <f>IF(AND('MAPA DE RIESGO'!$Z$57="Media",'MAPA DE RIESGO'!$AB$57="Menor"),CONCATENATE("R7C",'MAPA DE RIESGO'!$P$57),"")</f>
        <v/>
      </c>
      <c r="V32" s="39" t="str">
        <f>IF(AND('MAPA DE RIESGO'!$Z$52="Media",'MAPA DE RIESGO'!$AB$52="Moderado"),CONCATENATE("R7C",'MAPA DE RIESGO'!$P$52),"")</f>
        <v/>
      </c>
      <c r="W32" s="40" t="str">
        <f>IF(AND('MAPA DE RIESGO'!$Z$53="Media",'MAPA DE RIESGO'!$AB$53="Moderado"),CONCATENATE("R7C",'MAPA DE RIESGO'!$P$53),"")</f>
        <v/>
      </c>
      <c r="X32" s="40" t="str">
        <f>IF(AND('MAPA DE RIESGO'!$Z$54="Media",'MAPA DE RIESGO'!$AB$54="Moderado"),CONCATENATE("R7C",'MAPA DE RIESGO'!$P$54),"")</f>
        <v/>
      </c>
      <c r="Y32" s="40" t="str">
        <f>IF(AND('MAPA DE RIESGO'!$Z$55="Media",'MAPA DE RIESGO'!$AB$55="Moderado"),CONCATENATE("R7C",'MAPA DE RIESGO'!$P$55),"")</f>
        <v/>
      </c>
      <c r="Z32" s="40" t="str">
        <f>IF(AND('MAPA DE RIESGO'!$Z$56="Media",'MAPA DE RIESGO'!$AB$56="Moderado"),CONCATENATE("R7C",'MAPA DE RIESGO'!$P$56),"")</f>
        <v/>
      </c>
      <c r="AA32" s="41" t="str">
        <f>IF(AND('MAPA DE RIESGO'!$Z$57="Media",'MAPA DE RIESGO'!$AB$57="Moderado"),CONCATENATE("R7C",'MAPA DE RIESGO'!$P$57),"")</f>
        <v/>
      </c>
      <c r="AB32" s="23" t="str">
        <f>IF(AND('MAPA DE RIESGO'!$Z$52="Media",'MAPA DE RIESGO'!$AB$52="Mayor"),CONCATENATE("R7C",'MAPA DE RIESGO'!$P$52),"")</f>
        <v/>
      </c>
      <c r="AC32" s="24" t="str">
        <f>IF(AND('MAPA DE RIESGO'!$Z$53="Media",'MAPA DE RIESGO'!$AB$53="Mayor"),CONCATENATE("R7C",'MAPA DE RIESGO'!$P$53),"")</f>
        <v/>
      </c>
      <c r="AD32" s="29" t="str">
        <f>IF(AND('MAPA DE RIESGO'!$Z$54="Media",'MAPA DE RIESGO'!$AB$54="Mayor"),CONCATENATE("R7C",'MAPA DE RIESGO'!$P$54),"")</f>
        <v/>
      </c>
      <c r="AE32" s="29" t="str">
        <f>IF(AND('MAPA DE RIESGO'!$Z$55="Media",'MAPA DE RIESGO'!$AB$55="Mayor"),CONCATENATE("R7C",'MAPA DE RIESGO'!$P$55),"")</f>
        <v/>
      </c>
      <c r="AF32" s="29" t="str">
        <f>IF(AND('MAPA DE RIESGO'!$Z$56="Media",'MAPA DE RIESGO'!$AB$56="Mayor"),CONCATENATE("R7C",'MAPA DE RIESGO'!$P$56),"")</f>
        <v/>
      </c>
      <c r="AG32" s="25" t="str">
        <f>IF(AND('MAPA DE RIESGO'!$Z$57="Media",'MAPA DE RIESGO'!$AB$57="Mayor"),CONCATENATE("R7C",'MAPA DE RIESGO'!$P$57),"")</f>
        <v/>
      </c>
      <c r="AH32" s="26" t="str">
        <f>IF(AND('MAPA DE RIESGO'!$Z$52="Media",'MAPA DE RIESGO'!$AB$52="Catastrófico"),CONCATENATE("R7C",'MAPA DE RIESGO'!$P$52),"")</f>
        <v/>
      </c>
      <c r="AI32" s="27" t="str">
        <f>IF(AND('MAPA DE RIESGO'!$Z$53="Media",'MAPA DE RIESGO'!$AB$53="Catastrófico"),CONCATENATE("R7C",'MAPA DE RIESGO'!$P$53),"")</f>
        <v/>
      </c>
      <c r="AJ32" s="27" t="str">
        <f>IF(AND('MAPA DE RIESGO'!$Z$54="Media",'MAPA DE RIESGO'!$AB$54="Catastrófico"),CONCATENATE("R7C",'MAPA DE RIESGO'!$P$54),"")</f>
        <v/>
      </c>
      <c r="AK32" s="27" t="str">
        <f>IF(AND('MAPA DE RIESGO'!$Z$55="Media",'MAPA DE RIESGO'!$AB$55="Catastrófico"),CONCATENATE("R7C",'MAPA DE RIESGO'!$P$55),"")</f>
        <v/>
      </c>
      <c r="AL32" s="27" t="str">
        <f>IF(AND('MAPA DE RIESGO'!$Z$56="Media",'MAPA DE RIESGO'!$AB$56="Catastrófico"),CONCATENATE("R7C",'MAPA DE RIESGO'!$P$56),"")</f>
        <v/>
      </c>
      <c r="AM32" s="28" t="str">
        <f>IF(AND('MAPA DE RIESGO'!$Z$57="Media",'MAPA DE RIESGO'!$AB$57="Catastrófico"),CONCATENATE("R7C",'MAPA DE RIESGO'!$P$57),"")</f>
        <v/>
      </c>
      <c r="AN32" s="55"/>
      <c r="AO32" s="556"/>
      <c r="AP32" s="557"/>
      <c r="AQ32" s="557"/>
      <c r="AR32" s="557"/>
      <c r="AS32" s="557"/>
      <c r="AT32" s="558"/>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row>
    <row r="33" spans="1:80" ht="15" customHeight="1" x14ac:dyDescent="0.25">
      <c r="A33" s="55"/>
      <c r="B33" s="427"/>
      <c r="C33" s="427"/>
      <c r="D33" s="428"/>
      <c r="E33" s="528"/>
      <c r="F33" s="529"/>
      <c r="G33" s="529"/>
      <c r="H33" s="529"/>
      <c r="I33" s="542"/>
      <c r="J33" s="39" t="str">
        <f>IF(AND('MAPA DE RIESGO'!$Z$58="Media",'MAPA DE RIESGO'!$AB$58="Leve"),CONCATENATE("R8C",'MAPA DE RIESGO'!$P$58),"")</f>
        <v/>
      </c>
      <c r="K33" s="40" t="str">
        <f>IF(AND('MAPA DE RIESGO'!$Z$59="Media",'MAPA DE RIESGO'!$AB$59="Leve"),CONCATENATE("R8C",'MAPA DE RIESGO'!$P$59),"")</f>
        <v/>
      </c>
      <c r="L33" s="40" t="str">
        <f>IF(AND('MAPA DE RIESGO'!$Z$60="Media",'MAPA DE RIESGO'!$AB$60="Leve"),CONCATENATE("R8C",'MAPA DE RIESGO'!$P$60),"")</f>
        <v/>
      </c>
      <c r="M33" s="40" t="str">
        <f>IF(AND('MAPA DE RIESGO'!$Z$61="Media",'MAPA DE RIESGO'!$AB$61="Leve"),CONCATENATE("R8C",'MAPA DE RIESGO'!$P$61),"")</f>
        <v/>
      </c>
      <c r="N33" s="40" t="str">
        <f>IF(AND('MAPA DE RIESGO'!$Z$62="Media",'MAPA DE RIESGO'!$AB$62="Leve"),CONCATENATE("R8C",'MAPA DE RIESGO'!$P$62),"")</f>
        <v/>
      </c>
      <c r="O33" s="41" t="str">
        <f>IF(AND('MAPA DE RIESGO'!$Z$63="Media",'MAPA DE RIESGO'!$AB$63="Leve"),CONCATENATE("R8C",'MAPA DE RIESGO'!$P$63),"")</f>
        <v/>
      </c>
      <c r="P33" s="39" t="str">
        <f>IF(AND('MAPA DE RIESGO'!$Z$58="Media",'MAPA DE RIESGO'!$AB$58="Menor"),CONCATENATE("R8C",'MAPA DE RIESGO'!$P$58),"")</f>
        <v/>
      </c>
      <c r="Q33" s="40" t="str">
        <f>IF(AND('MAPA DE RIESGO'!$Z$59="Media",'MAPA DE RIESGO'!$AB$59="Menor"),CONCATENATE("R8C",'MAPA DE RIESGO'!$P$59),"")</f>
        <v/>
      </c>
      <c r="R33" s="40" t="str">
        <f>IF(AND('MAPA DE RIESGO'!$Z$60="Media",'MAPA DE RIESGO'!$AB$60="Menor"),CONCATENATE("R8C",'MAPA DE RIESGO'!$P$60),"")</f>
        <v/>
      </c>
      <c r="S33" s="40" t="str">
        <f>IF(AND('MAPA DE RIESGO'!$Z$61="Media",'MAPA DE RIESGO'!$AB$61="Menor"),CONCATENATE("R8C",'MAPA DE RIESGO'!$P$61),"")</f>
        <v/>
      </c>
      <c r="T33" s="40" t="str">
        <f>IF(AND('MAPA DE RIESGO'!$Z$62="Media",'MAPA DE RIESGO'!$AB$62="Menor"),CONCATENATE("R8C",'MAPA DE RIESGO'!$P$62),"")</f>
        <v/>
      </c>
      <c r="U33" s="41" t="str">
        <f>IF(AND('MAPA DE RIESGO'!$Z$63="Media",'MAPA DE RIESGO'!$AB$63="Menor"),CONCATENATE("R8C",'MAPA DE RIESGO'!$P$63),"")</f>
        <v/>
      </c>
      <c r="V33" s="39" t="str">
        <f>IF(AND('MAPA DE RIESGO'!$Z$58="Media",'MAPA DE RIESGO'!$AB$58="Moderado"),CONCATENATE("R8C",'MAPA DE RIESGO'!$P$58),"")</f>
        <v/>
      </c>
      <c r="W33" s="40" t="str">
        <f>IF(AND('MAPA DE RIESGO'!$Z$59="Media",'MAPA DE RIESGO'!$AB$59="Moderado"),CONCATENATE("R8C",'MAPA DE RIESGO'!$P$59),"")</f>
        <v/>
      </c>
      <c r="X33" s="40" t="str">
        <f>IF(AND('MAPA DE RIESGO'!$Z$60="Media",'MAPA DE RIESGO'!$AB$60="Moderado"),CONCATENATE("R8C",'MAPA DE RIESGO'!$P$60),"")</f>
        <v/>
      </c>
      <c r="Y33" s="40" t="str">
        <f>IF(AND('MAPA DE RIESGO'!$Z$61="Media",'MAPA DE RIESGO'!$AB$61="Moderado"),CONCATENATE("R8C",'MAPA DE RIESGO'!$P$61),"")</f>
        <v/>
      </c>
      <c r="Z33" s="40" t="str">
        <f>IF(AND('MAPA DE RIESGO'!$Z$62="Media",'MAPA DE RIESGO'!$AB$62="Moderado"),CONCATENATE("R8C",'MAPA DE RIESGO'!$P$62),"")</f>
        <v/>
      </c>
      <c r="AA33" s="41" t="str">
        <f>IF(AND('MAPA DE RIESGO'!$Z$63="Media",'MAPA DE RIESGO'!$AB$63="Moderado"),CONCATENATE("R8C",'MAPA DE RIESGO'!$P$63),"")</f>
        <v/>
      </c>
      <c r="AB33" s="23" t="str">
        <f>IF(AND('MAPA DE RIESGO'!$Z$58="Media",'MAPA DE RIESGO'!$AB$58="Mayor"),CONCATENATE("R8C",'MAPA DE RIESGO'!$P$58),"")</f>
        <v/>
      </c>
      <c r="AC33" s="24" t="str">
        <f>IF(AND('MAPA DE RIESGO'!$Z$59="Media",'MAPA DE RIESGO'!$AB$59="Mayor"),CONCATENATE("R8C",'MAPA DE RIESGO'!$P$59),"")</f>
        <v/>
      </c>
      <c r="AD33" s="29" t="str">
        <f>IF(AND('MAPA DE RIESGO'!$Z$60="Media",'MAPA DE RIESGO'!$AB$60="Mayor"),CONCATENATE("R8C",'MAPA DE RIESGO'!$P$60),"")</f>
        <v/>
      </c>
      <c r="AE33" s="29" t="str">
        <f>IF(AND('MAPA DE RIESGO'!$Z$61="Media",'MAPA DE RIESGO'!$AB$61="Mayor"),CONCATENATE("R8C",'MAPA DE RIESGO'!$P$61),"")</f>
        <v/>
      </c>
      <c r="AF33" s="29" t="str">
        <f>IF(AND('MAPA DE RIESGO'!$Z$62="Media",'MAPA DE RIESGO'!$AB$62="Mayor"),CONCATENATE("R8C",'MAPA DE RIESGO'!$P$62),"")</f>
        <v/>
      </c>
      <c r="AG33" s="25" t="str">
        <f>IF(AND('MAPA DE RIESGO'!$Z$63="Media",'MAPA DE RIESGO'!$AB$63="Mayor"),CONCATENATE("R8C",'MAPA DE RIESGO'!$P$63),"")</f>
        <v/>
      </c>
      <c r="AH33" s="26" t="str">
        <f>IF(AND('MAPA DE RIESGO'!$Z$58="Media",'MAPA DE RIESGO'!$AB$58="Catastrófico"),CONCATENATE("R8C",'MAPA DE RIESGO'!$P$58),"")</f>
        <v/>
      </c>
      <c r="AI33" s="27" t="str">
        <f>IF(AND('MAPA DE RIESGO'!$Z$59="Media",'MAPA DE RIESGO'!$AB$59="Catastrófico"),CONCATENATE("R8C",'MAPA DE RIESGO'!$P$59),"")</f>
        <v/>
      </c>
      <c r="AJ33" s="27" t="str">
        <f>IF(AND('MAPA DE RIESGO'!$Z$60="Media",'MAPA DE RIESGO'!$AB$60="Catastrófico"),CONCATENATE("R8C",'MAPA DE RIESGO'!$P$60),"")</f>
        <v/>
      </c>
      <c r="AK33" s="27" t="str">
        <f>IF(AND('MAPA DE RIESGO'!$Z$61="Media",'MAPA DE RIESGO'!$AB$61="Catastrófico"),CONCATENATE("R8C",'MAPA DE RIESGO'!$P$61),"")</f>
        <v/>
      </c>
      <c r="AL33" s="27" t="str">
        <f>IF(AND('MAPA DE RIESGO'!$Z$62="Media",'MAPA DE RIESGO'!$AB$62="Catastrófico"),CONCATENATE("R8C",'MAPA DE RIESGO'!$P$62),"")</f>
        <v/>
      </c>
      <c r="AM33" s="28" t="str">
        <f>IF(AND('MAPA DE RIESGO'!$Z$63="Media",'MAPA DE RIESGO'!$AB$63="Catastrófico"),CONCATENATE("R8C",'MAPA DE RIESGO'!$P$63),"")</f>
        <v/>
      </c>
      <c r="AN33" s="55"/>
      <c r="AO33" s="556"/>
      <c r="AP33" s="557"/>
      <c r="AQ33" s="557"/>
      <c r="AR33" s="557"/>
      <c r="AS33" s="557"/>
      <c r="AT33" s="558"/>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row>
    <row r="34" spans="1:80" ht="15" customHeight="1" x14ac:dyDescent="0.25">
      <c r="A34" s="55"/>
      <c r="B34" s="427"/>
      <c r="C34" s="427"/>
      <c r="D34" s="428"/>
      <c r="E34" s="528"/>
      <c r="F34" s="529"/>
      <c r="G34" s="529"/>
      <c r="H34" s="529"/>
      <c r="I34" s="542"/>
      <c r="J34" s="39" t="str">
        <f>IF(AND('MAPA DE RIESGO'!$Z$64="Media",'MAPA DE RIESGO'!$AB$64="Leve"),CONCATENATE("R9C",'MAPA DE RIESGO'!$P$64),"")</f>
        <v/>
      </c>
      <c r="K34" s="40" t="str">
        <f>IF(AND('MAPA DE RIESGO'!$Z$65="Media",'MAPA DE RIESGO'!$AB$65="Leve"),CONCATENATE("R9C",'MAPA DE RIESGO'!$P$65),"")</f>
        <v/>
      </c>
      <c r="L34" s="40" t="str">
        <f>IF(AND('MAPA DE RIESGO'!$Z$66="Media",'MAPA DE RIESGO'!$AB$66="Leve"),CONCATENATE("R9C",'MAPA DE RIESGO'!$P$66),"")</f>
        <v/>
      </c>
      <c r="M34" s="40" t="str">
        <f>IF(AND('MAPA DE RIESGO'!$Z$67="Media",'MAPA DE RIESGO'!$AB$67="Leve"),CONCATENATE("R9C",'MAPA DE RIESGO'!$P$67),"")</f>
        <v/>
      </c>
      <c r="N34" s="40" t="str">
        <f>IF(AND('MAPA DE RIESGO'!$Z$68="Media",'MAPA DE RIESGO'!$AB$68="Leve"),CONCATENATE("R9C",'MAPA DE RIESGO'!$P$68),"")</f>
        <v/>
      </c>
      <c r="O34" s="41" t="str">
        <f>IF(AND('MAPA DE RIESGO'!$Z$69="Media",'MAPA DE RIESGO'!$AB$69="Leve"),CONCATENATE("R9C",'MAPA DE RIESGO'!$P$69),"")</f>
        <v/>
      </c>
      <c r="P34" s="39" t="str">
        <f>IF(AND('MAPA DE RIESGO'!$Z$64="Media",'MAPA DE RIESGO'!$AB$64="Menor"),CONCATENATE("R9C",'MAPA DE RIESGO'!$P$64),"")</f>
        <v/>
      </c>
      <c r="Q34" s="40" t="str">
        <f>IF(AND('MAPA DE RIESGO'!$Z$65="Media",'MAPA DE RIESGO'!$AB$65="Menor"),CONCATENATE("R9C",'MAPA DE RIESGO'!$P$65),"")</f>
        <v/>
      </c>
      <c r="R34" s="40" t="str">
        <f>IF(AND('MAPA DE RIESGO'!$Z$66="Media",'MAPA DE RIESGO'!$AB$66="Menor"),CONCATENATE("R9C",'MAPA DE RIESGO'!$P$66),"")</f>
        <v/>
      </c>
      <c r="S34" s="40" t="str">
        <f>IF(AND('MAPA DE RIESGO'!$Z$67="Media",'MAPA DE RIESGO'!$AB$67="Menor"),CONCATENATE("R9C",'MAPA DE RIESGO'!$P$67),"")</f>
        <v/>
      </c>
      <c r="T34" s="40" t="str">
        <f>IF(AND('MAPA DE RIESGO'!$Z$68="Media",'MAPA DE RIESGO'!$AB$68="Menor"),CONCATENATE("R9C",'MAPA DE RIESGO'!$P$68),"")</f>
        <v/>
      </c>
      <c r="U34" s="41" t="str">
        <f>IF(AND('MAPA DE RIESGO'!$Z$69="Media",'MAPA DE RIESGO'!$AB$69="Menor"),CONCATENATE("R9C",'MAPA DE RIESGO'!$P$69),"")</f>
        <v/>
      </c>
      <c r="V34" s="39" t="str">
        <f>IF(AND('MAPA DE RIESGO'!$Z$64="Media",'MAPA DE RIESGO'!$AB$64="Moderado"),CONCATENATE("R9C",'MAPA DE RIESGO'!$P$64),"")</f>
        <v/>
      </c>
      <c r="W34" s="40" t="str">
        <f>IF(AND('MAPA DE RIESGO'!$Z$65="Media",'MAPA DE RIESGO'!$AB$65="Moderado"),CONCATENATE("R9C",'MAPA DE RIESGO'!$P$65),"")</f>
        <v/>
      </c>
      <c r="X34" s="40" t="str">
        <f>IF(AND('MAPA DE RIESGO'!$Z$66="Media",'MAPA DE RIESGO'!$AB$66="Moderado"),CONCATENATE("R9C",'MAPA DE RIESGO'!$P$66),"")</f>
        <v/>
      </c>
      <c r="Y34" s="40" t="str">
        <f>IF(AND('MAPA DE RIESGO'!$Z$67="Media",'MAPA DE RIESGO'!$AB$67="Moderado"),CONCATENATE("R9C",'MAPA DE RIESGO'!$P$67),"")</f>
        <v/>
      </c>
      <c r="Z34" s="40" t="str">
        <f>IF(AND('MAPA DE RIESGO'!$Z$68="Media",'MAPA DE RIESGO'!$AB$68="Moderado"),CONCATENATE("R9C",'MAPA DE RIESGO'!$P$68),"")</f>
        <v/>
      </c>
      <c r="AA34" s="41" t="str">
        <f>IF(AND('MAPA DE RIESGO'!$Z$69="Media",'MAPA DE RIESGO'!$AB$69="Moderado"),CONCATENATE("R9C",'MAPA DE RIESGO'!$P$69),"")</f>
        <v/>
      </c>
      <c r="AB34" s="23" t="str">
        <f>IF(AND('MAPA DE RIESGO'!$Z$64="Media",'MAPA DE RIESGO'!$AB$64="Mayor"),CONCATENATE("R9C",'MAPA DE RIESGO'!$P$64),"")</f>
        <v/>
      </c>
      <c r="AC34" s="24" t="str">
        <f>IF(AND('MAPA DE RIESGO'!$Z$65="Media",'MAPA DE RIESGO'!$AB$65="Mayor"),CONCATENATE("R9C",'MAPA DE RIESGO'!$P$65),"")</f>
        <v/>
      </c>
      <c r="AD34" s="29" t="str">
        <f>IF(AND('MAPA DE RIESGO'!$Z$66="Media",'MAPA DE RIESGO'!$AB$66="Mayor"),CONCATENATE("R9C",'MAPA DE RIESGO'!$P$66),"")</f>
        <v/>
      </c>
      <c r="AE34" s="29" t="str">
        <f>IF(AND('MAPA DE RIESGO'!$Z$67="Media",'MAPA DE RIESGO'!$AB$67="Mayor"),CONCATENATE("R9C",'MAPA DE RIESGO'!$P$67),"")</f>
        <v/>
      </c>
      <c r="AF34" s="29" t="str">
        <f>IF(AND('MAPA DE RIESGO'!$Z$68="Media",'MAPA DE RIESGO'!$AB$68="Mayor"),CONCATENATE("R9C",'MAPA DE RIESGO'!$P$68),"")</f>
        <v/>
      </c>
      <c r="AG34" s="25" t="str">
        <f>IF(AND('MAPA DE RIESGO'!$Z$69="Media",'MAPA DE RIESGO'!$AB$69="Mayor"),CONCATENATE("R9C",'MAPA DE RIESGO'!$P$69),"")</f>
        <v/>
      </c>
      <c r="AH34" s="26" t="str">
        <f>IF(AND('MAPA DE RIESGO'!$Z$64="Media",'MAPA DE RIESGO'!$AB$64="Catastrófico"),CONCATENATE("R9C",'MAPA DE RIESGO'!$P$64),"")</f>
        <v/>
      </c>
      <c r="AI34" s="27" t="str">
        <f>IF(AND('MAPA DE RIESGO'!$Z$65="Media",'MAPA DE RIESGO'!$AB$65="Catastrófico"),CONCATENATE("R9C",'MAPA DE RIESGO'!$P$65),"")</f>
        <v/>
      </c>
      <c r="AJ34" s="27" t="str">
        <f>IF(AND('MAPA DE RIESGO'!$Z$66="Media",'MAPA DE RIESGO'!$AB$66="Catastrófico"),CONCATENATE("R9C",'MAPA DE RIESGO'!$P$66),"")</f>
        <v/>
      </c>
      <c r="AK34" s="27" t="str">
        <f>IF(AND('MAPA DE RIESGO'!$Z$67="Media",'MAPA DE RIESGO'!$AB$67="Catastrófico"),CONCATENATE("R9C",'MAPA DE RIESGO'!$P$67),"")</f>
        <v/>
      </c>
      <c r="AL34" s="27" t="str">
        <f>IF(AND('MAPA DE RIESGO'!$Z$68="Media",'MAPA DE RIESGO'!$AB$68="Catastrófico"),CONCATENATE("R9C",'MAPA DE RIESGO'!$P$68),"")</f>
        <v/>
      </c>
      <c r="AM34" s="28" t="str">
        <f>IF(AND('MAPA DE RIESGO'!$Z$69="Media",'MAPA DE RIESGO'!$AB$69="Catastrófico"),CONCATENATE("R9C",'MAPA DE RIESGO'!$P$69),"")</f>
        <v/>
      </c>
      <c r="AN34" s="55"/>
      <c r="AO34" s="556"/>
      <c r="AP34" s="557"/>
      <c r="AQ34" s="557"/>
      <c r="AR34" s="557"/>
      <c r="AS34" s="557"/>
      <c r="AT34" s="558"/>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row>
    <row r="35" spans="1:80" ht="15.75" customHeight="1" thickBot="1" x14ac:dyDescent="0.3">
      <c r="A35" s="55"/>
      <c r="B35" s="427"/>
      <c r="C35" s="427"/>
      <c r="D35" s="428"/>
      <c r="E35" s="530"/>
      <c r="F35" s="531"/>
      <c r="G35" s="531"/>
      <c r="H35" s="531"/>
      <c r="I35" s="543"/>
      <c r="J35" s="39" t="str">
        <f>IF(AND('MAPA DE RIESGO'!$Z$70="Media",'MAPA DE RIESGO'!$AB$70="Leve"),CONCATENATE("R10C",'MAPA DE RIESGO'!$P$70),"")</f>
        <v/>
      </c>
      <c r="K35" s="40" t="str">
        <f>IF(AND('MAPA DE RIESGO'!$Z$71="Media",'MAPA DE RIESGO'!$AB$71="Leve"),CONCATENATE("R10C",'MAPA DE RIESGO'!$P$71),"")</f>
        <v/>
      </c>
      <c r="L35" s="40" t="str">
        <f>IF(AND('MAPA DE RIESGO'!$Z$72="Media",'MAPA DE RIESGO'!$AB$72="Leve"),CONCATENATE("R10C",'MAPA DE RIESGO'!$P$72),"")</f>
        <v/>
      </c>
      <c r="M35" s="40" t="str">
        <f>IF(AND('MAPA DE RIESGO'!$Z$73="Media",'MAPA DE RIESGO'!$AB$73="Leve"),CONCATENATE("R10C",'MAPA DE RIESGO'!$P$73),"")</f>
        <v/>
      </c>
      <c r="N35" s="40" t="str">
        <f>IF(AND('MAPA DE RIESGO'!$Z$74="Media",'MAPA DE RIESGO'!$AB$74="Leve"),CONCATENATE("R10C",'MAPA DE RIESGO'!$P$74),"")</f>
        <v/>
      </c>
      <c r="O35" s="41" t="str">
        <f>IF(AND('MAPA DE RIESGO'!$Z$75="Media",'MAPA DE RIESGO'!$AB$75="Leve"),CONCATENATE("R10C",'MAPA DE RIESGO'!$P$75),"")</f>
        <v/>
      </c>
      <c r="P35" s="39" t="str">
        <f>IF(AND('MAPA DE RIESGO'!$Z$70="Media",'MAPA DE RIESGO'!$AB$70="Menor"),CONCATENATE("R10C",'MAPA DE RIESGO'!$P$70),"")</f>
        <v/>
      </c>
      <c r="Q35" s="40" t="str">
        <f>IF(AND('MAPA DE RIESGO'!$Z$71="Media",'MAPA DE RIESGO'!$AB$71="Menor"),CONCATENATE("R10C",'MAPA DE RIESGO'!$P$71),"")</f>
        <v/>
      </c>
      <c r="R35" s="40" t="str">
        <f>IF(AND('MAPA DE RIESGO'!$Z$72="Media",'MAPA DE RIESGO'!$AB$72="Menor"),CONCATENATE("R10C",'MAPA DE RIESGO'!$P$72),"")</f>
        <v/>
      </c>
      <c r="S35" s="40" t="str">
        <f>IF(AND('MAPA DE RIESGO'!$Z$73="Media",'MAPA DE RIESGO'!$AB$73="Menor"),CONCATENATE("R10C",'MAPA DE RIESGO'!$P$73),"")</f>
        <v/>
      </c>
      <c r="T35" s="40" t="str">
        <f>IF(AND('MAPA DE RIESGO'!$Z$74="Media",'MAPA DE RIESGO'!$AB$74="Menor"),CONCATENATE("R10C",'MAPA DE RIESGO'!$P$74),"")</f>
        <v/>
      </c>
      <c r="U35" s="41" t="str">
        <f>IF(AND('MAPA DE RIESGO'!$Z$75="Media",'MAPA DE RIESGO'!$AB$75="Menor"),CONCATENATE("R10C",'MAPA DE RIESGO'!$P$75),"")</f>
        <v/>
      </c>
      <c r="V35" s="39" t="str">
        <f>IF(AND('MAPA DE RIESGO'!$Z$70="Media",'MAPA DE RIESGO'!$AB$70="Moderado"),CONCATENATE("R10C",'MAPA DE RIESGO'!$P$70),"")</f>
        <v/>
      </c>
      <c r="W35" s="40" t="str">
        <f>IF(AND('MAPA DE RIESGO'!$Z$71="Media",'MAPA DE RIESGO'!$AB$71="Moderado"),CONCATENATE("R10C",'MAPA DE RIESGO'!$P$71),"")</f>
        <v/>
      </c>
      <c r="X35" s="40" t="str">
        <f>IF(AND('MAPA DE RIESGO'!$Z$72="Media",'MAPA DE RIESGO'!$AB$72="Moderado"),CONCATENATE("R10C",'MAPA DE RIESGO'!$P$72),"")</f>
        <v/>
      </c>
      <c r="Y35" s="40" t="str">
        <f>IF(AND('MAPA DE RIESGO'!$Z$73="Media",'MAPA DE RIESGO'!$AB$73="Moderado"),CONCATENATE("R10C",'MAPA DE RIESGO'!$P$73),"")</f>
        <v/>
      </c>
      <c r="Z35" s="40" t="str">
        <f>IF(AND('MAPA DE RIESGO'!$Z$74="Media",'MAPA DE RIESGO'!$AB$74="Moderado"),CONCATENATE("R10C",'MAPA DE RIESGO'!$P$74),"")</f>
        <v/>
      </c>
      <c r="AA35" s="41" t="str">
        <f>IF(AND('MAPA DE RIESGO'!$Z$75="Media",'MAPA DE RIESGO'!$AB$75="Moderado"),CONCATENATE("R10C",'MAPA DE RIESGO'!$P$75),"")</f>
        <v/>
      </c>
      <c r="AB35" s="30" t="str">
        <f>IF(AND('MAPA DE RIESGO'!$Z$70="Media",'MAPA DE RIESGO'!$AB$70="Mayor"),CONCATENATE("R10C",'MAPA DE RIESGO'!$P$70),"")</f>
        <v/>
      </c>
      <c r="AC35" s="31" t="str">
        <f>IF(AND('MAPA DE RIESGO'!$Z$71="Media",'MAPA DE RIESGO'!$AB$71="Mayor"),CONCATENATE("R10C",'MAPA DE RIESGO'!$P$71),"")</f>
        <v/>
      </c>
      <c r="AD35" s="31" t="str">
        <f>IF(AND('MAPA DE RIESGO'!$Z$72="Media",'MAPA DE RIESGO'!$AB$72="Mayor"),CONCATENATE("R10C",'MAPA DE RIESGO'!$P$72),"")</f>
        <v/>
      </c>
      <c r="AE35" s="31" t="str">
        <f>IF(AND('MAPA DE RIESGO'!$Z$73="Media",'MAPA DE RIESGO'!$AB$73="Mayor"),CONCATENATE("R10C",'MAPA DE RIESGO'!$P$73),"")</f>
        <v/>
      </c>
      <c r="AF35" s="31" t="str">
        <f>IF(AND('MAPA DE RIESGO'!$Z$74="Media",'MAPA DE RIESGO'!$AB$74="Mayor"),CONCATENATE("R10C",'MAPA DE RIESGO'!$P$74),"")</f>
        <v/>
      </c>
      <c r="AG35" s="32" t="str">
        <f>IF(AND('MAPA DE RIESGO'!$Z$75="Media",'MAPA DE RIESGO'!$AB$75="Mayor"),CONCATENATE("R10C",'MAPA DE RIESGO'!$P$75),"")</f>
        <v/>
      </c>
      <c r="AH35" s="33" t="str">
        <f>IF(AND('MAPA DE RIESGO'!$Z$70="Media",'MAPA DE RIESGO'!$AB$70="Catastrófico"),CONCATENATE("R10C",'MAPA DE RIESGO'!$P$70),"")</f>
        <v/>
      </c>
      <c r="AI35" s="34" t="str">
        <f>IF(AND('MAPA DE RIESGO'!$Z$71="Media",'MAPA DE RIESGO'!$AB$71="Catastrófico"),CONCATENATE("R10C",'MAPA DE RIESGO'!$P$71),"")</f>
        <v/>
      </c>
      <c r="AJ35" s="34" t="str">
        <f>IF(AND('MAPA DE RIESGO'!$Z$72="Media",'MAPA DE RIESGO'!$AB$72="Catastrófico"),CONCATENATE("R10C",'MAPA DE RIESGO'!$P$72),"")</f>
        <v/>
      </c>
      <c r="AK35" s="34" t="str">
        <f>IF(AND('MAPA DE RIESGO'!$Z$73="Media",'MAPA DE RIESGO'!$AB$73="Catastrófico"),CONCATENATE("R10C",'MAPA DE RIESGO'!$P$73),"")</f>
        <v/>
      </c>
      <c r="AL35" s="34" t="str">
        <f>IF(AND('MAPA DE RIESGO'!$Z$74="Media",'MAPA DE RIESGO'!$AB$74="Catastrófico"),CONCATENATE("R10C",'MAPA DE RIESGO'!$P$74),"")</f>
        <v/>
      </c>
      <c r="AM35" s="35" t="str">
        <f>IF(AND('MAPA DE RIESGO'!$Z$75="Media",'MAPA DE RIESGO'!$AB$75="Catastrófico"),CONCATENATE("R10C",'MAPA DE RIESGO'!$P$75),"")</f>
        <v/>
      </c>
      <c r="AN35" s="55"/>
      <c r="AO35" s="559"/>
      <c r="AP35" s="560"/>
      <c r="AQ35" s="560"/>
      <c r="AR35" s="560"/>
      <c r="AS35" s="560"/>
      <c r="AT35" s="561"/>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row>
    <row r="36" spans="1:80" ht="15" customHeight="1" x14ac:dyDescent="0.25">
      <c r="A36" s="55"/>
      <c r="B36" s="427"/>
      <c r="C36" s="427"/>
      <c r="D36" s="428"/>
      <c r="E36" s="524" t="s">
        <v>105</v>
      </c>
      <c r="F36" s="525"/>
      <c r="G36" s="525"/>
      <c r="H36" s="525"/>
      <c r="I36" s="525"/>
      <c r="J36" s="45" t="str">
        <f ca="1">IF(AND('MAPA DE RIESGO'!$Z$16="Baja",'MAPA DE RIESGO'!$AB$16="Leve"),CONCATENATE("R1C",'MAPA DE RIESGO'!$P$16),"")</f>
        <v/>
      </c>
      <c r="K36" s="46" t="str">
        <f>IF(AND('MAPA DE RIESGO'!$Z$17="Baja",'MAPA DE RIESGO'!$AB$17="Leve"),CONCATENATE("R1C",'MAPA DE RIESGO'!$P$17),"")</f>
        <v/>
      </c>
      <c r="L36" s="46" t="str">
        <f>IF(AND('MAPA DE RIESGO'!$Z$18="Baja",'MAPA DE RIESGO'!$AB$18="Leve"),CONCATENATE("R1C",'MAPA DE RIESGO'!$P$18),"")</f>
        <v/>
      </c>
      <c r="M36" s="46" t="str">
        <f>IF(AND('MAPA DE RIESGO'!$Z$19="Baja",'MAPA DE RIESGO'!$AB$19="Leve"),CONCATENATE("R1C",'MAPA DE RIESGO'!$P$19),"")</f>
        <v/>
      </c>
      <c r="N36" s="46" t="str">
        <f>IF(AND('MAPA DE RIESGO'!$Z$20="Baja",'MAPA DE RIESGO'!$AB$20="Leve"),CONCATENATE("R1C",'MAPA DE RIESGO'!$P$20),"")</f>
        <v/>
      </c>
      <c r="O36" s="47" t="str">
        <f>IF(AND('MAPA DE RIESGO'!$Z$21="Baja",'MAPA DE RIESGO'!$AB$21="Leve"),CONCATENATE("R1C",'MAPA DE RIESGO'!$P$21),"")</f>
        <v/>
      </c>
      <c r="P36" s="36" t="str">
        <f ca="1">IF(AND('MAPA DE RIESGO'!$Z$16="Baja",'MAPA DE RIESGO'!$AB$16="Menor"),CONCATENATE("R1C",'MAPA DE RIESGO'!$P$16),"")</f>
        <v/>
      </c>
      <c r="Q36" s="37" t="str">
        <f>IF(AND('MAPA DE RIESGO'!$Z$17="Baja",'MAPA DE RIESGO'!$AB$17="Menor"),CONCATENATE("R1C",'MAPA DE RIESGO'!$P$17),"")</f>
        <v/>
      </c>
      <c r="R36" s="37" t="str">
        <f>IF(AND('MAPA DE RIESGO'!$Z$18="Baja",'MAPA DE RIESGO'!$AB$18="Menor"),CONCATENATE("R1C",'MAPA DE RIESGO'!$P$18),"")</f>
        <v/>
      </c>
      <c r="S36" s="37" t="str">
        <f>IF(AND('MAPA DE RIESGO'!$Z$19="Baja",'MAPA DE RIESGO'!$AB$19="Menor"),CONCATENATE("R1C",'MAPA DE RIESGO'!$P$19),"")</f>
        <v/>
      </c>
      <c r="T36" s="37" t="str">
        <f>IF(AND('MAPA DE RIESGO'!$Z$20="Baja",'MAPA DE RIESGO'!$AB$20="Menor"),CONCATENATE("R1C",'MAPA DE RIESGO'!$P$20),"")</f>
        <v/>
      </c>
      <c r="U36" s="38" t="str">
        <f>IF(AND('MAPA DE RIESGO'!$Z$21="Baja",'MAPA DE RIESGO'!$AB$21="Menor"),CONCATENATE("R1C",'MAPA DE RIESGO'!$P$21),"")</f>
        <v/>
      </c>
      <c r="V36" s="36" t="str">
        <f ca="1">IF(AND('MAPA DE RIESGO'!$Z$16="Baja",'MAPA DE RIESGO'!$AB$16="Moderado"),CONCATENATE("R1C",'MAPA DE RIESGO'!$P$16),"")</f>
        <v/>
      </c>
      <c r="W36" s="37" t="str">
        <f>IF(AND('MAPA DE RIESGO'!$Z$17="Baja",'MAPA DE RIESGO'!$AB$17="Moderado"),CONCATENATE("R1C",'MAPA DE RIESGO'!$P$17),"")</f>
        <v/>
      </c>
      <c r="X36" s="37" t="str">
        <f>IF(AND('MAPA DE RIESGO'!$Z$18="Baja",'MAPA DE RIESGO'!$AB$18="Moderado"),CONCATENATE("R1C",'MAPA DE RIESGO'!$P$18),"")</f>
        <v/>
      </c>
      <c r="Y36" s="37" t="str">
        <f>IF(AND('MAPA DE RIESGO'!$Z$19="Baja",'MAPA DE RIESGO'!$AB$19="Moderado"),CONCATENATE("R1C",'MAPA DE RIESGO'!$P$19),"")</f>
        <v/>
      </c>
      <c r="Z36" s="37" t="str">
        <f>IF(AND('MAPA DE RIESGO'!$Z$20="Baja",'MAPA DE RIESGO'!$AB$20="Moderado"),CONCATENATE("R1C",'MAPA DE RIESGO'!$P$20),"")</f>
        <v/>
      </c>
      <c r="AA36" s="38" t="str">
        <f>IF(AND('MAPA DE RIESGO'!$Z$21="Baja",'MAPA DE RIESGO'!$AB$21="Moderado"),CONCATENATE("R1C",'MAPA DE RIESGO'!$P$21),"")</f>
        <v/>
      </c>
      <c r="AB36" s="107" t="str">
        <f ca="1">IF(AND('MAPA DE RIESGO'!$Z$16="Baja",'MAPA DE RIESGO'!$AB$16="Mayor"),CONCATENATE("R1C",'MAPA DE RIESGO'!$P$16),"")</f>
        <v/>
      </c>
      <c r="AC36" s="18" t="str">
        <f>IF(AND('MAPA DE RIESGO'!$Z$17="Baja",'MAPA DE RIESGO'!$AB$17="Mayor"),CONCATENATE("R1C",'MAPA DE RIESGO'!$P$17),"")</f>
        <v/>
      </c>
      <c r="AD36" s="18" t="str">
        <f>IF(AND('MAPA DE RIESGO'!$Z$18="Baja",'MAPA DE RIESGO'!$AB$18="Mayor"),CONCATENATE("R1C",'MAPA DE RIESGO'!$P$18),"")</f>
        <v/>
      </c>
      <c r="AE36" s="18" t="str">
        <f>IF(AND('MAPA DE RIESGO'!$Z$19="Baja",'MAPA DE RIESGO'!$AB$19="Mayor"),CONCATENATE("R1C",'MAPA DE RIESGO'!$P$19),"")</f>
        <v/>
      </c>
      <c r="AF36" s="18" t="str">
        <f>IF(AND('MAPA DE RIESGO'!$Z$20="Baja",'MAPA DE RIESGO'!$AB$20="Mayor"),CONCATENATE("R1C",'MAPA DE RIESGO'!$P$20),"")</f>
        <v/>
      </c>
      <c r="AG36" s="19" t="str">
        <f>IF(AND('MAPA DE RIESGO'!$Z$21="Baja",'MAPA DE RIESGO'!$AB$21="Mayor"),CONCATENATE("R1C",'MAPA DE RIESGO'!$P$21),"")</f>
        <v/>
      </c>
      <c r="AH36" s="20" t="str">
        <f ca="1">IF(AND('MAPA DE RIESGO'!$Z$16="Baja",'MAPA DE RIESGO'!$AB$16="Catastrófico"),CONCATENATE("R1C",'MAPA DE RIESGO'!$P$16),"")</f>
        <v>R1C1</v>
      </c>
      <c r="AI36" s="21" t="str">
        <f>IF(AND('MAPA DE RIESGO'!$Z$17="Baja",'MAPA DE RIESGO'!$AB$17="Catastrófico"),CONCATENATE("R1C",'MAPA DE RIESGO'!$P$17),"")</f>
        <v/>
      </c>
      <c r="AJ36" s="21" t="str">
        <f>IF(AND('MAPA DE RIESGO'!$Z$18="Baja",'MAPA DE RIESGO'!$AB$18="Catastrófico"),CONCATENATE("R1C",'MAPA DE RIESGO'!$P$18),"")</f>
        <v/>
      </c>
      <c r="AK36" s="21" t="str">
        <f>IF(AND('MAPA DE RIESGO'!$Z$19="Baja",'MAPA DE RIESGO'!$AB$19="Catastrófico"),CONCATENATE("R1C",'MAPA DE RIESGO'!$P$19),"")</f>
        <v/>
      </c>
      <c r="AL36" s="21" t="str">
        <f>IF(AND('MAPA DE RIESGO'!$Z$20="Baja",'MAPA DE RIESGO'!$AB$20="Catastrófico"),CONCATENATE("R1C",'MAPA DE RIESGO'!$P$20),"")</f>
        <v/>
      </c>
      <c r="AM36" s="22" t="str">
        <f>IF(AND('MAPA DE RIESGO'!$Z$21="Baja",'MAPA DE RIESGO'!$AB$21="Catastrófico"),CONCATENATE("R1C",'MAPA DE RIESGO'!$P$21),"")</f>
        <v/>
      </c>
      <c r="AN36" s="55"/>
      <c r="AO36" s="544" t="s">
        <v>74</v>
      </c>
      <c r="AP36" s="545"/>
      <c r="AQ36" s="545"/>
      <c r="AR36" s="545"/>
      <c r="AS36" s="545"/>
      <c r="AT36" s="546"/>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row>
    <row r="37" spans="1:80" ht="15" customHeight="1" x14ac:dyDescent="0.25">
      <c r="A37" s="55"/>
      <c r="B37" s="427"/>
      <c r="C37" s="427"/>
      <c r="D37" s="428"/>
      <c r="E37" s="526"/>
      <c r="F37" s="527"/>
      <c r="G37" s="527"/>
      <c r="H37" s="527"/>
      <c r="I37" s="527"/>
      <c r="J37" s="48" t="str">
        <f>IF(AND('MAPA DE RIESGO'!$Z$22="Baja",'MAPA DE RIESGO'!$AB$22="Leve"),CONCATENATE("R2C",'MAPA DE RIESGO'!$P$22),"")</f>
        <v/>
      </c>
      <c r="K37" s="49" t="str">
        <f>IF(AND('MAPA DE RIESGO'!$Z$23="Baja",'MAPA DE RIESGO'!$AB$23="Leve"),CONCATENATE("R2C",'MAPA DE RIESGO'!$P$23),"")</f>
        <v/>
      </c>
      <c r="L37" s="49" t="str">
        <f>IF(AND('MAPA DE RIESGO'!$Z$24="Baja",'MAPA DE RIESGO'!$AB$24="Leve"),CONCATENATE("R2C",'MAPA DE RIESGO'!$P$24),"")</f>
        <v/>
      </c>
      <c r="M37" s="49" t="str">
        <f>IF(AND('MAPA DE RIESGO'!$Z$25="Baja",'MAPA DE RIESGO'!$AB$25="Leve"),CONCATENATE("R2C",'MAPA DE RIESGO'!$P$25),"")</f>
        <v/>
      </c>
      <c r="N37" s="49" t="str">
        <f>IF(AND('MAPA DE RIESGO'!$Z$26="Baja",'MAPA DE RIESGO'!$AB$26="Leve"),CONCATENATE("R2C",'MAPA DE RIESGO'!$P$26),"")</f>
        <v/>
      </c>
      <c r="O37" s="50" t="str">
        <f>IF(AND('MAPA DE RIESGO'!$Z$27="Baja",'MAPA DE RIESGO'!$AB$27="Leve"),CONCATENATE("R2C",'MAPA DE RIESGO'!$P$27),"")</f>
        <v/>
      </c>
      <c r="P37" s="39" t="str">
        <f>IF(AND('MAPA DE RIESGO'!$Z$22="Baja",'MAPA DE RIESGO'!$AB$22="Menor"),CONCATENATE("R2C",'MAPA DE RIESGO'!$P$22),"")</f>
        <v/>
      </c>
      <c r="Q37" s="40" t="str">
        <f>IF(AND('MAPA DE RIESGO'!$Z$23="Baja",'MAPA DE RIESGO'!$AB$23="Menor"),CONCATENATE("R2C",'MAPA DE RIESGO'!$P$23),"")</f>
        <v/>
      </c>
      <c r="R37" s="40" t="str">
        <f>IF(AND('MAPA DE RIESGO'!$Z$24="Baja",'MAPA DE RIESGO'!$AB$24="Menor"),CONCATENATE("R2C",'MAPA DE RIESGO'!$P$24),"")</f>
        <v/>
      </c>
      <c r="S37" s="40" t="str">
        <f>IF(AND('MAPA DE RIESGO'!$Z$25="Baja",'MAPA DE RIESGO'!$AB$25="Menor"),CONCATENATE("R2C",'MAPA DE RIESGO'!$P$25),"")</f>
        <v/>
      </c>
      <c r="T37" s="40" t="str">
        <f>IF(AND('MAPA DE RIESGO'!$Z$26="Baja",'MAPA DE RIESGO'!$AB$26="Menor"),CONCATENATE("R2C",'MAPA DE RIESGO'!$P$26),"")</f>
        <v/>
      </c>
      <c r="U37" s="41" t="str">
        <f>IF(AND('MAPA DE RIESGO'!$Z$27="Baja",'MAPA DE RIESGO'!$AB$27="Menor"),CONCATENATE("R2C",'MAPA DE RIESGO'!$P$27),"")</f>
        <v/>
      </c>
      <c r="V37" s="39" t="str">
        <f>IF(AND('MAPA DE RIESGO'!$Z$22="Baja",'MAPA DE RIESGO'!$AB$22="Moderado"),CONCATENATE("R2C",'MAPA DE RIESGO'!$P$22),"")</f>
        <v/>
      </c>
      <c r="W37" s="40" t="str">
        <f>IF(AND('MAPA DE RIESGO'!$Z$23="Baja",'MAPA DE RIESGO'!$AB$23="Moderado"),CONCATENATE("R2C",'MAPA DE RIESGO'!$P$23),"")</f>
        <v/>
      </c>
      <c r="X37" s="40" t="str">
        <f>IF(AND('MAPA DE RIESGO'!$Z$24="Baja",'MAPA DE RIESGO'!$AB$24="Moderado"),CONCATENATE("R2C",'MAPA DE RIESGO'!$P$24),"")</f>
        <v/>
      </c>
      <c r="Y37" s="40" t="str">
        <f>IF(AND('MAPA DE RIESGO'!$Z$25="Baja",'MAPA DE RIESGO'!$AB$25="Moderado"),CONCATENATE("R2C",'MAPA DE RIESGO'!$P$25),"")</f>
        <v/>
      </c>
      <c r="Z37" s="40" t="str">
        <f>IF(AND('MAPA DE RIESGO'!$Z$26="Baja",'MAPA DE RIESGO'!$AB$26="Moderado"),CONCATENATE("R2C",'MAPA DE RIESGO'!$P$26),"")</f>
        <v/>
      </c>
      <c r="AA37" s="41" t="str">
        <f>IF(AND('MAPA DE RIESGO'!$Z$27="Baja",'MAPA DE RIESGO'!$AB$27="Moderado"),CONCATENATE("R2C",'MAPA DE RIESGO'!$P$27),"")</f>
        <v/>
      </c>
      <c r="AB37" s="23" t="str">
        <f>IF(AND('MAPA DE RIESGO'!$Z$22="Baja",'MAPA DE RIESGO'!$AB$22="Mayor"),CONCATENATE("R2C",'MAPA DE RIESGO'!$P$22),"")</f>
        <v/>
      </c>
      <c r="AC37" s="24" t="str">
        <f>IF(AND('MAPA DE RIESGO'!$Z$23="Baja",'MAPA DE RIESGO'!$AB$23="Mayor"),CONCATENATE("R2C",'MAPA DE RIESGO'!$P$23),"")</f>
        <v/>
      </c>
      <c r="AD37" s="24" t="str">
        <f>IF(AND('MAPA DE RIESGO'!$Z$24="Baja",'MAPA DE RIESGO'!$AB$24="Mayor"),CONCATENATE("R2C",'MAPA DE RIESGO'!$P$24),"")</f>
        <v/>
      </c>
      <c r="AE37" s="24" t="str">
        <f>IF(AND('MAPA DE RIESGO'!$Z$25="Baja",'MAPA DE RIESGO'!$AB$25="Mayor"),CONCATENATE("R2C",'MAPA DE RIESGO'!$P$25),"")</f>
        <v/>
      </c>
      <c r="AF37" s="24" t="str">
        <f>IF(AND('MAPA DE RIESGO'!$Z$26="Baja",'MAPA DE RIESGO'!$AB$26="Mayor"),CONCATENATE("R2C",'MAPA DE RIESGO'!$P$26),"")</f>
        <v/>
      </c>
      <c r="AG37" s="25" t="str">
        <f>IF(AND('MAPA DE RIESGO'!$Z$27="Baja",'MAPA DE RIESGO'!$AB$27="Mayor"),CONCATENATE("R2C",'MAPA DE RIESGO'!$P$27),"")</f>
        <v/>
      </c>
      <c r="AH37" s="26" t="str">
        <f>IF(AND('MAPA DE RIESGO'!$Z$22="Baja",'MAPA DE RIESGO'!$AB$22="Catastrófico"),CONCATENATE("R2C",'MAPA DE RIESGO'!$P$22),"")</f>
        <v/>
      </c>
      <c r="AI37" s="27" t="str">
        <f>IF(AND('MAPA DE RIESGO'!$Z$23="Baja",'MAPA DE RIESGO'!$AB$23="Catastrófico"),CONCATENATE("R2C",'MAPA DE RIESGO'!$P$23),"")</f>
        <v/>
      </c>
      <c r="AJ37" s="27" t="str">
        <f>IF(AND('MAPA DE RIESGO'!$Z$24="Baja",'MAPA DE RIESGO'!$AB$24="Catastrófico"),CONCATENATE("R2C",'MAPA DE RIESGO'!$P$24),"")</f>
        <v/>
      </c>
      <c r="AK37" s="27" t="str">
        <f>IF(AND('MAPA DE RIESGO'!$Z$25="Baja",'MAPA DE RIESGO'!$AB$25="Catastrófico"),CONCATENATE("R2C",'MAPA DE RIESGO'!$P$25),"")</f>
        <v/>
      </c>
      <c r="AL37" s="27" t="str">
        <f>IF(AND('MAPA DE RIESGO'!$Z$26="Baja",'MAPA DE RIESGO'!$AB$26="Catastrófico"),CONCATENATE("R2C",'MAPA DE RIESGO'!$P$26),"")</f>
        <v/>
      </c>
      <c r="AM37" s="28" t="str">
        <f>IF(AND('MAPA DE RIESGO'!$Z$27="Baja",'MAPA DE RIESGO'!$AB$27="Catastrófico"),CONCATENATE("R2C",'MAPA DE RIESGO'!$P$27),"")</f>
        <v/>
      </c>
      <c r="AN37" s="55"/>
      <c r="AO37" s="547"/>
      <c r="AP37" s="548"/>
      <c r="AQ37" s="548"/>
      <c r="AR37" s="548"/>
      <c r="AS37" s="548"/>
      <c r="AT37" s="549"/>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row>
    <row r="38" spans="1:80" ht="15" customHeight="1" x14ac:dyDescent="0.25">
      <c r="A38" s="55"/>
      <c r="B38" s="427"/>
      <c r="C38" s="427"/>
      <c r="D38" s="428"/>
      <c r="E38" s="528"/>
      <c r="F38" s="529"/>
      <c r="G38" s="529"/>
      <c r="H38" s="529"/>
      <c r="I38" s="527"/>
      <c r="J38" s="48" t="str">
        <f>IF(AND('MAPA DE RIESGO'!$Z$28="Baja",'MAPA DE RIESGO'!$AB$28="Leve"),CONCATENATE("R3C",'MAPA DE RIESGO'!$P$28),"")</f>
        <v/>
      </c>
      <c r="K38" s="49" t="str">
        <f>IF(AND('MAPA DE RIESGO'!$Z$29="Baja",'MAPA DE RIESGO'!$AB$29="Leve"),CONCATENATE("R3C",'MAPA DE RIESGO'!$P$29),"")</f>
        <v/>
      </c>
      <c r="L38" s="49" t="str">
        <f>IF(AND('MAPA DE RIESGO'!$Z$30="Baja",'MAPA DE RIESGO'!$AB$30="Leve"),CONCATENATE("R3C",'MAPA DE RIESGO'!$P$30),"")</f>
        <v/>
      </c>
      <c r="M38" s="49" t="str">
        <f>IF(AND('MAPA DE RIESGO'!$Z$31="Baja",'MAPA DE RIESGO'!$AB$31="Leve"),CONCATENATE("R3C",'MAPA DE RIESGO'!$P$31),"")</f>
        <v/>
      </c>
      <c r="N38" s="49" t="str">
        <f>IF(AND('MAPA DE RIESGO'!$Z$32="Baja",'MAPA DE RIESGO'!$AB$32="Leve"),CONCATENATE("R3C",'MAPA DE RIESGO'!$P$32),"")</f>
        <v/>
      </c>
      <c r="O38" s="50" t="str">
        <f>IF(AND('MAPA DE RIESGO'!$Z$33="Baja",'MAPA DE RIESGO'!$AB$33="Leve"),CONCATENATE("R3C",'MAPA DE RIESGO'!$P$33),"")</f>
        <v/>
      </c>
      <c r="P38" s="39" t="str">
        <f>IF(AND('MAPA DE RIESGO'!$Z$28="Baja",'MAPA DE RIESGO'!$AB$28="Menor"),CONCATENATE("R3C",'MAPA DE RIESGO'!$P$28),"")</f>
        <v/>
      </c>
      <c r="Q38" s="40" t="str">
        <f>IF(AND('MAPA DE RIESGO'!$Z$29="Baja",'MAPA DE RIESGO'!$AB$29="Menor"),CONCATENATE("R3C",'MAPA DE RIESGO'!$P$29),"")</f>
        <v/>
      </c>
      <c r="R38" s="40" t="str">
        <f>IF(AND('MAPA DE RIESGO'!$Z$30="Baja",'MAPA DE RIESGO'!$AB$30="Menor"),CONCATENATE("R3C",'MAPA DE RIESGO'!$P$30),"")</f>
        <v/>
      </c>
      <c r="S38" s="40" t="str">
        <f>IF(AND('MAPA DE RIESGO'!$Z$31="Baja",'MAPA DE RIESGO'!$AB$31="Menor"),CONCATENATE("R3C",'MAPA DE RIESGO'!$P$31),"")</f>
        <v/>
      </c>
      <c r="T38" s="40" t="str">
        <f>IF(AND('MAPA DE RIESGO'!$Z$32="Baja",'MAPA DE RIESGO'!$AB$32="Menor"),CONCATENATE("R3C",'MAPA DE RIESGO'!$P$32),"")</f>
        <v/>
      </c>
      <c r="U38" s="41" t="str">
        <f>IF(AND('MAPA DE RIESGO'!$Z$33="Baja",'MAPA DE RIESGO'!$AB$33="Menor"),CONCATENATE("R3C",'MAPA DE RIESGO'!$P$33),"")</f>
        <v/>
      </c>
      <c r="V38" s="39" t="str">
        <f>IF(AND('MAPA DE RIESGO'!$Z$28="Baja",'MAPA DE RIESGO'!$AB$28="Moderado"),CONCATENATE("R3C",'MAPA DE RIESGO'!$P$28),"")</f>
        <v/>
      </c>
      <c r="W38" s="40" t="str">
        <f>IF(AND('MAPA DE RIESGO'!$Z$29="Baja",'MAPA DE RIESGO'!$AB$29="Moderado"),CONCATENATE("R3C",'MAPA DE RIESGO'!$P$29),"")</f>
        <v/>
      </c>
      <c r="X38" s="40" t="str">
        <f>IF(AND('MAPA DE RIESGO'!$Z$30="Baja",'MAPA DE RIESGO'!$AB$30="Moderado"),CONCATENATE("R3C",'MAPA DE RIESGO'!$P$30),"")</f>
        <v/>
      </c>
      <c r="Y38" s="40" t="str">
        <f>IF(AND('MAPA DE RIESGO'!$Z$31="Baja",'MAPA DE RIESGO'!$AB$31="Moderado"),CONCATENATE("R3C",'MAPA DE RIESGO'!$P$31),"")</f>
        <v/>
      </c>
      <c r="Z38" s="40" t="str">
        <f>IF(AND('MAPA DE RIESGO'!$Z$32="Baja",'MAPA DE RIESGO'!$AB$32="Moderado"),CONCATENATE("R3C",'MAPA DE RIESGO'!$P$32),"")</f>
        <v/>
      </c>
      <c r="AA38" s="41" t="str">
        <f>IF(AND('MAPA DE RIESGO'!$Z$33="Baja",'MAPA DE RIESGO'!$AB$33="Moderado"),CONCATENATE("R3C",'MAPA DE RIESGO'!$P$33),"")</f>
        <v/>
      </c>
      <c r="AB38" s="23" t="str">
        <f>IF(AND('MAPA DE RIESGO'!$Z$28="Baja",'MAPA DE RIESGO'!$AB$28="Mayor"),CONCATENATE("R3C",'MAPA DE RIESGO'!$P$28),"")</f>
        <v/>
      </c>
      <c r="AC38" s="24" t="str">
        <f>IF(AND('MAPA DE RIESGO'!$Z$29="Baja",'MAPA DE RIESGO'!$AB$29="Mayor"),CONCATENATE("R3C",'MAPA DE RIESGO'!$P$29),"")</f>
        <v/>
      </c>
      <c r="AD38" s="24" t="str">
        <f>IF(AND('MAPA DE RIESGO'!$Z$30="Baja",'MAPA DE RIESGO'!$AB$30="Mayor"),CONCATENATE("R3C",'MAPA DE RIESGO'!$P$30),"")</f>
        <v/>
      </c>
      <c r="AE38" s="24" t="str">
        <f>IF(AND('MAPA DE RIESGO'!$Z$31="Baja",'MAPA DE RIESGO'!$AB$31="Mayor"),CONCATENATE("R3C",'MAPA DE RIESGO'!$P$31),"")</f>
        <v/>
      </c>
      <c r="AF38" s="24" t="str">
        <f>IF(AND('MAPA DE RIESGO'!$Z$32="Baja",'MAPA DE RIESGO'!$AB$32="Mayor"),CONCATENATE("R3C",'MAPA DE RIESGO'!$P$32),"")</f>
        <v/>
      </c>
      <c r="AG38" s="25" t="str">
        <f>IF(AND('MAPA DE RIESGO'!$Z$33="Baja",'MAPA DE RIESGO'!$AB$33="Mayor"),CONCATENATE("R3C",'MAPA DE RIESGO'!$P$33),"")</f>
        <v/>
      </c>
      <c r="AH38" s="26" t="str">
        <f>IF(AND('MAPA DE RIESGO'!$Z$28="Baja",'MAPA DE RIESGO'!$AB$28="Catastrófico"),CONCATENATE("R3C",'MAPA DE RIESGO'!$P$28),"")</f>
        <v/>
      </c>
      <c r="AI38" s="27" t="str">
        <f>IF(AND('MAPA DE RIESGO'!$Z$29="Baja",'MAPA DE RIESGO'!$AB$29="Catastrófico"),CONCATENATE("R3C",'MAPA DE RIESGO'!$P$29),"")</f>
        <v/>
      </c>
      <c r="AJ38" s="27" t="str">
        <f>IF(AND('MAPA DE RIESGO'!$Z$30="Baja",'MAPA DE RIESGO'!$AB$30="Catastrófico"),CONCATENATE("R3C",'MAPA DE RIESGO'!$P$30),"")</f>
        <v/>
      </c>
      <c r="AK38" s="27" t="str">
        <f>IF(AND('MAPA DE RIESGO'!$Z$31="Baja",'MAPA DE RIESGO'!$AB$31="Catastrófico"),CONCATENATE("R3C",'MAPA DE RIESGO'!$P$31),"")</f>
        <v/>
      </c>
      <c r="AL38" s="27" t="str">
        <f>IF(AND('MAPA DE RIESGO'!$Z$32="Baja",'MAPA DE RIESGO'!$AB$32="Catastrófico"),CONCATENATE("R3C",'MAPA DE RIESGO'!$P$32),"")</f>
        <v/>
      </c>
      <c r="AM38" s="28" t="str">
        <f>IF(AND('MAPA DE RIESGO'!$Z$33="Baja",'MAPA DE RIESGO'!$AB$33="Catastrófico"),CONCATENATE("R3C",'MAPA DE RIESGO'!$P$33),"")</f>
        <v/>
      </c>
      <c r="AN38" s="55"/>
      <c r="AO38" s="547"/>
      <c r="AP38" s="548"/>
      <c r="AQ38" s="548"/>
      <c r="AR38" s="548"/>
      <c r="AS38" s="548"/>
      <c r="AT38" s="549"/>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row>
    <row r="39" spans="1:80" ht="15" customHeight="1" x14ac:dyDescent="0.25">
      <c r="A39" s="55"/>
      <c r="B39" s="427"/>
      <c r="C39" s="427"/>
      <c r="D39" s="428"/>
      <c r="E39" s="528"/>
      <c r="F39" s="529"/>
      <c r="G39" s="529"/>
      <c r="H39" s="529"/>
      <c r="I39" s="527"/>
      <c r="J39" s="48" t="str">
        <f>IF(AND('MAPA DE RIESGO'!$Z$34="Baja",'MAPA DE RIESGO'!$AB$34="Leve"),CONCATENATE("R4C",'MAPA DE RIESGO'!$P$34),"")</f>
        <v/>
      </c>
      <c r="K39" s="49" t="str">
        <f>IF(AND('MAPA DE RIESGO'!$Z$35="Baja",'MAPA DE RIESGO'!$AB$35="Leve"),CONCATENATE("R4C",'MAPA DE RIESGO'!$P$35),"")</f>
        <v/>
      </c>
      <c r="L39" s="49" t="str">
        <f>IF(AND('MAPA DE RIESGO'!$Z$36="Baja",'MAPA DE RIESGO'!$AB$36="Leve"),CONCATENATE("R4C",'MAPA DE RIESGO'!$P$36),"")</f>
        <v/>
      </c>
      <c r="M39" s="49" t="str">
        <f>IF(AND('MAPA DE RIESGO'!$Z$37="Baja",'MAPA DE RIESGO'!$AB$37="Leve"),CONCATENATE("R4C",'MAPA DE RIESGO'!$P$37),"")</f>
        <v/>
      </c>
      <c r="N39" s="49" t="str">
        <f>IF(AND('MAPA DE RIESGO'!$Z$38="Baja",'MAPA DE RIESGO'!$AB$38="Leve"),CONCATENATE("R4C",'MAPA DE RIESGO'!$P$38),"")</f>
        <v/>
      </c>
      <c r="O39" s="50" t="str">
        <f>IF(AND('MAPA DE RIESGO'!$Z$39="Baja",'MAPA DE RIESGO'!$AB$39="Leve"),CONCATENATE("R4C",'MAPA DE RIESGO'!$P$39),"")</f>
        <v/>
      </c>
      <c r="P39" s="39" t="str">
        <f>IF(AND('MAPA DE RIESGO'!$Z$34="Baja",'MAPA DE RIESGO'!$AB$34="Menor"),CONCATENATE("R4C",'MAPA DE RIESGO'!$P$34),"")</f>
        <v/>
      </c>
      <c r="Q39" s="40" t="str">
        <f>IF(AND('MAPA DE RIESGO'!$Z$35="Baja",'MAPA DE RIESGO'!$AB$35="Menor"),CONCATENATE("R4C",'MAPA DE RIESGO'!$P$35),"")</f>
        <v/>
      </c>
      <c r="R39" s="40" t="str">
        <f>IF(AND('MAPA DE RIESGO'!$Z$36="Baja",'MAPA DE RIESGO'!$AB$36="Menor"),CONCATENATE("R4C",'MAPA DE RIESGO'!$P$36),"")</f>
        <v/>
      </c>
      <c r="S39" s="40" t="str">
        <f>IF(AND('MAPA DE RIESGO'!$Z$37="Baja",'MAPA DE RIESGO'!$AB$37="Menor"),CONCATENATE("R4C",'MAPA DE RIESGO'!$P$37),"")</f>
        <v/>
      </c>
      <c r="T39" s="40" t="str">
        <f>IF(AND('MAPA DE RIESGO'!$Z$38="Baja",'MAPA DE RIESGO'!$AB$38="Menor"),CONCATENATE("R4C",'MAPA DE RIESGO'!$P$38),"")</f>
        <v/>
      </c>
      <c r="U39" s="41" t="str">
        <f>IF(AND('MAPA DE RIESGO'!$Z$39="Baja",'MAPA DE RIESGO'!$AB$39="Menor"),CONCATENATE("R4C",'MAPA DE RIESGO'!$P$39),"")</f>
        <v/>
      </c>
      <c r="V39" s="39" t="str">
        <f>IF(AND('MAPA DE RIESGO'!$Z$34="Baja",'MAPA DE RIESGO'!$AB$34="Moderado"),CONCATENATE("R4C",'MAPA DE RIESGO'!$P$34),"")</f>
        <v/>
      </c>
      <c r="W39" s="40" t="str">
        <f>IF(AND('MAPA DE RIESGO'!$Z$35="Baja",'MAPA DE RIESGO'!$AB$35="Moderado"),CONCATENATE("R4C",'MAPA DE RIESGO'!$P$35),"")</f>
        <v/>
      </c>
      <c r="X39" s="40" t="str">
        <f>IF(AND('MAPA DE RIESGO'!$Z$36="Baja",'MAPA DE RIESGO'!$AB$36="Moderado"),CONCATENATE("R4C",'MAPA DE RIESGO'!$P$36),"")</f>
        <v/>
      </c>
      <c r="Y39" s="40" t="str">
        <f>IF(AND('MAPA DE RIESGO'!$Z$37="Baja",'MAPA DE RIESGO'!$AB$37="Moderado"),CONCATENATE("R4C",'MAPA DE RIESGO'!$P$37),"")</f>
        <v/>
      </c>
      <c r="Z39" s="40" t="str">
        <f>IF(AND('MAPA DE RIESGO'!$Z$38="Baja",'MAPA DE RIESGO'!$AB$38="Moderado"),CONCATENATE("R4C",'MAPA DE RIESGO'!$P$38),"")</f>
        <v/>
      </c>
      <c r="AA39" s="41" t="str">
        <f>IF(AND('MAPA DE RIESGO'!$Z$39="Baja",'MAPA DE RIESGO'!$AB$39="Moderado"),CONCATENATE("R4C",'MAPA DE RIESGO'!$P$39),"")</f>
        <v/>
      </c>
      <c r="AB39" s="23" t="str">
        <f>IF(AND('MAPA DE RIESGO'!$Z$34="Baja",'MAPA DE RIESGO'!$AB$34="Mayor"),CONCATENATE("R4C",'MAPA DE RIESGO'!$P$34),"")</f>
        <v/>
      </c>
      <c r="AC39" s="24" t="str">
        <f>IF(AND('MAPA DE RIESGO'!$Z$35="Baja",'MAPA DE RIESGO'!$AB$35="Mayor"),CONCATENATE("R4C",'MAPA DE RIESGO'!$P$35),"")</f>
        <v/>
      </c>
      <c r="AD39" s="24" t="str">
        <f>IF(AND('MAPA DE RIESGO'!$Z$36="Baja",'MAPA DE RIESGO'!$AB$36="Mayor"),CONCATENATE("R4C",'MAPA DE RIESGO'!$P$36),"")</f>
        <v/>
      </c>
      <c r="AE39" s="24" t="str">
        <f>IF(AND('MAPA DE RIESGO'!$Z$37="Baja",'MAPA DE RIESGO'!$AB$37="Mayor"),CONCATENATE("R4C",'MAPA DE RIESGO'!$P$37),"")</f>
        <v/>
      </c>
      <c r="AF39" s="24" t="str">
        <f>IF(AND('MAPA DE RIESGO'!$Z$38="Baja",'MAPA DE RIESGO'!$AB$38="Mayor"),CONCATENATE("R4C",'MAPA DE RIESGO'!$P$38),"")</f>
        <v/>
      </c>
      <c r="AG39" s="25" t="str">
        <f>IF(AND('MAPA DE RIESGO'!$Z$39="Baja",'MAPA DE RIESGO'!$AB$39="Mayor"),CONCATENATE("R4C",'MAPA DE RIESGO'!$P$39),"")</f>
        <v/>
      </c>
      <c r="AH39" s="26" t="str">
        <f>IF(AND('MAPA DE RIESGO'!$Z$34="Baja",'MAPA DE RIESGO'!$AB$34="Catastrófico"),CONCATENATE("R4C",'MAPA DE RIESGO'!$P$34),"")</f>
        <v/>
      </c>
      <c r="AI39" s="27" t="str">
        <f>IF(AND('MAPA DE RIESGO'!$Z$35="Baja",'MAPA DE RIESGO'!$AB$35="Catastrófico"),CONCATENATE("R4C",'MAPA DE RIESGO'!$P$35),"")</f>
        <v/>
      </c>
      <c r="AJ39" s="27" t="str">
        <f>IF(AND('MAPA DE RIESGO'!$Z$36="Baja",'MAPA DE RIESGO'!$AB$36="Catastrófico"),CONCATENATE("R4C",'MAPA DE RIESGO'!$P$36),"")</f>
        <v/>
      </c>
      <c r="AK39" s="27" t="str">
        <f>IF(AND('MAPA DE RIESGO'!$Z$37="Baja",'MAPA DE RIESGO'!$AB$37="Catastrófico"),CONCATENATE("R4C",'MAPA DE RIESGO'!$P$37),"")</f>
        <v/>
      </c>
      <c r="AL39" s="27" t="str">
        <f>IF(AND('MAPA DE RIESGO'!$Z$38="Baja",'MAPA DE RIESGO'!$AB$38="Catastrófico"),CONCATENATE("R4C",'MAPA DE RIESGO'!$P$38),"")</f>
        <v/>
      </c>
      <c r="AM39" s="28" t="str">
        <f>IF(AND('MAPA DE RIESGO'!$Z$39="Baja",'MAPA DE RIESGO'!$AB$39="Catastrófico"),CONCATENATE("R4C",'MAPA DE RIESGO'!$P$39),"")</f>
        <v/>
      </c>
      <c r="AN39" s="55"/>
      <c r="AO39" s="547"/>
      <c r="AP39" s="548"/>
      <c r="AQ39" s="548"/>
      <c r="AR39" s="548"/>
      <c r="AS39" s="548"/>
      <c r="AT39" s="549"/>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row>
    <row r="40" spans="1:80" ht="15" customHeight="1" x14ac:dyDescent="0.25">
      <c r="A40" s="55"/>
      <c r="B40" s="427"/>
      <c r="C40" s="427"/>
      <c r="D40" s="428"/>
      <c r="E40" s="528"/>
      <c r="F40" s="529"/>
      <c r="G40" s="529"/>
      <c r="H40" s="529"/>
      <c r="I40" s="527"/>
      <c r="J40" s="48" t="str">
        <f>IF(AND('MAPA DE RIESGO'!$Z$40="Baja",'MAPA DE RIESGO'!$AB$40="Leve"),CONCATENATE("R5C",'MAPA DE RIESGO'!$P$40),"")</f>
        <v/>
      </c>
      <c r="K40" s="49" t="str">
        <f>IF(AND('MAPA DE RIESGO'!$Z$41="Baja",'MAPA DE RIESGO'!$AB$41="Leve"),CONCATENATE("R5C",'MAPA DE RIESGO'!$P$41),"")</f>
        <v/>
      </c>
      <c r="L40" s="49" t="str">
        <f>IF(AND('MAPA DE RIESGO'!$Z$42="Baja",'MAPA DE RIESGO'!$AB$42="Leve"),CONCATENATE("R5C",'MAPA DE RIESGO'!$P$42),"")</f>
        <v/>
      </c>
      <c r="M40" s="49" t="str">
        <f>IF(AND('MAPA DE RIESGO'!$Z$43="Baja",'MAPA DE RIESGO'!$AB$43="Leve"),CONCATENATE("R5C",'MAPA DE RIESGO'!$P$43),"")</f>
        <v/>
      </c>
      <c r="N40" s="49" t="str">
        <f>IF(AND('MAPA DE RIESGO'!$Z$44="Baja",'MAPA DE RIESGO'!$AB$44="Leve"),CONCATENATE("R5C",'MAPA DE RIESGO'!$P$44),"")</f>
        <v/>
      </c>
      <c r="O40" s="50" t="str">
        <f>IF(AND('MAPA DE RIESGO'!$Z$45="Baja",'MAPA DE RIESGO'!$AB$45="Leve"),CONCATENATE("R5C",'MAPA DE RIESGO'!$P$45),"")</f>
        <v/>
      </c>
      <c r="P40" s="39" t="str">
        <f>IF(AND('MAPA DE RIESGO'!$Z$40="Baja",'MAPA DE RIESGO'!$AB$40="Menor"),CONCATENATE("R5C",'MAPA DE RIESGO'!$P$40),"")</f>
        <v/>
      </c>
      <c r="Q40" s="40" t="str">
        <f>IF(AND('MAPA DE RIESGO'!$Z$41="Baja",'MAPA DE RIESGO'!$AB$41="Menor"),CONCATENATE("R5C",'MAPA DE RIESGO'!$P$41),"")</f>
        <v/>
      </c>
      <c r="R40" s="40" t="str">
        <f>IF(AND('MAPA DE RIESGO'!$Z$42="Baja",'MAPA DE RIESGO'!$AB$42="Menor"),CONCATENATE("R5C",'MAPA DE RIESGO'!$P$42),"")</f>
        <v/>
      </c>
      <c r="S40" s="40" t="str">
        <f>IF(AND('MAPA DE RIESGO'!$Z$43="Baja",'MAPA DE RIESGO'!$AB$43="Menor"),CONCATENATE("R5C",'MAPA DE RIESGO'!$P$43),"")</f>
        <v/>
      </c>
      <c r="T40" s="40" t="str">
        <f>IF(AND('MAPA DE RIESGO'!$Z$44="Baja",'MAPA DE RIESGO'!$AB$44="Menor"),CONCATENATE("R5C",'MAPA DE RIESGO'!$P$44),"")</f>
        <v/>
      </c>
      <c r="U40" s="41" t="str">
        <f>IF(AND('MAPA DE RIESGO'!$Z$45="Baja",'MAPA DE RIESGO'!$AB$45="Menor"),CONCATENATE("R5C",'MAPA DE RIESGO'!$P$45),"")</f>
        <v/>
      </c>
      <c r="V40" s="39" t="str">
        <f>IF(AND('MAPA DE RIESGO'!$Z$40="Baja",'MAPA DE RIESGO'!$AB$40="Moderado"),CONCATENATE("R5C",'MAPA DE RIESGO'!$P$40),"")</f>
        <v/>
      </c>
      <c r="W40" s="40" t="str">
        <f>IF(AND('MAPA DE RIESGO'!$Z$41="Baja",'MAPA DE RIESGO'!$AB$41="Moderado"),CONCATENATE("R5C",'MAPA DE RIESGO'!$P$41),"")</f>
        <v/>
      </c>
      <c r="X40" s="40" t="str">
        <f>IF(AND('MAPA DE RIESGO'!$Z$42="Baja",'MAPA DE RIESGO'!$AB$42="Moderado"),CONCATENATE("R5C",'MAPA DE RIESGO'!$P$42),"")</f>
        <v/>
      </c>
      <c r="Y40" s="40" t="str">
        <f>IF(AND('MAPA DE RIESGO'!$Z$43="Baja",'MAPA DE RIESGO'!$AB$43="Moderado"),CONCATENATE("R5C",'MAPA DE RIESGO'!$P$43),"")</f>
        <v/>
      </c>
      <c r="Z40" s="40" t="str">
        <f>IF(AND('MAPA DE RIESGO'!$Z$44="Baja",'MAPA DE RIESGO'!$AB$44="Moderado"),CONCATENATE("R5C",'MAPA DE RIESGO'!$P$44),"")</f>
        <v/>
      </c>
      <c r="AA40" s="41" t="str">
        <f>IF(AND('MAPA DE RIESGO'!$Z$45="Baja",'MAPA DE RIESGO'!$AB$45="Moderado"),CONCATENATE("R5C",'MAPA DE RIESGO'!$P$45),"")</f>
        <v/>
      </c>
      <c r="AB40" s="23" t="str">
        <f>IF(AND('MAPA DE RIESGO'!$Z$40="Baja",'MAPA DE RIESGO'!$AB$40="Mayor"),CONCATENATE("R5C",'MAPA DE RIESGO'!$P$40),"")</f>
        <v/>
      </c>
      <c r="AC40" s="24" t="str">
        <f>IF(AND('MAPA DE RIESGO'!$Z$41="Baja",'MAPA DE RIESGO'!$AB$41="Mayor"),CONCATENATE("R5C",'MAPA DE RIESGO'!$P$41),"")</f>
        <v/>
      </c>
      <c r="AD40" s="29" t="str">
        <f>IF(AND('MAPA DE RIESGO'!$Z$42="Baja",'MAPA DE RIESGO'!$AB$42="Mayor"),CONCATENATE("R5C",'MAPA DE RIESGO'!$P$42),"")</f>
        <v/>
      </c>
      <c r="AE40" s="29" t="str">
        <f>IF(AND('MAPA DE RIESGO'!$Z$43="Baja",'MAPA DE RIESGO'!$AB$43="Mayor"),CONCATENATE("R5C",'MAPA DE RIESGO'!$P$43),"")</f>
        <v/>
      </c>
      <c r="AF40" s="29" t="str">
        <f>IF(AND('MAPA DE RIESGO'!$Z$44="Baja",'MAPA DE RIESGO'!$AB$44="Mayor"),CONCATENATE("R5C",'MAPA DE RIESGO'!$P$44),"")</f>
        <v/>
      </c>
      <c r="AG40" s="25" t="str">
        <f>IF(AND('MAPA DE RIESGO'!$Z$45="Baja",'MAPA DE RIESGO'!$AB$45="Mayor"),CONCATENATE("R5C",'MAPA DE RIESGO'!$P$45),"")</f>
        <v/>
      </c>
      <c r="AH40" s="26" t="str">
        <f>IF(AND('MAPA DE RIESGO'!$Z$40="Baja",'MAPA DE RIESGO'!$AB$40="Catastrófico"),CONCATENATE("R5C",'MAPA DE RIESGO'!$P$40),"")</f>
        <v/>
      </c>
      <c r="AI40" s="27" t="str">
        <f>IF(AND('MAPA DE RIESGO'!$Z$41="Baja",'MAPA DE RIESGO'!$AB$41="Catastrófico"),CONCATENATE("R5C",'MAPA DE RIESGO'!$P$41),"")</f>
        <v/>
      </c>
      <c r="AJ40" s="27" t="str">
        <f>IF(AND('MAPA DE RIESGO'!$Z$42="Baja",'MAPA DE RIESGO'!$AB$42="Catastrófico"),CONCATENATE("R5C",'MAPA DE RIESGO'!$P$42),"")</f>
        <v/>
      </c>
      <c r="AK40" s="27" t="str">
        <f>IF(AND('MAPA DE RIESGO'!$Z$43="Baja",'MAPA DE RIESGO'!$AB$43="Catastrófico"),CONCATENATE("R5C",'MAPA DE RIESGO'!$P$43),"")</f>
        <v/>
      </c>
      <c r="AL40" s="27" t="str">
        <f>IF(AND('MAPA DE RIESGO'!$Z$44="Baja",'MAPA DE RIESGO'!$AB$44="Catastrófico"),CONCATENATE("R5C",'MAPA DE RIESGO'!$P$44),"")</f>
        <v/>
      </c>
      <c r="AM40" s="28" t="str">
        <f>IF(AND('MAPA DE RIESGO'!$Z$45="Baja",'MAPA DE RIESGO'!$AB$45="Catastrófico"),CONCATENATE("R5C",'MAPA DE RIESGO'!$P$45),"")</f>
        <v/>
      </c>
      <c r="AN40" s="55"/>
      <c r="AO40" s="547"/>
      <c r="AP40" s="548"/>
      <c r="AQ40" s="548"/>
      <c r="AR40" s="548"/>
      <c r="AS40" s="548"/>
      <c r="AT40" s="549"/>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row>
    <row r="41" spans="1:80" ht="15" customHeight="1" x14ac:dyDescent="0.25">
      <c r="A41" s="55"/>
      <c r="B41" s="427"/>
      <c r="C41" s="427"/>
      <c r="D41" s="428"/>
      <c r="E41" s="528"/>
      <c r="F41" s="529"/>
      <c r="G41" s="529"/>
      <c r="H41" s="529"/>
      <c r="I41" s="527"/>
      <c r="J41" s="48" t="str">
        <f>IF(AND('MAPA DE RIESGO'!$Z$46="Baja",'MAPA DE RIESGO'!$AB$46="Leve"),CONCATENATE("R6C",'MAPA DE RIESGO'!$P$46),"")</f>
        <v/>
      </c>
      <c r="K41" s="49" t="str">
        <f>IF(AND('MAPA DE RIESGO'!$Z$47="Baja",'MAPA DE RIESGO'!$AB$47="Leve"),CONCATENATE("R6C",'MAPA DE RIESGO'!$P$47),"")</f>
        <v/>
      </c>
      <c r="L41" s="49" t="str">
        <f>IF(AND('MAPA DE RIESGO'!$Z$48="Baja",'MAPA DE RIESGO'!$AB$48="Leve"),CONCATENATE("R6C",'MAPA DE RIESGO'!$P$48),"")</f>
        <v/>
      </c>
      <c r="M41" s="49" t="str">
        <f>IF(AND('MAPA DE RIESGO'!$Z$49="Baja",'MAPA DE RIESGO'!$AB$49="Leve"),CONCATENATE("R6C",'MAPA DE RIESGO'!$P$49),"")</f>
        <v/>
      </c>
      <c r="N41" s="49" t="str">
        <f>IF(AND('MAPA DE RIESGO'!$Z$50="Baja",'MAPA DE RIESGO'!$AB$50="Leve"),CONCATENATE("R6C",'MAPA DE RIESGO'!$P$50),"")</f>
        <v/>
      </c>
      <c r="O41" s="50" t="str">
        <f>IF(AND('MAPA DE RIESGO'!$Z$51="Baja",'MAPA DE RIESGO'!$AB$51="Leve"),CONCATENATE("R6C",'MAPA DE RIESGO'!$P$51),"")</f>
        <v/>
      </c>
      <c r="P41" s="39" t="str">
        <f>IF(AND('MAPA DE RIESGO'!$Z$46="Baja",'MAPA DE RIESGO'!$AB$46="Menor"),CONCATENATE("R6C",'MAPA DE RIESGO'!$P$46),"")</f>
        <v/>
      </c>
      <c r="Q41" s="40" t="str">
        <f>IF(AND('MAPA DE RIESGO'!$Z$47="Baja",'MAPA DE RIESGO'!$AB$47="Menor"),CONCATENATE("R6C",'MAPA DE RIESGO'!$P$47),"")</f>
        <v/>
      </c>
      <c r="R41" s="40" t="str">
        <f>IF(AND('MAPA DE RIESGO'!$Z$48="Baja",'MAPA DE RIESGO'!$AB$48="Menor"),CONCATENATE("R6C",'MAPA DE RIESGO'!$P$48),"")</f>
        <v/>
      </c>
      <c r="S41" s="40" t="str">
        <f>IF(AND('MAPA DE RIESGO'!$Z$49="Baja",'MAPA DE RIESGO'!$AB$49="Menor"),CONCATENATE("R6C",'MAPA DE RIESGO'!$P$49),"")</f>
        <v/>
      </c>
      <c r="T41" s="40" t="str">
        <f>IF(AND('MAPA DE RIESGO'!$Z$50="Baja",'MAPA DE RIESGO'!$AB$50="Menor"),CONCATENATE("R6C",'MAPA DE RIESGO'!$P$50),"")</f>
        <v/>
      </c>
      <c r="U41" s="41" t="str">
        <f>IF(AND('MAPA DE RIESGO'!$Z$51="Baja",'MAPA DE RIESGO'!$AB$51="Menor"),CONCATENATE("R6C",'MAPA DE RIESGO'!$P$51),"")</f>
        <v/>
      </c>
      <c r="V41" s="39" t="str">
        <f>IF(AND('MAPA DE RIESGO'!$Z$46="Baja",'MAPA DE RIESGO'!$AB$46="Moderado"),CONCATENATE("R6C",'MAPA DE RIESGO'!$P$46),"")</f>
        <v/>
      </c>
      <c r="W41" s="40" t="str">
        <f>IF(AND('MAPA DE RIESGO'!$Z$47="Baja",'MAPA DE RIESGO'!$AB$47="Moderado"),CONCATENATE("R6C",'MAPA DE RIESGO'!$P$47),"")</f>
        <v/>
      </c>
      <c r="X41" s="40" t="str">
        <f>IF(AND('MAPA DE RIESGO'!$Z$48="Baja",'MAPA DE RIESGO'!$AB$48="Moderado"),CONCATENATE("R6C",'MAPA DE RIESGO'!$P$48),"")</f>
        <v/>
      </c>
      <c r="Y41" s="40" t="str">
        <f>IF(AND('MAPA DE RIESGO'!$Z$49="Baja",'MAPA DE RIESGO'!$AB$49="Moderado"),CONCATENATE("R6C",'MAPA DE RIESGO'!$P$49),"")</f>
        <v/>
      </c>
      <c r="Z41" s="40" t="str">
        <f>IF(AND('MAPA DE RIESGO'!$Z$50="Baja",'MAPA DE RIESGO'!$AB$50="Moderado"),CONCATENATE("R6C",'MAPA DE RIESGO'!$P$50),"")</f>
        <v/>
      </c>
      <c r="AA41" s="41" t="str">
        <f>IF(AND('MAPA DE RIESGO'!$Z$51="Baja",'MAPA DE RIESGO'!$AB$51="Moderado"),CONCATENATE("R6C",'MAPA DE RIESGO'!$P$51),"")</f>
        <v/>
      </c>
      <c r="AB41" s="23" t="str">
        <f>IF(AND('MAPA DE RIESGO'!$Z$46="Baja",'MAPA DE RIESGO'!$AB$46="Mayor"),CONCATENATE("R6C",'MAPA DE RIESGO'!$P$46),"")</f>
        <v/>
      </c>
      <c r="AC41" s="24" t="str">
        <f>IF(AND('MAPA DE RIESGO'!$Z$47="Baja",'MAPA DE RIESGO'!$AB$47="Mayor"),CONCATENATE("R6C",'MAPA DE RIESGO'!$P$47),"")</f>
        <v/>
      </c>
      <c r="AD41" s="29" t="str">
        <f>IF(AND('MAPA DE RIESGO'!$Z$48="Baja",'MAPA DE RIESGO'!$AB$48="Mayor"),CONCATENATE("R6C",'MAPA DE RIESGO'!$P$48),"")</f>
        <v/>
      </c>
      <c r="AE41" s="29" t="str">
        <f>IF(AND('MAPA DE RIESGO'!$Z$49="Baja",'MAPA DE RIESGO'!$AB$49="Mayor"),CONCATENATE("R6C",'MAPA DE RIESGO'!$P$49),"")</f>
        <v/>
      </c>
      <c r="AF41" s="29" t="str">
        <f>IF(AND('MAPA DE RIESGO'!$Z$50="Baja",'MAPA DE RIESGO'!$AB$50="Mayor"),CONCATENATE("R6C",'MAPA DE RIESGO'!$P$50),"")</f>
        <v/>
      </c>
      <c r="AG41" s="25" t="str">
        <f>IF(AND('MAPA DE RIESGO'!$Z$51="Baja",'MAPA DE RIESGO'!$AB$51="Mayor"),CONCATENATE("R6C",'MAPA DE RIESGO'!$P$51),"")</f>
        <v/>
      </c>
      <c r="AH41" s="26" t="str">
        <f>IF(AND('MAPA DE RIESGO'!$Z$46="Baja",'MAPA DE RIESGO'!$AB$46="Catastrófico"),CONCATENATE("R6C",'MAPA DE RIESGO'!$P$46),"")</f>
        <v/>
      </c>
      <c r="AI41" s="27" t="str">
        <f>IF(AND('MAPA DE RIESGO'!$Z$47="Baja",'MAPA DE RIESGO'!$AB$47="Catastrófico"),CONCATENATE("R6C",'MAPA DE RIESGO'!$P$47),"")</f>
        <v/>
      </c>
      <c r="AJ41" s="27" t="str">
        <f>IF(AND('MAPA DE RIESGO'!$Z$48="Baja",'MAPA DE RIESGO'!$AB$48="Catastrófico"),CONCATENATE("R6C",'MAPA DE RIESGO'!$P$48),"")</f>
        <v/>
      </c>
      <c r="AK41" s="27" t="str">
        <f>IF(AND('MAPA DE RIESGO'!$Z$49="Baja",'MAPA DE RIESGO'!$AB$49="Catastrófico"),CONCATENATE("R6C",'MAPA DE RIESGO'!$P$49),"")</f>
        <v/>
      </c>
      <c r="AL41" s="27" t="str">
        <f>IF(AND('MAPA DE RIESGO'!$Z$50="Baja",'MAPA DE RIESGO'!$AB$50="Catastrófico"),CONCATENATE("R6C",'MAPA DE RIESGO'!$P$50),"")</f>
        <v/>
      </c>
      <c r="AM41" s="28" t="str">
        <f>IF(AND('MAPA DE RIESGO'!$Z$51="Baja",'MAPA DE RIESGO'!$AB$51="Catastrófico"),CONCATENATE("R6C",'MAPA DE RIESGO'!$P$51),"")</f>
        <v/>
      </c>
      <c r="AN41" s="55"/>
      <c r="AO41" s="547"/>
      <c r="AP41" s="548"/>
      <c r="AQ41" s="548"/>
      <c r="AR41" s="548"/>
      <c r="AS41" s="548"/>
      <c r="AT41" s="549"/>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row>
    <row r="42" spans="1:80" ht="15" customHeight="1" x14ac:dyDescent="0.25">
      <c r="A42" s="55"/>
      <c r="B42" s="427"/>
      <c r="C42" s="427"/>
      <c r="D42" s="428"/>
      <c r="E42" s="528"/>
      <c r="F42" s="529"/>
      <c r="G42" s="529"/>
      <c r="H42" s="529"/>
      <c r="I42" s="527"/>
      <c r="J42" s="48" t="str">
        <f>IF(AND('MAPA DE RIESGO'!$Z$52="Baja",'MAPA DE RIESGO'!$AB$52="Leve"),CONCATENATE("R7C",'MAPA DE RIESGO'!$P$52),"")</f>
        <v/>
      </c>
      <c r="K42" s="49" t="str">
        <f>IF(AND('MAPA DE RIESGO'!$Z$53="Baja",'MAPA DE RIESGO'!$AB$53="Leve"),CONCATENATE("R7C",'MAPA DE RIESGO'!$P$53),"")</f>
        <v/>
      </c>
      <c r="L42" s="49" t="str">
        <f>IF(AND('MAPA DE RIESGO'!$Z$54="Baja",'MAPA DE RIESGO'!$AB$54="Leve"),CONCATENATE("R7C",'MAPA DE RIESGO'!$P$54),"")</f>
        <v/>
      </c>
      <c r="M42" s="49" t="str">
        <f>IF(AND('MAPA DE RIESGO'!$Z$55="Baja",'MAPA DE RIESGO'!$AB$55="Leve"),CONCATENATE("R7C",'MAPA DE RIESGO'!$P$55),"")</f>
        <v/>
      </c>
      <c r="N42" s="49" t="str">
        <f>IF(AND('MAPA DE RIESGO'!$Z$56="Baja",'MAPA DE RIESGO'!$AB$56="Leve"),CONCATENATE("R7C",'MAPA DE RIESGO'!$P$56),"")</f>
        <v/>
      </c>
      <c r="O42" s="50" t="str">
        <f>IF(AND('MAPA DE RIESGO'!$Z$57="Baja",'MAPA DE RIESGO'!$AB$57="Leve"),CONCATENATE("R7C",'MAPA DE RIESGO'!$P$57),"")</f>
        <v/>
      </c>
      <c r="P42" s="39" t="str">
        <f>IF(AND('MAPA DE RIESGO'!$Z$52="Baja",'MAPA DE RIESGO'!$AB$52="Menor"),CONCATENATE("R7C",'MAPA DE RIESGO'!$P$52),"")</f>
        <v/>
      </c>
      <c r="Q42" s="40" t="str">
        <f>IF(AND('MAPA DE RIESGO'!$Z$53="Baja",'MAPA DE RIESGO'!$AB$53="Menor"),CONCATENATE("R7C",'MAPA DE RIESGO'!$P$53),"")</f>
        <v/>
      </c>
      <c r="R42" s="40" t="str">
        <f>IF(AND('MAPA DE RIESGO'!$Z$54="Baja",'MAPA DE RIESGO'!$AB$54="Menor"),CONCATENATE("R7C",'MAPA DE RIESGO'!$P$54),"")</f>
        <v/>
      </c>
      <c r="S42" s="40" t="str">
        <f>IF(AND('MAPA DE RIESGO'!$Z$55="Baja",'MAPA DE RIESGO'!$AB$55="Menor"),CONCATENATE("R7C",'MAPA DE RIESGO'!$P$55),"")</f>
        <v/>
      </c>
      <c r="T42" s="40" t="str">
        <f>IF(AND('MAPA DE RIESGO'!$Z$56="Baja",'MAPA DE RIESGO'!$AB$56="Menor"),CONCATENATE("R7C",'MAPA DE RIESGO'!$P$56),"")</f>
        <v/>
      </c>
      <c r="U42" s="41" t="str">
        <f>IF(AND('MAPA DE RIESGO'!$Z$57="Baja",'MAPA DE RIESGO'!$AB$57="Menor"),CONCATENATE("R7C",'MAPA DE RIESGO'!$P$57),"")</f>
        <v/>
      </c>
      <c r="V42" s="39" t="str">
        <f>IF(AND('MAPA DE RIESGO'!$Z$52="Baja",'MAPA DE RIESGO'!$AB$52="Moderado"),CONCATENATE("R7C",'MAPA DE RIESGO'!$P$52),"")</f>
        <v/>
      </c>
      <c r="W42" s="40" t="str">
        <f>IF(AND('MAPA DE RIESGO'!$Z$53="Baja",'MAPA DE RIESGO'!$AB$53="Moderado"),CONCATENATE("R7C",'MAPA DE RIESGO'!$P$53),"")</f>
        <v/>
      </c>
      <c r="X42" s="40" t="str">
        <f>IF(AND('MAPA DE RIESGO'!$Z$54="Baja",'MAPA DE RIESGO'!$AB$54="Moderado"),CONCATENATE("R7C",'MAPA DE RIESGO'!$P$54),"")</f>
        <v/>
      </c>
      <c r="Y42" s="40" t="str">
        <f>IF(AND('MAPA DE RIESGO'!$Z$55="Baja",'MAPA DE RIESGO'!$AB$55="Moderado"),CONCATENATE("R7C",'MAPA DE RIESGO'!$P$55),"")</f>
        <v/>
      </c>
      <c r="Z42" s="40" t="str">
        <f>IF(AND('MAPA DE RIESGO'!$Z$56="Baja",'MAPA DE RIESGO'!$AB$56="Moderado"),CONCATENATE("R7C",'MAPA DE RIESGO'!$P$56),"")</f>
        <v/>
      </c>
      <c r="AA42" s="41" t="str">
        <f>IF(AND('MAPA DE RIESGO'!$Z$57="Baja",'MAPA DE RIESGO'!$AB$57="Moderado"),CONCATENATE("R7C",'MAPA DE RIESGO'!$P$57),"")</f>
        <v/>
      </c>
      <c r="AB42" s="23" t="str">
        <f>IF(AND('MAPA DE RIESGO'!$Z$52="Baja",'MAPA DE RIESGO'!$AB$52="Mayor"),CONCATENATE("R7C",'MAPA DE RIESGO'!$P$52),"")</f>
        <v/>
      </c>
      <c r="AC42" s="24" t="str">
        <f>IF(AND('MAPA DE RIESGO'!$Z$53="Baja",'MAPA DE RIESGO'!$AB$53="Mayor"),CONCATENATE("R7C",'MAPA DE RIESGO'!$P$53),"")</f>
        <v/>
      </c>
      <c r="AD42" s="29" t="str">
        <f>IF(AND('MAPA DE RIESGO'!$Z$54="Baja",'MAPA DE RIESGO'!$AB$54="Mayor"),CONCATENATE("R7C",'MAPA DE RIESGO'!$P$54),"")</f>
        <v/>
      </c>
      <c r="AE42" s="29" t="str">
        <f>IF(AND('MAPA DE RIESGO'!$Z$55="Baja",'MAPA DE RIESGO'!$AB$55="Mayor"),CONCATENATE("R7C",'MAPA DE RIESGO'!$P$55),"")</f>
        <v/>
      </c>
      <c r="AF42" s="29" t="str">
        <f>IF(AND('MAPA DE RIESGO'!$Z$56="Baja",'MAPA DE RIESGO'!$AB$56="Mayor"),CONCATENATE("R7C",'MAPA DE RIESGO'!$P$56),"")</f>
        <v/>
      </c>
      <c r="AG42" s="25" t="str">
        <f>IF(AND('MAPA DE RIESGO'!$Z$57="Baja",'MAPA DE RIESGO'!$AB$57="Mayor"),CONCATENATE("R7C",'MAPA DE RIESGO'!$P$57),"")</f>
        <v/>
      </c>
      <c r="AH42" s="26" t="str">
        <f>IF(AND('MAPA DE RIESGO'!$Z$52="Baja",'MAPA DE RIESGO'!$AB$52="Catastrófico"),CONCATENATE("R7C",'MAPA DE RIESGO'!$P$52),"")</f>
        <v/>
      </c>
      <c r="AI42" s="27" t="str">
        <f>IF(AND('MAPA DE RIESGO'!$Z$53="Baja",'MAPA DE RIESGO'!$AB$53="Catastrófico"),CONCATENATE("R7C",'MAPA DE RIESGO'!$P$53),"")</f>
        <v/>
      </c>
      <c r="AJ42" s="27" t="str">
        <f>IF(AND('MAPA DE RIESGO'!$Z$54="Baja",'MAPA DE RIESGO'!$AB$54="Catastrófico"),CONCATENATE("R7C",'MAPA DE RIESGO'!$P$54),"")</f>
        <v/>
      </c>
      <c r="AK42" s="27" t="str">
        <f>IF(AND('MAPA DE RIESGO'!$Z$55="Baja",'MAPA DE RIESGO'!$AB$55="Catastrófico"),CONCATENATE("R7C",'MAPA DE RIESGO'!$P$55),"")</f>
        <v/>
      </c>
      <c r="AL42" s="27" t="str">
        <f>IF(AND('MAPA DE RIESGO'!$Z$56="Baja",'MAPA DE RIESGO'!$AB$56="Catastrófico"),CONCATENATE("R7C",'MAPA DE RIESGO'!$P$56),"")</f>
        <v/>
      </c>
      <c r="AM42" s="28" t="str">
        <f>IF(AND('MAPA DE RIESGO'!$Z$57="Baja",'MAPA DE RIESGO'!$AB$57="Catastrófico"),CONCATENATE("R7C",'MAPA DE RIESGO'!$P$57),"")</f>
        <v/>
      </c>
      <c r="AN42" s="55"/>
      <c r="AO42" s="547"/>
      <c r="AP42" s="548"/>
      <c r="AQ42" s="548"/>
      <c r="AR42" s="548"/>
      <c r="AS42" s="548"/>
      <c r="AT42" s="549"/>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row>
    <row r="43" spans="1:80" ht="15" customHeight="1" x14ac:dyDescent="0.25">
      <c r="A43" s="55"/>
      <c r="B43" s="427"/>
      <c r="C43" s="427"/>
      <c r="D43" s="428"/>
      <c r="E43" s="528"/>
      <c r="F43" s="529"/>
      <c r="G43" s="529"/>
      <c r="H43" s="529"/>
      <c r="I43" s="527"/>
      <c r="J43" s="48" t="str">
        <f>IF(AND('MAPA DE RIESGO'!$Z$58="Baja",'MAPA DE RIESGO'!$AB$58="Leve"),CONCATENATE("R8C",'MAPA DE RIESGO'!$P$58),"")</f>
        <v/>
      </c>
      <c r="K43" s="49" t="str">
        <f>IF(AND('MAPA DE RIESGO'!$Z$59="Baja",'MAPA DE RIESGO'!$AB$59="Leve"),CONCATENATE("R8C",'MAPA DE RIESGO'!$P$59),"")</f>
        <v/>
      </c>
      <c r="L43" s="49" t="str">
        <f>IF(AND('MAPA DE RIESGO'!$Z$60="Baja",'MAPA DE RIESGO'!$AB$60="Leve"),CONCATENATE("R8C",'MAPA DE RIESGO'!$P$60),"")</f>
        <v/>
      </c>
      <c r="M43" s="49" t="str">
        <f>IF(AND('MAPA DE RIESGO'!$Z$61="Baja",'MAPA DE RIESGO'!$AB$61="Leve"),CONCATENATE("R8C",'MAPA DE RIESGO'!$P$61),"")</f>
        <v/>
      </c>
      <c r="N43" s="49" t="str">
        <f>IF(AND('MAPA DE RIESGO'!$Z$62="Baja",'MAPA DE RIESGO'!$AB$62="Leve"),CONCATENATE("R8C",'MAPA DE RIESGO'!$P$62),"")</f>
        <v/>
      </c>
      <c r="O43" s="50" t="str">
        <f>IF(AND('MAPA DE RIESGO'!$Z$63="Baja",'MAPA DE RIESGO'!$AB$63="Leve"),CONCATENATE("R8C",'MAPA DE RIESGO'!$P$63),"")</f>
        <v/>
      </c>
      <c r="P43" s="39" t="str">
        <f>IF(AND('MAPA DE RIESGO'!$Z$58="Baja",'MAPA DE RIESGO'!$AB$58="Menor"),CONCATENATE("R8C",'MAPA DE RIESGO'!$P$58),"")</f>
        <v/>
      </c>
      <c r="Q43" s="40" t="str">
        <f>IF(AND('MAPA DE RIESGO'!$Z$59="Baja",'MAPA DE RIESGO'!$AB$59="Menor"),CONCATENATE("R8C",'MAPA DE RIESGO'!$P$59),"")</f>
        <v/>
      </c>
      <c r="R43" s="40" t="str">
        <f>IF(AND('MAPA DE RIESGO'!$Z$60="Baja",'MAPA DE RIESGO'!$AB$60="Menor"),CONCATENATE("R8C",'MAPA DE RIESGO'!$P$60),"")</f>
        <v/>
      </c>
      <c r="S43" s="40" t="str">
        <f>IF(AND('MAPA DE RIESGO'!$Z$61="Baja",'MAPA DE RIESGO'!$AB$61="Menor"),CONCATENATE("R8C",'MAPA DE RIESGO'!$P$61),"")</f>
        <v/>
      </c>
      <c r="T43" s="40" t="str">
        <f>IF(AND('MAPA DE RIESGO'!$Z$62="Baja",'MAPA DE RIESGO'!$AB$62="Menor"),CONCATENATE("R8C",'MAPA DE RIESGO'!$P$62),"")</f>
        <v/>
      </c>
      <c r="U43" s="41" t="str">
        <f>IF(AND('MAPA DE RIESGO'!$Z$63="Baja",'MAPA DE RIESGO'!$AB$63="Menor"),CONCATENATE("R8C",'MAPA DE RIESGO'!$P$63),"")</f>
        <v/>
      </c>
      <c r="V43" s="39" t="str">
        <f>IF(AND('MAPA DE RIESGO'!$Z$58="Baja",'MAPA DE RIESGO'!$AB$58="Moderado"),CONCATENATE("R8C",'MAPA DE RIESGO'!$P$58),"")</f>
        <v/>
      </c>
      <c r="W43" s="40" t="str">
        <f>IF(AND('MAPA DE RIESGO'!$Z$59="Baja",'MAPA DE RIESGO'!$AB$59="Moderado"),CONCATENATE("R8C",'MAPA DE RIESGO'!$P$59),"")</f>
        <v/>
      </c>
      <c r="X43" s="40" t="str">
        <f>IF(AND('MAPA DE RIESGO'!$Z$60="Baja",'MAPA DE RIESGO'!$AB$60="Moderado"),CONCATENATE("R8C",'MAPA DE RIESGO'!$P$60),"")</f>
        <v/>
      </c>
      <c r="Y43" s="40" t="str">
        <f>IF(AND('MAPA DE RIESGO'!$Z$61="Baja",'MAPA DE RIESGO'!$AB$61="Moderado"),CONCATENATE("R8C",'MAPA DE RIESGO'!$P$61),"")</f>
        <v/>
      </c>
      <c r="Z43" s="40" t="str">
        <f>IF(AND('MAPA DE RIESGO'!$Z$62="Baja",'MAPA DE RIESGO'!$AB$62="Moderado"),CONCATENATE("R8C",'MAPA DE RIESGO'!$P$62),"")</f>
        <v/>
      </c>
      <c r="AA43" s="41" t="str">
        <f>IF(AND('MAPA DE RIESGO'!$Z$63="Baja",'MAPA DE RIESGO'!$AB$63="Moderado"),CONCATENATE("R8C",'MAPA DE RIESGO'!$P$63),"")</f>
        <v/>
      </c>
      <c r="AB43" s="23" t="str">
        <f>IF(AND('MAPA DE RIESGO'!$Z$58="Baja",'MAPA DE RIESGO'!$AB$58="Mayor"),CONCATENATE("R8C",'MAPA DE RIESGO'!$P$58),"")</f>
        <v/>
      </c>
      <c r="AC43" s="24" t="str">
        <f>IF(AND('MAPA DE RIESGO'!$Z$59="Baja",'MAPA DE RIESGO'!$AB$59="Mayor"),CONCATENATE("R8C",'MAPA DE RIESGO'!$P$59),"")</f>
        <v/>
      </c>
      <c r="AD43" s="29" t="str">
        <f>IF(AND('MAPA DE RIESGO'!$Z$60="Baja",'MAPA DE RIESGO'!$AB$60="Mayor"),CONCATENATE("R8C",'MAPA DE RIESGO'!$P$60),"")</f>
        <v/>
      </c>
      <c r="AE43" s="29" t="str">
        <f>IF(AND('MAPA DE RIESGO'!$Z$61="Baja",'MAPA DE RIESGO'!$AB$61="Mayor"),CONCATENATE("R8C",'MAPA DE RIESGO'!$P$61),"")</f>
        <v/>
      </c>
      <c r="AF43" s="29" t="str">
        <f>IF(AND('MAPA DE RIESGO'!$Z$62="Baja",'MAPA DE RIESGO'!$AB$62="Mayor"),CONCATENATE("R8C",'MAPA DE RIESGO'!$P$62),"")</f>
        <v/>
      </c>
      <c r="AG43" s="25" t="str">
        <f>IF(AND('MAPA DE RIESGO'!$Z$63="Baja",'MAPA DE RIESGO'!$AB$63="Mayor"),CONCATENATE("R8C",'MAPA DE RIESGO'!$P$63),"")</f>
        <v/>
      </c>
      <c r="AH43" s="26" t="str">
        <f>IF(AND('MAPA DE RIESGO'!$Z$58="Baja",'MAPA DE RIESGO'!$AB$58="Catastrófico"),CONCATENATE("R8C",'MAPA DE RIESGO'!$P$58),"")</f>
        <v/>
      </c>
      <c r="AI43" s="27" t="str">
        <f>IF(AND('MAPA DE RIESGO'!$Z$59="Baja",'MAPA DE RIESGO'!$AB$59="Catastrófico"),CONCATENATE("R8C",'MAPA DE RIESGO'!$P$59),"")</f>
        <v/>
      </c>
      <c r="AJ43" s="27" t="str">
        <f>IF(AND('MAPA DE RIESGO'!$Z$60="Baja",'MAPA DE RIESGO'!$AB$60="Catastrófico"),CONCATENATE("R8C",'MAPA DE RIESGO'!$P$60),"")</f>
        <v/>
      </c>
      <c r="AK43" s="27" t="str">
        <f>IF(AND('MAPA DE RIESGO'!$Z$61="Baja",'MAPA DE RIESGO'!$AB$61="Catastrófico"),CONCATENATE("R8C",'MAPA DE RIESGO'!$P$61),"")</f>
        <v/>
      </c>
      <c r="AL43" s="27" t="str">
        <f>IF(AND('MAPA DE RIESGO'!$Z$62="Baja",'MAPA DE RIESGO'!$AB$62="Catastrófico"),CONCATENATE("R8C",'MAPA DE RIESGO'!$P$62),"")</f>
        <v/>
      </c>
      <c r="AM43" s="28" t="str">
        <f>IF(AND('MAPA DE RIESGO'!$Z$63="Baja",'MAPA DE RIESGO'!$AB$63="Catastrófico"),CONCATENATE("R8C",'MAPA DE RIESGO'!$P$63),"")</f>
        <v/>
      </c>
      <c r="AN43" s="55"/>
      <c r="AO43" s="547"/>
      <c r="AP43" s="548"/>
      <c r="AQ43" s="548"/>
      <c r="AR43" s="548"/>
      <c r="AS43" s="548"/>
      <c r="AT43" s="549"/>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row>
    <row r="44" spans="1:80" ht="15" customHeight="1" x14ac:dyDescent="0.25">
      <c r="A44" s="55"/>
      <c r="B44" s="427"/>
      <c r="C44" s="427"/>
      <c r="D44" s="428"/>
      <c r="E44" s="528"/>
      <c r="F44" s="529"/>
      <c r="G44" s="529"/>
      <c r="H44" s="529"/>
      <c r="I44" s="527"/>
      <c r="J44" s="48" t="str">
        <f>IF(AND('MAPA DE RIESGO'!$Z$64="Baja",'MAPA DE RIESGO'!$AB$64="Leve"),CONCATENATE("R9C",'MAPA DE RIESGO'!$P$64),"")</f>
        <v/>
      </c>
      <c r="K44" s="49" t="str">
        <f>IF(AND('MAPA DE RIESGO'!$Z$65="Baja",'MAPA DE RIESGO'!$AB$65="Leve"),CONCATENATE("R9C",'MAPA DE RIESGO'!$P$65),"")</f>
        <v/>
      </c>
      <c r="L44" s="49" t="str">
        <f>IF(AND('MAPA DE RIESGO'!$Z$66="Baja",'MAPA DE RIESGO'!$AB$66="Leve"),CONCATENATE("R9C",'MAPA DE RIESGO'!$P$66),"")</f>
        <v/>
      </c>
      <c r="M44" s="49" t="str">
        <f>IF(AND('MAPA DE RIESGO'!$Z$67="Baja",'MAPA DE RIESGO'!$AB$67="Leve"),CONCATENATE("R9C",'MAPA DE RIESGO'!$P$67),"")</f>
        <v/>
      </c>
      <c r="N44" s="49" t="str">
        <f>IF(AND('MAPA DE RIESGO'!$Z$68="Baja",'MAPA DE RIESGO'!$AB$68="Leve"),CONCATENATE("R9C",'MAPA DE RIESGO'!$P$68),"")</f>
        <v/>
      </c>
      <c r="O44" s="50" t="str">
        <f>IF(AND('MAPA DE RIESGO'!$Z$69="Baja",'MAPA DE RIESGO'!$AB$69="Leve"),CONCATENATE("R9C",'MAPA DE RIESGO'!$P$69),"")</f>
        <v/>
      </c>
      <c r="P44" s="39" t="str">
        <f>IF(AND('MAPA DE RIESGO'!$Z$64="Baja",'MAPA DE RIESGO'!$AB$64="Menor"),CONCATENATE("R9C",'MAPA DE RIESGO'!$P$64),"")</f>
        <v/>
      </c>
      <c r="Q44" s="40" t="str">
        <f>IF(AND('MAPA DE RIESGO'!$Z$65="Baja",'MAPA DE RIESGO'!$AB$65="Menor"),CONCATENATE("R9C",'MAPA DE RIESGO'!$P$65),"")</f>
        <v/>
      </c>
      <c r="R44" s="40" t="str">
        <f>IF(AND('MAPA DE RIESGO'!$Z$66="Baja",'MAPA DE RIESGO'!$AB$66="Menor"),CONCATENATE("R9C",'MAPA DE RIESGO'!$P$66),"")</f>
        <v/>
      </c>
      <c r="S44" s="40" t="str">
        <f>IF(AND('MAPA DE RIESGO'!$Z$67="Baja",'MAPA DE RIESGO'!$AB$67="Menor"),CONCATENATE("R9C",'MAPA DE RIESGO'!$P$67),"")</f>
        <v/>
      </c>
      <c r="T44" s="40" t="str">
        <f>IF(AND('MAPA DE RIESGO'!$Z$68="Baja",'MAPA DE RIESGO'!$AB$68="Menor"),CONCATENATE("R9C",'MAPA DE RIESGO'!$P$68),"")</f>
        <v/>
      </c>
      <c r="U44" s="41" t="str">
        <f>IF(AND('MAPA DE RIESGO'!$Z$69="Baja",'MAPA DE RIESGO'!$AB$69="Menor"),CONCATENATE("R9C",'MAPA DE RIESGO'!$P$69),"")</f>
        <v/>
      </c>
      <c r="V44" s="39" t="str">
        <f>IF(AND('MAPA DE RIESGO'!$Z$64="Baja",'MAPA DE RIESGO'!$AB$64="Moderado"),CONCATENATE("R9C",'MAPA DE RIESGO'!$P$64),"")</f>
        <v/>
      </c>
      <c r="W44" s="40" t="str">
        <f>IF(AND('MAPA DE RIESGO'!$Z$65="Baja",'MAPA DE RIESGO'!$AB$65="Moderado"),CONCATENATE("R9C",'MAPA DE RIESGO'!$P$65),"")</f>
        <v/>
      </c>
      <c r="X44" s="40" t="str">
        <f>IF(AND('MAPA DE RIESGO'!$Z$66="Baja",'MAPA DE RIESGO'!$AB$66="Moderado"),CONCATENATE("R9C",'MAPA DE RIESGO'!$P$66),"")</f>
        <v/>
      </c>
      <c r="Y44" s="40" t="str">
        <f>IF(AND('MAPA DE RIESGO'!$Z$67="Baja",'MAPA DE RIESGO'!$AB$67="Moderado"),CONCATENATE("R9C",'MAPA DE RIESGO'!$P$67),"")</f>
        <v/>
      </c>
      <c r="Z44" s="40" t="str">
        <f>IF(AND('MAPA DE RIESGO'!$Z$68="Baja",'MAPA DE RIESGO'!$AB$68="Moderado"),CONCATENATE("R9C",'MAPA DE RIESGO'!$P$68),"")</f>
        <v/>
      </c>
      <c r="AA44" s="41" t="str">
        <f>IF(AND('MAPA DE RIESGO'!$Z$69="Baja",'MAPA DE RIESGO'!$AB$69="Moderado"),CONCATENATE("R9C",'MAPA DE RIESGO'!$P$69),"")</f>
        <v/>
      </c>
      <c r="AB44" s="23" t="str">
        <f>IF(AND('MAPA DE RIESGO'!$Z$64="Baja",'MAPA DE RIESGO'!$AB$64="Mayor"),CONCATENATE("R9C",'MAPA DE RIESGO'!$P$64),"")</f>
        <v/>
      </c>
      <c r="AC44" s="24" t="str">
        <f>IF(AND('MAPA DE RIESGO'!$Z$65="Baja",'MAPA DE RIESGO'!$AB$65="Mayor"),CONCATENATE("R9C",'MAPA DE RIESGO'!$P$65),"")</f>
        <v/>
      </c>
      <c r="AD44" s="29" t="str">
        <f>IF(AND('MAPA DE RIESGO'!$Z$66="Baja",'MAPA DE RIESGO'!$AB$66="Mayor"),CONCATENATE("R9C",'MAPA DE RIESGO'!$P$66),"")</f>
        <v/>
      </c>
      <c r="AE44" s="29" t="str">
        <f>IF(AND('MAPA DE RIESGO'!$Z$67="Baja",'MAPA DE RIESGO'!$AB$67="Mayor"),CONCATENATE("R9C",'MAPA DE RIESGO'!$P$67),"")</f>
        <v/>
      </c>
      <c r="AF44" s="29" t="str">
        <f>IF(AND('MAPA DE RIESGO'!$Z$68="Baja",'MAPA DE RIESGO'!$AB$68="Mayor"),CONCATENATE("R9C",'MAPA DE RIESGO'!$P$68),"")</f>
        <v/>
      </c>
      <c r="AG44" s="25" t="str">
        <f>IF(AND('MAPA DE RIESGO'!$Z$69="Baja",'MAPA DE RIESGO'!$AB$69="Mayor"),CONCATENATE("R9C",'MAPA DE RIESGO'!$P$69),"")</f>
        <v/>
      </c>
      <c r="AH44" s="26" t="str">
        <f>IF(AND('MAPA DE RIESGO'!$Z$64="Baja",'MAPA DE RIESGO'!$AB$64="Catastrófico"),CONCATENATE("R9C",'MAPA DE RIESGO'!$P$64),"")</f>
        <v/>
      </c>
      <c r="AI44" s="27" t="str">
        <f>IF(AND('MAPA DE RIESGO'!$Z$65="Baja",'MAPA DE RIESGO'!$AB$65="Catastrófico"),CONCATENATE("R9C",'MAPA DE RIESGO'!$P$65),"")</f>
        <v/>
      </c>
      <c r="AJ44" s="27" t="str">
        <f>IF(AND('MAPA DE RIESGO'!$Z$66="Baja",'MAPA DE RIESGO'!$AB$66="Catastrófico"),CONCATENATE("R9C",'MAPA DE RIESGO'!$P$66),"")</f>
        <v/>
      </c>
      <c r="AK44" s="27" t="str">
        <f>IF(AND('MAPA DE RIESGO'!$Z$67="Baja",'MAPA DE RIESGO'!$AB$67="Catastrófico"),CONCATENATE("R9C",'MAPA DE RIESGO'!$P$67),"")</f>
        <v/>
      </c>
      <c r="AL44" s="27" t="str">
        <f>IF(AND('MAPA DE RIESGO'!$Z$68="Baja",'MAPA DE RIESGO'!$AB$68="Catastrófico"),CONCATENATE("R9C",'MAPA DE RIESGO'!$P$68),"")</f>
        <v/>
      </c>
      <c r="AM44" s="28" t="str">
        <f>IF(AND('MAPA DE RIESGO'!$Z$69="Baja",'MAPA DE RIESGO'!$AB$69="Catastrófico"),CONCATENATE("R9C",'MAPA DE RIESGO'!$P$69),"")</f>
        <v/>
      </c>
      <c r="AN44" s="55"/>
      <c r="AO44" s="547"/>
      <c r="AP44" s="548"/>
      <c r="AQ44" s="548"/>
      <c r="AR44" s="548"/>
      <c r="AS44" s="548"/>
      <c r="AT44" s="549"/>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row>
    <row r="45" spans="1:80" ht="15.75" customHeight="1" thickBot="1" x14ac:dyDescent="0.3">
      <c r="A45" s="55"/>
      <c r="B45" s="427"/>
      <c r="C45" s="427"/>
      <c r="D45" s="428"/>
      <c r="E45" s="530"/>
      <c r="F45" s="531"/>
      <c r="G45" s="531"/>
      <c r="H45" s="531"/>
      <c r="I45" s="531"/>
      <c r="J45" s="51" t="str">
        <f>IF(AND('MAPA DE RIESGO'!$Z$70="Baja",'MAPA DE RIESGO'!$AB$70="Leve"),CONCATENATE("R10C",'MAPA DE RIESGO'!$P$70),"")</f>
        <v/>
      </c>
      <c r="K45" s="52" t="str">
        <f>IF(AND('MAPA DE RIESGO'!$Z$71="Baja",'MAPA DE RIESGO'!$AB$71="Leve"),CONCATENATE("R10C",'MAPA DE RIESGO'!$P$71),"")</f>
        <v/>
      </c>
      <c r="L45" s="52" t="str">
        <f>IF(AND('MAPA DE RIESGO'!$Z$72="Baja",'MAPA DE RIESGO'!$AB$72="Leve"),CONCATENATE("R10C",'MAPA DE RIESGO'!$P$72),"")</f>
        <v/>
      </c>
      <c r="M45" s="52" t="str">
        <f>IF(AND('MAPA DE RIESGO'!$Z$73="Baja",'MAPA DE RIESGO'!$AB$73="Leve"),CONCATENATE("R10C",'MAPA DE RIESGO'!$P$73),"")</f>
        <v/>
      </c>
      <c r="N45" s="52" t="str">
        <f>IF(AND('MAPA DE RIESGO'!$Z$74="Baja",'MAPA DE RIESGO'!$AB$74="Leve"),CONCATENATE("R10C",'MAPA DE RIESGO'!$P$74),"")</f>
        <v/>
      </c>
      <c r="O45" s="53" t="str">
        <f>IF(AND('MAPA DE RIESGO'!$Z$75="Baja",'MAPA DE RIESGO'!$AB$75="Leve"),CONCATENATE("R10C",'MAPA DE RIESGO'!$P$75),"")</f>
        <v/>
      </c>
      <c r="P45" s="39" t="str">
        <f>IF(AND('MAPA DE RIESGO'!$Z$70="Baja",'MAPA DE RIESGO'!$AB$70="Menor"),CONCATENATE("R10C",'MAPA DE RIESGO'!$P$70),"")</f>
        <v/>
      </c>
      <c r="Q45" s="40" t="str">
        <f>IF(AND('MAPA DE RIESGO'!$Z$71="Baja",'MAPA DE RIESGO'!$AB$71="Menor"),CONCATENATE("R10C",'MAPA DE RIESGO'!$P$71),"")</f>
        <v/>
      </c>
      <c r="R45" s="40" t="str">
        <f>IF(AND('MAPA DE RIESGO'!$Z$72="Baja",'MAPA DE RIESGO'!$AB$72="Menor"),CONCATENATE("R10C",'MAPA DE RIESGO'!$P$72),"")</f>
        <v/>
      </c>
      <c r="S45" s="40" t="str">
        <f>IF(AND('MAPA DE RIESGO'!$Z$73="Baja",'MAPA DE RIESGO'!$AB$73="Menor"),CONCATENATE("R10C",'MAPA DE RIESGO'!$P$73),"")</f>
        <v/>
      </c>
      <c r="T45" s="40" t="str">
        <f>IF(AND('MAPA DE RIESGO'!$Z$74="Baja",'MAPA DE RIESGO'!$AB$74="Menor"),CONCATENATE("R10C",'MAPA DE RIESGO'!$P$74),"")</f>
        <v/>
      </c>
      <c r="U45" s="41" t="str">
        <f>IF(AND('MAPA DE RIESGO'!$Z$75="Baja",'MAPA DE RIESGO'!$AB$75="Menor"),CONCATENATE("R10C",'MAPA DE RIESGO'!$P$75),"")</f>
        <v/>
      </c>
      <c r="V45" s="42" t="str">
        <f>IF(AND('MAPA DE RIESGO'!$Z$70="Baja",'MAPA DE RIESGO'!$AB$70="Moderado"),CONCATENATE("R10C",'MAPA DE RIESGO'!$P$70),"")</f>
        <v/>
      </c>
      <c r="W45" s="43" t="str">
        <f>IF(AND('MAPA DE RIESGO'!$Z$71="Baja",'MAPA DE RIESGO'!$AB$71="Moderado"),CONCATENATE("R10C",'MAPA DE RIESGO'!$P$71),"")</f>
        <v/>
      </c>
      <c r="X45" s="43" t="str">
        <f>IF(AND('MAPA DE RIESGO'!$Z$72="Baja",'MAPA DE RIESGO'!$AB$72="Moderado"),CONCATENATE("R10C",'MAPA DE RIESGO'!$P$72),"")</f>
        <v/>
      </c>
      <c r="Y45" s="43" t="str">
        <f>IF(AND('MAPA DE RIESGO'!$Z$73="Baja",'MAPA DE RIESGO'!$AB$73="Moderado"),CONCATENATE("R10C",'MAPA DE RIESGO'!$P$73),"")</f>
        <v/>
      </c>
      <c r="Z45" s="43" t="str">
        <f>IF(AND('MAPA DE RIESGO'!$Z$74="Baja",'MAPA DE RIESGO'!$AB$74="Moderado"),CONCATENATE("R10C",'MAPA DE RIESGO'!$P$74),"")</f>
        <v/>
      </c>
      <c r="AA45" s="44" t="str">
        <f>IF(AND('MAPA DE RIESGO'!$Z$75="Baja",'MAPA DE RIESGO'!$AB$75="Moderado"),CONCATENATE("R10C",'MAPA DE RIESGO'!$P$75),"")</f>
        <v/>
      </c>
      <c r="AB45" s="30" t="str">
        <f>IF(AND('MAPA DE RIESGO'!$Z$70="Baja",'MAPA DE RIESGO'!$AB$70="Mayor"),CONCATENATE("R10C",'MAPA DE RIESGO'!$P$70),"")</f>
        <v/>
      </c>
      <c r="AC45" s="31" t="str">
        <f>IF(AND('MAPA DE RIESGO'!$Z$71="Baja",'MAPA DE RIESGO'!$AB$71="Mayor"),CONCATENATE("R10C",'MAPA DE RIESGO'!$P$71),"")</f>
        <v/>
      </c>
      <c r="AD45" s="31" t="str">
        <f>IF(AND('MAPA DE RIESGO'!$Z$72="Baja",'MAPA DE RIESGO'!$AB$72="Mayor"),CONCATENATE("R10C",'MAPA DE RIESGO'!$P$72),"")</f>
        <v/>
      </c>
      <c r="AE45" s="31" t="str">
        <f>IF(AND('MAPA DE RIESGO'!$Z$73="Baja",'MAPA DE RIESGO'!$AB$73="Mayor"),CONCATENATE("R10C",'MAPA DE RIESGO'!$P$73),"")</f>
        <v/>
      </c>
      <c r="AF45" s="31" t="str">
        <f>IF(AND('MAPA DE RIESGO'!$Z$74="Baja",'MAPA DE RIESGO'!$AB$74="Mayor"),CONCATENATE("R10C",'MAPA DE RIESGO'!$P$74),"")</f>
        <v/>
      </c>
      <c r="AG45" s="32" t="str">
        <f>IF(AND('MAPA DE RIESGO'!$Z$75="Baja",'MAPA DE RIESGO'!$AB$75="Mayor"),CONCATENATE("R10C",'MAPA DE RIESGO'!$P$75),"")</f>
        <v/>
      </c>
      <c r="AH45" s="33" t="str">
        <f>IF(AND('MAPA DE RIESGO'!$Z$70="Baja",'MAPA DE RIESGO'!$AB$70="Catastrófico"),CONCATENATE("R10C",'MAPA DE RIESGO'!$P$70),"")</f>
        <v/>
      </c>
      <c r="AI45" s="34" t="str">
        <f>IF(AND('MAPA DE RIESGO'!$Z$71="Baja",'MAPA DE RIESGO'!$AB$71="Catastrófico"),CONCATENATE("R10C",'MAPA DE RIESGO'!$P$71),"")</f>
        <v/>
      </c>
      <c r="AJ45" s="34" t="str">
        <f>IF(AND('MAPA DE RIESGO'!$Z$72="Baja",'MAPA DE RIESGO'!$AB$72="Catastrófico"),CONCATENATE("R10C",'MAPA DE RIESGO'!$P$72),"")</f>
        <v/>
      </c>
      <c r="AK45" s="34" t="str">
        <f>IF(AND('MAPA DE RIESGO'!$Z$73="Baja",'MAPA DE RIESGO'!$AB$73="Catastrófico"),CONCATENATE("R10C",'MAPA DE RIESGO'!$P$73),"")</f>
        <v/>
      </c>
      <c r="AL45" s="34" t="str">
        <f>IF(AND('MAPA DE RIESGO'!$Z$74="Baja",'MAPA DE RIESGO'!$AB$74="Catastrófico"),CONCATENATE("R10C",'MAPA DE RIESGO'!$P$74),"")</f>
        <v/>
      </c>
      <c r="AM45" s="35" t="str">
        <f>IF(AND('MAPA DE RIESGO'!$Z$75="Baja",'MAPA DE RIESGO'!$AB$75="Catastrófico"),CONCATENATE("R10C",'MAPA DE RIESGO'!$P$75),"")</f>
        <v/>
      </c>
      <c r="AN45" s="55"/>
      <c r="AO45" s="550"/>
      <c r="AP45" s="551"/>
      <c r="AQ45" s="551"/>
      <c r="AR45" s="551"/>
      <c r="AS45" s="551"/>
      <c r="AT45" s="552"/>
    </row>
    <row r="46" spans="1:80" ht="46.5" customHeight="1" x14ac:dyDescent="0.35">
      <c r="A46" s="55"/>
      <c r="B46" s="427"/>
      <c r="C46" s="427"/>
      <c r="D46" s="428"/>
      <c r="E46" s="524" t="s">
        <v>104</v>
      </c>
      <c r="F46" s="525"/>
      <c r="G46" s="525"/>
      <c r="H46" s="525"/>
      <c r="I46" s="541"/>
      <c r="J46" s="45" t="str">
        <f ca="1">IF(AND('MAPA DE RIESGO'!$Z$16="Muy Baja",'MAPA DE RIESGO'!$AB$16="Leve"),CONCATENATE("R1C",'MAPA DE RIESGO'!$P$16),"")</f>
        <v/>
      </c>
      <c r="K46" s="46" t="str">
        <f>IF(AND('MAPA DE RIESGO'!$Z$17="Muy Baja",'MAPA DE RIESGO'!$AB$17="Leve"),CONCATENATE("R1C",'MAPA DE RIESGO'!$P$17),"")</f>
        <v/>
      </c>
      <c r="L46" s="46" t="str">
        <f>IF(AND('MAPA DE RIESGO'!$Z$18="Muy Baja",'MAPA DE RIESGO'!$AB$18="Leve"),CONCATENATE("R1C",'MAPA DE RIESGO'!$P$18),"")</f>
        <v/>
      </c>
      <c r="M46" s="46" t="str">
        <f>IF(AND('MAPA DE RIESGO'!$Z$19="Muy Baja",'MAPA DE RIESGO'!$AB$19="Leve"),CONCATENATE("R1C",'MAPA DE RIESGO'!$P$19),"")</f>
        <v/>
      </c>
      <c r="N46" s="46" t="str">
        <f>IF(AND('MAPA DE RIESGO'!$Z$20="Muy Baja",'MAPA DE RIESGO'!$AB$20="Leve"),CONCATENATE("R1C",'MAPA DE RIESGO'!$P$20),"")</f>
        <v/>
      </c>
      <c r="O46" s="47" t="str">
        <f>IF(AND('MAPA DE RIESGO'!$Z$21="Muy Baja",'MAPA DE RIESGO'!$AB$21="Leve"),CONCATENATE("R1C",'MAPA DE RIESGO'!$P$21),"")</f>
        <v/>
      </c>
      <c r="P46" s="45" t="str">
        <f ca="1">IF(AND('MAPA DE RIESGO'!$Z$16="Muy Baja",'MAPA DE RIESGO'!$AB$16="Menor"),CONCATENATE("R1C",'MAPA DE RIESGO'!$P$16),"")</f>
        <v/>
      </c>
      <c r="Q46" s="46" t="str">
        <f>IF(AND('MAPA DE RIESGO'!$Z$17="Muy Baja",'MAPA DE RIESGO'!$AB$17="Menor"),CONCATENATE("R1C",'MAPA DE RIESGO'!$P$17),"")</f>
        <v/>
      </c>
      <c r="R46" s="46" t="str">
        <f>IF(AND('MAPA DE RIESGO'!$Z$18="Muy Baja",'MAPA DE RIESGO'!$AB$18="Menor"),CONCATENATE("R1C",'MAPA DE RIESGO'!$P$18),"")</f>
        <v/>
      </c>
      <c r="S46" s="46" t="str">
        <f>IF(AND('MAPA DE RIESGO'!$Z$19="Muy Baja",'MAPA DE RIESGO'!$AB$19="Menor"),CONCATENATE("R1C",'MAPA DE RIESGO'!$P$19),"")</f>
        <v/>
      </c>
      <c r="T46" s="46" t="str">
        <f>IF(AND('MAPA DE RIESGO'!$Z$20="Muy Baja",'MAPA DE RIESGO'!$AB$20="Menor"),CONCATENATE("R1C",'MAPA DE RIESGO'!$P$20),"")</f>
        <v/>
      </c>
      <c r="U46" s="47" t="str">
        <f>IF(AND('MAPA DE RIESGO'!$Z$21="Muy Baja",'MAPA DE RIESGO'!$AB$21="Menor"),CONCATENATE("R1C",'MAPA DE RIESGO'!$P$21),"")</f>
        <v/>
      </c>
      <c r="V46" s="36" t="str">
        <f ca="1">IF(AND('MAPA DE RIESGO'!$Z$16="Muy Baja",'MAPA DE RIESGO'!$AB$16="Moderado"),CONCATENATE("R1C",'MAPA DE RIESGO'!$P$16),"")</f>
        <v/>
      </c>
      <c r="W46" s="54" t="str">
        <f>IF(AND('MAPA DE RIESGO'!$Z$17="Muy Baja",'MAPA DE RIESGO'!$AB$17="Moderado"),CONCATENATE("R1C",'MAPA DE RIESGO'!$P$17),"")</f>
        <v/>
      </c>
      <c r="X46" s="37" t="str">
        <f>IF(AND('MAPA DE RIESGO'!$Z$18="Muy Baja",'MAPA DE RIESGO'!$AB$18="Moderado"),CONCATENATE("R1C",'MAPA DE RIESGO'!$P$18),"")</f>
        <v/>
      </c>
      <c r="Y46" s="37" t="str">
        <f>IF(AND('MAPA DE RIESGO'!$Z$19="Muy Baja",'MAPA DE RIESGO'!$AB$19="Moderado"),CONCATENATE("R1C",'MAPA DE RIESGO'!$P$19),"")</f>
        <v/>
      </c>
      <c r="Z46" s="37" t="str">
        <f>IF(AND('MAPA DE RIESGO'!$Z$20="Muy Baja",'MAPA DE RIESGO'!$AB$20="Moderado"),CONCATENATE("R1C",'MAPA DE RIESGO'!$P$20),"")</f>
        <v/>
      </c>
      <c r="AA46" s="38" t="str">
        <f>IF(AND('MAPA DE RIESGO'!$Z$21="Muy Baja",'MAPA DE RIESGO'!$AB$21="Moderado"),CONCATENATE("R1C",'MAPA DE RIESGO'!$P$21),"")</f>
        <v/>
      </c>
      <c r="AB46" s="17" t="str">
        <f ca="1">IF(AND('MAPA DE RIESGO'!$Z$16="Muy Baja",'MAPA DE RIESGO'!$AB$16="Mayor"),CONCATENATE("R1C",'MAPA DE RIESGO'!$P$16),"")</f>
        <v/>
      </c>
      <c r="AC46" s="18" t="str">
        <f>IF(AND('MAPA DE RIESGO'!$Z$17="Muy Baja",'MAPA DE RIESGO'!$AB$17="Mayor"),CONCATENATE("R1C",'MAPA DE RIESGO'!$P$17),"")</f>
        <v/>
      </c>
      <c r="AD46" s="18" t="str">
        <f>IF(AND('MAPA DE RIESGO'!$Z$18="Muy Baja",'MAPA DE RIESGO'!$AB$18="Mayor"),CONCATENATE("R1C",'MAPA DE RIESGO'!$P$18),"")</f>
        <v/>
      </c>
      <c r="AE46" s="18" t="str">
        <f>IF(AND('MAPA DE RIESGO'!$Z$19="Muy Baja",'MAPA DE RIESGO'!$AB$19="Mayor"),CONCATENATE("R1C",'MAPA DE RIESGO'!$P$19),"")</f>
        <v/>
      </c>
      <c r="AF46" s="18" t="str">
        <f>IF(AND('MAPA DE RIESGO'!$Z$20="Muy Baja",'MAPA DE RIESGO'!$AB$20="Mayor"),CONCATENATE("R1C",'MAPA DE RIESGO'!$P$20),"")</f>
        <v/>
      </c>
      <c r="AG46" s="19" t="str">
        <f>IF(AND('MAPA DE RIESGO'!$Z$21="Muy Baja",'MAPA DE RIESGO'!$AB$21="Mayor"),CONCATENATE("R1C",'MAPA DE RIESGO'!$P$21),"")</f>
        <v/>
      </c>
      <c r="AH46" s="20" t="str">
        <f ca="1">IF(AND('MAPA DE RIESGO'!$Z$16="Muy Baja",'MAPA DE RIESGO'!$AB$16="Catastrófico"),CONCATENATE("R1C",'MAPA DE RIESGO'!$P$16),"")</f>
        <v/>
      </c>
      <c r="AI46" s="21" t="str">
        <f>IF(AND('MAPA DE RIESGO'!$Z$17="Muy Baja",'MAPA DE RIESGO'!$AB$17="Catastrófico"),CONCATENATE("R1C",'MAPA DE RIESGO'!$P$17),"")</f>
        <v/>
      </c>
      <c r="AJ46" s="21" t="str">
        <f>IF(AND('MAPA DE RIESGO'!$Z$18="Muy Baja",'MAPA DE RIESGO'!$AB$18="Catastrófico"),CONCATENATE("R1C",'MAPA DE RIESGO'!$P$18),"")</f>
        <v/>
      </c>
      <c r="AK46" s="21" t="str">
        <f>IF(AND('MAPA DE RIESGO'!$Z$19="Muy Baja",'MAPA DE RIESGO'!$AB$19="Catastrófico"),CONCATENATE("R1C",'MAPA DE RIESGO'!$P$19),"")</f>
        <v/>
      </c>
      <c r="AL46" s="21" t="str">
        <f>IF(AND('MAPA DE RIESGO'!$Z$20="Muy Baja",'MAPA DE RIESGO'!$AB$20="Catastrófico"),CONCATENATE("R1C",'MAPA DE RIESGO'!$P$20),"")</f>
        <v/>
      </c>
      <c r="AM46" s="22" t="str">
        <f>IF(AND('MAPA DE RIESGO'!$Z$21="Muy Baja",'MAPA DE RIESGO'!$AB$21="Catastrófico"),CONCATENATE("R1C",'MAPA DE RIESGO'!$P$21),"")</f>
        <v/>
      </c>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ht="46.5" customHeight="1" x14ac:dyDescent="0.25">
      <c r="A47" s="55"/>
      <c r="B47" s="427"/>
      <c r="C47" s="427"/>
      <c r="D47" s="428"/>
      <c r="E47" s="526"/>
      <c r="F47" s="527"/>
      <c r="G47" s="527"/>
      <c r="H47" s="527"/>
      <c r="I47" s="542"/>
      <c r="J47" s="48" t="str">
        <f>IF(AND('MAPA DE RIESGO'!$Z$22="Muy Baja",'MAPA DE RIESGO'!$AB$22="Leve"),CONCATENATE("R2C",'MAPA DE RIESGO'!$P$22),"")</f>
        <v/>
      </c>
      <c r="K47" s="49" t="str">
        <f>IF(AND('MAPA DE RIESGO'!$Z$23="Muy Baja",'MAPA DE RIESGO'!$AB$23="Leve"),CONCATENATE("R2C",'MAPA DE RIESGO'!$P$23),"")</f>
        <v/>
      </c>
      <c r="L47" s="49" t="str">
        <f>IF(AND('MAPA DE RIESGO'!$Z$24="Muy Baja",'MAPA DE RIESGO'!$AB$24="Leve"),CONCATENATE("R2C",'MAPA DE RIESGO'!$P$24),"")</f>
        <v/>
      </c>
      <c r="M47" s="49" t="str">
        <f>IF(AND('MAPA DE RIESGO'!$Z$25="Muy Baja",'MAPA DE RIESGO'!$AB$25="Leve"),CONCATENATE("R2C",'MAPA DE RIESGO'!$P$25),"")</f>
        <v/>
      </c>
      <c r="N47" s="49" t="str">
        <f>IF(AND('MAPA DE RIESGO'!$Z$26="Muy Baja",'MAPA DE RIESGO'!$AB$26="Leve"),CONCATENATE("R2C",'MAPA DE RIESGO'!$P$26),"")</f>
        <v/>
      </c>
      <c r="O47" s="50" t="str">
        <f>IF(AND('MAPA DE RIESGO'!$Z$27="Muy Baja",'MAPA DE RIESGO'!$AB$27="Leve"),CONCATENATE("R2C",'MAPA DE RIESGO'!$P$27),"")</f>
        <v/>
      </c>
      <c r="P47" s="48" t="str">
        <f>IF(AND('MAPA DE RIESGO'!$Z$22="Muy Baja",'MAPA DE RIESGO'!$AB$22="Menor"),CONCATENATE("R2C",'MAPA DE RIESGO'!$P$22),"")</f>
        <v/>
      </c>
      <c r="Q47" s="49" t="str">
        <f>IF(AND('MAPA DE RIESGO'!$Z$23="Muy Baja",'MAPA DE RIESGO'!$AB$23="Menor"),CONCATENATE("R2C",'MAPA DE RIESGO'!$P$23),"")</f>
        <v/>
      </c>
      <c r="R47" s="49" t="str">
        <f>IF(AND('MAPA DE RIESGO'!$Z$24="Muy Baja",'MAPA DE RIESGO'!$AB$24="Menor"),CONCATENATE("R2C",'MAPA DE RIESGO'!$P$24),"")</f>
        <v/>
      </c>
      <c r="S47" s="49" t="str">
        <f>IF(AND('MAPA DE RIESGO'!$Z$25="Muy Baja",'MAPA DE RIESGO'!$AB$25="Menor"),CONCATENATE("R2C",'MAPA DE RIESGO'!$P$25),"")</f>
        <v/>
      </c>
      <c r="T47" s="49" t="str">
        <f>IF(AND('MAPA DE RIESGO'!$Z$26="Muy Baja",'MAPA DE RIESGO'!$AB$26="Menor"),CONCATENATE("R2C",'MAPA DE RIESGO'!$P$26),"")</f>
        <v/>
      </c>
      <c r="U47" s="50" t="str">
        <f>IF(AND('MAPA DE RIESGO'!$Z$27="Muy Baja",'MAPA DE RIESGO'!$AB$27="Menor"),CONCATENATE("R2C",'MAPA DE RIESGO'!$P$27),"")</f>
        <v/>
      </c>
      <c r="V47" s="39" t="str">
        <f>IF(AND('MAPA DE RIESGO'!$Z$22="Muy Baja",'MAPA DE RIESGO'!$AB$22="Moderado"),CONCATENATE("R2C",'MAPA DE RIESGO'!$P$22),"")</f>
        <v/>
      </c>
      <c r="W47" s="40" t="str">
        <f>IF(AND('MAPA DE RIESGO'!$Z$23="Muy Baja",'MAPA DE RIESGO'!$AB$23="Moderado"),CONCATENATE("R2C",'MAPA DE RIESGO'!$P$23),"")</f>
        <v/>
      </c>
      <c r="X47" s="40" t="str">
        <f>IF(AND('MAPA DE RIESGO'!$Z$24="Muy Baja",'MAPA DE RIESGO'!$AB$24="Moderado"),CONCATENATE("R2C",'MAPA DE RIESGO'!$P$24),"")</f>
        <v/>
      </c>
      <c r="Y47" s="40" t="str">
        <f>IF(AND('MAPA DE RIESGO'!$Z$25="Muy Baja",'MAPA DE RIESGO'!$AB$25="Moderado"),CONCATENATE("R2C",'MAPA DE RIESGO'!$P$25),"")</f>
        <v/>
      </c>
      <c r="Z47" s="40" t="str">
        <f>IF(AND('MAPA DE RIESGO'!$Z$26="Muy Baja",'MAPA DE RIESGO'!$AB$26="Moderado"),CONCATENATE("R2C",'MAPA DE RIESGO'!$P$26),"")</f>
        <v/>
      </c>
      <c r="AA47" s="41" t="str">
        <f>IF(AND('MAPA DE RIESGO'!$Z$27="Muy Baja",'MAPA DE RIESGO'!$AB$27="Moderado"),CONCATENATE("R2C",'MAPA DE RIESGO'!$P$27),"")</f>
        <v/>
      </c>
      <c r="AB47" s="23" t="str">
        <f>IF(AND('MAPA DE RIESGO'!$Z$22="Muy Baja",'MAPA DE RIESGO'!$AB$22="Mayor"),CONCATENATE("R2C",'MAPA DE RIESGO'!$P$22),"")</f>
        <v/>
      </c>
      <c r="AC47" s="24" t="str">
        <f>IF(AND('MAPA DE RIESGO'!$Z$23="Muy Baja",'MAPA DE RIESGO'!$AB$23="Mayor"),CONCATENATE("R2C",'MAPA DE RIESGO'!$P$23),"")</f>
        <v/>
      </c>
      <c r="AD47" s="24" t="str">
        <f>IF(AND('MAPA DE RIESGO'!$Z$24="Muy Baja",'MAPA DE RIESGO'!$AB$24="Mayor"),CONCATENATE("R2C",'MAPA DE RIESGO'!$P$24),"")</f>
        <v/>
      </c>
      <c r="AE47" s="24" t="str">
        <f>IF(AND('MAPA DE RIESGO'!$Z$25="Muy Baja",'MAPA DE RIESGO'!$AB$25="Mayor"),CONCATENATE("R2C",'MAPA DE RIESGO'!$P$25),"")</f>
        <v/>
      </c>
      <c r="AF47" s="24" t="str">
        <f>IF(AND('MAPA DE RIESGO'!$Z$26="Muy Baja",'MAPA DE RIESGO'!$AB$26="Mayor"),CONCATENATE("R2C",'MAPA DE RIESGO'!$P$26),"")</f>
        <v/>
      </c>
      <c r="AG47" s="25" t="str">
        <f>IF(AND('MAPA DE RIESGO'!$Z$27="Muy Baja",'MAPA DE RIESGO'!$AB$27="Mayor"),CONCATENATE("R2C",'MAPA DE RIESGO'!$P$27),"")</f>
        <v/>
      </c>
      <c r="AH47" s="26" t="str">
        <f>IF(AND('MAPA DE RIESGO'!$Z$22="Muy Baja",'MAPA DE RIESGO'!$AB$22="Catastrófico"),CONCATENATE("R2C",'MAPA DE RIESGO'!$P$22),"")</f>
        <v/>
      </c>
      <c r="AI47" s="27" t="str">
        <f>IF(AND('MAPA DE RIESGO'!$Z$23="Muy Baja",'MAPA DE RIESGO'!$AB$23="Catastrófico"),CONCATENATE("R2C",'MAPA DE RIESGO'!$P$23),"")</f>
        <v/>
      </c>
      <c r="AJ47" s="27" t="str">
        <f>IF(AND('MAPA DE RIESGO'!$Z$24="Muy Baja",'MAPA DE RIESGO'!$AB$24="Catastrófico"),CONCATENATE("R2C",'MAPA DE RIESGO'!$P$24),"")</f>
        <v/>
      </c>
      <c r="AK47" s="27" t="str">
        <f>IF(AND('MAPA DE RIESGO'!$Z$25="Muy Baja",'MAPA DE RIESGO'!$AB$25="Catastrófico"),CONCATENATE("R2C",'MAPA DE RIESGO'!$P$25),"")</f>
        <v/>
      </c>
      <c r="AL47" s="27" t="str">
        <f>IF(AND('MAPA DE RIESGO'!$Z$26="Muy Baja",'MAPA DE RIESGO'!$AB$26="Catastrófico"),CONCATENATE("R2C",'MAPA DE RIESGO'!$P$26),"")</f>
        <v/>
      </c>
      <c r="AM47" s="28" t="str">
        <f>IF(AND('MAPA DE RIESGO'!$Z$27="Muy Baja",'MAPA DE RIESGO'!$AB$27="Catastrófico"),CONCATENATE("R2C",'MAPA DE RIESGO'!$P$27),"")</f>
        <v/>
      </c>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ht="15" customHeight="1" x14ac:dyDescent="0.25">
      <c r="A48" s="55"/>
      <c r="B48" s="427"/>
      <c r="C48" s="427"/>
      <c r="D48" s="428"/>
      <c r="E48" s="526"/>
      <c r="F48" s="527"/>
      <c r="G48" s="527"/>
      <c r="H48" s="527"/>
      <c r="I48" s="542"/>
      <c r="J48" s="48" t="str">
        <f>IF(AND('MAPA DE RIESGO'!$Z$28="Muy Baja",'MAPA DE RIESGO'!$AB$28="Leve"),CONCATENATE("R3C",'MAPA DE RIESGO'!$P$28),"")</f>
        <v/>
      </c>
      <c r="K48" s="49" t="str">
        <f>IF(AND('MAPA DE RIESGO'!$Z$29="Muy Baja",'MAPA DE RIESGO'!$AB$29="Leve"),CONCATENATE("R3C",'MAPA DE RIESGO'!$P$29),"")</f>
        <v/>
      </c>
      <c r="L48" s="49" t="str">
        <f>IF(AND('MAPA DE RIESGO'!$Z$30="Muy Baja",'MAPA DE RIESGO'!$AB$30="Leve"),CONCATENATE("R3C",'MAPA DE RIESGO'!$P$30),"")</f>
        <v/>
      </c>
      <c r="M48" s="49" t="str">
        <f>IF(AND('MAPA DE RIESGO'!$Z$31="Muy Baja",'MAPA DE RIESGO'!$AB$31="Leve"),CONCATENATE("R3C",'MAPA DE RIESGO'!$P$31),"")</f>
        <v/>
      </c>
      <c r="N48" s="49" t="str">
        <f>IF(AND('MAPA DE RIESGO'!$Z$32="Muy Baja",'MAPA DE RIESGO'!$AB$32="Leve"),CONCATENATE("R3C",'MAPA DE RIESGO'!$P$32),"")</f>
        <v/>
      </c>
      <c r="O48" s="50" t="str">
        <f>IF(AND('MAPA DE RIESGO'!$Z$33="Muy Baja",'MAPA DE RIESGO'!$AB$33="Leve"),CONCATENATE("R3C",'MAPA DE RIESGO'!$P$33),"")</f>
        <v/>
      </c>
      <c r="P48" s="48" t="str">
        <f>IF(AND('MAPA DE RIESGO'!$Z$28="Muy Baja",'MAPA DE RIESGO'!$AB$28="Menor"),CONCATENATE("R3C",'MAPA DE RIESGO'!$P$28),"")</f>
        <v/>
      </c>
      <c r="Q48" s="49" t="str">
        <f>IF(AND('MAPA DE RIESGO'!$Z$29="Muy Baja",'MAPA DE RIESGO'!$AB$29="Menor"),CONCATENATE("R3C",'MAPA DE RIESGO'!$P$29),"")</f>
        <v/>
      </c>
      <c r="R48" s="49" t="str">
        <f>IF(AND('MAPA DE RIESGO'!$Z$30="Muy Baja",'MAPA DE RIESGO'!$AB$30="Menor"),CONCATENATE("R3C",'MAPA DE RIESGO'!$P$30),"")</f>
        <v/>
      </c>
      <c r="S48" s="49" t="str">
        <f>IF(AND('MAPA DE RIESGO'!$Z$31="Muy Baja",'MAPA DE RIESGO'!$AB$31="Menor"),CONCATENATE("R3C",'MAPA DE RIESGO'!$P$31),"")</f>
        <v/>
      </c>
      <c r="T48" s="49" t="str">
        <f>IF(AND('MAPA DE RIESGO'!$Z$32="Muy Baja",'MAPA DE RIESGO'!$AB$32="Menor"),CONCATENATE("R3C",'MAPA DE RIESGO'!$P$32),"")</f>
        <v/>
      </c>
      <c r="U48" s="50" t="str">
        <f>IF(AND('MAPA DE RIESGO'!$Z$33="Muy Baja",'MAPA DE RIESGO'!$AB$33="Menor"),CONCATENATE("R3C",'MAPA DE RIESGO'!$P$33),"")</f>
        <v/>
      </c>
      <c r="V48" s="39" t="str">
        <f>IF(AND('MAPA DE RIESGO'!$Z$28="Muy Baja",'MAPA DE RIESGO'!$AB$28="Moderado"),CONCATENATE("R3C",'MAPA DE RIESGO'!$P$28),"")</f>
        <v/>
      </c>
      <c r="W48" s="40" t="str">
        <f>IF(AND('MAPA DE RIESGO'!$Z$29="Muy Baja",'MAPA DE RIESGO'!$AB$29="Moderado"),CONCATENATE("R3C",'MAPA DE RIESGO'!$P$29),"")</f>
        <v/>
      </c>
      <c r="X48" s="40" t="str">
        <f>IF(AND('MAPA DE RIESGO'!$Z$30="Muy Baja",'MAPA DE RIESGO'!$AB$30="Moderado"),CONCATENATE("R3C",'MAPA DE RIESGO'!$P$30),"")</f>
        <v/>
      </c>
      <c r="Y48" s="40" t="str">
        <f>IF(AND('MAPA DE RIESGO'!$Z$31="Muy Baja",'MAPA DE RIESGO'!$AB$31="Moderado"),CONCATENATE("R3C",'MAPA DE RIESGO'!$P$31),"")</f>
        <v/>
      </c>
      <c r="Z48" s="40" t="str">
        <f>IF(AND('MAPA DE RIESGO'!$Z$32="Muy Baja",'MAPA DE RIESGO'!$AB$32="Moderado"),CONCATENATE("R3C",'MAPA DE RIESGO'!$P$32),"")</f>
        <v/>
      </c>
      <c r="AA48" s="41" t="str">
        <f>IF(AND('MAPA DE RIESGO'!$Z$33="Muy Baja",'MAPA DE RIESGO'!$AB$33="Moderado"),CONCATENATE("R3C",'MAPA DE RIESGO'!$P$33),"")</f>
        <v/>
      </c>
      <c r="AB48" s="23" t="str">
        <f>IF(AND('MAPA DE RIESGO'!$Z$28="Muy Baja",'MAPA DE RIESGO'!$AB$28="Mayor"),CONCATENATE("R3C",'MAPA DE RIESGO'!$P$28),"")</f>
        <v/>
      </c>
      <c r="AC48" s="24" t="str">
        <f>IF(AND('MAPA DE RIESGO'!$Z$29="Muy Baja",'MAPA DE RIESGO'!$AB$29="Mayor"),CONCATENATE("R3C",'MAPA DE RIESGO'!$P$29),"")</f>
        <v/>
      </c>
      <c r="AD48" s="24" t="str">
        <f>IF(AND('MAPA DE RIESGO'!$Z$30="Muy Baja",'MAPA DE RIESGO'!$AB$30="Mayor"),CONCATENATE("R3C",'MAPA DE RIESGO'!$P$30),"")</f>
        <v/>
      </c>
      <c r="AE48" s="24" t="str">
        <f>IF(AND('MAPA DE RIESGO'!$Z$31="Muy Baja",'MAPA DE RIESGO'!$AB$31="Mayor"),CONCATENATE("R3C",'MAPA DE RIESGO'!$P$31),"")</f>
        <v/>
      </c>
      <c r="AF48" s="24" t="str">
        <f>IF(AND('MAPA DE RIESGO'!$Z$32="Muy Baja",'MAPA DE RIESGO'!$AB$32="Mayor"),CONCATENATE("R3C",'MAPA DE RIESGO'!$P$32),"")</f>
        <v/>
      </c>
      <c r="AG48" s="25" t="str">
        <f>IF(AND('MAPA DE RIESGO'!$Z$33="Muy Baja",'MAPA DE RIESGO'!$AB$33="Mayor"),CONCATENATE("R3C",'MAPA DE RIESGO'!$P$33),"")</f>
        <v/>
      </c>
      <c r="AH48" s="26" t="str">
        <f>IF(AND('MAPA DE RIESGO'!$Z$28="Muy Baja",'MAPA DE RIESGO'!$AB$28="Catastrófico"),CONCATENATE("R3C",'MAPA DE RIESGO'!$P$28),"")</f>
        <v/>
      </c>
      <c r="AI48" s="27" t="str">
        <f>IF(AND('MAPA DE RIESGO'!$Z$29="Muy Baja",'MAPA DE RIESGO'!$AB$29="Catastrófico"),CONCATENATE("R3C",'MAPA DE RIESGO'!$P$29),"")</f>
        <v/>
      </c>
      <c r="AJ48" s="27" t="str">
        <f>IF(AND('MAPA DE RIESGO'!$Z$30="Muy Baja",'MAPA DE RIESGO'!$AB$30="Catastrófico"),CONCATENATE("R3C",'MAPA DE RIESGO'!$P$30),"")</f>
        <v/>
      </c>
      <c r="AK48" s="27" t="str">
        <f>IF(AND('MAPA DE RIESGO'!$Z$31="Muy Baja",'MAPA DE RIESGO'!$AB$31="Catastrófico"),CONCATENATE("R3C",'MAPA DE RIESGO'!$P$31),"")</f>
        <v/>
      </c>
      <c r="AL48" s="27" t="str">
        <f>IF(AND('MAPA DE RIESGO'!$Z$32="Muy Baja",'MAPA DE RIESGO'!$AB$32="Catastrófico"),CONCATENATE("R3C",'MAPA DE RIESGO'!$P$32),"")</f>
        <v/>
      </c>
      <c r="AM48" s="28" t="str">
        <f>IF(AND('MAPA DE RIESGO'!$Z$33="Muy Baja",'MAPA DE RIESGO'!$AB$33="Catastrófico"),CONCATENATE("R3C",'MAPA DE RIESGO'!$P$33),"")</f>
        <v/>
      </c>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ht="15" customHeight="1" x14ac:dyDescent="0.25">
      <c r="A49" s="55"/>
      <c r="B49" s="427"/>
      <c r="C49" s="427"/>
      <c r="D49" s="428"/>
      <c r="E49" s="528"/>
      <c r="F49" s="529"/>
      <c r="G49" s="529"/>
      <c r="H49" s="529"/>
      <c r="I49" s="542"/>
      <c r="J49" s="48" t="str">
        <f>IF(AND('MAPA DE RIESGO'!$Z$34="Muy Baja",'MAPA DE RIESGO'!$AB$34="Leve"),CONCATENATE("R4C",'MAPA DE RIESGO'!$P$34),"")</f>
        <v/>
      </c>
      <c r="K49" s="49" t="str">
        <f>IF(AND('MAPA DE RIESGO'!$Z$35="Muy Baja",'MAPA DE RIESGO'!$AB$35="Leve"),CONCATENATE("R4C",'MAPA DE RIESGO'!$P$35),"")</f>
        <v/>
      </c>
      <c r="L49" s="49" t="str">
        <f>IF(AND('MAPA DE RIESGO'!$Z$36="Muy Baja",'MAPA DE RIESGO'!$AB$36="Leve"),CONCATENATE("R4C",'MAPA DE RIESGO'!$P$36),"")</f>
        <v/>
      </c>
      <c r="M49" s="49" t="str">
        <f>IF(AND('MAPA DE RIESGO'!$Z$37="Muy Baja",'MAPA DE RIESGO'!$AB$37="Leve"),CONCATENATE("R4C",'MAPA DE RIESGO'!$P$37),"")</f>
        <v/>
      </c>
      <c r="N49" s="49" t="str">
        <f>IF(AND('MAPA DE RIESGO'!$Z$38="Muy Baja",'MAPA DE RIESGO'!$AB$38="Leve"),CONCATENATE("R4C",'MAPA DE RIESGO'!$P$38),"")</f>
        <v/>
      </c>
      <c r="O49" s="50" t="str">
        <f>IF(AND('MAPA DE RIESGO'!$Z$39="Muy Baja",'MAPA DE RIESGO'!$AB$39="Leve"),CONCATENATE("R4C",'MAPA DE RIESGO'!$P$39),"")</f>
        <v/>
      </c>
      <c r="P49" s="48" t="str">
        <f>IF(AND('MAPA DE RIESGO'!$Z$34="Muy Baja",'MAPA DE RIESGO'!$AB$34="Menor"),CONCATENATE("R4C",'MAPA DE RIESGO'!$P$34),"")</f>
        <v/>
      </c>
      <c r="Q49" s="49" t="str">
        <f>IF(AND('MAPA DE RIESGO'!$Z$35="Muy Baja",'MAPA DE RIESGO'!$AB$35="Menor"),CONCATENATE("R4C",'MAPA DE RIESGO'!$P$35),"")</f>
        <v/>
      </c>
      <c r="R49" s="49" t="str">
        <f>IF(AND('MAPA DE RIESGO'!$Z$36="Muy Baja",'MAPA DE RIESGO'!$AB$36="Menor"),CONCATENATE("R4C",'MAPA DE RIESGO'!$P$36),"")</f>
        <v/>
      </c>
      <c r="S49" s="49" t="str">
        <f>IF(AND('MAPA DE RIESGO'!$Z$37="Muy Baja",'MAPA DE RIESGO'!$AB$37="Menor"),CONCATENATE("R4C",'MAPA DE RIESGO'!$P$37),"")</f>
        <v/>
      </c>
      <c r="T49" s="49" t="str">
        <f>IF(AND('MAPA DE RIESGO'!$Z$38="Muy Baja",'MAPA DE RIESGO'!$AB$38="Menor"),CONCATENATE("R4C",'MAPA DE RIESGO'!$P$38),"")</f>
        <v/>
      </c>
      <c r="U49" s="50" t="str">
        <f>IF(AND('MAPA DE RIESGO'!$Z$39="Muy Baja",'MAPA DE RIESGO'!$AB$39="Menor"),CONCATENATE("R4C",'MAPA DE RIESGO'!$P$39),"")</f>
        <v/>
      </c>
      <c r="V49" s="39" t="str">
        <f>IF(AND('MAPA DE RIESGO'!$Z$34="Muy Baja",'MAPA DE RIESGO'!$AB$34="Moderado"),CONCATENATE("R4C",'MAPA DE RIESGO'!$P$34),"")</f>
        <v/>
      </c>
      <c r="W49" s="40" t="str">
        <f>IF(AND('MAPA DE RIESGO'!$Z$35="Muy Baja",'MAPA DE RIESGO'!$AB$35="Moderado"),CONCATENATE("R4C",'MAPA DE RIESGO'!$P$35),"")</f>
        <v/>
      </c>
      <c r="X49" s="40" t="str">
        <f>IF(AND('MAPA DE RIESGO'!$Z$36="Muy Baja",'MAPA DE RIESGO'!$AB$36="Moderado"),CONCATENATE("R4C",'MAPA DE RIESGO'!$P$36),"")</f>
        <v/>
      </c>
      <c r="Y49" s="40" t="str">
        <f>IF(AND('MAPA DE RIESGO'!$Z$37="Muy Baja",'MAPA DE RIESGO'!$AB$37="Moderado"),CONCATENATE("R4C",'MAPA DE RIESGO'!$P$37),"")</f>
        <v/>
      </c>
      <c r="Z49" s="40" t="str">
        <f>IF(AND('MAPA DE RIESGO'!$Z$38="Muy Baja",'MAPA DE RIESGO'!$AB$38="Moderado"),CONCATENATE("R4C",'MAPA DE RIESGO'!$P$38),"")</f>
        <v/>
      </c>
      <c r="AA49" s="41" t="str">
        <f>IF(AND('MAPA DE RIESGO'!$Z$39="Muy Baja",'MAPA DE RIESGO'!$AB$39="Moderado"),CONCATENATE("R4C",'MAPA DE RIESGO'!$P$39),"")</f>
        <v/>
      </c>
      <c r="AB49" s="23" t="str">
        <f>IF(AND('MAPA DE RIESGO'!$Z$34="Muy Baja",'MAPA DE RIESGO'!$AB$34="Mayor"),CONCATENATE("R4C",'MAPA DE RIESGO'!$P$34),"")</f>
        <v/>
      </c>
      <c r="AC49" s="24" t="str">
        <f>IF(AND('MAPA DE RIESGO'!$Z$35="Muy Baja",'MAPA DE RIESGO'!$AB$35="Mayor"),CONCATENATE("R4C",'MAPA DE RIESGO'!$P$35),"")</f>
        <v/>
      </c>
      <c r="AD49" s="24" t="str">
        <f>IF(AND('MAPA DE RIESGO'!$Z$36="Muy Baja",'MAPA DE RIESGO'!$AB$36="Mayor"),CONCATENATE("R4C",'MAPA DE RIESGO'!$P$36),"")</f>
        <v/>
      </c>
      <c r="AE49" s="24" t="str">
        <f>IF(AND('MAPA DE RIESGO'!$Z$37="Muy Baja",'MAPA DE RIESGO'!$AB$37="Mayor"),CONCATENATE("R4C",'MAPA DE RIESGO'!$P$37),"")</f>
        <v/>
      </c>
      <c r="AF49" s="24" t="str">
        <f>IF(AND('MAPA DE RIESGO'!$Z$38="Muy Baja",'MAPA DE RIESGO'!$AB$38="Mayor"),CONCATENATE("R4C",'MAPA DE RIESGO'!$P$38),"")</f>
        <v/>
      </c>
      <c r="AG49" s="25" t="str">
        <f>IF(AND('MAPA DE RIESGO'!$Z$39="Muy Baja",'MAPA DE RIESGO'!$AB$39="Mayor"),CONCATENATE("R4C",'MAPA DE RIESGO'!$P$39),"")</f>
        <v/>
      </c>
      <c r="AH49" s="26" t="str">
        <f>IF(AND('MAPA DE RIESGO'!$Z$34="Muy Baja",'MAPA DE RIESGO'!$AB$34="Catastrófico"),CONCATENATE("R4C",'MAPA DE RIESGO'!$P$34),"")</f>
        <v/>
      </c>
      <c r="AI49" s="27" t="str">
        <f>IF(AND('MAPA DE RIESGO'!$Z$35="Muy Baja",'MAPA DE RIESGO'!$AB$35="Catastrófico"),CONCATENATE("R4C",'MAPA DE RIESGO'!$P$35),"")</f>
        <v/>
      </c>
      <c r="AJ49" s="27" t="str">
        <f>IF(AND('MAPA DE RIESGO'!$Z$36="Muy Baja",'MAPA DE RIESGO'!$AB$36="Catastrófico"),CONCATENATE("R4C",'MAPA DE RIESGO'!$P$36),"")</f>
        <v/>
      </c>
      <c r="AK49" s="27" t="str">
        <f>IF(AND('MAPA DE RIESGO'!$Z$37="Muy Baja",'MAPA DE RIESGO'!$AB$37="Catastrófico"),CONCATENATE("R4C",'MAPA DE RIESGO'!$P$37),"")</f>
        <v/>
      </c>
      <c r="AL49" s="27" t="str">
        <f>IF(AND('MAPA DE RIESGO'!$Z$38="Muy Baja",'MAPA DE RIESGO'!$AB$38="Catastrófico"),CONCATENATE("R4C",'MAPA DE RIESGO'!$P$38),"")</f>
        <v/>
      </c>
      <c r="AM49" s="28" t="str">
        <f>IF(AND('MAPA DE RIESGO'!$Z$39="Muy Baja",'MAPA DE RIESGO'!$AB$39="Catastrófico"),CONCATENATE("R4C",'MAPA DE RIESGO'!$P$39),"")</f>
        <v/>
      </c>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ht="15" customHeight="1" x14ac:dyDescent="0.25">
      <c r="A50" s="55"/>
      <c r="B50" s="427"/>
      <c r="C50" s="427"/>
      <c r="D50" s="428"/>
      <c r="E50" s="528"/>
      <c r="F50" s="529"/>
      <c r="G50" s="529"/>
      <c r="H50" s="529"/>
      <c r="I50" s="542"/>
      <c r="J50" s="48" t="str">
        <f>IF(AND('MAPA DE RIESGO'!$Z$40="Muy Baja",'MAPA DE RIESGO'!$AB$40="Leve"),CONCATENATE("R5C",'MAPA DE RIESGO'!$P$40),"")</f>
        <v/>
      </c>
      <c r="K50" s="49" t="str">
        <f>IF(AND('MAPA DE RIESGO'!$Z$41="Muy Baja",'MAPA DE RIESGO'!$AB$41="Leve"),CONCATENATE("R5C",'MAPA DE RIESGO'!$P$41),"")</f>
        <v/>
      </c>
      <c r="L50" s="49" t="str">
        <f>IF(AND('MAPA DE RIESGO'!$Z$42="Muy Baja",'MAPA DE RIESGO'!$AB$42="Leve"),CONCATENATE("R5C",'MAPA DE RIESGO'!$P$42),"")</f>
        <v/>
      </c>
      <c r="M50" s="49" t="str">
        <f>IF(AND('MAPA DE RIESGO'!$Z$43="Muy Baja",'MAPA DE RIESGO'!$AB$43="Leve"),CONCATENATE("R5C",'MAPA DE RIESGO'!$P$43),"")</f>
        <v/>
      </c>
      <c r="N50" s="49" t="str">
        <f>IF(AND('MAPA DE RIESGO'!$Z$44="Muy Baja",'MAPA DE RIESGO'!$AB$44="Leve"),CONCATENATE("R5C",'MAPA DE RIESGO'!$P$44),"")</f>
        <v/>
      </c>
      <c r="O50" s="50" t="str">
        <f>IF(AND('MAPA DE RIESGO'!$Z$45="Muy Baja",'MAPA DE RIESGO'!$AB$45="Leve"),CONCATENATE("R5C",'MAPA DE RIESGO'!$P$45),"")</f>
        <v/>
      </c>
      <c r="P50" s="48" t="str">
        <f>IF(AND('MAPA DE RIESGO'!$Z$40="Muy Baja",'MAPA DE RIESGO'!$AB$40="Menor"),CONCATENATE("R5C",'MAPA DE RIESGO'!$P$40),"")</f>
        <v/>
      </c>
      <c r="Q50" s="49" t="str">
        <f>IF(AND('MAPA DE RIESGO'!$Z$41="Muy Baja",'MAPA DE RIESGO'!$AB$41="Menor"),CONCATENATE("R5C",'MAPA DE RIESGO'!$P$41),"")</f>
        <v/>
      </c>
      <c r="R50" s="49" t="str">
        <f>IF(AND('MAPA DE RIESGO'!$Z$42="Muy Baja",'MAPA DE RIESGO'!$AB$42="Menor"),CONCATENATE("R5C",'MAPA DE RIESGO'!$P$42),"")</f>
        <v/>
      </c>
      <c r="S50" s="49" t="str">
        <f>IF(AND('MAPA DE RIESGO'!$Z$43="Muy Baja",'MAPA DE RIESGO'!$AB$43="Menor"),CONCATENATE("R5C",'MAPA DE RIESGO'!$P$43),"")</f>
        <v/>
      </c>
      <c r="T50" s="49" t="str">
        <f>IF(AND('MAPA DE RIESGO'!$Z$44="Muy Baja",'MAPA DE RIESGO'!$AB$44="Menor"),CONCATENATE("R5C",'MAPA DE RIESGO'!$P$44),"")</f>
        <v/>
      </c>
      <c r="U50" s="50" t="str">
        <f>IF(AND('MAPA DE RIESGO'!$Z$45="Muy Baja",'MAPA DE RIESGO'!$AB$45="Menor"),CONCATENATE("R5C",'MAPA DE RIESGO'!$P$45),"")</f>
        <v/>
      </c>
      <c r="V50" s="39" t="str">
        <f>IF(AND('MAPA DE RIESGO'!$Z$40="Muy Baja",'MAPA DE RIESGO'!$AB$40="Moderado"),CONCATENATE("R5C",'MAPA DE RIESGO'!$P$40),"")</f>
        <v/>
      </c>
      <c r="W50" s="40" t="str">
        <f>IF(AND('MAPA DE RIESGO'!$Z$41="Muy Baja",'MAPA DE RIESGO'!$AB$41="Moderado"),CONCATENATE("R5C",'MAPA DE RIESGO'!$P$41),"")</f>
        <v/>
      </c>
      <c r="X50" s="40" t="str">
        <f>IF(AND('MAPA DE RIESGO'!$Z$42="Muy Baja",'MAPA DE RIESGO'!$AB$42="Moderado"),CONCATENATE("R5C",'MAPA DE RIESGO'!$P$42),"")</f>
        <v/>
      </c>
      <c r="Y50" s="40" t="str">
        <f>IF(AND('MAPA DE RIESGO'!$Z$43="Muy Baja",'MAPA DE RIESGO'!$AB$43="Moderado"),CONCATENATE("R5C",'MAPA DE RIESGO'!$P$43),"")</f>
        <v/>
      </c>
      <c r="Z50" s="40" t="str">
        <f>IF(AND('MAPA DE RIESGO'!$Z$44="Muy Baja",'MAPA DE RIESGO'!$AB$44="Moderado"),CONCATENATE("R5C",'MAPA DE RIESGO'!$P$44),"")</f>
        <v/>
      </c>
      <c r="AA50" s="41" t="str">
        <f>IF(AND('MAPA DE RIESGO'!$Z$45="Muy Baja",'MAPA DE RIESGO'!$AB$45="Moderado"),CONCATENATE("R5C",'MAPA DE RIESGO'!$P$45),"")</f>
        <v/>
      </c>
      <c r="AB50" s="23" t="str">
        <f>IF(AND('MAPA DE RIESGO'!$Z$40="Muy Baja",'MAPA DE RIESGO'!$AB$40="Mayor"),CONCATENATE("R5C",'MAPA DE RIESGO'!$P$40),"")</f>
        <v/>
      </c>
      <c r="AC50" s="24" t="str">
        <f>IF(AND('MAPA DE RIESGO'!$Z$41="Muy Baja",'MAPA DE RIESGO'!$AB$41="Mayor"),CONCATENATE("R5C",'MAPA DE RIESGO'!$P$41),"")</f>
        <v/>
      </c>
      <c r="AD50" s="29" t="str">
        <f>IF(AND('MAPA DE RIESGO'!$Z$42="Muy Baja",'MAPA DE RIESGO'!$AB$42="Mayor"),CONCATENATE("R5C",'MAPA DE RIESGO'!$P$42),"")</f>
        <v/>
      </c>
      <c r="AE50" s="29" t="str">
        <f>IF(AND('MAPA DE RIESGO'!$Z$43="Muy Baja",'MAPA DE RIESGO'!$AB$43="Mayor"),CONCATENATE("R5C",'MAPA DE RIESGO'!$P$43),"")</f>
        <v/>
      </c>
      <c r="AF50" s="29" t="str">
        <f>IF(AND('MAPA DE RIESGO'!$Z$44="Muy Baja",'MAPA DE RIESGO'!$AB$44="Mayor"),CONCATENATE("R5C",'MAPA DE RIESGO'!$P$44),"")</f>
        <v/>
      </c>
      <c r="AG50" s="25" t="str">
        <f>IF(AND('MAPA DE RIESGO'!$Z$45="Muy Baja",'MAPA DE RIESGO'!$AB$45="Mayor"),CONCATENATE("R5C",'MAPA DE RIESGO'!$P$45),"")</f>
        <v/>
      </c>
      <c r="AH50" s="26" t="str">
        <f>IF(AND('MAPA DE RIESGO'!$Z$40="Muy Baja",'MAPA DE RIESGO'!$AB$40="Catastrófico"),CONCATENATE("R5C",'MAPA DE RIESGO'!$P$40),"")</f>
        <v/>
      </c>
      <c r="AI50" s="27" t="str">
        <f>IF(AND('MAPA DE RIESGO'!$Z$41="Muy Baja",'MAPA DE RIESGO'!$AB$41="Catastrófico"),CONCATENATE("R5C",'MAPA DE RIESGO'!$P$41),"")</f>
        <v/>
      </c>
      <c r="AJ50" s="27" t="str">
        <f>IF(AND('MAPA DE RIESGO'!$Z$42="Muy Baja",'MAPA DE RIESGO'!$AB$42="Catastrófico"),CONCATENATE("R5C",'MAPA DE RIESGO'!$P$42),"")</f>
        <v/>
      </c>
      <c r="AK50" s="27" t="str">
        <f>IF(AND('MAPA DE RIESGO'!$Z$43="Muy Baja",'MAPA DE RIESGO'!$AB$43="Catastrófico"),CONCATENATE("R5C",'MAPA DE RIESGO'!$P$43),"")</f>
        <v/>
      </c>
      <c r="AL50" s="27" t="str">
        <f>IF(AND('MAPA DE RIESGO'!$Z$44="Muy Baja",'MAPA DE RIESGO'!$AB$44="Catastrófico"),CONCATENATE("R5C",'MAPA DE RIESGO'!$P$44),"")</f>
        <v/>
      </c>
      <c r="AM50" s="28" t="str">
        <f>IF(AND('MAPA DE RIESGO'!$Z$45="Muy Baja",'MAPA DE RIESGO'!$AB$45="Catastrófico"),CONCATENATE("R5C",'MAPA DE RIESGO'!$P$45),"")</f>
        <v/>
      </c>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 customHeight="1" x14ac:dyDescent="0.25">
      <c r="A51" s="55"/>
      <c r="B51" s="427"/>
      <c r="C51" s="427"/>
      <c r="D51" s="428"/>
      <c r="E51" s="528"/>
      <c r="F51" s="529"/>
      <c r="G51" s="529"/>
      <c r="H51" s="529"/>
      <c r="I51" s="542"/>
      <c r="J51" s="48" t="str">
        <f>IF(AND('MAPA DE RIESGO'!$Z$46="Muy Baja",'MAPA DE RIESGO'!$AB$46="Leve"),CONCATENATE("R6C",'MAPA DE RIESGO'!$P$46),"")</f>
        <v/>
      </c>
      <c r="K51" s="49" t="str">
        <f>IF(AND('MAPA DE RIESGO'!$Z$47="Muy Baja",'MAPA DE RIESGO'!$AB$47="Leve"),CONCATENATE("R6C",'MAPA DE RIESGO'!$P$47),"")</f>
        <v/>
      </c>
      <c r="L51" s="49" t="str">
        <f>IF(AND('MAPA DE RIESGO'!$Z$48="Muy Baja",'MAPA DE RIESGO'!$AB$48="Leve"),CONCATENATE("R6C",'MAPA DE RIESGO'!$P$48),"")</f>
        <v/>
      </c>
      <c r="M51" s="49" t="str">
        <f>IF(AND('MAPA DE RIESGO'!$Z$49="Muy Baja",'MAPA DE RIESGO'!$AB$49="Leve"),CONCATENATE("R6C",'MAPA DE RIESGO'!$P$49),"")</f>
        <v/>
      </c>
      <c r="N51" s="49" t="str">
        <f>IF(AND('MAPA DE RIESGO'!$Z$50="Muy Baja",'MAPA DE RIESGO'!$AB$50="Leve"),CONCATENATE("R6C",'MAPA DE RIESGO'!$P$50),"")</f>
        <v/>
      </c>
      <c r="O51" s="50" t="str">
        <f>IF(AND('MAPA DE RIESGO'!$Z$51="Muy Baja",'MAPA DE RIESGO'!$AB$51="Leve"),CONCATENATE("R6C",'MAPA DE RIESGO'!$P$51),"")</f>
        <v/>
      </c>
      <c r="P51" s="48" t="str">
        <f>IF(AND('MAPA DE RIESGO'!$Z$46="Muy Baja",'MAPA DE RIESGO'!$AB$46="Menor"),CONCATENATE("R6C",'MAPA DE RIESGO'!$P$46),"")</f>
        <v/>
      </c>
      <c r="Q51" s="49" t="str">
        <f>IF(AND('MAPA DE RIESGO'!$Z$47="Muy Baja",'MAPA DE RIESGO'!$AB$47="Menor"),CONCATENATE("R6C",'MAPA DE RIESGO'!$P$47),"")</f>
        <v/>
      </c>
      <c r="R51" s="49" t="str">
        <f>IF(AND('MAPA DE RIESGO'!$Z$48="Muy Baja",'MAPA DE RIESGO'!$AB$48="Menor"),CONCATENATE("R6C",'MAPA DE RIESGO'!$P$48),"")</f>
        <v/>
      </c>
      <c r="S51" s="49" t="str">
        <f>IF(AND('MAPA DE RIESGO'!$Z$49="Muy Baja",'MAPA DE RIESGO'!$AB$49="Menor"),CONCATENATE("R6C",'MAPA DE RIESGO'!$P$49),"")</f>
        <v/>
      </c>
      <c r="T51" s="49" t="str">
        <f>IF(AND('MAPA DE RIESGO'!$Z$50="Muy Baja",'MAPA DE RIESGO'!$AB$50="Menor"),CONCATENATE("R6C",'MAPA DE RIESGO'!$P$50),"")</f>
        <v/>
      </c>
      <c r="U51" s="50" t="str">
        <f>IF(AND('MAPA DE RIESGO'!$Z$51="Muy Baja",'MAPA DE RIESGO'!$AB$51="Menor"),CONCATENATE("R6C",'MAPA DE RIESGO'!$P$51),"")</f>
        <v/>
      </c>
      <c r="V51" s="39" t="str">
        <f>IF(AND('MAPA DE RIESGO'!$Z$46="Muy Baja",'MAPA DE RIESGO'!$AB$46="Moderado"),CONCATENATE("R6C",'MAPA DE RIESGO'!$P$46),"")</f>
        <v/>
      </c>
      <c r="W51" s="40" t="str">
        <f>IF(AND('MAPA DE RIESGO'!$Z$47="Muy Baja",'MAPA DE RIESGO'!$AB$47="Moderado"),CONCATENATE("R6C",'MAPA DE RIESGO'!$P$47),"")</f>
        <v/>
      </c>
      <c r="X51" s="40" t="str">
        <f>IF(AND('MAPA DE RIESGO'!$Z$48="Muy Baja",'MAPA DE RIESGO'!$AB$48="Moderado"),CONCATENATE("R6C",'MAPA DE RIESGO'!$P$48),"")</f>
        <v/>
      </c>
      <c r="Y51" s="40" t="str">
        <f>IF(AND('MAPA DE RIESGO'!$Z$49="Muy Baja",'MAPA DE RIESGO'!$AB$49="Moderado"),CONCATENATE("R6C",'MAPA DE RIESGO'!$P$49),"")</f>
        <v/>
      </c>
      <c r="Z51" s="40" t="str">
        <f>IF(AND('MAPA DE RIESGO'!$Z$50="Muy Baja",'MAPA DE RIESGO'!$AB$50="Moderado"),CONCATENATE("R6C",'MAPA DE RIESGO'!$P$50),"")</f>
        <v/>
      </c>
      <c r="AA51" s="41" t="str">
        <f>IF(AND('MAPA DE RIESGO'!$Z$51="Muy Baja",'MAPA DE RIESGO'!$AB$51="Moderado"),CONCATENATE("R6C",'MAPA DE RIESGO'!$P$51),"")</f>
        <v/>
      </c>
      <c r="AB51" s="23" t="str">
        <f>IF(AND('MAPA DE RIESGO'!$Z$46="Muy Baja",'MAPA DE RIESGO'!$AB$46="Mayor"),CONCATENATE("R6C",'MAPA DE RIESGO'!$P$46),"")</f>
        <v/>
      </c>
      <c r="AC51" s="24" t="str">
        <f>IF(AND('MAPA DE RIESGO'!$Z$47="Muy Baja",'MAPA DE RIESGO'!$AB$47="Mayor"),CONCATENATE("R6C",'MAPA DE RIESGO'!$P$47),"")</f>
        <v/>
      </c>
      <c r="AD51" s="29" t="str">
        <f>IF(AND('MAPA DE RIESGO'!$Z$48="Muy Baja",'MAPA DE RIESGO'!$AB$48="Mayor"),CONCATENATE("R6C",'MAPA DE RIESGO'!$P$48),"")</f>
        <v/>
      </c>
      <c r="AE51" s="29" t="str">
        <f>IF(AND('MAPA DE RIESGO'!$Z$49="Muy Baja",'MAPA DE RIESGO'!$AB$49="Mayor"),CONCATENATE("R6C",'MAPA DE RIESGO'!$P$49),"")</f>
        <v/>
      </c>
      <c r="AF51" s="29" t="str">
        <f>IF(AND('MAPA DE RIESGO'!$Z$50="Muy Baja",'MAPA DE RIESGO'!$AB$50="Mayor"),CONCATENATE("R6C",'MAPA DE RIESGO'!$P$50),"")</f>
        <v/>
      </c>
      <c r="AG51" s="25" t="str">
        <f>IF(AND('MAPA DE RIESGO'!$Z$51="Muy Baja",'MAPA DE RIESGO'!$AB$51="Mayor"),CONCATENATE("R6C",'MAPA DE RIESGO'!$P$51),"")</f>
        <v/>
      </c>
      <c r="AH51" s="26" t="str">
        <f>IF(AND('MAPA DE RIESGO'!$Z$46="Muy Baja",'MAPA DE RIESGO'!$AB$46="Catastrófico"),CONCATENATE("R6C",'MAPA DE RIESGO'!$P$46),"")</f>
        <v/>
      </c>
      <c r="AI51" s="27" t="str">
        <f>IF(AND('MAPA DE RIESGO'!$Z$47="Muy Baja",'MAPA DE RIESGO'!$AB$47="Catastrófico"),CONCATENATE("R6C",'MAPA DE RIESGO'!$P$47),"")</f>
        <v/>
      </c>
      <c r="AJ51" s="27" t="str">
        <f>IF(AND('MAPA DE RIESGO'!$Z$48="Muy Baja",'MAPA DE RIESGO'!$AB$48="Catastrófico"),CONCATENATE("R6C",'MAPA DE RIESGO'!$P$48),"")</f>
        <v/>
      </c>
      <c r="AK51" s="27" t="str">
        <f>IF(AND('MAPA DE RIESGO'!$Z$49="Muy Baja",'MAPA DE RIESGO'!$AB$49="Catastrófico"),CONCATENATE("R6C",'MAPA DE RIESGO'!$P$49),"")</f>
        <v/>
      </c>
      <c r="AL51" s="27" t="str">
        <f>IF(AND('MAPA DE RIESGO'!$Z$50="Muy Baja",'MAPA DE RIESGO'!$AB$50="Catastrófico"),CONCATENATE("R6C",'MAPA DE RIESGO'!$P$50),"")</f>
        <v/>
      </c>
      <c r="AM51" s="28" t="str">
        <f>IF(AND('MAPA DE RIESGO'!$Z$51="Muy Baja",'MAPA DE RIESGO'!$AB$51="Catastrófico"),CONCATENATE("R6C",'MAPA DE RIESGO'!$P$51),"")</f>
        <v/>
      </c>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ht="15" customHeight="1" x14ac:dyDescent="0.25">
      <c r="A52" s="55"/>
      <c r="B52" s="427"/>
      <c r="C52" s="427"/>
      <c r="D52" s="428"/>
      <c r="E52" s="528"/>
      <c r="F52" s="529"/>
      <c r="G52" s="529"/>
      <c r="H52" s="529"/>
      <c r="I52" s="542"/>
      <c r="J52" s="48" t="str">
        <f>IF(AND('MAPA DE RIESGO'!$Z$52="Muy Baja",'MAPA DE RIESGO'!$AB$52="Leve"),CONCATENATE("R7C",'MAPA DE RIESGO'!$P$52),"")</f>
        <v/>
      </c>
      <c r="K52" s="49" t="str">
        <f>IF(AND('MAPA DE RIESGO'!$Z$53="Muy Baja",'MAPA DE RIESGO'!$AB$53="Leve"),CONCATENATE("R7C",'MAPA DE RIESGO'!$P$53),"")</f>
        <v/>
      </c>
      <c r="L52" s="49" t="str">
        <f>IF(AND('MAPA DE RIESGO'!$Z$54="Muy Baja",'MAPA DE RIESGO'!$AB$54="Leve"),CONCATENATE("R7C",'MAPA DE RIESGO'!$P$54),"")</f>
        <v/>
      </c>
      <c r="M52" s="49" t="str">
        <f>IF(AND('MAPA DE RIESGO'!$Z$55="Muy Baja",'MAPA DE RIESGO'!$AB$55="Leve"),CONCATENATE("R7C",'MAPA DE RIESGO'!$P$55),"")</f>
        <v/>
      </c>
      <c r="N52" s="49" t="str">
        <f>IF(AND('MAPA DE RIESGO'!$Z$56="Muy Baja",'MAPA DE RIESGO'!$AB$56="Leve"),CONCATENATE("R7C",'MAPA DE RIESGO'!$P$56),"")</f>
        <v/>
      </c>
      <c r="O52" s="50" t="str">
        <f>IF(AND('MAPA DE RIESGO'!$Z$57="Muy Baja",'MAPA DE RIESGO'!$AB$57="Leve"),CONCATENATE("R7C",'MAPA DE RIESGO'!$P$57),"")</f>
        <v/>
      </c>
      <c r="P52" s="48" t="str">
        <f>IF(AND('MAPA DE RIESGO'!$Z$52="Muy Baja",'MAPA DE RIESGO'!$AB$52="Menor"),CONCATENATE("R7C",'MAPA DE RIESGO'!$P$52),"")</f>
        <v/>
      </c>
      <c r="Q52" s="49" t="str">
        <f>IF(AND('MAPA DE RIESGO'!$Z$53="Muy Baja",'MAPA DE RIESGO'!$AB$53="Menor"),CONCATENATE("R7C",'MAPA DE RIESGO'!$P$53),"")</f>
        <v/>
      </c>
      <c r="R52" s="49" t="str">
        <f>IF(AND('MAPA DE RIESGO'!$Z$54="Muy Baja",'MAPA DE RIESGO'!$AB$54="Menor"),CONCATENATE("R7C",'MAPA DE RIESGO'!$P$54),"")</f>
        <v/>
      </c>
      <c r="S52" s="49" t="str">
        <f>IF(AND('MAPA DE RIESGO'!$Z$55="Muy Baja",'MAPA DE RIESGO'!$AB$55="Menor"),CONCATENATE("R7C",'MAPA DE RIESGO'!$P$55),"")</f>
        <v/>
      </c>
      <c r="T52" s="49" t="str">
        <f>IF(AND('MAPA DE RIESGO'!$Z$56="Muy Baja",'MAPA DE RIESGO'!$AB$56="Menor"),CONCATENATE("R7C",'MAPA DE RIESGO'!$P$56),"")</f>
        <v/>
      </c>
      <c r="U52" s="50" t="str">
        <f>IF(AND('MAPA DE RIESGO'!$Z$57="Muy Baja",'MAPA DE RIESGO'!$AB$57="Menor"),CONCATENATE("R7C",'MAPA DE RIESGO'!$P$57),"")</f>
        <v/>
      </c>
      <c r="V52" s="39" t="str">
        <f>IF(AND('MAPA DE RIESGO'!$Z$52="Muy Baja",'MAPA DE RIESGO'!$AB$52="Moderado"),CONCATENATE("R7C",'MAPA DE RIESGO'!$P$52),"")</f>
        <v/>
      </c>
      <c r="W52" s="40" t="str">
        <f>IF(AND('MAPA DE RIESGO'!$Z$53="Muy Baja",'MAPA DE RIESGO'!$AB$53="Moderado"),CONCATENATE("R7C",'MAPA DE RIESGO'!$P$53),"")</f>
        <v/>
      </c>
      <c r="X52" s="40" t="str">
        <f>IF(AND('MAPA DE RIESGO'!$Z$54="Muy Baja",'MAPA DE RIESGO'!$AB$54="Moderado"),CONCATENATE("R7C",'MAPA DE RIESGO'!$P$54),"")</f>
        <v/>
      </c>
      <c r="Y52" s="40" t="str">
        <f>IF(AND('MAPA DE RIESGO'!$Z$55="Muy Baja",'MAPA DE RIESGO'!$AB$55="Moderado"),CONCATENATE("R7C",'MAPA DE RIESGO'!$P$55),"")</f>
        <v/>
      </c>
      <c r="Z52" s="40" t="str">
        <f>IF(AND('MAPA DE RIESGO'!$Z$56="Muy Baja",'MAPA DE RIESGO'!$AB$56="Moderado"),CONCATENATE("R7C",'MAPA DE RIESGO'!$P$56),"")</f>
        <v/>
      </c>
      <c r="AA52" s="41" t="str">
        <f>IF(AND('MAPA DE RIESGO'!$Z$57="Muy Baja",'MAPA DE RIESGO'!$AB$57="Moderado"),CONCATENATE("R7C",'MAPA DE RIESGO'!$P$57),"")</f>
        <v/>
      </c>
      <c r="AB52" s="23" t="str">
        <f>IF(AND('MAPA DE RIESGO'!$Z$52="Muy Baja",'MAPA DE RIESGO'!$AB$52="Mayor"),CONCATENATE("R7C",'MAPA DE RIESGO'!$P$52),"")</f>
        <v/>
      </c>
      <c r="AC52" s="24" t="str">
        <f>IF(AND('MAPA DE RIESGO'!$Z$53="Muy Baja",'MAPA DE RIESGO'!$AB$53="Mayor"),CONCATENATE("R7C",'MAPA DE RIESGO'!$P$53),"")</f>
        <v/>
      </c>
      <c r="AD52" s="29" t="str">
        <f>IF(AND('MAPA DE RIESGO'!$Z$54="Muy Baja",'MAPA DE RIESGO'!$AB$54="Mayor"),CONCATENATE("R7C",'MAPA DE RIESGO'!$P$54),"")</f>
        <v/>
      </c>
      <c r="AE52" s="29" t="str">
        <f>IF(AND('MAPA DE RIESGO'!$Z$55="Muy Baja",'MAPA DE RIESGO'!$AB$55="Mayor"),CONCATENATE("R7C",'MAPA DE RIESGO'!$P$55),"")</f>
        <v/>
      </c>
      <c r="AF52" s="29" t="str">
        <f>IF(AND('MAPA DE RIESGO'!$Z$56="Muy Baja",'MAPA DE RIESGO'!$AB$56="Mayor"),CONCATENATE("R7C",'MAPA DE RIESGO'!$P$56),"")</f>
        <v/>
      </c>
      <c r="AG52" s="25" t="str">
        <f>IF(AND('MAPA DE RIESGO'!$Z$57="Muy Baja",'MAPA DE RIESGO'!$AB$57="Mayor"),CONCATENATE("R7C",'MAPA DE RIESGO'!$P$57),"")</f>
        <v/>
      </c>
      <c r="AH52" s="26" t="str">
        <f>IF(AND('MAPA DE RIESGO'!$Z$52="Muy Baja",'MAPA DE RIESGO'!$AB$52="Catastrófico"),CONCATENATE("R7C",'MAPA DE RIESGO'!$P$52),"")</f>
        <v/>
      </c>
      <c r="AI52" s="27" t="str">
        <f>IF(AND('MAPA DE RIESGO'!$Z$53="Muy Baja",'MAPA DE RIESGO'!$AB$53="Catastrófico"),CONCATENATE("R7C",'MAPA DE RIESGO'!$P$53),"")</f>
        <v/>
      </c>
      <c r="AJ52" s="27" t="str">
        <f>IF(AND('MAPA DE RIESGO'!$Z$54="Muy Baja",'MAPA DE RIESGO'!$AB$54="Catastrófico"),CONCATENATE("R7C",'MAPA DE RIESGO'!$P$54),"")</f>
        <v/>
      </c>
      <c r="AK52" s="27" t="str">
        <f>IF(AND('MAPA DE RIESGO'!$Z$55="Muy Baja",'MAPA DE RIESGO'!$AB$55="Catastrófico"),CONCATENATE("R7C",'MAPA DE RIESGO'!$P$55),"")</f>
        <v/>
      </c>
      <c r="AL52" s="27" t="str">
        <f>IF(AND('MAPA DE RIESGO'!$Z$56="Muy Baja",'MAPA DE RIESGO'!$AB$56="Catastrófico"),CONCATENATE("R7C",'MAPA DE RIESGO'!$P$56),"")</f>
        <v/>
      </c>
      <c r="AM52" s="28" t="str">
        <f>IF(AND('MAPA DE RIESGO'!$Z$57="Muy Baja",'MAPA DE RIESGO'!$AB$57="Catastrófico"),CONCATENATE("R7C",'MAPA DE RIESGO'!$P$57),"")</f>
        <v/>
      </c>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427"/>
      <c r="C53" s="427"/>
      <c r="D53" s="428"/>
      <c r="E53" s="528"/>
      <c r="F53" s="529"/>
      <c r="G53" s="529"/>
      <c r="H53" s="529"/>
      <c r="I53" s="542"/>
      <c r="J53" s="48" t="str">
        <f>IF(AND('MAPA DE RIESGO'!$Z$58="Muy Baja",'MAPA DE RIESGO'!$AB$58="Leve"),CONCATENATE("R8C",'MAPA DE RIESGO'!$P$58),"")</f>
        <v/>
      </c>
      <c r="K53" s="49" t="str">
        <f>IF(AND('MAPA DE RIESGO'!$Z$59="Muy Baja",'MAPA DE RIESGO'!$AB$59="Leve"),CONCATENATE("R8C",'MAPA DE RIESGO'!$P$59),"")</f>
        <v/>
      </c>
      <c r="L53" s="49" t="str">
        <f>IF(AND('MAPA DE RIESGO'!$Z$60="Muy Baja",'MAPA DE RIESGO'!$AB$60="Leve"),CONCATENATE("R8C",'MAPA DE RIESGO'!$P$60),"")</f>
        <v/>
      </c>
      <c r="M53" s="49" t="str">
        <f>IF(AND('MAPA DE RIESGO'!$Z$61="Muy Baja",'MAPA DE RIESGO'!$AB$61="Leve"),CONCATENATE("R8C",'MAPA DE RIESGO'!$P$61),"")</f>
        <v/>
      </c>
      <c r="N53" s="49" t="str">
        <f>IF(AND('MAPA DE RIESGO'!$Z$62="Muy Baja",'MAPA DE RIESGO'!$AB$62="Leve"),CONCATENATE("R8C",'MAPA DE RIESGO'!$P$62),"")</f>
        <v/>
      </c>
      <c r="O53" s="50" t="str">
        <f>IF(AND('MAPA DE RIESGO'!$Z$63="Muy Baja",'MAPA DE RIESGO'!$AB$63="Leve"),CONCATENATE("R8C",'MAPA DE RIESGO'!$P$63),"")</f>
        <v/>
      </c>
      <c r="P53" s="48" t="str">
        <f>IF(AND('MAPA DE RIESGO'!$Z$58="Muy Baja",'MAPA DE RIESGO'!$AB$58="Menor"),CONCATENATE("R8C",'MAPA DE RIESGO'!$P$58),"")</f>
        <v/>
      </c>
      <c r="Q53" s="49" t="str">
        <f>IF(AND('MAPA DE RIESGO'!$Z$59="Muy Baja",'MAPA DE RIESGO'!$AB$59="Menor"),CONCATENATE("R8C",'MAPA DE RIESGO'!$P$59),"")</f>
        <v/>
      </c>
      <c r="R53" s="49" t="str">
        <f>IF(AND('MAPA DE RIESGO'!$Z$60="Muy Baja",'MAPA DE RIESGO'!$AB$60="Menor"),CONCATENATE("R8C",'MAPA DE RIESGO'!$P$60),"")</f>
        <v/>
      </c>
      <c r="S53" s="49" t="str">
        <f>IF(AND('MAPA DE RIESGO'!$Z$61="Muy Baja",'MAPA DE RIESGO'!$AB$61="Menor"),CONCATENATE("R8C",'MAPA DE RIESGO'!$P$61),"")</f>
        <v/>
      </c>
      <c r="T53" s="49" t="str">
        <f>IF(AND('MAPA DE RIESGO'!$Z$62="Muy Baja",'MAPA DE RIESGO'!$AB$62="Menor"),CONCATENATE("R8C",'MAPA DE RIESGO'!$P$62),"")</f>
        <v/>
      </c>
      <c r="U53" s="50" t="str">
        <f>IF(AND('MAPA DE RIESGO'!$Z$63="Muy Baja",'MAPA DE RIESGO'!$AB$63="Menor"),CONCATENATE("R8C",'MAPA DE RIESGO'!$P$63),"")</f>
        <v/>
      </c>
      <c r="V53" s="39" t="str">
        <f>IF(AND('MAPA DE RIESGO'!$Z$58="Muy Baja",'MAPA DE RIESGO'!$AB$58="Moderado"),CONCATENATE("R8C",'MAPA DE RIESGO'!$P$58),"")</f>
        <v/>
      </c>
      <c r="W53" s="40" t="str">
        <f>IF(AND('MAPA DE RIESGO'!$Z$59="Muy Baja",'MAPA DE RIESGO'!$AB$59="Moderado"),CONCATENATE("R8C",'MAPA DE RIESGO'!$P$59),"")</f>
        <v/>
      </c>
      <c r="X53" s="40" t="str">
        <f>IF(AND('MAPA DE RIESGO'!$Z$60="Muy Baja",'MAPA DE RIESGO'!$AB$60="Moderado"),CONCATENATE("R8C",'MAPA DE RIESGO'!$P$60),"")</f>
        <v/>
      </c>
      <c r="Y53" s="40" t="str">
        <f>IF(AND('MAPA DE RIESGO'!$Z$61="Muy Baja",'MAPA DE RIESGO'!$AB$61="Moderado"),CONCATENATE("R8C",'MAPA DE RIESGO'!$P$61),"")</f>
        <v/>
      </c>
      <c r="Z53" s="40" t="str">
        <f>IF(AND('MAPA DE RIESGO'!$Z$62="Muy Baja",'MAPA DE RIESGO'!$AB$62="Moderado"),CONCATENATE("R8C",'MAPA DE RIESGO'!$P$62),"")</f>
        <v/>
      </c>
      <c r="AA53" s="41" t="str">
        <f>IF(AND('MAPA DE RIESGO'!$Z$63="Muy Baja",'MAPA DE RIESGO'!$AB$63="Moderado"),CONCATENATE("R8C",'MAPA DE RIESGO'!$P$63),"")</f>
        <v/>
      </c>
      <c r="AB53" s="23" t="str">
        <f>IF(AND('MAPA DE RIESGO'!$Z$58="Muy Baja",'MAPA DE RIESGO'!$AB$58="Mayor"),CONCATENATE("R8C",'MAPA DE RIESGO'!$P$58),"")</f>
        <v/>
      </c>
      <c r="AC53" s="24" t="str">
        <f>IF(AND('MAPA DE RIESGO'!$Z$59="Muy Baja",'MAPA DE RIESGO'!$AB$59="Mayor"),CONCATENATE("R8C",'MAPA DE RIESGO'!$P$59),"")</f>
        <v/>
      </c>
      <c r="AD53" s="29" t="str">
        <f>IF(AND('MAPA DE RIESGO'!$Z$60="Muy Baja",'MAPA DE RIESGO'!$AB$60="Mayor"),CONCATENATE("R8C",'MAPA DE RIESGO'!$P$60),"")</f>
        <v/>
      </c>
      <c r="AE53" s="29" t="str">
        <f>IF(AND('MAPA DE RIESGO'!$Z$61="Muy Baja",'MAPA DE RIESGO'!$AB$61="Mayor"),CONCATENATE("R8C",'MAPA DE RIESGO'!$P$61),"")</f>
        <v/>
      </c>
      <c r="AF53" s="29" t="str">
        <f>IF(AND('MAPA DE RIESGO'!$Z$62="Muy Baja",'MAPA DE RIESGO'!$AB$62="Mayor"),CONCATENATE("R8C",'MAPA DE RIESGO'!$P$62),"")</f>
        <v/>
      </c>
      <c r="AG53" s="25" t="str">
        <f>IF(AND('MAPA DE RIESGO'!$Z$63="Muy Baja",'MAPA DE RIESGO'!$AB$63="Mayor"),CONCATENATE("R8C",'MAPA DE RIESGO'!$P$63),"")</f>
        <v/>
      </c>
      <c r="AH53" s="26" t="str">
        <f>IF(AND('MAPA DE RIESGO'!$Z$58="Muy Baja",'MAPA DE RIESGO'!$AB$58="Catastrófico"),CONCATENATE("R8C",'MAPA DE RIESGO'!$P$58),"")</f>
        <v/>
      </c>
      <c r="AI53" s="27" t="str">
        <f>IF(AND('MAPA DE RIESGO'!$Z$59="Muy Baja",'MAPA DE RIESGO'!$AB$59="Catastrófico"),CONCATENATE("R8C",'MAPA DE RIESGO'!$P$59),"")</f>
        <v/>
      </c>
      <c r="AJ53" s="27" t="str">
        <f>IF(AND('MAPA DE RIESGO'!$Z$60="Muy Baja",'MAPA DE RIESGO'!$AB$60="Catastrófico"),CONCATENATE("R8C",'MAPA DE RIESGO'!$P$60),"")</f>
        <v/>
      </c>
      <c r="AK53" s="27" t="str">
        <f>IF(AND('MAPA DE RIESGO'!$Z$61="Muy Baja",'MAPA DE RIESGO'!$AB$61="Catastrófico"),CONCATENATE("R8C",'MAPA DE RIESGO'!$P$61),"")</f>
        <v/>
      </c>
      <c r="AL53" s="27" t="str">
        <f>IF(AND('MAPA DE RIESGO'!$Z$62="Muy Baja",'MAPA DE RIESGO'!$AB$62="Catastrófico"),CONCATENATE("R8C",'MAPA DE RIESGO'!$P$62),"")</f>
        <v/>
      </c>
      <c r="AM53" s="28" t="str">
        <f>IF(AND('MAPA DE RIESGO'!$Z$63="Muy Baja",'MAPA DE RIESGO'!$AB$63="Catastrófico"),CONCATENATE("R8C",'MAPA DE RIESGO'!$P$63),"")</f>
        <v/>
      </c>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427"/>
      <c r="C54" s="427"/>
      <c r="D54" s="428"/>
      <c r="E54" s="528"/>
      <c r="F54" s="529"/>
      <c r="G54" s="529"/>
      <c r="H54" s="529"/>
      <c r="I54" s="542"/>
      <c r="J54" s="48" t="str">
        <f>IF(AND('MAPA DE RIESGO'!$Z$64="Muy Baja",'MAPA DE RIESGO'!$AB$64="Leve"),CONCATENATE("R9C",'MAPA DE RIESGO'!$P$64),"")</f>
        <v/>
      </c>
      <c r="K54" s="49" t="str">
        <f>IF(AND('MAPA DE RIESGO'!$Z$65="Muy Baja",'MAPA DE RIESGO'!$AB$65="Leve"),CONCATENATE("R9C",'MAPA DE RIESGO'!$P$65),"")</f>
        <v/>
      </c>
      <c r="L54" s="49" t="str">
        <f>IF(AND('MAPA DE RIESGO'!$Z$66="Muy Baja",'MAPA DE RIESGO'!$AB$66="Leve"),CONCATENATE("R9C",'MAPA DE RIESGO'!$P$66),"")</f>
        <v/>
      </c>
      <c r="M54" s="49" t="str">
        <f>IF(AND('MAPA DE RIESGO'!$Z$67="Muy Baja",'MAPA DE RIESGO'!$AB$67="Leve"),CONCATENATE("R9C",'MAPA DE RIESGO'!$P$67),"")</f>
        <v/>
      </c>
      <c r="N54" s="49" t="str">
        <f>IF(AND('MAPA DE RIESGO'!$Z$68="Muy Baja",'MAPA DE RIESGO'!$AB$68="Leve"),CONCATENATE("R9C",'MAPA DE RIESGO'!$P$68),"")</f>
        <v/>
      </c>
      <c r="O54" s="50" t="str">
        <f>IF(AND('MAPA DE RIESGO'!$Z$69="Muy Baja",'MAPA DE RIESGO'!$AB$69="Leve"),CONCATENATE("R9C",'MAPA DE RIESGO'!$P$69),"")</f>
        <v/>
      </c>
      <c r="P54" s="48" t="str">
        <f>IF(AND('MAPA DE RIESGO'!$Z$64="Muy Baja",'MAPA DE RIESGO'!$AB$64="Menor"),CONCATENATE("R9C",'MAPA DE RIESGO'!$P$64),"")</f>
        <v/>
      </c>
      <c r="Q54" s="49" t="str">
        <f>IF(AND('MAPA DE RIESGO'!$Z$65="Muy Baja",'MAPA DE RIESGO'!$AB$65="Menor"),CONCATENATE("R9C",'MAPA DE RIESGO'!$P$65),"")</f>
        <v/>
      </c>
      <c r="R54" s="49" t="str">
        <f>IF(AND('MAPA DE RIESGO'!$Z$66="Muy Baja",'MAPA DE RIESGO'!$AB$66="Menor"),CONCATENATE("R9C",'MAPA DE RIESGO'!$P$66),"")</f>
        <v/>
      </c>
      <c r="S54" s="49" t="str">
        <f>IF(AND('MAPA DE RIESGO'!$Z$67="Muy Baja",'MAPA DE RIESGO'!$AB$67="Menor"),CONCATENATE("R9C",'MAPA DE RIESGO'!$P$67),"")</f>
        <v/>
      </c>
      <c r="T54" s="49" t="str">
        <f>IF(AND('MAPA DE RIESGO'!$Z$68="Muy Baja",'MAPA DE RIESGO'!$AB$68="Menor"),CONCATENATE("R9C",'MAPA DE RIESGO'!$P$68),"")</f>
        <v/>
      </c>
      <c r="U54" s="50" t="str">
        <f>IF(AND('MAPA DE RIESGO'!$Z$69="Muy Baja",'MAPA DE RIESGO'!$AB$69="Menor"),CONCATENATE("R9C",'MAPA DE RIESGO'!$P$69),"")</f>
        <v/>
      </c>
      <c r="V54" s="39" t="str">
        <f>IF(AND('MAPA DE RIESGO'!$Z$64="Muy Baja",'MAPA DE RIESGO'!$AB$64="Moderado"),CONCATENATE("R9C",'MAPA DE RIESGO'!$P$64),"")</f>
        <v/>
      </c>
      <c r="W54" s="40" t="str">
        <f>IF(AND('MAPA DE RIESGO'!$Z$65="Muy Baja",'MAPA DE RIESGO'!$AB$65="Moderado"),CONCATENATE("R9C",'MAPA DE RIESGO'!$P$65),"")</f>
        <v/>
      </c>
      <c r="X54" s="40" t="str">
        <f>IF(AND('MAPA DE RIESGO'!$Z$66="Muy Baja",'MAPA DE RIESGO'!$AB$66="Moderado"),CONCATENATE("R9C",'MAPA DE RIESGO'!$P$66),"")</f>
        <v/>
      </c>
      <c r="Y54" s="40" t="str">
        <f>IF(AND('MAPA DE RIESGO'!$Z$67="Muy Baja",'MAPA DE RIESGO'!$AB$67="Moderado"),CONCATENATE("R9C",'MAPA DE RIESGO'!$P$67),"")</f>
        <v/>
      </c>
      <c r="Z54" s="40" t="str">
        <f>IF(AND('MAPA DE RIESGO'!$Z$68="Muy Baja",'MAPA DE RIESGO'!$AB$68="Moderado"),CONCATENATE("R9C",'MAPA DE RIESGO'!$P$68),"")</f>
        <v/>
      </c>
      <c r="AA54" s="41" t="str">
        <f>IF(AND('MAPA DE RIESGO'!$Z$69="Muy Baja",'MAPA DE RIESGO'!$AB$69="Moderado"),CONCATENATE("R9C",'MAPA DE RIESGO'!$P$69),"")</f>
        <v/>
      </c>
      <c r="AB54" s="23" t="str">
        <f>IF(AND('MAPA DE RIESGO'!$Z$64="Muy Baja",'MAPA DE RIESGO'!$AB$64="Mayor"),CONCATENATE("R9C",'MAPA DE RIESGO'!$P$64),"")</f>
        <v/>
      </c>
      <c r="AC54" s="24" t="str">
        <f>IF(AND('MAPA DE RIESGO'!$Z$65="Muy Baja",'MAPA DE RIESGO'!$AB$65="Mayor"),CONCATENATE("R9C",'MAPA DE RIESGO'!$P$65),"")</f>
        <v/>
      </c>
      <c r="AD54" s="29" t="str">
        <f>IF(AND('MAPA DE RIESGO'!$Z$66="Muy Baja",'MAPA DE RIESGO'!$AB$66="Mayor"),CONCATENATE("R9C",'MAPA DE RIESGO'!$P$66),"")</f>
        <v/>
      </c>
      <c r="AE54" s="29" t="str">
        <f>IF(AND('MAPA DE RIESGO'!$Z$67="Muy Baja",'MAPA DE RIESGO'!$AB$67="Mayor"),CONCATENATE("R9C",'MAPA DE RIESGO'!$P$67),"")</f>
        <v/>
      </c>
      <c r="AF54" s="29" t="str">
        <f>IF(AND('MAPA DE RIESGO'!$Z$68="Muy Baja",'MAPA DE RIESGO'!$AB$68="Mayor"),CONCATENATE("R9C",'MAPA DE RIESGO'!$P$68),"")</f>
        <v/>
      </c>
      <c r="AG54" s="25" t="str">
        <f>IF(AND('MAPA DE RIESGO'!$Z$69="Muy Baja",'MAPA DE RIESGO'!$AB$69="Mayor"),CONCATENATE("R9C",'MAPA DE RIESGO'!$P$69),"")</f>
        <v/>
      </c>
      <c r="AH54" s="26" t="str">
        <f>IF(AND('MAPA DE RIESGO'!$Z$64="Muy Baja",'MAPA DE RIESGO'!$AB$64="Catastrófico"),CONCATENATE("R9C",'MAPA DE RIESGO'!$P$64),"")</f>
        <v/>
      </c>
      <c r="AI54" s="27" t="str">
        <f>IF(AND('MAPA DE RIESGO'!$Z$65="Muy Baja",'MAPA DE RIESGO'!$AB$65="Catastrófico"),CONCATENATE("R9C",'MAPA DE RIESGO'!$P$65),"")</f>
        <v/>
      </c>
      <c r="AJ54" s="27" t="str">
        <f>IF(AND('MAPA DE RIESGO'!$Z$66="Muy Baja",'MAPA DE RIESGO'!$AB$66="Catastrófico"),CONCATENATE("R9C",'MAPA DE RIESGO'!$P$66),"")</f>
        <v/>
      </c>
      <c r="AK54" s="27" t="str">
        <f>IF(AND('MAPA DE RIESGO'!$Z$67="Muy Baja",'MAPA DE RIESGO'!$AB$67="Catastrófico"),CONCATENATE("R9C",'MAPA DE RIESGO'!$P$67),"")</f>
        <v/>
      </c>
      <c r="AL54" s="27" t="str">
        <f>IF(AND('MAPA DE RIESGO'!$Z$68="Muy Baja",'MAPA DE RIESGO'!$AB$68="Catastrófico"),CONCATENATE("R9C",'MAPA DE RIESGO'!$P$68),"")</f>
        <v/>
      </c>
      <c r="AM54" s="28" t="str">
        <f>IF(AND('MAPA DE RIESGO'!$Z$69="Muy Baja",'MAPA DE RIESGO'!$AB$69="Catastrófico"),CONCATENATE("R9C",'MAPA DE RIESGO'!$P$69),"")</f>
        <v/>
      </c>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ht="15.75" customHeight="1" thickBot="1" x14ac:dyDescent="0.3">
      <c r="A55" s="55"/>
      <c r="B55" s="427"/>
      <c r="C55" s="427"/>
      <c r="D55" s="428"/>
      <c r="E55" s="530"/>
      <c r="F55" s="531"/>
      <c r="G55" s="531"/>
      <c r="H55" s="531"/>
      <c r="I55" s="543"/>
      <c r="J55" s="51" t="str">
        <f>IF(AND('MAPA DE RIESGO'!$Z$70="Muy Baja",'MAPA DE RIESGO'!$AB$70="Leve"),CONCATENATE("R10C",'MAPA DE RIESGO'!$P$70),"")</f>
        <v/>
      </c>
      <c r="K55" s="52" t="str">
        <f>IF(AND('MAPA DE RIESGO'!$Z$71="Muy Baja",'MAPA DE RIESGO'!$AB$71="Leve"),CONCATENATE("R10C",'MAPA DE RIESGO'!$P$71),"")</f>
        <v/>
      </c>
      <c r="L55" s="52" t="str">
        <f>IF(AND('MAPA DE RIESGO'!$Z$72="Muy Baja",'MAPA DE RIESGO'!$AB$72="Leve"),CONCATENATE("R10C",'MAPA DE RIESGO'!$P$72),"")</f>
        <v/>
      </c>
      <c r="M55" s="52" t="str">
        <f>IF(AND('MAPA DE RIESGO'!$Z$73="Muy Baja",'MAPA DE RIESGO'!$AB$73="Leve"),CONCATENATE("R10C",'MAPA DE RIESGO'!$P$73),"")</f>
        <v/>
      </c>
      <c r="N55" s="52" t="str">
        <f>IF(AND('MAPA DE RIESGO'!$Z$74="Muy Baja",'MAPA DE RIESGO'!$AB$74="Leve"),CONCATENATE("R10C",'MAPA DE RIESGO'!$P$74),"")</f>
        <v/>
      </c>
      <c r="O55" s="53" t="str">
        <f>IF(AND('MAPA DE RIESGO'!$Z$75="Muy Baja",'MAPA DE RIESGO'!$AB$75="Leve"),CONCATENATE("R10C",'MAPA DE RIESGO'!$P$75),"")</f>
        <v/>
      </c>
      <c r="P55" s="51" t="str">
        <f>IF(AND('MAPA DE RIESGO'!$Z$70="Muy Baja",'MAPA DE RIESGO'!$AB$70="Menor"),CONCATENATE("R10C",'MAPA DE RIESGO'!$P$70),"")</f>
        <v/>
      </c>
      <c r="Q55" s="52" t="str">
        <f>IF(AND('MAPA DE RIESGO'!$Z$71="Muy Baja",'MAPA DE RIESGO'!$AB$71="Menor"),CONCATENATE("R10C",'MAPA DE RIESGO'!$P$71),"")</f>
        <v/>
      </c>
      <c r="R55" s="52" t="str">
        <f>IF(AND('MAPA DE RIESGO'!$Z$72="Muy Baja",'MAPA DE RIESGO'!$AB$72="Menor"),CONCATENATE("R10C",'MAPA DE RIESGO'!$P$72),"")</f>
        <v/>
      </c>
      <c r="S55" s="52" t="str">
        <f>IF(AND('MAPA DE RIESGO'!$Z$73="Muy Baja",'MAPA DE RIESGO'!$AB$73="Menor"),CONCATENATE("R10C",'MAPA DE RIESGO'!$P$73),"")</f>
        <v/>
      </c>
      <c r="T55" s="52" t="str">
        <f>IF(AND('MAPA DE RIESGO'!$Z$74="Muy Baja",'MAPA DE RIESGO'!$AB$74="Menor"),CONCATENATE("R10C",'MAPA DE RIESGO'!$P$74),"")</f>
        <v/>
      </c>
      <c r="U55" s="53" t="str">
        <f>IF(AND('MAPA DE RIESGO'!$Z$75="Muy Baja",'MAPA DE RIESGO'!$AB$75="Menor"),CONCATENATE("R10C",'MAPA DE RIESGO'!$P$75),"")</f>
        <v/>
      </c>
      <c r="V55" s="42" t="str">
        <f>IF(AND('MAPA DE RIESGO'!$Z$70="Muy Baja",'MAPA DE RIESGO'!$AB$70="Moderado"),CONCATENATE("R10C",'MAPA DE RIESGO'!$P$70),"")</f>
        <v/>
      </c>
      <c r="W55" s="43" t="str">
        <f>IF(AND('MAPA DE RIESGO'!$Z$71="Muy Baja",'MAPA DE RIESGO'!$AB$71="Moderado"),CONCATENATE("R10C",'MAPA DE RIESGO'!$P$71),"")</f>
        <v/>
      </c>
      <c r="X55" s="43" t="str">
        <f>IF(AND('MAPA DE RIESGO'!$Z$72="Muy Baja",'MAPA DE RIESGO'!$AB$72="Moderado"),CONCATENATE("R10C",'MAPA DE RIESGO'!$P$72),"")</f>
        <v/>
      </c>
      <c r="Y55" s="43" t="str">
        <f>IF(AND('MAPA DE RIESGO'!$Z$73="Muy Baja",'MAPA DE RIESGO'!$AB$73="Moderado"),CONCATENATE("R10C",'MAPA DE RIESGO'!$P$73),"")</f>
        <v/>
      </c>
      <c r="Z55" s="43" t="str">
        <f>IF(AND('MAPA DE RIESGO'!$Z$74="Muy Baja",'MAPA DE RIESGO'!$AB$74="Moderado"),CONCATENATE("R10C",'MAPA DE RIESGO'!$P$74),"")</f>
        <v/>
      </c>
      <c r="AA55" s="44" t="str">
        <f>IF(AND('MAPA DE RIESGO'!$Z$75="Muy Baja",'MAPA DE RIESGO'!$AB$75="Moderado"),CONCATENATE("R10C",'MAPA DE RIESGO'!$P$75),"")</f>
        <v/>
      </c>
      <c r="AB55" s="30" t="str">
        <f>IF(AND('MAPA DE RIESGO'!$Z$70="Muy Baja",'MAPA DE RIESGO'!$AB$70="Mayor"),CONCATENATE("R10C",'MAPA DE RIESGO'!$P$70),"")</f>
        <v/>
      </c>
      <c r="AC55" s="31" t="str">
        <f>IF(AND('MAPA DE RIESGO'!$Z$71="Muy Baja",'MAPA DE RIESGO'!$AB$71="Mayor"),CONCATENATE("R10C",'MAPA DE RIESGO'!$P$71),"")</f>
        <v/>
      </c>
      <c r="AD55" s="31" t="str">
        <f>IF(AND('MAPA DE RIESGO'!$Z$72="Muy Baja",'MAPA DE RIESGO'!$AB$72="Mayor"),CONCATENATE("R10C",'MAPA DE RIESGO'!$P$72),"")</f>
        <v/>
      </c>
      <c r="AE55" s="31" t="str">
        <f>IF(AND('MAPA DE RIESGO'!$Z$73="Muy Baja",'MAPA DE RIESGO'!$AB$73="Mayor"),CONCATENATE("R10C",'MAPA DE RIESGO'!$P$73),"")</f>
        <v/>
      </c>
      <c r="AF55" s="31" t="str">
        <f>IF(AND('MAPA DE RIESGO'!$Z$74="Muy Baja",'MAPA DE RIESGO'!$AB$74="Mayor"),CONCATENATE("R10C",'MAPA DE RIESGO'!$P$74),"")</f>
        <v/>
      </c>
      <c r="AG55" s="32" t="str">
        <f>IF(AND('MAPA DE RIESGO'!$Z$75="Muy Baja",'MAPA DE RIESGO'!$AB$75="Mayor"),CONCATENATE("R10C",'MAPA DE RIESGO'!$P$75),"")</f>
        <v/>
      </c>
      <c r="AH55" s="33" t="str">
        <f>IF(AND('MAPA DE RIESGO'!$Z$70="Muy Baja",'MAPA DE RIESGO'!$AB$70="Catastrófico"),CONCATENATE("R10C",'MAPA DE RIESGO'!$P$70),"")</f>
        <v/>
      </c>
      <c r="AI55" s="34" t="str">
        <f>IF(AND('MAPA DE RIESGO'!$Z$71="Muy Baja",'MAPA DE RIESGO'!$AB$71="Catastrófico"),CONCATENATE("R10C",'MAPA DE RIESGO'!$P$71),"")</f>
        <v/>
      </c>
      <c r="AJ55" s="34" t="str">
        <f>IF(AND('MAPA DE RIESGO'!$Z$72="Muy Baja",'MAPA DE RIESGO'!$AB$72="Catastrófico"),CONCATENATE("R10C",'MAPA DE RIESGO'!$P$72),"")</f>
        <v/>
      </c>
      <c r="AK55" s="34" t="str">
        <f>IF(AND('MAPA DE RIESGO'!$Z$73="Muy Baja",'MAPA DE RIESGO'!$AB$73="Catastrófico"),CONCATENATE("R10C",'MAPA DE RIESGO'!$P$73),"")</f>
        <v/>
      </c>
      <c r="AL55" s="34" t="str">
        <f>IF(AND('MAPA DE RIESGO'!$Z$74="Muy Baja",'MAPA DE RIESGO'!$AB$74="Catastrófico"),CONCATENATE("R10C",'MAPA DE RIESGO'!$P$74),"")</f>
        <v/>
      </c>
      <c r="AM55" s="35" t="str">
        <f>IF(AND('MAPA DE RIESGO'!$Z$75="Muy Baja",'MAPA DE RIESGO'!$AB$75="Catastrófico"),CONCATENATE("R10C",'MAPA DE RIESGO'!$P$75),"")</f>
        <v/>
      </c>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524" t="s">
        <v>103</v>
      </c>
      <c r="K56" s="525"/>
      <c r="L56" s="525"/>
      <c r="M56" s="525"/>
      <c r="N56" s="525"/>
      <c r="O56" s="541"/>
      <c r="P56" s="524" t="s">
        <v>102</v>
      </c>
      <c r="Q56" s="525"/>
      <c r="R56" s="525"/>
      <c r="S56" s="525"/>
      <c r="T56" s="525"/>
      <c r="U56" s="541"/>
      <c r="V56" s="524" t="s">
        <v>101</v>
      </c>
      <c r="W56" s="525"/>
      <c r="X56" s="525"/>
      <c r="Y56" s="525"/>
      <c r="Z56" s="525"/>
      <c r="AA56" s="541"/>
      <c r="AB56" s="524" t="s">
        <v>100</v>
      </c>
      <c r="AC56" s="562"/>
      <c r="AD56" s="525"/>
      <c r="AE56" s="525"/>
      <c r="AF56" s="525"/>
      <c r="AG56" s="541"/>
      <c r="AH56" s="524" t="s">
        <v>99</v>
      </c>
      <c r="AI56" s="525"/>
      <c r="AJ56" s="525"/>
      <c r="AK56" s="525"/>
      <c r="AL56" s="525"/>
      <c r="AM56" s="541"/>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528"/>
      <c r="K57" s="529"/>
      <c r="L57" s="529"/>
      <c r="M57" s="529"/>
      <c r="N57" s="529"/>
      <c r="O57" s="542"/>
      <c r="P57" s="528"/>
      <c r="Q57" s="529"/>
      <c r="R57" s="529"/>
      <c r="S57" s="529"/>
      <c r="T57" s="529"/>
      <c r="U57" s="542"/>
      <c r="V57" s="528"/>
      <c r="W57" s="529"/>
      <c r="X57" s="529"/>
      <c r="Y57" s="529"/>
      <c r="Z57" s="529"/>
      <c r="AA57" s="542"/>
      <c r="AB57" s="528"/>
      <c r="AC57" s="529"/>
      <c r="AD57" s="529"/>
      <c r="AE57" s="529"/>
      <c r="AF57" s="529"/>
      <c r="AG57" s="542"/>
      <c r="AH57" s="528"/>
      <c r="AI57" s="529"/>
      <c r="AJ57" s="529"/>
      <c r="AK57" s="529"/>
      <c r="AL57" s="529"/>
      <c r="AM57" s="542"/>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528"/>
      <c r="K58" s="529"/>
      <c r="L58" s="529"/>
      <c r="M58" s="529"/>
      <c r="N58" s="529"/>
      <c r="O58" s="542"/>
      <c r="P58" s="528"/>
      <c r="Q58" s="529"/>
      <c r="R58" s="529"/>
      <c r="S58" s="529"/>
      <c r="T58" s="529"/>
      <c r="U58" s="542"/>
      <c r="V58" s="528"/>
      <c r="W58" s="529"/>
      <c r="X58" s="529"/>
      <c r="Y58" s="529"/>
      <c r="Z58" s="529"/>
      <c r="AA58" s="542"/>
      <c r="AB58" s="528"/>
      <c r="AC58" s="529"/>
      <c r="AD58" s="529"/>
      <c r="AE58" s="529"/>
      <c r="AF58" s="529"/>
      <c r="AG58" s="542"/>
      <c r="AH58" s="528"/>
      <c r="AI58" s="529"/>
      <c r="AJ58" s="529"/>
      <c r="AK58" s="529"/>
      <c r="AL58" s="529"/>
      <c r="AM58" s="542"/>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528"/>
      <c r="K59" s="529"/>
      <c r="L59" s="529"/>
      <c r="M59" s="529"/>
      <c r="N59" s="529"/>
      <c r="O59" s="542"/>
      <c r="P59" s="528"/>
      <c r="Q59" s="529"/>
      <c r="R59" s="529"/>
      <c r="S59" s="529"/>
      <c r="T59" s="529"/>
      <c r="U59" s="542"/>
      <c r="V59" s="528"/>
      <c r="W59" s="529"/>
      <c r="X59" s="529"/>
      <c r="Y59" s="529"/>
      <c r="Z59" s="529"/>
      <c r="AA59" s="542"/>
      <c r="AB59" s="528"/>
      <c r="AC59" s="529"/>
      <c r="AD59" s="529"/>
      <c r="AE59" s="529"/>
      <c r="AF59" s="529"/>
      <c r="AG59" s="542"/>
      <c r="AH59" s="528"/>
      <c r="AI59" s="529"/>
      <c r="AJ59" s="529"/>
      <c r="AK59" s="529"/>
      <c r="AL59" s="529"/>
      <c r="AM59" s="542"/>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528"/>
      <c r="K60" s="529"/>
      <c r="L60" s="529"/>
      <c r="M60" s="529"/>
      <c r="N60" s="529"/>
      <c r="O60" s="542"/>
      <c r="P60" s="528"/>
      <c r="Q60" s="529"/>
      <c r="R60" s="529"/>
      <c r="S60" s="529"/>
      <c r="T60" s="529"/>
      <c r="U60" s="542"/>
      <c r="V60" s="528"/>
      <c r="W60" s="529"/>
      <c r="X60" s="529"/>
      <c r="Y60" s="529"/>
      <c r="Z60" s="529"/>
      <c r="AA60" s="542"/>
      <c r="AB60" s="528"/>
      <c r="AC60" s="529"/>
      <c r="AD60" s="529"/>
      <c r="AE60" s="529"/>
      <c r="AF60" s="529"/>
      <c r="AG60" s="542"/>
      <c r="AH60" s="528"/>
      <c r="AI60" s="529"/>
      <c r="AJ60" s="529"/>
      <c r="AK60" s="529"/>
      <c r="AL60" s="529"/>
      <c r="AM60" s="542"/>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ht="15.75" thickBot="1" x14ac:dyDescent="0.3">
      <c r="A61" s="55"/>
      <c r="B61" s="55"/>
      <c r="C61" s="55"/>
      <c r="D61" s="55"/>
      <c r="E61" s="55"/>
      <c r="F61" s="55"/>
      <c r="G61" s="55"/>
      <c r="H61" s="55"/>
      <c r="I61" s="55"/>
      <c r="J61" s="530"/>
      <c r="K61" s="531"/>
      <c r="L61" s="531"/>
      <c r="M61" s="531"/>
      <c r="N61" s="531"/>
      <c r="O61" s="543"/>
      <c r="P61" s="530"/>
      <c r="Q61" s="531"/>
      <c r="R61" s="531"/>
      <c r="S61" s="531"/>
      <c r="T61" s="531"/>
      <c r="U61" s="543"/>
      <c r="V61" s="530"/>
      <c r="W61" s="531"/>
      <c r="X61" s="531"/>
      <c r="Y61" s="531"/>
      <c r="Z61" s="531"/>
      <c r="AA61" s="543"/>
      <c r="AB61" s="530"/>
      <c r="AC61" s="531"/>
      <c r="AD61" s="531"/>
      <c r="AE61" s="531"/>
      <c r="AF61" s="531"/>
      <c r="AG61" s="543"/>
      <c r="AH61" s="530"/>
      <c r="AI61" s="531"/>
      <c r="AJ61" s="531"/>
      <c r="AK61" s="531"/>
      <c r="AL61" s="531"/>
      <c r="AM61" s="543"/>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row>
    <row r="63" spans="1:80" ht="15" customHeight="1" x14ac:dyDescent="0.25">
      <c r="A63" s="55"/>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5"/>
      <c r="AV63" s="55"/>
      <c r="AW63" s="55"/>
      <c r="AX63" s="55"/>
      <c r="AY63" s="55"/>
      <c r="AZ63" s="55"/>
      <c r="BA63" s="55"/>
      <c r="BB63" s="55"/>
      <c r="BC63" s="55"/>
      <c r="BD63" s="55"/>
      <c r="BE63" s="55"/>
      <c r="BF63" s="55"/>
      <c r="BG63" s="55"/>
      <c r="BH63" s="55"/>
    </row>
    <row r="64" spans="1:80" ht="15" customHeight="1" x14ac:dyDescent="0.25">
      <c r="A64" s="55"/>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5"/>
      <c r="AV64" s="55"/>
      <c r="AW64" s="55"/>
      <c r="AX64" s="55"/>
      <c r="AY64" s="55"/>
      <c r="AZ64" s="55"/>
      <c r="BA64" s="55"/>
      <c r="BB64" s="55"/>
      <c r="BC64" s="55"/>
      <c r="BD64" s="55"/>
      <c r="BE64" s="55"/>
      <c r="BF64" s="55"/>
      <c r="BG64" s="55"/>
      <c r="BH64" s="55"/>
    </row>
    <row r="65" spans="1:6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row>
    <row r="66" spans="1:6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row>
    <row r="67" spans="1:6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row>
    <row r="68" spans="1:6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row>
    <row r="69" spans="1:6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row>
    <row r="70" spans="1:6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row>
    <row r="71" spans="1:6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row>
    <row r="72" spans="1:6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row>
    <row r="73" spans="1:6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row>
    <row r="74" spans="1:6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row>
    <row r="75" spans="1:6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row>
    <row r="76" spans="1:6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row>
    <row r="77" spans="1:6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row>
    <row r="78" spans="1:6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row>
    <row r="79" spans="1:6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row>
    <row r="80" spans="1:6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row>
    <row r="81" spans="1:60"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row>
    <row r="82" spans="1:60"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row>
    <row r="83" spans="1:60"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row>
    <row r="84" spans="1:60"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row>
    <row r="85" spans="1:60"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row>
    <row r="86" spans="1:60"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row>
    <row r="87" spans="1:60"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row>
    <row r="88" spans="1:60"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row>
    <row r="89" spans="1:60"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row>
    <row r="90" spans="1:60"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row>
    <row r="91" spans="1:60"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row>
    <row r="92" spans="1:60"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row>
    <row r="93" spans="1:60"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row>
    <row r="94" spans="1:60"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row>
    <row r="95" spans="1:60"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row>
    <row r="96" spans="1:60"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row>
    <row r="97" spans="1:60"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row>
    <row r="98" spans="1:60"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row>
    <row r="99" spans="1:60"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row>
    <row r="100" spans="1:60"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row>
    <row r="101" spans="1:60"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row>
    <row r="102" spans="1:60"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row>
    <row r="103" spans="1:60"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row>
    <row r="104" spans="1:60"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row>
    <row r="105" spans="1:60"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row>
    <row r="106" spans="1:60"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row>
    <row r="107" spans="1:60"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row>
    <row r="108" spans="1:60"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row>
    <row r="109" spans="1:60"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row>
    <row r="110" spans="1:60"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row>
    <row r="111" spans="1:60"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row>
    <row r="112" spans="1:60"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row>
    <row r="113" spans="1:60"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row>
    <row r="114" spans="1:60"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row>
    <row r="115" spans="1:60"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row>
    <row r="116" spans="1:60"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row>
    <row r="117" spans="1:60"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row>
    <row r="118" spans="1:60"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row>
    <row r="119" spans="1:60"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row>
    <row r="120" spans="1:60"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row>
    <row r="121" spans="1:60"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row>
    <row r="122" spans="1:60" x14ac:dyDescent="0.25">
      <c r="A122" s="5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row>
    <row r="123" spans="1:60" x14ac:dyDescent="0.25">
      <c r="A123" s="5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row>
    <row r="124" spans="1:60" x14ac:dyDescent="0.25">
      <c r="A124" s="5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row>
    <row r="125" spans="1:60" x14ac:dyDescent="0.25">
      <c r="A125" s="5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row>
    <row r="126" spans="1:60" x14ac:dyDescent="0.25">
      <c r="A126" s="5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row>
    <row r="127" spans="1:60" x14ac:dyDescent="0.25">
      <c r="A127" s="5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row>
    <row r="128" spans="1:60" x14ac:dyDescent="0.25">
      <c r="A128" s="5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row>
    <row r="129" spans="1:60" x14ac:dyDescent="0.25">
      <c r="A129" s="5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row>
    <row r="130" spans="1:60" x14ac:dyDescent="0.25">
      <c r="A130" s="5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row>
    <row r="131" spans="1:60" x14ac:dyDescent="0.25">
      <c r="A131" s="5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row>
    <row r="132" spans="1:60" x14ac:dyDescent="0.25">
      <c r="A132" s="5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row>
    <row r="133" spans="1:60" x14ac:dyDescent="0.25">
      <c r="A133" s="5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row>
    <row r="134" spans="1:60" x14ac:dyDescent="0.25">
      <c r="A134" s="5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row>
    <row r="135" spans="1:60" x14ac:dyDescent="0.25">
      <c r="A135" s="5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row>
    <row r="136" spans="1:60" x14ac:dyDescent="0.25">
      <c r="A136" s="5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row>
    <row r="137" spans="1:60" x14ac:dyDescent="0.25">
      <c r="A137" s="55"/>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5"/>
      <c r="BA137" s="55"/>
      <c r="BB137" s="55"/>
      <c r="BC137" s="55"/>
      <c r="BD137" s="55"/>
      <c r="BE137" s="55"/>
      <c r="BF137" s="55"/>
      <c r="BG137" s="55"/>
      <c r="BH137" s="55"/>
    </row>
    <row r="138" spans="1:60" x14ac:dyDescent="0.25">
      <c r="A138" s="55"/>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c r="AI138" s="55"/>
      <c r="AJ138" s="55"/>
      <c r="AK138" s="55"/>
      <c r="AL138" s="55"/>
      <c r="AM138" s="55"/>
      <c r="AN138" s="55"/>
      <c r="AO138" s="55"/>
      <c r="AP138" s="55"/>
      <c r="AQ138" s="55"/>
      <c r="AR138" s="55"/>
      <c r="AS138" s="55"/>
      <c r="AT138" s="55"/>
      <c r="AU138" s="55"/>
      <c r="AV138" s="55"/>
      <c r="AW138" s="55"/>
      <c r="AX138" s="55"/>
      <c r="AY138" s="55"/>
      <c r="AZ138" s="55"/>
      <c r="BA138" s="55"/>
      <c r="BB138" s="55"/>
      <c r="BC138" s="55"/>
      <c r="BD138" s="55"/>
      <c r="BE138" s="55"/>
      <c r="BF138" s="55"/>
      <c r="BG138" s="55"/>
      <c r="BH138" s="55"/>
    </row>
    <row r="139" spans="1:60" x14ac:dyDescent="0.25">
      <c r="A139" s="55"/>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55"/>
      <c r="AB139" s="55"/>
      <c r="AC139" s="55"/>
      <c r="AD139" s="55"/>
      <c r="AE139" s="55"/>
      <c r="AF139" s="55"/>
      <c r="AG139" s="55"/>
      <c r="AH139" s="55"/>
      <c r="AI139" s="55"/>
      <c r="AJ139" s="55"/>
      <c r="AK139" s="55"/>
      <c r="AL139" s="55"/>
      <c r="AM139" s="55"/>
      <c r="AN139" s="55"/>
      <c r="AO139" s="55"/>
      <c r="AP139" s="55"/>
      <c r="AQ139" s="55"/>
      <c r="AR139" s="55"/>
      <c r="AS139" s="55"/>
      <c r="AT139" s="55"/>
      <c r="AU139" s="55"/>
      <c r="AV139" s="55"/>
      <c r="AW139" s="55"/>
      <c r="AX139" s="55"/>
      <c r="AY139" s="55"/>
      <c r="AZ139" s="55"/>
      <c r="BA139" s="55"/>
      <c r="BB139" s="55"/>
      <c r="BC139" s="55"/>
      <c r="BD139" s="55"/>
      <c r="BE139" s="55"/>
      <c r="BF139" s="55"/>
      <c r="BG139" s="55"/>
      <c r="BH139" s="55"/>
    </row>
    <row r="140" spans="1:60" x14ac:dyDescent="0.25">
      <c r="A140" s="55"/>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c r="AA140" s="55"/>
      <c r="AB140" s="55"/>
      <c r="AC140" s="55"/>
      <c r="AD140" s="55"/>
      <c r="AE140" s="55"/>
      <c r="AF140" s="55"/>
      <c r="AG140" s="55"/>
      <c r="AH140" s="55"/>
      <c r="AI140" s="55"/>
      <c r="AJ140" s="55"/>
      <c r="AK140" s="55"/>
      <c r="AL140" s="55"/>
      <c r="AM140" s="55"/>
      <c r="AN140" s="55"/>
      <c r="AO140" s="55"/>
      <c r="AP140" s="55"/>
      <c r="AQ140" s="55"/>
      <c r="AR140" s="55"/>
      <c r="AS140" s="55"/>
      <c r="AT140" s="55"/>
      <c r="AU140" s="55"/>
      <c r="AV140" s="55"/>
      <c r="AW140" s="55"/>
      <c r="AX140" s="55"/>
      <c r="AY140" s="55"/>
      <c r="AZ140" s="55"/>
      <c r="BA140" s="55"/>
      <c r="BB140" s="55"/>
      <c r="BC140" s="55"/>
      <c r="BD140" s="55"/>
      <c r="BE140" s="55"/>
      <c r="BF140" s="55"/>
      <c r="BG140" s="55"/>
      <c r="BH140" s="55"/>
    </row>
    <row r="141" spans="1:60" x14ac:dyDescent="0.25">
      <c r="A141" s="55"/>
      <c r="B141" s="55"/>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c r="AA141" s="55"/>
      <c r="AB141" s="55"/>
      <c r="AC141" s="55"/>
      <c r="AD141" s="55"/>
      <c r="AE141" s="55"/>
      <c r="AF141" s="55"/>
      <c r="AG141" s="55"/>
      <c r="AH141" s="55"/>
      <c r="AI141" s="55"/>
      <c r="AJ141" s="55"/>
      <c r="AK141" s="55"/>
      <c r="AL141" s="55"/>
      <c r="AM141" s="55"/>
      <c r="AN141" s="55"/>
      <c r="AO141" s="55"/>
      <c r="AP141" s="55"/>
      <c r="AQ141" s="55"/>
      <c r="AR141" s="55"/>
      <c r="AS141" s="55"/>
      <c r="AT141" s="55"/>
      <c r="AU141" s="55"/>
      <c r="AV141" s="55"/>
      <c r="AW141" s="55"/>
      <c r="AX141" s="55"/>
      <c r="AY141" s="55"/>
      <c r="AZ141" s="55"/>
      <c r="BA141" s="55"/>
      <c r="BB141" s="55"/>
      <c r="BC141" s="55"/>
      <c r="BD141" s="55"/>
      <c r="BE141" s="55"/>
      <c r="BF141" s="55"/>
      <c r="BG141" s="55"/>
      <c r="BH141" s="55"/>
    </row>
    <row r="142" spans="1:60" x14ac:dyDescent="0.25">
      <c r="A142" s="55"/>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c r="AA142" s="55"/>
      <c r="AB142" s="55"/>
      <c r="AC142" s="55"/>
      <c r="AD142" s="55"/>
      <c r="AE142" s="55"/>
      <c r="AF142" s="55"/>
      <c r="AG142" s="55"/>
      <c r="AH142" s="55"/>
      <c r="AI142" s="55"/>
      <c r="AJ142" s="55"/>
      <c r="AK142" s="55"/>
      <c r="AL142" s="55"/>
      <c r="AM142" s="55"/>
      <c r="AN142" s="55"/>
      <c r="AO142" s="55"/>
      <c r="AP142" s="55"/>
      <c r="AQ142" s="55"/>
      <c r="AR142" s="55"/>
      <c r="AS142" s="55"/>
      <c r="AT142" s="55"/>
      <c r="AU142" s="55"/>
      <c r="AV142" s="55"/>
      <c r="AW142" s="55"/>
      <c r="AX142" s="55"/>
      <c r="AY142" s="55"/>
      <c r="AZ142" s="55"/>
      <c r="BA142" s="55"/>
      <c r="BB142" s="55"/>
      <c r="BC142" s="55"/>
      <c r="BD142" s="55"/>
      <c r="BE142" s="55"/>
      <c r="BF142" s="55"/>
      <c r="BG142" s="55"/>
      <c r="BH142" s="55"/>
    </row>
    <row r="143" spans="1:60" x14ac:dyDescent="0.25">
      <c r="A143" s="55"/>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c r="AA143" s="55"/>
      <c r="AB143" s="55"/>
      <c r="AC143" s="55"/>
      <c r="AD143" s="55"/>
      <c r="AE143" s="55"/>
      <c r="AF143" s="55"/>
      <c r="AG143" s="55"/>
      <c r="AH143" s="55"/>
      <c r="AI143" s="55"/>
      <c r="AJ143" s="55"/>
      <c r="AK143" s="55"/>
      <c r="AL143" s="55"/>
      <c r="AM143" s="55"/>
      <c r="AN143" s="55"/>
      <c r="AO143" s="55"/>
      <c r="AP143" s="55"/>
      <c r="AQ143" s="55"/>
      <c r="AR143" s="55"/>
      <c r="AS143" s="55"/>
      <c r="AT143" s="55"/>
      <c r="AU143" s="55"/>
      <c r="AV143" s="55"/>
      <c r="AW143" s="55"/>
      <c r="AX143" s="55"/>
      <c r="AY143" s="55"/>
      <c r="AZ143" s="55"/>
      <c r="BA143" s="55"/>
      <c r="BB143" s="55"/>
      <c r="BC143" s="55"/>
      <c r="BD143" s="55"/>
      <c r="BE143" s="55"/>
      <c r="BF143" s="55"/>
      <c r="BG143" s="55"/>
      <c r="BH143" s="55"/>
    </row>
    <row r="144" spans="1:60" x14ac:dyDescent="0.25">
      <c r="A144" s="55"/>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c r="AA144" s="55"/>
      <c r="AB144" s="55"/>
      <c r="AC144" s="55"/>
      <c r="AD144" s="55"/>
      <c r="AE144" s="55"/>
      <c r="AF144" s="55"/>
      <c r="AG144" s="55"/>
      <c r="AH144" s="55"/>
      <c r="AI144" s="55"/>
      <c r="AJ144" s="55"/>
      <c r="AK144" s="55"/>
      <c r="AL144" s="55"/>
      <c r="AM144" s="55"/>
      <c r="AN144" s="55"/>
      <c r="AO144" s="55"/>
      <c r="AP144" s="55"/>
      <c r="AQ144" s="55"/>
      <c r="AR144" s="55"/>
      <c r="AS144" s="55"/>
      <c r="AT144" s="55"/>
      <c r="AU144" s="55"/>
      <c r="AV144" s="55"/>
      <c r="AW144" s="55"/>
      <c r="AX144" s="55"/>
      <c r="AY144" s="55"/>
      <c r="AZ144" s="55"/>
      <c r="BA144" s="55"/>
      <c r="BB144" s="55"/>
      <c r="BC144" s="55"/>
      <c r="BD144" s="55"/>
      <c r="BE144" s="55"/>
      <c r="BF144" s="55"/>
      <c r="BG144" s="55"/>
      <c r="BH144" s="55"/>
    </row>
    <row r="145" spans="1:60" x14ac:dyDescent="0.25">
      <c r="A145" s="55"/>
      <c r="B145" s="5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c r="AA145" s="55"/>
      <c r="AB145" s="55"/>
      <c r="AC145" s="55"/>
      <c r="AD145" s="55"/>
      <c r="AE145" s="55"/>
      <c r="AF145" s="55"/>
      <c r="AG145" s="55"/>
      <c r="AH145" s="55"/>
      <c r="AI145" s="55"/>
      <c r="AJ145" s="55"/>
      <c r="AK145" s="55"/>
      <c r="AL145" s="55"/>
      <c r="AM145" s="55"/>
      <c r="AN145" s="55"/>
      <c r="AO145" s="55"/>
      <c r="AP145" s="55"/>
      <c r="AQ145" s="55"/>
      <c r="AR145" s="55"/>
      <c r="AS145" s="55"/>
      <c r="AT145" s="55"/>
      <c r="AU145" s="55"/>
      <c r="AV145" s="55"/>
      <c r="AW145" s="55"/>
      <c r="AX145" s="55"/>
      <c r="AY145" s="55"/>
      <c r="AZ145" s="55"/>
      <c r="BA145" s="55"/>
      <c r="BB145" s="55"/>
      <c r="BC145" s="55"/>
      <c r="BD145" s="55"/>
      <c r="BE145" s="55"/>
      <c r="BF145" s="55"/>
      <c r="BG145" s="55"/>
      <c r="BH145" s="55"/>
    </row>
    <row r="146" spans="1:60" x14ac:dyDescent="0.25">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c r="AA146" s="55"/>
      <c r="AB146" s="55"/>
      <c r="AC146" s="55"/>
      <c r="AD146" s="55"/>
      <c r="AE146" s="55"/>
      <c r="AF146" s="55"/>
      <c r="AG146" s="55"/>
      <c r="AH146" s="55"/>
      <c r="AI146" s="55"/>
      <c r="AJ146" s="55"/>
      <c r="AK146" s="55"/>
      <c r="AL146" s="55"/>
      <c r="AM146" s="55"/>
      <c r="AN146" s="55"/>
      <c r="AO146" s="55"/>
      <c r="AP146" s="55"/>
      <c r="AQ146" s="55"/>
      <c r="AR146" s="55"/>
      <c r="AS146" s="55"/>
      <c r="AT146" s="55"/>
      <c r="AU146" s="55"/>
      <c r="AV146" s="55"/>
      <c r="AW146" s="55"/>
      <c r="AX146" s="55"/>
      <c r="AY146" s="55"/>
      <c r="AZ146" s="55"/>
      <c r="BA146" s="55"/>
      <c r="BB146" s="55"/>
      <c r="BC146" s="55"/>
      <c r="BD146" s="55"/>
      <c r="BE146" s="55"/>
      <c r="BF146" s="55"/>
      <c r="BG146" s="55"/>
      <c r="BH146" s="55"/>
    </row>
    <row r="147" spans="1:60" x14ac:dyDescent="0.25">
      <c r="A147" s="55"/>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c r="AM147" s="55"/>
      <c r="AN147" s="55"/>
      <c r="AO147" s="55"/>
      <c r="AP147" s="55"/>
      <c r="AQ147" s="55"/>
      <c r="AR147" s="55"/>
      <c r="AS147" s="55"/>
      <c r="AT147" s="55"/>
      <c r="AU147" s="55"/>
      <c r="AV147" s="55"/>
      <c r="AW147" s="55"/>
      <c r="AX147" s="55"/>
      <c r="AY147" s="55"/>
      <c r="AZ147" s="55"/>
      <c r="BA147" s="55"/>
      <c r="BB147" s="55"/>
      <c r="BC147" s="55"/>
      <c r="BD147" s="55"/>
      <c r="BE147" s="55"/>
      <c r="BF147" s="55"/>
      <c r="BG147" s="55"/>
      <c r="BH147" s="55"/>
    </row>
    <row r="148" spans="1:60" x14ac:dyDescent="0.25">
      <c r="A148" s="55"/>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c r="AS148" s="55"/>
      <c r="AT148" s="55"/>
      <c r="AU148" s="55"/>
      <c r="AV148" s="55"/>
      <c r="AW148" s="55"/>
      <c r="AX148" s="55"/>
      <c r="AY148" s="55"/>
      <c r="AZ148" s="55"/>
      <c r="BA148" s="55"/>
      <c r="BB148" s="55"/>
      <c r="BC148" s="55"/>
      <c r="BD148" s="55"/>
      <c r="BE148" s="55"/>
      <c r="BF148" s="55"/>
      <c r="BG148" s="55"/>
      <c r="BH148" s="55"/>
    </row>
    <row r="149" spans="1:60" x14ac:dyDescent="0.25">
      <c r="A149" s="55"/>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c r="AU149" s="55"/>
      <c r="AV149" s="55"/>
      <c r="AW149" s="55"/>
      <c r="AX149" s="55"/>
      <c r="AY149" s="55"/>
      <c r="AZ149" s="55"/>
      <c r="BA149" s="55"/>
      <c r="BB149" s="55"/>
      <c r="BC149" s="55"/>
      <c r="BD149" s="55"/>
      <c r="BE149" s="55"/>
      <c r="BF149" s="55"/>
      <c r="BG149" s="55"/>
      <c r="BH149" s="55"/>
    </row>
    <row r="150" spans="1:60" x14ac:dyDescent="0.25">
      <c r="A150" s="55"/>
      <c r="B150" s="5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c r="AM150" s="55"/>
      <c r="AN150" s="55"/>
      <c r="AO150" s="55"/>
      <c r="AP150" s="55"/>
      <c r="AQ150" s="55"/>
      <c r="AR150" s="55"/>
      <c r="AS150" s="55"/>
      <c r="AT150" s="55"/>
      <c r="AU150" s="55"/>
      <c r="AV150" s="55"/>
      <c r="AW150" s="55"/>
      <c r="AX150" s="55"/>
      <c r="AY150" s="55"/>
      <c r="AZ150" s="55"/>
      <c r="BA150" s="55"/>
      <c r="BB150" s="55"/>
      <c r="BC150" s="55"/>
      <c r="BD150" s="55"/>
      <c r="BE150" s="55"/>
      <c r="BF150" s="55"/>
      <c r="BG150" s="55"/>
      <c r="BH150" s="55"/>
    </row>
    <row r="151" spans="1:60" x14ac:dyDescent="0.25">
      <c r="A151" s="55"/>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55"/>
      <c r="AJ151" s="55"/>
      <c r="AK151" s="55"/>
      <c r="AL151" s="55"/>
      <c r="AM151" s="55"/>
      <c r="AN151" s="55"/>
      <c r="AO151" s="55"/>
      <c r="AP151" s="55"/>
      <c r="AQ151" s="55"/>
      <c r="AR151" s="55"/>
      <c r="AS151" s="55"/>
      <c r="AT151" s="55"/>
      <c r="AU151" s="55"/>
      <c r="AV151" s="55"/>
      <c r="AW151" s="55"/>
      <c r="AX151" s="55"/>
      <c r="AY151" s="55"/>
      <c r="AZ151" s="55"/>
      <c r="BA151" s="55"/>
      <c r="BB151" s="55"/>
      <c r="BC151" s="55"/>
      <c r="BD151" s="55"/>
      <c r="BE151" s="55"/>
      <c r="BF151" s="55"/>
      <c r="BG151" s="55"/>
      <c r="BH151" s="55"/>
    </row>
    <row r="152" spans="1:60" x14ac:dyDescent="0.25">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5"/>
      <c r="AX152" s="55"/>
      <c r="AY152" s="55"/>
      <c r="AZ152" s="55"/>
      <c r="BA152" s="55"/>
      <c r="BB152" s="55"/>
      <c r="BC152" s="55"/>
      <c r="BD152" s="55"/>
      <c r="BE152" s="55"/>
      <c r="BF152" s="55"/>
      <c r="BG152" s="55"/>
      <c r="BH152" s="55"/>
    </row>
    <row r="153" spans="1:60" x14ac:dyDescent="0.25">
      <c r="A153" s="55"/>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c r="BC153" s="55"/>
      <c r="BD153" s="55"/>
      <c r="BE153" s="55"/>
      <c r="BF153" s="55"/>
      <c r="BG153" s="55"/>
      <c r="BH153" s="55"/>
    </row>
    <row r="154" spans="1:60" x14ac:dyDescent="0.25">
      <c r="A154" s="55"/>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5"/>
      <c r="AL154" s="55"/>
      <c r="AM154" s="55"/>
      <c r="AN154" s="55"/>
      <c r="AO154" s="55"/>
      <c r="AP154" s="55"/>
      <c r="AQ154" s="55"/>
      <c r="AR154" s="55"/>
      <c r="AS154" s="55"/>
      <c r="AT154" s="55"/>
      <c r="AU154" s="55"/>
      <c r="AV154" s="55"/>
      <c r="AW154" s="55"/>
      <c r="AX154" s="55"/>
      <c r="AY154" s="55"/>
      <c r="AZ154" s="55"/>
      <c r="BA154" s="55"/>
      <c r="BB154" s="55"/>
      <c r="BC154" s="55"/>
      <c r="BD154" s="55"/>
      <c r="BE154" s="55"/>
      <c r="BF154" s="55"/>
      <c r="BG154" s="55"/>
      <c r="BH154" s="55"/>
    </row>
    <row r="155" spans="1:60" x14ac:dyDescent="0.25">
      <c r="A155" s="55"/>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c r="AA155" s="55"/>
      <c r="AB155" s="55"/>
      <c r="AC155" s="55"/>
      <c r="AD155" s="55"/>
      <c r="AE155" s="55"/>
      <c r="AF155" s="55"/>
      <c r="AG155" s="55"/>
      <c r="AH155" s="55"/>
      <c r="AI155" s="55"/>
      <c r="AJ155" s="55"/>
      <c r="AK155" s="55"/>
      <c r="AL155" s="55"/>
      <c r="AM155" s="55"/>
      <c r="AN155" s="55"/>
      <c r="AO155" s="55"/>
      <c r="AP155" s="55"/>
      <c r="AQ155" s="55"/>
      <c r="AR155" s="55"/>
      <c r="AS155" s="55"/>
      <c r="AT155" s="55"/>
      <c r="AU155" s="55"/>
      <c r="AV155" s="55"/>
      <c r="AW155" s="55"/>
      <c r="AX155" s="55"/>
      <c r="AY155" s="55"/>
      <c r="AZ155" s="55"/>
      <c r="BA155" s="55"/>
      <c r="BB155" s="55"/>
      <c r="BC155" s="55"/>
      <c r="BD155" s="55"/>
      <c r="BE155" s="55"/>
      <c r="BF155" s="55"/>
      <c r="BG155" s="55"/>
      <c r="BH155" s="55"/>
    </row>
    <row r="156" spans="1:60" x14ac:dyDescent="0.25">
      <c r="A156" s="55"/>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c r="AM156" s="55"/>
      <c r="AN156" s="55"/>
      <c r="AO156" s="55"/>
      <c r="AP156" s="55"/>
      <c r="AQ156" s="55"/>
      <c r="AR156" s="55"/>
      <c r="AS156" s="55"/>
      <c r="AT156" s="55"/>
      <c r="AU156" s="55"/>
      <c r="AV156" s="55"/>
      <c r="AW156" s="55"/>
      <c r="AX156" s="55"/>
      <c r="AY156" s="55"/>
      <c r="AZ156" s="55"/>
      <c r="BA156" s="55"/>
      <c r="BB156" s="55"/>
      <c r="BC156" s="55"/>
      <c r="BD156" s="55"/>
      <c r="BE156" s="55"/>
      <c r="BF156" s="55"/>
      <c r="BG156" s="55"/>
      <c r="BH156" s="55"/>
    </row>
    <row r="157" spans="1:60" x14ac:dyDescent="0.25">
      <c r="A157" s="55"/>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c r="AA157" s="55"/>
      <c r="AB157" s="55"/>
      <c r="AC157" s="55"/>
      <c r="AD157" s="55"/>
      <c r="AE157" s="55"/>
      <c r="AF157" s="55"/>
      <c r="AG157" s="55"/>
      <c r="AH157" s="55"/>
      <c r="AI157" s="55"/>
      <c r="AJ157" s="55"/>
      <c r="AK157" s="55"/>
      <c r="AL157" s="55"/>
      <c r="AM157" s="55"/>
      <c r="AN157" s="55"/>
      <c r="AO157" s="55"/>
      <c r="AP157" s="55"/>
      <c r="AQ157" s="55"/>
      <c r="AR157" s="55"/>
      <c r="AS157" s="55"/>
      <c r="AT157" s="55"/>
      <c r="AU157" s="55"/>
      <c r="AV157" s="55"/>
      <c r="AW157" s="55"/>
      <c r="AX157" s="55"/>
      <c r="AY157" s="55"/>
      <c r="AZ157" s="55"/>
      <c r="BA157" s="55"/>
      <c r="BB157" s="55"/>
      <c r="BC157" s="55"/>
      <c r="BD157" s="55"/>
      <c r="BE157" s="55"/>
      <c r="BF157" s="55"/>
      <c r="BG157" s="55"/>
      <c r="BH157" s="55"/>
    </row>
    <row r="158" spans="1:60" x14ac:dyDescent="0.25">
      <c r="A158" s="55"/>
      <c r="B158" s="55"/>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c r="AM158" s="55"/>
      <c r="AN158" s="55"/>
      <c r="AO158" s="55"/>
      <c r="AP158" s="55"/>
      <c r="AQ158" s="55"/>
      <c r="AR158" s="55"/>
      <c r="AS158" s="55"/>
      <c r="AT158" s="55"/>
      <c r="AU158" s="55"/>
      <c r="AV158" s="55"/>
      <c r="AW158" s="55"/>
      <c r="AX158" s="55"/>
      <c r="AY158" s="55"/>
      <c r="AZ158" s="55"/>
      <c r="BA158" s="55"/>
      <c r="BB158" s="55"/>
      <c r="BC158" s="55"/>
      <c r="BD158" s="55"/>
      <c r="BE158" s="55"/>
      <c r="BF158" s="55"/>
      <c r="BG158" s="55"/>
      <c r="BH158" s="55"/>
    </row>
    <row r="159" spans="1:60" x14ac:dyDescent="0.25">
      <c r="A159" s="55"/>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c r="AI159" s="55"/>
      <c r="AJ159" s="55"/>
      <c r="AK159" s="55"/>
      <c r="AL159" s="55"/>
      <c r="AM159" s="55"/>
      <c r="AN159" s="55"/>
      <c r="AO159" s="55"/>
      <c r="AP159" s="55"/>
      <c r="AQ159" s="55"/>
      <c r="AR159" s="55"/>
      <c r="AS159" s="55"/>
      <c r="AT159" s="55"/>
      <c r="AU159" s="55"/>
      <c r="AV159" s="55"/>
      <c r="AW159" s="55"/>
      <c r="AX159" s="55"/>
      <c r="AY159" s="55"/>
      <c r="AZ159" s="55"/>
      <c r="BA159" s="55"/>
      <c r="BB159" s="55"/>
      <c r="BC159" s="55"/>
      <c r="BD159" s="55"/>
      <c r="BE159" s="55"/>
      <c r="BF159" s="55"/>
      <c r="BG159" s="55"/>
      <c r="BH159" s="55"/>
    </row>
    <row r="160" spans="1:60" x14ac:dyDescent="0.25">
      <c r="A160" s="55"/>
      <c r="B160" s="55"/>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55"/>
      <c r="AM160" s="55"/>
      <c r="AN160" s="55"/>
      <c r="AO160" s="55"/>
      <c r="AP160" s="55"/>
      <c r="AQ160" s="55"/>
      <c r="AR160" s="55"/>
      <c r="AS160" s="55"/>
      <c r="AT160" s="55"/>
      <c r="AU160" s="55"/>
      <c r="AV160" s="55"/>
      <c r="AW160" s="55"/>
      <c r="AX160" s="55"/>
      <c r="AY160" s="55"/>
      <c r="AZ160" s="55"/>
      <c r="BA160" s="55"/>
      <c r="BB160" s="55"/>
      <c r="BC160" s="55"/>
      <c r="BD160" s="55"/>
      <c r="BE160" s="55"/>
      <c r="BF160" s="55"/>
      <c r="BG160" s="55"/>
      <c r="BH160" s="55"/>
    </row>
    <row r="161" spans="1:60" x14ac:dyDescent="0.25">
      <c r="A161" s="55"/>
      <c r="B161" s="55"/>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c r="AA161" s="55"/>
      <c r="AB161" s="55"/>
      <c r="AC161" s="55"/>
      <c r="AD161" s="55"/>
      <c r="AE161" s="55"/>
      <c r="AF161" s="55"/>
      <c r="AG161" s="55"/>
      <c r="AH161" s="55"/>
      <c r="AI161" s="55"/>
      <c r="AJ161" s="55"/>
      <c r="AK161" s="55"/>
      <c r="AL161" s="55"/>
      <c r="AM161" s="55"/>
      <c r="AN161" s="55"/>
      <c r="AO161" s="55"/>
      <c r="AP161" s="55"/>
      <c r="AQ161" s="55"/>
      <c r="AR161" s="55"/>
      <c r="AS161" s="55"/>
      <c r="AT161" s="55"/>
      <c r="AU161" s="55"/>
      <c r="AV161" s="55"/>
      <c r="AW161" s="55"/>
      <c r="AX161" s="55"/>
      <c r="AY161" s="55"/>
      <c r="AZ161" s="55"/>
      <c r="BA161" s="55"/>
      <c r="BB161" s="55"/>
      <c r="BC161" s="55"/>
      <c r="BD161" s="55"/>
      <c r="BE161" s="55"/>
      <c r="BF161" s="55"/>
      <c r="BG161" s="55"/>
      <c r="BH161" s="55"/>
    </row>
    <row r="162" spans="1:60" x14ac:dyDescent="0.25">
      <c r="A162" s="55"/>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c r="AA162" s="55"/>
      <c r="AB162" s="55"/>
      <c r="AC162" s="55"/>
      <c r="AD162" s="55"/>
      <c r="AE162" s="55"/>
      <c r="AF162" s="55"/>
      <c r="AG162" s="55"/>
      <c r="AH162" s="55"/>
      <c r="AI162" s="55"/>
      <c r="AJ162" s="55"/>
      <c r="AK162" s="55"/>
      <c r="AL162" s="55"/>
      <c r="AM162" s="55"/>
      <c r="AN162" s="55"/>
      <c r="AO162" s="55"/>
      <c r="AP162" s="55"/>
      <c r="AQ162" s="55"/>
      <c r="AR162" s="55"/>
      <c r="AS162" s="55"/>
      <c r="AT162" s="55"/>
      <c r="AU162" s="55"/>
      <c r="AV162" s="55"/>
      <c r="AW162" s="55"/>
      <c r="AX162" s="55"/>
      <c r="AY162" s="55"/>
      <c r="AZ162" s="55"/>
      <c r="BA162" s="55"/>
      <c r="BB162" s="55"/>
      <c r="BC162" s="55"/>
      <c r="BD162" s="55"/>
      <c r="BE162" s="55"/>
      <c r="BF162" s="55"/>
      <c r="BG162" s="55"/>
      <c r="BH162" s="55"/>
    </row>
    <row r="163" spans="1:60" x14ac:dyDescent="0.25">
      <c r="A163" s="55"/>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c r="AL163" s="55"/>
      <c r="AM163" s="55"/>
      <c r="AN163" s="55"/>
      <c r="AO163" s="55"/>
      <c r="AP163" s="55"/>
      <c r="AQ163" s="55"/>
      <c r="AR163" s="55"/>
      <c r="AS163" s="55"/>
      <c r="AT163" s="55"/>
      <c r="AU163" s="55"/>
      <c r="AV163" s="55"/>
      <c r="AW163" s="55"/>
      <c r="AX163" s="55"/>
      <c r="AY163" s="55"/>
      <c r="AZ163" s="55"/>
      <c r="BA163" s="55"/>
      <c r="BB163" s="55"/>
      <c r="BC163" s="55"/>
      <c r="BD163" s="55"/>
      <c r="BE163" s="55"/>
      <c r="BF163" s="55"/>
      <c r="BG163" s="55"/>
      <c r="BH163" s="55"/>
    </row>
    <row r="164" spans="1:60" x14ac:dyDescent="0.25">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c r="AL164" s="55"/>
      <c r="AM164" s="55"/>
      <c r="AN164" s="55"/>
      <c r="AO164" s="55"/>
      <c r="AP164" s="55"/>
      <c r="AQ164" s="55"/>
      <c r="AR164" s="55"/>
      <c r="AS164" s="55"/>
      <c r="AT164" s="55"/>
      <c r="AU164" s="55"/>
      <c r="AV164" s="55"/>
      <c r="AW164" s="55"/>
      <c r="AX164" s="55"/>
      <c r="AY164" s="55"/>
      <c r="AZ164" s="55"/>
      <c r="BA164" s="55"/>
      <c r="BB164" s="55"/>
      <c r="BC164" s="55"/>
      <c r="BD164" s="55"/>
      <c r="BE164" s="55"/>
      <c r="BF164" s="55"/>
      <c r="BG164" s="55"/>
      <c r="BH164" s="55"/>
    </row>
    <row r="165" spans="1:60" x14ac:dyDescent="0.25">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c r="AL165" s="55"/>
      <c r="AM165" s="55"/>
      <c r="AN165" s="55"/>
      <c r="AO165" s="55"/>
      <c r="AP165" s="55"/>
      <c r="AQ165" s="55"/>
      <c r="AR165" s="55"/>
      <c r="AS165" s="55"/>
      <c r="AT165" s="55"/>
      <c r="AU165" s="55"/>
      <c r="AV165" s="55"/>
      <c r="AW165" s="55"/>
      <c r="AX165" s="55"/>
      <c r="AY165" s="55"/>
      <c r="AZ165" s="55"/>
      <c r="BA165" s="55"/>
      <c r="BB165" s="55"/>
      <c r="BC165" s="55"/>
      <c r="BD165" s="55"/>
      <c r="BE165" s="55"/>
      <c r="BF165" s="55"/>
      <c r="BG165" s="55"/>
      <c r="BH165" s="55"/>
    </row>
    <row r="166" spans="1:60" x14ac:dyDescent="0.25">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c r="AA166" s="55"/>
      <c r="AB166" s="55"/>
      <c r="AC166" s="55"/>
      <c r="AD166" s="55"/>
      <c r="AE166" s="55"/>
      <c r="AF166" s="55"/>
      <c r="AG166" s="55"/>
      <c r="AH166" s="55"/>
      <c r="AI166" s="55"/>
      <c r="AJ166" s="55"/>
      <c r="AK166" s="55"/>
      <c r="AL166" s="55"/>
      <c r="AM166" s="55"/>
      <c r="AN166" s="55"/>
      <c r="AO166" s="55"/>
      <c r="AP166" s="55"/>
      <c r="AQ166" s="55"/>
      <c r="AR166" s="55"/>
      <c r="AS166" s="55"/>
      <c r="AT166" s="55"/>
      <c r="AU166" s="55"/>
      <c r="AV166" s="55"/>
      <c r="AW166" s="55"/>
      <c r="AX166" s="55"/>
      <c r="AY166" s="55"/>
      <c r="AZ166" s="55"/>
      <c r="BA166" s="55"/>
      <c r="BB166" s="55"/>
      <c r="BC166" s="55"/>
      <c r="BD166" s="55"/>
      <c r="BE166" s="55"/>
      <c r="BF166" s="55"/>
      <c r="BG166" s="55"/>
      <c r="BH166" s="55"/>
    </row>
    <row r="167" spans="1:60" x14ac:dyDescent="0.25">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c r="AA167" s="55"/>
      <c r="AB167" s="55"/>
      <c r="AC167" s="55"/>
      <c r="AD167" s="55"/>
      <c r="AE167" s="55"/>
      <c r="AF167" s="55"/>
      <c r="AG167" s="55"/>
      <c r="AH167" s="55"/>
      <c r="AI167" s="55"/>
      <c r="AJ167" s="55"/>
      <c r="AK167" s="55"/>
      <c r="AL167" s="55"/>
      <c r="AM167" s="55"/>
      <c r="AN167" s="55"/>
      <c r="AO167" s="55"/>
      <c r="AP167" s="55"/>
      <c r="AQ167" s="55"/>
      <c r="AR167" s="55"/>
      <c r="AS167" s="55"/>
      <c r="AT167" s="55"/>
      <c r="AU167" s="55"/>
      <c r="AV167" s="55"/>
      <c r="AW167" s="55"/>
      <c r="AX167" s="55"/>
      <c r="AY167" s="55"/>
      <c r="AZ167" s="55"/>
      <c r="BA167" s="55"/>
      <c r="BB167" s="55"/>
      <c r="BC167" s="55"/>
      <c r="BD167" s="55"/>
      <c r="BE167" s="55"/>
      <c r="BF167" s="55"/>
      <c r="BG167" s="55"/>
      <c r="BH167" s="55"/>
    </row>
    <row r="168" spans="1:60" x14ac:dyDescent="0.25">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c r="AA168" s="55"/>
      <c r="AB168" s="55"/>
      <c r="AC168" s="55"/>
      <c r="AD168" s="55"/>
      <c r="AE168" s="55"/>
      <c r="AF168" s="55"/>
      <c r="AG168" s="55"/>
      <c r="AH168" s="55"/>
      <c r="AI168" s="55"/>
      <c r="AJ168" s="55"/>
      <c r="AK168" s="55"/>
      <c r="AL168" s="55"/>
      <c r="AM168" s="55"/>
      <c r="AN168" s="55"/>
      <c r="AO168" s="55"/>
      <c r="AP168" s="55"/>
      <c r="AQ168" s="55"/>
      <c r="AR168" s="55"/>
      <c r="AS168" s="55"/>
      <c r="AT168" s="55"/>
      <c r="AU168" s="55"/>
      <c r="AV168" s="55"/>
      <c r="AW168" s="55"/>
      <c r="AX168" s="55"/>
      <c r="AY168" s="55"/>
      <c r="AZ168" s="55"/>
      <c r="BA168" s="55"/>
      <c r="BB168" s="55"/>
      <c r="BC168" s="55"/>
      <c r="BD168" s="55"/>
      <c r="BE168" s="55"/>
      <c r="BF168" s="55"/>
      <c r="BG168" s="55"/>
      <c r="BH168" s="55"/>
    </row>
    <row r="169" spans="1:60" x14ac:dyDescent="0.25">
      <c r="A169" s="55"/>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c r="AA169" s="55"/>
      <c r="AB169" s="55"/>
      <c r="AC169" s="55"/>
      <c r="AD169" s="55"/>
      <c r="AE169" s="55"/>
      <c r="AF169" s="55"/>
      <c r="AG169" s="55"/>
      <c r="AH169" s="55"/>
      <c r="AI169" s="55"/>
      <c r="AJ169" s="55"/>
      <c r="AK169" s="55"/>
      <c r="AL169" s="55"/>
      <c r="AM169" s="55"/>
      <c r="AN169" s="55"/>
      <c r="AO169" s="55"/>
      <c r="AP169" s="55"/>
      <c r="AQ169" s="55"/>
      <c r="AR169" s="55"/>
      <c r="AS169" s="55"/>
      <c r="AT169" s="55"/>
      <c r="AU169" s="55"/>
      <c r="AV169" s="55"/>
      <c r="AW169" s="55"/>
      <c r="AX169" s="55"/>
      <c r="AY169" s="55"/>
      <c r="AZ169" s="55"/>
      <c r="BA169" s="55"/>
      <c r="BB169" s="55"/>
      <c r="BC169" s="55"/>
      <c r="BD169" s="55"/>
      <c r="BE169" s="55"/>
      <c r="BF169" s="55"/>
      <c r="BG169" s="55"/>
      <c r="BH169" s="55"/>
    </row>
    <row r="170" spans="1:60" x14ac:dyDescent="0.25">
      <c r="A170" s="55"/>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c r="AM170" s="55"/>
      <c r="AN170" s="55"/>
      <c r="AO170" s="55"/>
      <c r="AP170" s="55"/>
      <c r="AQ170" s="55"/>
      <c r="AR170" s="55"/>
      <c r="AS170" s="55"/>
      <c r="AT170" s="55"/>
      <c r="AU170" s="55"/>
      <c r="AV170" s="55"/>
      <c r="AW170" s="55"/>
      <c r="AX170" s="55"/>
      <c r="AY170" s="55"/>
      <c r="AZ170" s="55"/>
      <c r="BA170" s="55"/>
      <c r="BB170" s="55"/>
      <c r="BC170" s="55"/>
      <c r="BD170" s="55"/>
      <c r="BE170" s="55"/>
      <c r="BF170" s="55"/>
      <c r="BG170" s="55"/>
      <c r="BH170" s="55"/>
    </row>
    <row r="171" spans="1:60" x14ac:dyDescent="0.25">
      <c r="A171" s="55"/>
      <c r="B171" s="55"/>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c r="AA171" s="55"/>
      <c r="AB171" s="55"/>
      <c r="AC171" s="55"/>
      <c r="AD171" s="55"/>
      <c r="AE171" s="55"/>
      <c r="AF171" s="55"/>
      <c r="AG171" s="55"/>
      <c r="AH171" s="55"/>
      <c r="AI171" s="55"/>
      <c r="AJ171" s="55"/>
      <c r="AK171" s="55"/>
      <c r="AL171" s="55"/>
      <c r="AM171" s="55"/>
      <c r="AN171" s="55"/>
      <c r="AO171" s="55"/>
      <c r="AP171" s="55"/>
      <c r="AQ171" s="55"/>
      <c r="AR171" s="55"/>
      <c r="AS171" s="55"/>
      <c r="AT171" s="55"/>
      <c r="AU171" s="55"/>
      <c r="AV171" s="55"/>
      <c r="AW171" s="55"/>
      <c r="AX171" s="55"/>
      <c r="AY171" s="55"/>
      <c r="AZ171" s="55"/>
      <c r="BA171" s="55"/>
      <c r="BB171" s="55"/>
      <c r="BC171" s="55"/>
      <c r="BD171" s="55"/>
      <c r="BE171" s="55"/>
      <c r="BF171" s="55"/>
      <c r="BG171" s="55"/>
      <c r="BH171" s="55"/>
    </row>
    <row r="172" spans="1:60" x14ac:dyDescent="0.25">
      <c r="A172" s="55"/>
      <c r="B172" s="55"/>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c r="AA172" s="55"/>
      <c r="AB172" s="55"/>
      <c r="AC172" s="55"/>
      <c r="AD172" s="55"/>
      <c r="AE172" s="55"/>
      <c r="AF172" s="55"/>
      <c r="AG172" s="55"/>
      <c r="AH172" s="55"/>
      <c r="AI172" s="55"/>
      <c r="AJ172" s="55"/>
      <c r="AK172" s="55"/>
      <c r="AL172" s="55"/>
      <c r="AM172" s="55"/>
      <c r="AN172" s="55"/>
      <c r="AO172" s="55"/>
      <c r="AP172" s="55"/>
      <c r="AQ172" s="55"/>
      <c r="AR172" s="55"/>
      <c r="AS172" s="55"/>
      <c r="AT172" s="55"/>
      <c r="AU172" s="55"/>
      <c r="AV172" s="55"/>
      <c r="AW172" s="55"/>
      <c r="AX172" s="55"/>
      <c r="AY172" s="55"/>
      <c r="AZ172" s="55"/>
      <c r="BA172" s="55"/>
      <c r="BB172" s="55"/>
      <c r="BC172" s="55"/>
      <c r="BD172" s="55"/>
      <c r="BE172" s="55"/>
      <c r="BF172" s="55"/>
      <c r="BG172" s="55"/>
      <c r="BH172" s="55"/>
    </row>
    <row r="173" spans="1:60" x14ac:dyDescent="0.25">
      <c r="A173" s="55"/>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c r="AA173" s="55"/>
      <c r="AB173" s="55"/>
      <c r="AC173" s="55"/>
      <c r="AD173" s="55"/>
      <c r="AE173" s="55"/>
      <c r="AF173" s="55"/>
      <c r="AG173" s="55"/>
      <c r="AH173" s="55"/>
      <c r="AI173" s="55"/>
      <c r="AJ173" s="55"/>
      <c r="AK173" s="55"/>
      <c r="AL173" s="55"/>
      <c r="AM173" s="55"/>
      <c r="AN173" s="55"/>
      <c r="AO173" s="55"/>
      <c r="AP173" s="55"/>
      <c r="AQ173" s="55"/>
      <c r="AR173" s="55"/>
      <c r="AS173" s="55"/>
      <c r="AT173" s="55"/>
      <c r="AU173" s="55"/>
      <c r="AV173" s="55"/>
      <c r="AW173" s="55"/>
      <c r="AX173" s="55"/>
      <c r="AY173" s="55"/>
      <c r="AZ173" s="55"/>
      <c r="BA173" s="55"/>
      <c r="BB173" s="55"/>
      <c r="BC173" s="55"/>
      <c r="BD173" s="55"/>
      <c r="BE173" s="55"/>
      <c r="BF173" s="55"/>
      <c r="BG173" s="55"/>
      <c r="BH173" s="55"/>
    </row>
    <row r="174" spans="1:60" x14ac:dyDescent="0.25">
      <c r="A174" s="55"/>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c r="AA174" s="55"/>
      <c r="AB174" s="55"/>
      <c r="AC174" s="55"/>
      <c r="AD174" s="55"/>
      <c r="AE174" s="55"/>
      <c r="AF174" s="55"/>
      <c r="AG174" s="55"/>
      <c r="AH174" s="55"/>
      <c r="AI174" s="55"/>
      <c r="AJ174" s="55"/>
      <c r="AK174" s="55"/>
      <c r="AL174" s="55"/>
      <c r="AM174" s="55"/>
      <c r="AN174" s="55"/>
      <c r="AO174" s="55"/>
      <c r="AP174" s="55"/>
      <c r="AQ174" s="55"/>
      <c r="AR174" s="55"/>
      <c r="AS174" s="55"/>
      <c r="AT174" s="55"/>
      <c r="AU174" s="55"/>
      <c r="AV174" s="55"/>
      <c r="AW174" s="55"/>
      <c r="AX174" s="55"/>
      <c r="AY174" s="55"/>
      <c r="AZ174" s="55"/>
      <c r="BA174" s="55"/>
      <c r="BB174" s="55"/>
      <c r="BC174" s="55"/>
      <c r="BD174" s="55"/>
      <c r="BE174" s="55"/>
      <c r="BF174" s="55"/>
      <c r="BG174" s="55"/>
      <c r="BH174" s="55"/>
    </row>
    <row r="175" spans="1:60" x14ac:dyDescent="0.25">
      <c r="A175" s="55"/>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c r="AA175" s="55"/>
      <c r="AB175" s="55"/>
      <c r="AC175" s="55"/>
      <c r="AD175" s="55"/>
      <c r="AE175" s="55"/>
      <c r="AF175" s="55"/>
      <c r="AG175" s="55"/>
      <c r="AH175" s="55"/>
      <c r="AI175" s="55"/>
      <c r="AJ175" s="55"/>
      <c r="AK175" s="55"/>
      <c r="AL175" s="55"/>
      <c r="AM175" s="55"/>
      <c r="AN175" s="55"/>
      <c r="AO175" s="55"/>
      <c r="AP175" s="55"/>
      <c r="AQ175" s="55"/>
      <c r="AR175" s="55"/>
      <c r="AS175" s="55"/>
      <c r="AT175" s="55"/>
      <c r="AU175" s="55"/>
      <c r="AV175" s="55"/>
      <c r="AW175" s="55"/>
      <c r="AX175" s="55"/>
      <c r="AY175" s="55"/>
      <c r="AZ175" s="55"/>
      <c r="BA175" s="55"/>
      <c r="BB175" s="55"/>
      <c r="BC175" s="55"/>
      <c r="BD175" s="55"/>
      <c r="BE175" s="55"/>
      <c r="BF175" s="55"/>
      <c r="BG175" s="55"/>
      <c r="BH175" s="55"/>
    </row>
    <row r="176" spans="1:60" x14ac:dyDescent="0.25">
      <c r="A176" s="55"/>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c r="AA176" s="55"/>
      <c r="AB176" s="55"/>
      <c r="AC176" s="55"/>
      <c r="AD176" s="55"/>
      <c r="AE176" s="55"/>
      <c r="AF176" s="55"/>
      <c r="AG176" s="55"/>
      <c r="AH176" s="55"/>
      <c r="AI176" s="55"/>
      <c r="AJ176" s="55"/>
      <c r="AK176" s="55"/>
      <c r="AL176" s="55"/>
      <c r="AM176" s="55"/>
      <c r="AN176" s="55"/>
      <c r="AO176" s="55"/>
      <c r="AP176" s="55"/>
      <c r="AQ176" s="55"/>
      <c r="AR176" s="55"/>
      <c r="AS176" s="55"/>
      <c r="AT176" s="55"/>
      <c r="AU176" s="55"/>
      <c r="AV176" s="55"/>
      <c r="AW176" s="55"/>
      <c r="AX176" s="55"/>
      <c r="AY176" s="55"/>
      <c r="AZ176" s="55"/>
      <c r="BA176" s="55"/>
      <c r="BB176" s="55"/>
      <c r="BC176" s="55"/>
      <c r="BD176" s="55"/>
      <c r="BE176" s="55"/>
      <c r="BF176" s="55"/>
      <c r="BG176" s="55"/>
      <c r="BH176" s="55"/>
    </row>
    <row r="177" spans="1:60" x14ac:dyDescent="0.25">
      <c r="A177" s="55"/>
      <c r="B177" s="55"/>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c r="AA177" s="55"/>
      <c r="AB177" s="55"/>
      <c r="AC177" s="55"/>
      <c r="AD177" s="55"/>
      <c r="AE177" s="55"/>
      <c r="AF177" s="55"/>
      <c r="AG177" s="55"/>
      <c r="AH177" s="55"/>
      <c r="AI177" s="55"/>
      <c r="AJ177" s="55"/>
      <c r="AK177" s="55"/>
      <c r="AL177" s="55"/>
      <c r="AM177" s="55"/>
      <c r="AN177" s="55"/>
      <c r="AO177" s="55"/>
      <c r="AP177" s="55"/>
      <c r="AQ177" s="55"/>
      <c r="AR177" s="55"/>
      <c r="AS177" s="55"/>
      <c r="AT177" s="55"/>
      <c r="AU177" s="55"/>
      <c r="AV177" s="55"/>
      <c r="AW177" s="55"/>
      <c r="AX177" s="55"/>
      <c r="AY177" s="55"/>
      <c r="AZ177" s="55"/>
      <c r="BA177" s="55"/>
      <c r="BB177" s="55"/>
      <c r="BC177" s="55"/>
      <c r="BD177" s="55"/>
      <c r="BE177" s="55"/>
      <c r="BF177" s="55"/>
      <c r="BG177" s="55"/>
      <c r="BH177" s="55"/>
    </row>
    <row r="178" spans="1:60" x14ac:dyDescent="0.25">
      <c r="A178" s="55"/>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c r="AA178" s="55"/>
      <c r="AB178" s="55"/>
      <c r="AC178" s="55"/>
      <c r="AD178" s="55"/>
      <c r="AE178" s="55"/>
      <c r="AF178" s="55"/>
      <c r="AG178" s="55"/>
      <c r="AH178" s="55"/>
      <c r="AI178" s="55"/>
      <c r="AJ178" s="55"/>
      <c r="AK178" s="55"/>
      <c r="AL178" s="55"/>
      <c r="AM178" s="55"/>
      <c r="AN178" s="55"/>
      <c r="AO178" s="55"/>
      <c r="AP178" s="55"/>
      <c r="AQ178" s="55"/>
      <c r="AR178" s="55"/>
      <c r="AS178" s="55"/>
      <c r="AT178" s="55"/>
      <c r="AU178" s="55"/>
      <c r="AV178" s="55"/>
      <c r="AW178" s="55"/>
      <c r="AX178" s="55"/>
      <c r="AY178" s="55"/>
      <c r="AZ178" s="55"/>
      <c r="BA178" s="55"/>
      <c r="BB178" s="55"/>
      <c r="BC178" s="55"/>
      <c r="BD178" s="55"/>
      <c r="BE178" s="55"/>
      <c r="BF178" s="55"/>
      <c r="BG178" s="55"/>
      <c r="BH178" s="55"/>
    </row>
    <row r="179" spans="1:60" x14ac:dyDescent="0.25">
      <c r="A179" s="55"/>
      <c r="B179" s="55"/>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c r="AA179" s="55"/>
      <c r="AB179" s="55"/>
      <c r="AC179" s="55"/>
      <c r="AD179" s="55"/>
      <c r="AE179" s="55"/>
      <c r="AF179" s="55"/>
      <c r="AG179" s="55"/>
      <c r="AH179" s="55"/>
      <c r="AI179" s="55"/>
      <c r="AJ179" s="55"/>
      <c r="AK179" s="55"/>
      <c r="AL179" s="55"/>
      <c r="AM179" s="55"/>
      <c r="AN179" s="55"/>
      <c r="AO179" s="55"/>
      <c r="AP179" s="55"/>
      <c r="AQ179" s="55"/>
      <c r="AR179" s="55"/>
      <c r="AS179" s="55"/>
      <c r="AT179" s="55"/>
      <c r="AU179" s="55"/>
      <c r="AV179" s="55"/>
      <c r="AW179" s="55"/>
      <c r="AX179" s="55"/>
      <c r="AY179" s="55"/>
      <c r="AZ179" s="55"/>
      <c r="BA179" s="55"/>
      <c r="BB179" s="55"/>
      <c r="BC179" s="55"/>
      <c r="BD179" s="55"/>
      <c r="BE179" s="55"/>
      <c r="BF179" s="55"/>
      <c r="BG179" s="55"/>
      <c r="BH179" s="55"/>
    </row>
    <row r="180" spans="1:60" x14ac:dyDescent="0.25">
      <c r="A180" s="55"/>
      <c r="B180" s="55"/>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c r="AA180" s="55"/>
      <c r="AB180" s="55"/>
      <c r="AC180" s="55"/>
      <c r="AD180" s="55"/>
      <c r="AE180" s="55"/>
      <c r="AF180" s="55"/>
      <c r="AG180" s="55"/>
      <c r="AH180" s="55"/>
      <c r="AI180" s="55"/>
      <c r="AJ180" s="55"/>
      <c r="AK180" s="55"/>
      <c r="AL180" s="55"/>
      <c r="AM180" s="55"/>
      <c r="AN180" s="55"/>
      <c r="AO180" s="55"/>
      <c r="AP180" s="55"/>
      <c r="AQ180" s="55"/>
      <c r="AR180" s="55"/>
      <c r="AS180" s="55"/>
      <c r="AT180" s="55"/>
      <c r="AU180" s="55"/>
      <c r="AV180" s="55"/>
      <c r="AW180" s="55"/>
      <c r="AX180" s="55"/>
      <c r="AY180" s="55"/>
      <c r="AZ180" s="55"/>
      <c r="BA180" s="55"/>
      <c r="BB180" s="55"/>
      <c r="BC180" s="55"/>
      <c r="BD180" s="55"/>
      <c r="BE180" s="55"/>
      <c r="BF180" s="55"/>
      <c r="BG180" s="55"/>
      <c r="BH180" s="55"/>
    </row>
    <row r="181" spans="1:60" x14ac:dyDescent="0.25">
      <c r="A181" s="55"/>
      <c r="B181" s="55"/>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5"/>
      <c r="AA181" s="55"/>
      <c r="AB181" s="55"/>
      <c r="AC181" s="55"/>
      <c r="AD181" s="55"/>
      <c r="AE181" s="55"/>
      <c r="AF181" s="55"/>
      <c r="AG181" s="55"/>
      <c r="AH181" s="55"/>
      <c r="AI181" s="55"/>
      <c r="AJ181" s="55"/>
      <c r="AK181" s="55"/>
      <c r="AL181" s="55"/>
      <c r="AM181" s="55"/>
      <c r="AN181" s="55"/>
      <c r="AO181" s="55"/>
      <c r="AP181" s="55"/>
      <c r="AQ181" s="55"/>
      <c r="AR181" s="55"/>
      <c r="AS181" s="55"/>
      <c r="AT181" s="55"/>
      <c r="AU181" s="55"/>
      <c r="AV181" s="55"/>
      <c r="AW181" s="55"/>
      <c r="AX181" s="55"/>
      <c r="AY181" s="55"/>
      <c r="AZ181" s="55"/>
      <c r="BA181" s="55"/>
      <c r="BB181" s="55"/>
      <c r="BC181" s="55"/>
      <c r="BD181" s="55"/>
      <c r="BE181" s="55"/>
      <c r="BF181" s="55"/>
      <c r="BG181" s="55"/>
      <c r="BH181" s="55"/>
    </row>
    <row r="182" spans="1:60" x14ac:dyDescent="0.25">
      <c r="A182" s="55"/>
      <c r="B182" s="55"/>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c r="AA182" s="55"/>
      <c r="AB182" s="55"/>
      <c r="AC182" s="55"/>
      <c r="AD182" s="55"/>
      <c r="AE182" s="55"/>
      <c r="AF182" s="55"/>
      <c r="AG182" s="55"/>
      <c r="AH182" s="55"/>
      <c r="AI182" s="55"/>
      <c r="AJ182" s="55"/>
      <c r="AK182" s="55"/>
      <c r="AL182" s="55"/>
      <c r="AM182" s="55"/>
      <c r="AN182" s="55"/>
      <c r="AO182" s="55"/>
      <c r="AP182" s="55"/>
      <c r="AQ182" s="55"/>
      <c r="AR182" s="55"/>
      <c r="AS182" s="55"/>
      <c r="AT182" s="55"/>
      <c r="AU182" s="55"/>
      <c r="AV182" s="55"/>
      <c r="AW182" s="55"/>
      <c r="AX182" s="55"/>
      <c r="AY182" s="55"/>
      <c r="AZ182" s="55"/>
      <c r="BA182" s="55"/>
      <c r="BB182" s="55"/>
      <c r="BC182" s="55"/>
      <c r="BD182" s="55"/>
      <c r="BE182" s="55"/>
      <c r="BF182" s="55"/>
      <c r="BG182" s="55"/>
      <c r="BH182" s="55"/>
    </row>
    <row r="183" spans="1:60" x14ac:dyDescent="0.25">
      <c r="A183" s="55"/>
      <c r="B183" s="55"/>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c r="AA183" s="55"/>
      <c r="AB183" s="55"/>
      <c r="AC183" s="55"/>
      <c r="AD183" s="55"/>
      <c r="AE183" s="55"/>
      <c r="AF183" s="55"/>
      <c r="AG183" s="55"/>
      <c r="AH183" s="55"/>
      <c r="AI183" s="55"/>
      <c r="AJ183" s="55"/>
      <c r="AK183" s="55"/>
      <c r="AL183" s="55"/>
      <c r="AM183" s="55"/>
      <c r="AN183" s="55"/>
      <c r="AO183" s="55"/>
      <c r="AP183" s="55"/>
      <c r="AQ183" s="55"/>
      <c r="AR183" s="55"/>
      <c r="AS183" s="55"/>
      <c r="AT183" s="55"/>
      <c r="AU183" s="55"/>
      <c r="AV183" s="55"/>
      <c r="AW183" s="55"/>
      <c r="AX183" s="55"/>
      <c r="AY183" s="55"/>
      <c r="AZ183" s="55"/>
      <c r="BA183" s="55"/>
      <c r="BB183" s="55"/>
      <c r="BC183" s="55"/>
      <c r="BD183" s="55"/>
      <c r="BE183" s="55"/>
      <c r="BF183" s="55"/>
      <c r="BG183" s="55"/>
      <c r="BH183" s="55"/>
    </row>
    <row r="184" spans="1:60" x14ac:dyDescent="0.25">
      <c r="A184" s="55"/>
      <c r="B184" s="55"/>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c r="AA184" s="55"/>
      <c r="AB184" s="55"/>
      <c r="AC184" s="55"/>
      <c r="AD184" s="55"/>
      <c r="AE184" s="55"/>
      <c r="AF184" s="55"/>
      <c r="AG184" s="55"/>
      <c r="AH184" s="55"/>
      <c r="AI184" s="55"/>
      <c r="AJ184" s="55"/>
      <c r="AK184" s="55"/>
      <c r="AL184" s="55"/>
      <c r="AM184" s="55"/>
      <c r="AN184" s="55"/>
      <c r="AO184" s="55"/>
      <c r="AP184" s="55"/>
      <c r="AQ184" s="55"/>
      <c r="AR184" s="55"/>
      <c r="AS184" s="55"/>
      <c r="AT184" s="55"/>
      <c r="AU184" s="55"/>
      <c r="AV184" s="55"/>
      <c r="AW184" s="55"/>
      <c r="AX184" s="55"/>
      <c r="AY184" s="55"/>
      <c r="AZ184" s="55"/>
      <c r="BA184" s="55"/>
      <c r="BB184" s="55"/>
      <c r="BC184" s="55"/>
      <c r="BD184" s="55"/>
      <c r="BE184" s="55"/>
      <c r="BF184" s="55"/>
      <c r="BG184" s="55"/>
      <c r="BH184" s="55"/>
    </row>
    <row r="185" spans="1:60" x14ac:dyDescent="0.25">
      <c r="A185" s="55"/>
      <c r="B185" s="55"/>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c r="AA185" s="55"/>
      <c r="AB185" s="55"/>
      <c r="AC185" s="55"/>
      <c r="AD185" s="55"/>
      <c r="AE185" s="55"/>
      <c r="AF185" s="55"/>
      <c r="AG185" s="55"/>
      <c r="AH185" s="55"/>
      <c r="AI185" s="55"/>
      <c r="AJ185" s="55"/>
      <c r="AK185" s="55"/>
      <c r="AL185" s="55"/>
      <c r="AM185" s="55"/>
      <c r="AN185" s="55"/>
      <c r="AO185" s="55"/>
      <c r="AP185" s="55"/>
      <c r="AQ185" s="55"/>
      <c r="AR185" s="55"/>
      <c r="AS185" s="55"/>
      <c r="AT185" s="55"/>
      <c r="AU185" s="55"/>
      <c r="AV185" s="55"/>
      <c r="AW185" s="55"/>
      <c r="AX185" s="55"/>
      <c r="AY185" s="55"/>
      <c r="AZ185" s="55"/>
      <c r="BA185" s="55"/>
      <c r="BB185" s="55"/>
      <c r="BC185" s="55"/>
      <c r="BD185" s="55"/>
      <c r="BE185" s="55"/>
      <c r="BF185" s="55"/>
      <c r="BG185" s="55"/>
      <c r="BH185" s="55"/>
    </row>
    <row r="186" spans="1:60" x14ac:dyDescent="0.25">
      <c r="A186" s="55"/>
      <c r="B186" s="55"/>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c r="AA186" s="55"/>
      <c r="AB186" s="55"/>
      <c r="AC186" s="55"/>
      <c r="AD186" s="55"/>
      <c r="AE186" s="55"/>
      <c r="AF186" s="55"/>
      <c r="AG186" s="55"/>
      <c r="AH186" s="55"/>
      <c r="AI186" s="55"/>
      <c r="AJ186" s="55"/>
      <c r="AK186" s="55"/>
      <c r="AL186" s="55"/>
      <c r="AM186" s="55"/>
      <c r="AN186" s="55"/>
      <c r="AO186" s="55"/>
      <c r="AP186" s="55"/>
      <c r="AQ186" s="55"/>
      <c r="AR186" s="55"/>
      <c r="AS186" s="55"/>
      <c r="AT186" s="55"/>
      <c r="AU186" s="55"/>
      <c r="AV186" s="55"/>
      <c r="AW186" s="55"/>
      <c r="AX186" s="55"/>
      <c r="AY186" s="55"/>
      <c r="AZ186" s="55"/>
      <c r="BA186" s="55"/>
      <c r="BB186" s="55"/>
      <c r="BC186" s="55"/>
      <c r="BD186" s="55"/>
      <c r="BE186" s="55"/>
      <c r="BF186" s="55"/>
      <c r="BG186" s="55"/>
      <c r="BH186" s="55"/>
    </row>
    <row r="187" spans="1:60" x14ac:dyDescent="0.25">
      <c r="A187" s="55"/>
      <c r="B187" s="55"/>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c r="AA187" s="55"/>
      <c r="AB187" s="55"/>
      <c r="AC187" s="55"/>
      <c r="AD187" s="55"/>
      <c r="AE187" s="55"/>
      <c r="AF187" s="55"/>
      <c r="AG187" s="55"/>
      <c r="AH187" s="55"/>
      <c r="AI187" s="55"/>
      <c r="AJ187" s="55"/>
      <c r="AK187" s="55"/>
      <c r="AL187" s="55"/>
      <c r="AM187" s="55"/>
      <c r="AN187" s="55"/>
      <c r="AO187" s="55"/>
      <c r="AP187" s="55"/>
      <c r="AQ187" s="55"/>
      <c r="AR187" s="55"/>
      <c r="AS187" s="55"/>
      <c r="AT187" s="55"/>
      <c r="AU187" s="55"/>
      <c r="AV187" s="55"/>
      <c r="AW187" s="55"/>
      <c r="AX187" s="55"/>
      <c r="AY187" s="55"/>
      <c r="AZ187" s="55"/>
      <c r="BA187" s="55"/>
      <c r="BB187" s="55"/>
      <c r="BC187" s="55"/>
      <c r="BD187" s="55"/>
      <c r="BE187" s="55"/>
      <c r="BF187" s="55"/>
      <c r="BG187" s="55"/>
      <c r="BH187" s="55"/>
    </row>
    <row r="188" spans="1:60" x14ac:dyDescent="0.25">
      <c r="A188" s="55"/>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c r="AA188" s="55"/>
      <c r="AB188" s="55"/>
      <c r="AC188" s="55"/>
      <c r="AD188" s="55"/>
      <c r="AE188" s="55"/>
      <c r="AF188" s="55"/>
      <c r="AG188" s="55"/>
      <c r="AH188" s="55"/>
      <c r="AI188" s="55"/>
      <c r="AJ188" s="55"/>
      <c r="AK188" s="55"/>
      <c r="AL188" s="55"/>
      <c r="AM188" s="55"/>
      <c r="AN188" s="55"/>
      <c r="AO188" s="55"/>
      <c r="AP188" s="55"/>
      <c r="AQ188" s="55"/>
      <c r="AR188" s="55"/>
      <c r="AS188" s="55"/>
      <c r="AT188" s="55"/>
      <c r="AU188" s="55"/>
      <c r="AV188" s="55"/>
      <c r="AW188" s="55"/>
      <c r="AX188" s="55"/>
      <c r="AY188" s="55"/>
      <c r="AZ188" s="55"/>
      <c r="BA188" s="55"/>
      <c r="BB188" s="55"/>
      <c r="BC188" s="55"/>
      <c r="BD188" s="55"/>
      <c r="BE188" s="55"/>
      <c r="BF188" s="55"/>
      <c r="BG188" s="55"/>
      <c r="BH188" s="55"/>
    </row>
    <row r="189" spans="1:60" x14ac:dyDescent="0.25">
      <c r="A189" s="55"/>
      <c r="B189" s="55"/>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c r="AA189" s="55"/>
      <c r="AB189" s="55"/>
      <c r="AC189" s="55"/>
      <c r="AD189" s="55"/>
      <c r="AE189" s="55"/>
      <c r="AF189" s="55"/>
      <c r="AG189" s="55"/>
      <c r="AH189" s="55"/>
      <c r="AI189" s="55"/>
      <c r="AJ189" s="55"/>
      <c r="AK189" s="55"/>
      <c r="AL189" s="55"/>
      <c r="AM189" s="55"/>
      <c r="AN189" s="55"/>
      <c r="AO189" s="55"/>
      <c r="AP189" s="55"/>
      <c r="AQ189" s="55"/>
      <c r="AR189" s="55"/>
      <c r="AS189" s="55"/>
      <c r="AT189" s="55"/>
      <c r="AU189" s="55"/>
      <c r="AV189" s="55"/>
      <c r="AW189" s="55"/>
      <c r="AX189" s="55"/>
      <c r="AY189" s="55"/>
      <c r="AZ189" s="55"/>
      <c r="BA189" s="55"/>
      <c r="BB189" s="55"/>
      <c r="BC189" s="55"/>
      <c r="BD189" s="55"/>
      <c r="BE189" s="55"/>
      <c r="BF189" s="55"/>
      <c r="BG189" s="55"/>
      <c r="BH189" s="55"/>
    </row>
    <row r="190" spans="1:60" x14ac:dyDescent="0.25">
      <c r="A190" s="55"/>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c r="AA190" s="55"/>
      <c r="AB190" s="55"/>
      <c r="AC190" s="55"/>
      <c r="AD190" s="55"/>
      <c r="AE190" s="55"/>
      <c r="AF190" s="55"/>
      <c r="AG190" s="55"/>
      <c r="AH190" s="55"/>
      <c r="AI190" s="55"/>
      <c r="AJ190" s="55"/>
      <c r="AK190" s="55"/>
      <c r="AL190" s="55"/>
      <c r="AM190" s="55"/>
      <c r="AN190" s="55"/>
      <c r="AO190" s="55"/>
      <c r="AP190" s="55"/>
      <c r="AQ190" s="55"/>
      <c r="AR190" s="55"/>
      <c r="AS190" s="55"/>
      <c r="AT190" s="55"/>
      <c r="AU190" s="55"/>
      <c r="AV190" s="55"/>
      <c r="AW190" s="55"/>
      <c r="AX190" s="55"/>
      <c r="AY190" s="55"/>
      <c r="AZ190" s="55"/>
      <c r="BA190" s="55"/>
      <c r="BB190" s="55"/>
      <c r="BC190" s="55"/>
      <c r="BD190" s="55"/>
      <c r="BE190" s="55"/>
      <c r="BF190" s="55"/>
      <c r="BG190" s="55"/>
      <c r="BH190" s="55"/>
    </row>
    <row r="191" spans="1:60" x14ac:dyDescent="0.25">
      <c r="A191" s="55"/>
      <c r="J191" s="55"/>
      <c r="K191" s="55"/>
      <c r="L191" s="55"/>
      <c r="M191" s="55"/>
      <c r="N191" s="55"/>
      <c r="O191" s="55"/>
      <c r="P191" s="55"/>
      <c r="Q191" s="55"/>
      <c r="R191" s="55"/>
      <c r="S191" s="55"/>
      <c r="T191" s="55"/>
      <c r="U191" s="55"/>
      <c r="V191" s="55"/>
      <c r="W191" s="55"/>
      <c r="X191" s="55"/>
      <c r="Y191" s="55"/>
      <c r="Z191" s="55"/>
      <c r="AA191" s="55"/>
      <c r="AB191" s="55"/>
      <c r="AC191" s="55"/>
      <c r="AD191" s="55"/>
      <c r="AE191" s="55"/>
      <c r="AF191" s="55"/>
      <c r="AG191" s="55"/>
      <c r="AH191" s="55"/>
      <c r="AI191" s="55"/>
      <c r="AJ191" s="55"/>
      <c r="AK191" s="55"/>
      <c r="AL191" s="55"/>
      <c r="AM191" s="55"/>
      <c r="AN191" s="55"/>
      <c r="AO191" s="55"/>
      <c r="AP191" s="55"/>
      <c r="AQ191" s="55"/>
      <c r="AR191" s="55"/>
      <c r="AS191" s="55"/>
      <c r="AT191" s="55"/>
      <c r="AU191" s="55"/>
      <c r="AV191" s="55"/>
      <c r="AW191" s="55"/>
      <c r="AX191" s="55"/>
      <c r="AY191" s="55"/>
      <c r="AZ191" s="55"/>
      <c r="BA191" s="55"/>
      <c r="BB191" s="55"/>
      <c r="BC191" s="55"/>
      <c r="BD191" s="55"/>
      <c r="BE191" s="55"/>
      <c r="BF191" s="55"/>
      <c r="BG191" s="55"/>
      <c r="BH191" s="55"/>
    </row>
    <row r="192" spans="1:60" x14ac:dyDescent="0.25">
      <c r="A192" s="55"/>
      <c r="J192" s="55"/>
      <c r="K192" s="55"/>
      <c r="L192" s="55"/>
      <c r="M192" s="55"/>
      <c r="N192" s="55"/>
      <c r="O192" s="55"/>
      <c r="P192" s="55"/>
      <c r="Q192" s="55"/>
      <c r="R192" s="55"/>
      <c r="S192" s="55"/>
      <c r="T192" s="55"/>
      <c r="U192" s="55"/>
      <c r="V192" s="55"/>
      <c r="W192" s="55"/>
      <c r="X192" s="55"/>
      <c r="Y192" s="55"/>
      <c r="Z192" s="55"/>
      <c r="AA192" s="55"/>
      <c r="AB192" s="55"/>
      <c r="AC192" s="55"/>
      <c r="AD192" s="55"/>
      <c r="AE192" s="55"/>
      <c r="AF192" s="55"/>
      <c r="AG192" s="55"/>
      <c r="AH192" s="55"/>
      <c r="AI192" s="55"/>
      <c r="AJ192" s="55"/>
      <c r="AK192" s="55"/>
      <c r="AL192" s="55"/>
      <c r="AM192" s="55"/>
      <c r="AN192" s="55"/>
      <c r="AO192" s="55"/>
      <c r="AP192" s="55"/>
      <c r="AQ192" s="55"/>
      <c r="AR192" s="55"/>
      <c r="AS192" s="55"/>
      <c r="AT192" s="55"/>
      <c r="AU192" s="55"/>
      <c r="AV192" s="55"/>
      <c r="AW192" s="55"/>
      <c r="AX192" s="55"/>
      <c r="AY192" s="55"/>
      <c r="AZ192" s="55"/>
      <c r="BA192" s="55"/>
      <c r="BB192" s="55"/>
      <c r="BC192" s="55"/>
      <c r="BD192" s="55"/>
      <c r="BE192" s="55"/>
      <c r="BF192" s="55"/>
      <c r="BG192" s="55"/>
      <c r="BH192" s="55"/>
    </row>
    <row r="193" spans="1:60" x14ac:dyDescent="0.25">
      <c r="A193" s="55"/>
      <c r="J193" s="55"/>
      <c r="K193" s="55"/>
      <c r="L193" s="55"/>
      <c r="M193" s="55"/>
      <c r="N193" s="55"/>
      <c r="O193" s="55"/>
      <c r="P193" s="55"/>
      <c r="Q193" s="55"/>
      <c r="R193" s="55"/>
      <c r="S193" s="55"/>
      <c r="T193" s="55"/>
      <c r="U193" s="55"/>
      <c r="V193" s="55"/>
      <c r="W193" s="55"/>
      <c r="X193" s="55"/>
      <c r="Y193" s="55"/>
      <c r="Z193" s="55"/>
      <c r="AA193" s="55"/>
      <c r="AB193" s="55"/>
      <c r="AC193" s="55"/>
      <c r="AD193" s="55"/>
      <c r="AE193" s="55"/>
      <c r="AF193" s="55"/>
      <c r="AG193" s="55"/>
      <c r="AH193" s="55"/>
      <c r="AI193" s="55"/>
      <c r="AJ193" s="55"/>
      <c r="AK193" s="55"/>
      <c r="AL193" s="55"/>
      <c r="AM193" s="55"/>
      <c r="AN193" s="55"/>
      <c r="AO193" s="55"/>
      <c r="AP193" s="55"/>
      <c r="AQ193" s="55"/>
      <c r="AR193" s="55"/>
      <c r="AS193" s="55"/>
      <c r="AT193" s="55"/>
      <c r="AU193" s="55"/>
      <c r="AV193" s="55"/>
      <c r="AW193" s="55"/>
      <c r="AX193" s="55"/>
      <c r="AY193" s="55"/>
      <c r="AZ193" s="55"/>
      <c r="BA193" s="55"/>
      <c r="BB193" s="55"/>
      <c r="BC193" s="55"/>
      <c r="BD193" s="55"/>
      <c r="BE193" s="55"/>
      <c r="BF193" s="55"/>
      <c r="BG193" s="55"/>
      <c r="BH193" s="55"/>
    </row>
    <row r="194" spans="1:60" x14ac:dyDescent="0.25">
      <c r="A194" s="55"/>
      <c r="J194" s="55"/>
      <c r="K194" s="55"/>
      <c r="L194" s="55"/>
      <c r="M194" s="55"/>
      <c r="N194" s="55"/>
      <c r="O194" s="55"/>
      <c r="P194" s="55"/>
      <c r="Q194" s="55"/>
      <c r="R194" s="55"/>
      <c r="S194" s="55"/>
      <c r="T194" s="55"/>
      <c r="U194" s="55"/>
      <c r="V194" s="55"/>
      <c r="W194" s="55"/>
      <c r="X194" s="55"/>
      <c r="Y194" s="55"/>
      <c r="Z194" s="55"/>
      <c r="AA194" s="55"/>
      <c r="AB194" s="55"/>
      <c r="AC194" s="55"/>
      <c r="AD194" s="55"/>
      <c r="AE194" s="55"/>
      <c r="AF194" s="55"/>
      <c r="AG194" s="55"/>
      <c r="AH194" s="55"/>
      <c r="AI194" s="55"/>
      <c r="AJ194" s="55"/>
      <c r="AK194" s="55"/>
      <c r="AL194" s="55"/>
      <c r="AM194" s="55"/>
      <c r="AN194" s="55"/>
      <c r="AO194" s="55"/>
      <c r="AP194" s="55"/>
      <c r="AQ194" s="55"/>
      <c r="AR194" s="55"/>
      <c r="AS194" s="55"/>
      <c r="AT194" s="55"/>
      <c r="AU194" s="55"/>
      <c r="AV194" s="55"/>
      <c r="AW194" s="55"/>
      <c r="AX194" s="55"/>
      <c r="AY194" s="55"/>
      <c r="AZ194" s="55"/>
      <c r="BA194" s="55"/>
      <c r="BB194" s="55"/>
      <c r="BC194" s="55"/>
      <c r="BD194" s="55"/>
      <c r="BE194" s="55"/>
      <c r="BF194" s="55"/>
      <c r="BG194" s="55"/>
      <c r="BH194" s="55"/>
    </row>
    <row r="195" spans="1:60" x14ac:dyDescent="0.25">
      <c r="A195" s="55"/>
      <c r="J195" s="55"/>
      <c r="K195" s="55"/>
      <c r="L195" s="55"/>
      <c r="M195" s="55"/>
      <c r="N195" s="55"/>
      <c r="O195" s="55"/>
      <c r="P195" s="55"/>
      <c r="Q195" s="55"/>
      <c r="R195" s="55"/>
      <c r="S195" s="55"/>
      <c r="T195" s="55"/>
      <c r="U195" s="55"/>
      <c r="V195" s="55"/>
      <c r="W195" s="55"/>
      <c r="X195" s="55"/>
      <c r="Y195" s="55"/>
      <c r="Z195" s="55"/>
      <c r="AA195" s="55"/>
      <c r="AB195" s="55"/>
      <c r="AC195" s="55"/>
      <c r="AD195" s="55"/>
      <c r="AE195" s="55"/>
      <c r="AF195" s="55"/>
      <c r="AG195" s="55"/>
      <c r="AH195" s="55"/>
      <c r="AI195" s="55"/>
      <c r="AJ195" s="55"/>
      <c r="AK195" s="55"/>
      <c r="AL195" s="55"/>
      <c r="AM195" s="55"/>
      <c r="AN195" s="55"/>
      <c r="AO195" s="55"/>
      <c r="AP195" s="55"/>
      <c r="AQ195" s="55"/>
      <c r="AR195" s="55"/>
      <c r="AS195" s="55"/>
      <c r="AT195" s="55"/>
      <c r="AU195" s="55"/>
      <c r="AV195" s="55"/>
      <c r="AW195" s="55"/>
      <c r="AX195" s="55"/>
      <c r="AY195" s="55"/>
      <c r="AZ195" s="55"/>
      <c r="BA195" s="55"/>
      <c r="BB195" s="55"/>
      <c r="BC195" s="55"/>
      <c r="BD195" s="55"/>
      <c r="BE195" s="55"/>
      <c r="BF195" s="55"/>
      <c r="BG195" s="55"/>
      <c r="BH195" s="55"/>
    </row>
    <row r="196" spans="1:60" x14ac:dyDescent="0.25">
      <c r="A196" s="55"/>
      <c r="J196" s="55"/>
      <c r="K196" s="55"/>
      <c r="L196" s="55"/>
      <c r="M196" s="55"/>
      <c r="N196" s="55"/>
      <c r="O196" s="55"/>
      <c r="P196" s="55"/>
      <c r="Q196" s="55"/>
      <c r="R196" s="55"/>
      <c r="S196" s="55"/>
      <c r="T196" s="55"/>
      <c r="U196" s="55"/>
      <c r="V196" s="55"/>
      <c r="W196" s="55"/>
      <c r="X196" s="55"/>
      <c r="Y196" s="55"/>
      <c r="Z196" s="55"/>
      <c r="AA196" s="55"/>
      <c r="AB196" s="55"/>
      <c r="AC196" s="55"/>
      <c r="AD196" s="55"/>
      <c r="AE196" s="55"/>
      <c r="AF196" s="55"/>
      <c r="AG196" s="55"/>
      <c r="AH196" s="55"/>
      <c r="AI196" s="55"/>
      <c r="AJ196" s="55"/>
      <c r="AK196" s="55"/>
      <c r="AL196" s="55"/>
      <c r="AM196" s="55"/>
      <c r="AN196" s="55"/>
      <c r="AO196" s="55"/>
      <c r="AP196" s="55"/>
      <c r="AQ196" s="55"/>
      <c r="AR196" s="55"/>
      <c r="AS196" s="55"/>
      <c r="AT196" s="55"/>
      <c r="AU196" s="55"/>
      <c r="AV196" s="55"/>
      <c r="AW196" s="55"/>
      <c r="AX196" s="55"/>
      <c r="AY196" s="55"/>
      <c r="AZ196" s="55"/>
      <c r="BA196" s="55"/>
      <c r="BB196" s="55"/>
      <c r="BC196" s="55"/>
      <c r="BD196" s="55"/>
      <c r="BE196" s="55"/>
      <c r="BF196" s="55"/>
      <c r="BG196" s="55"/>
      <c r="BH196" s="55"/>
    </row>
    <row r="197" spans="1:60" x14ac:dyDescent="0.25">
      <c r="A197" s="55"/>
      <c r="J197" s="55"/>
      <c r="K197" s="55"/>
      <c r="L197" s="55"/>
      <c r="M197" s="55"/>
      <c r="N197" s="55"/>
      <c r="O197" s="55"/>
      <c r="P197" s="55"/>
      <c r="Q197" s="55"/>
      <c r="R197" s="55"/>
      <c r="S197" s="55"/>
      <c r="T197" s="55"/>
      <c r="U197" s="55"/>
      <c r="V197" s="55"/>
      <c r="W197" s="55"/>
      <c r="X197" s="55"/>
      <c r="Y197" s="55"/>
      <c r="Z197" s="55"/>
      <c r="AA197" s="55"/>
      <c r="AB197" s="55"/>
      <c r="AC197" s="55"/>
      <c r="AD197" s="55"/>
      <c r="AE197" s="55"/>
      <c r="AF197" s="55"/>
      <c r="AG197" s="55"/>
      <c r="AH197" s="55"/>
      <c r="AI197" s="55"/>
      <c r="AJ197" s="55"/>
      <c r="AK197" s="55"/>
      <c r="AL197" s="55"/>
      <c r="AM197" s="55"/>
      <c r="AN197" s="55"/>
      <c r="AO197" s="55"/>
      <c r="AP197" s="55"/>
      <c r="AQ197" s="55"/>
      <c r="AR197" s="55"/>
      <c r="AS197" s="55"/>
      <c r="AT197" s="55"/>
      <c r="AU197" s="55"/>
      <c r="AV197" s="55"/>
      <c r="AW197" s="55"/>
      <c r="AX197" s="55"/>
      <c r="AY197" s="55"/>
      <c r="AZ197" s="55"/>
      <c r="BA197" s="55"/>
      <c r="BB197" s="55"/>
      <c r="BC197" s="55"/>
      <c r="BD197" s="55"/>
      <c r="BE197" s="55"/>
      <c r="BF197" s="55"/>
      <c r="BG197" s="55"/>
      <c r="BH197" s="55"/>
    </row>
    <row r="198" spans="1:60" x14ac:dyDescent="0.25">
      <c r="A198" s="55"/>
      <c r="J198" s="55"/>
      <c r="K198" s="55"/>
      <c r="L198" s="55"/>
      <c r="M198" s="55"/>
      <c r="N198" s="55"/>
      <c r="O198" s="55"/>
      <c r="P198" s="55"/>
      <c r="Q198" s="55"/>
      <c r="R198" s="55"/>
      <c r="S198" s="55"/>
      <c r="T198" s="55"/>
      <c r="U198" s="55"/>
      <c r="V198" s="55"/>
      <c r="W198" s="55"/>
      <c r="X198" s="55"/>
      <c r="Y198" s="55"/>
      <c r="Z198" s="55"/>
      <c r="AA198" s="55"/>
      <c r="AB198" s="55"/>
      <c r="AC198" s="55"/>
      <c r="AD198" s="55"/>
      <c r="AE198" s="55"/>
      <c r="AF198" s="55"/>
      <c r="AG198" s="55"/>
      <c r="AH198" s="55"/>
      <c r="AI198" s="55"/>
      <c r="AJ198" s="55"/>
      <c r="AK198" s="55"/>
      <c r="AL198" s="55"/>
      <c r="AM198" s="55"/>
      <c r="AN198" s="55"/>
      <c r="AO198" s="55"/>
      <c r="AP198" s="55"/>
      <c r="AQ198" s="55"/>
      <c r="AR198" s="55"/>
      <c r="AS198" s="55"/>
      <c r="AT198" s="55"/>
      <c r="AU198" s="55"/>
      <c r="AV198" s="55"/>
      <c r="AW198" s="55"/>
      <c r="AX198" s="55"/>
      <c r="AY198" s="55"/>
      <c r="AZ198" s="55"/>
      <c r="BA198" s="55"/>
      <c r="BB198" s="55"/>
      <c r="BC198" s="55"/>
      <c r="BD198" s="55"/>
      <c r="BE198" s="55"/>
      <c r="BF198" s="55"/>
      <c r="BG198" s="55"/>
      <c r="BH198" s="55"/>
    </row>
    <row r="199" spans="1:60" x14ac:dyDescent="0.25">
      <c r="A199" s="55"/>
      <c r="J199" s="55"/>
      <c r="K199" s="55"/>
      <c r="L199" s="55"/>
      <c r="M199" s="55"/>
      <c r="N199" s="55"/>
      <c r="O199" s="55"/>
      <c r="P199" s="55"/>
      <c r="Q199" s="55"/>
      <c r="R199" s="55"/>
      <c r="S199" s="55"/>
      <c r="T199" s="55"/>
      <c r="U199" s="55"/>
      <c r="V199" s="55"/>
      <c r="W199" s="55"/>
      <c r="X199" s="55"/>
      <c r="Y199" s="55"/>
      <c r="Z199" s="55"/>
      <c r="AA199" s="55"/>
      <c r="AB199" s="55"/>
      <c r="AC199" s="55"/>
      <c r="AD199" s="55"/>
      <c r="AE199" s="55"/>
      <c r="AF199" s="55"/>
      <c r="AG199" s="55"/>
      <c r="AH199" s="55"/>
      <c r="AI199" s="55"/>
      <c r="AJ199" s="55"/>
      <c r="AK199" s="55"/>
      <c r="AL199" s="55"/>
      <c r="AM199" s="55"/>
      <c r="AN199" s="55"/>
      <c r="AO199" s="55"/>
      <c r="AP199" s="55"/>
      <c r="AQ199" s="55"/>
      <c r="AR199" s="55"/>
      <c r="AS199" s="55"/>
      <c r="AT199" s="55"/>
      <c r="AU199" s="55"/>
      <c r="AV199" s="55"/>
      <c r="AW199" s="55"/>
      <c r="AX199" s="55"/>
      <c r="AY199" s="55"/>
      <c r="AZ199" s="55"/>
      <c r="BA199" s="55"/>
      <c r="BB199" s="55"/>
      <c r="BC199" s="55"/>
      <c r="BD199" s="55"/>
      <c r="BE199" s="55"/>
      <c r="BF199" s="55"/>
      <c r="BG199" s="55"/>
      <c r="BH199" s="55"/>
    </row>
    <row r="200" spans="1:60" x14ac:dyDescent="0.25">
      <c r="A200" s="55"/>
      <c r="J200" s="55"/>
      <c r="K200" s="55"/>
      <c r="L200" s="55"/>
      <c r="M200" s="55"/>
      <c r="N200" s="55"/>
      <c r="O200" s="55"/>
      <c r="P200" s="55"/>
      <c r="Q200" s="55"/>
      <c r="R200" s="55"/>
      <c r="S200" s="55"/>
      <c r="T200" s="55"/>
      <c r="U200" s="55"/>
      <c r="V200" s="55"/>
      <c r="W200" s="55"/>
      <c r="X200" s="55"/>
      <c r="Y200" s="55"/>
      <c r="Z200" s="55"/>
      <c r="AA200" s="55"/>
      <c r="AB200" s="55"/>
      <c r="AC200" s="55"/>
      <c r="AD200" s="55"/>
      <c r="AE200" s="55"/>
      <c r="AF200" s="55"/>
      <c r="AG200" s="55"/>
      <c r="AH200" s="55"/>
      <c r="AI200" s="55"/>
      <c r="AJ200" s="55"/>
      <c r="AK200" s="55"/>
      <c r="AL200" s="55"/>
      <c r="AM200" s="55"/>
      <c r="AN200" s="55"/>
      <c r="AO200" s="55"/>
      <c r="AP200" s="55"/>
      <c r="AQ200" s="55"/>
      <c r="AR200" s="55"/>
      <c r="AS200" s="55"/>
      <c r="AT200" s="55"/>
      <c r="AU200" s="55"/>
      <c r="AV200" s="55"/>
      <c r="AW200" s="55"/>
      <c r="AX200" s="55"/>
      <c r="AY200" s="55"/>
      <c r="AZ200" s="55"/>
      <c r="BA200" s="55"/>
      <c r="BB200" s="55"/>
      <c r="BC200" s="55"/>
      <c r="BD200" s="55"/>
      <c r="BE200" s="55"/>
      <c r="BF200" s="55"/>
      <c r="BG200" s="55"/>
      <c r="BH200" s="55"/>
    </row>
    <row r="201" spans="1:60" x14ac:dyDescent="0.25">
      <c r="A201" s="55"/>
      <c r="J201" s="55"/>
      <c r="K201" s="55"/>
      <c r="L201" s="55"/>
      <c r="M201" s="55"/>
      <c r="N201" s="55"/>
      <c r="O201" s="55"/>
      <c r="P201" s="55"/>
      <c r="Q201" s="55"/>
      <c r="R201" s="55"/>
      <c r="S201" s="55"/>
      <c r="T201" s="55"/>
      <c r="U201" s="55"/>
      <c r="V201" s="55"/>
      <c r="W201" s="55"/>
      <c r="X201" s="55"/>
      <c r="Y201" s="55"/>
      <c r="Z201" s="55"/>
      <c r="AA201" s="55"/>
      <c r="AB201" s="55"/>
      <c r="AC201" s="55"/>
      <c r="AD201" s="55"/>
      <c r="AE201" s="55"/>
      <c r="AF201" s="55"/>
      <c r="AG201" s="55"/>
      <c r="AH201" s="55"/>
      <c r="AI201" s="55"/>
      <c r="AJ201" s="55"/>
      <c r="AK201" s="55"/>
      <c r="AL201" s="55"/>
      <c r="AM201" s="55"/>
      <c r="AN201" s="55"/>
      <c r="AO201" s="55"/>
      <c r="AP201" s="55"/>
      <c r="AQ201" s="55"/>
      <c r="AR201" s="55"/>
      <c r="AS201" s="55"/>
      <c r="AT201" s="55"/>
      <c r="AU201" s="55"/>
      <c r="AV201" s="55"/>
      <c r="AW201" s="55"/>
      <c r="AX201" s="55"/>
      <c r="AY201" s="55"/>
      <c r="AZ201" s="55"/>
      <c r="BA201" s="55"/>
      <c r="BB201" s="55"/>
      <c r="BC201" s="55"/>
      <c r="BD201" s="55"/>
      <c r="BE201" s="55"/>
      <c r="BF201" s="55"/>
      <c r="BG201" s="55"/>
      <c r="BH201" s="55"/>
    </row>
    <row r="202" spans="1:60" x14ac:dyDescent="0.25">
      <c r="A202" s="55"/>
      <c r="J202" s="55"/>
      <c r="K202" s="55"/>
      <c r="L202" s="55"/>
      <c r="M202" s="55"/>
      <c r="N202" s="55"/>
      <c r="O202" s="55"/>
      <c r="P202" s="55"/>
      <c r="Q202" s="55"/>
      <c r="R202" s="55"/>
      <c r="S202" s="55"/>
      <c r="T202" s="55"/>
      <c r="U202" s="55"/>
      <c r="V202" s="55"/>
      <c r="W202" s="55"/>
      <c r="X202" s="55"/>
      <c r="Y202" s="55"/>
      <c r="Z202" s="55"/>
      <c r="AA202" s="55"/>
      <c r="AB202" s="55"/>
      <c r="AC202" s="55"/>
      <c r="AD202" s="55"/>
      <c r="AE202" s="55"/>
      <c r="AF202" s="55"/>
      <c r="AG202" s="55"/>
      <c r="AH202" s="55"/>
      <c r="AI202" s="55"/>
      <c r="AJ202" s="55"/>
      <c r="AK202" s="55"/>
      <c r="AL202" s="55"/>
      <c r="AM202" s="55"/>
      <c r="AN202" s="55"/>
      <c r="AO202" s="55"/>
      <c r="AP202" s="55"/>
      <c r="AQ202" s="55"/>
      <c r="AR202" s="55"/>
      <c r="AS202" s="55"/>
      <c r="AT202" s="55"/>
      <c r="AU202" s="55"/>
      <c r="AV202" s="55"/>
      <c r="AW202" s="55"/>
      <c r="AX202" s="55"/>
      <c r="AY202" s="55"/>
      <c r="AZ202" s="55"/>
      <c r="BA202" s="55"/>
      <c r="BB202" s="55"/>
      <c r="BC202" s="55"/>
      <c r="BD202" s="55"/>
      <c r="BE202" s="55"/>
      <c r="BF202" s="55"/>
      <c r="BG202" s="55"/>
      <c r="BH202" s="55"/>
    </row>
    <row r="203" spans="1:60" x14ac:dyDescent="0.25">
      <c r="A203" s="55"/>
      <c r="J203" s="55"/>
      <c r="K203" s="55"/>
      <c r="L203" s="55"/>
      <c r="M203" s="55"/>
      <c r="N203" s="55"/>
      <c r="O203" s="55"/>
      <c r="P203" s="55"/>
      <c r="Q203" s="55"/>
      <c r="R203" s="55"/>
      <c r="S203" s="55"/>
      <c r="T203" s="55"/>
      <c r="U203" s="55"/>
      <c r="V203" s="55"/>
      <c r="W203" s="55"/>
      <c r="X203" s="55"/>
      <c r="Y203" s="55"/>
      <c r="Z203" s="55"/>
      <c r="AA203" s="55"/>
      <c r="AB203" s="55"/>
      <c r="AC203" s="55"/>
      <c r="AD203" s="55"/>
      <c r="AE203" s="55"/>
      <c r="AF203" s="55"/>
      <c r="AG203" s="55"/>
      <c r="AH203" s="55"/>
      <c r="AI203" s="55"/>
      <c r="AJ203" s="55"/>
      <c r="AK203" s="55"/>
      <c r="AL203" s="55"/>
      <c r="AM203" s="55"/>
      <c r="AN203" s="55"/>
      <c r="AO203" s="55"/>
      <c r="AP203" s="55"/>
      <c r="AQ203" s="55"/>
      <c r="AR203" s="55"/>
      <c r="AS203" s="55"/>
      <c r="AT203" s="55"/>
      <c r="AU203" s="55"/>
      <c r="AV203" s="55"/>
      <c r="AW203" s="55"/>
      <c r="AX203" s="55"/>
      <c r="AY203" s="55"/>
      <c r="AZ203" s="55"/>
      <c r="BA203" s="55"/>
      <c r="BB203" s="55"/>
      <c r="BC203" s="55"/>
      <c r="BD203" s="55"/>
      <c r="BE203" s="55"/>
      <c r="BF203" s="55"/>
      <c r="BG203" s="55"/>
      <c r="BH203" s="55"/>
    </row>
    <row r="204" spans="1:60" x14ac:dyDescent="0.25">
      <c r="A204" s="55"/>
      <c r="J204" s="55"/>
      <c r="K204" s="55"/>
      <c r="L204" s="55"/>
      <c r="M204" s="55"/>
      <c r="N204" s="55"/>
      <c r="O204" s="55"/>
      <c r="P204" s="55"/>
      <c r="Q204" s="55"/>
      <c r="R204" s="55"/>
      <c r="S204" s="55"/>
      <c r="T204" s="55"/>
      <c r="U204" s="55"/>
      <c r="V204" s="55"/>
      <c r="W204" s="55"/>
      <c r="X204" s="55"/>
      <c r="Y204" s="55"/>
      <c r="Z204" s="55"/>
      <c r="AA204" s="55"/>
      <c r="AB204" s="55"/>
      <c r="AC204" s="55"/>
      <c r="AD204" s="55"/>
      <c r="AE204" s="55"/>
      <c r="AF204" s="55"/>
      <c r="AG204" s="55"/>
      <c r="AH204" s="55"/>
      <c r="AI204" s="55"/>
      <c r="AJ204" s="55"/>
      <c r="AK204" s="55"/>
      <c r="AL204" s="55"/>
      <c r="AM204" s="55"/>
      <c r="AN204" s="55"/>
      <c r="AO204" s="55"/>
      <c r="AP204" s="55"/>
      <c r="AQ204" s="55"/>
      <c r="AR204" s="55"/>
      <c r="AS204" s="55"/>
      <c r="AT204" s="55"/>
      <c r="AU204" s="55"/>
      <c r="AV204" s="55"/>
      <c r="AW204" s="55"/>
      <c r="AX204" s="55"/>
      <c r="AY204" s="55"/>
      <c r="AZ204" s="55"/>
      <c r="BA204" s="55"/>
      <c r="BB204" s="55"/>
      <c r="BC204" s="55"/>
      <c r="BD204" s="55"/>
      <c r="BE204" s="55"/>
      <c r="BF204" s="55"/>
      <c r="BG204" s="55"/>
      <c r="BH204" s="55"/>
    </row>
    <row r="205" spans="1:60" x14ac:dyDescent="0.25">
      <c r="A205" s="55"/>
      <c r="J205" s="55"/>
      <c r="K205" s="55"/>
      <c r="L205" s="55"/>
      <c r="M205" s="55"/>
      <c r="N205" s="55"/>
      <c r="O205" s="55"/>
      <c r="P205" s="55"/>
      <c r="Q205" s="55"/>
      <c r="R205" s="55"/>
      <c r="S205" s="55"/>
      <c r="T205" s="55"/>
      <c r="U205" s="55"/>
      <c r="V205" s="55"/>
      <c r="W205" s="55"/>
      <c r="X205" s="55"/>
      <c r="Y205" s="55"/>
      <c r="Z205" s="55"/>
      <c r="AA205" s="55"/>
      <c r="AB205" s="55"/>
      <c r="AC205" s="55"/>
      <c r="AD205" s="55"/>
      <c r="AE205" s="55"/>
      <c r="AF205" s="55"/>
      <c r="AG205" s="55"/>
      <c r="AH205" s="55"/>
      <c r="AI205" s="55"/>
      <c r="AJ205" s="55"/>
      <c r="AK205" s="55"/>
      <c r="AL205" s="55"/>
      <c r="AM205" s="55"/>
      <c r="AN205" s="55"/>
      <c r="AO205" s="55"/>
      <c r="AP205" s="55"/>
      <c r="AQ205" s="55"/>
      <c r="AR205" s="55"/>
      <c r="AS205" s="55"/>
      <c r="AT205" s="55"/>
      <c r="AU205" s="55"/>
      <c r="AV205" s="55"/>
      <c r="AW205" s="55"/>
      <c r="AX205" s="55"/>
      <c r="AY205" s="55"/>
      <c r="AZ205" s="55"/>
      <c r="BA205" s="55"/>
      <c r="BB205" s="55"/>
      <c r="BC205" s="55"/>
      <c r="BD205" s="55"/>
      <c r="BE205" s="55"/>
      <c r="BF205" s="55"/>
      <c r="BG205" s="55"/>
      <c r="BH205" s="55"/>
    </row>
    <row r="206" spans="1:60" x14ac:dyDescent="0.25">
      <c r="A206" s="55"/>
      <c r="J206" s="55"/>
      <c r="K206" s="55"/>
      <c r="L206" s="55"/>
      <c r="M206" s="55"/>
      <c r="N206" s="55"/>
      <c r="O206" s="55"/>
      <c r="P206" s="55"/>
      <c r="Q206" s="55"/>
      <c r="R206" s="55"/>
      <c r="S206" s="55"/>
      <c r="T206" s="55"/>
      <c r="U206" s="55"/>
      <c r="V206" s="55"/>
      <c r="W206" s="55"/>
      <c r="X206" s="55"/>
      <c r="Y206" s="55"/>
      <c r="Z206" s="55"/>
      <c r="AA206" s="55"/>
      <c r="AB206" s="55"/>
      <c r="AC206" s="55"/>
      <c r="AD206" s="55"/>
      <c r="AE206" s="55"/>
      <c r="AF206" s="55"/>
      <c r="AG206" s="55"/>
      <c r="AH206" s="55"/>
      <c r="AI206" s="55"/>
      <c r="AJ206" s="55"/>
      <c r="AK206" s="55"/>
      <c r="AL206" s="55"/>
      <c r="AM206" s="55"/>
      <c r="AN206" s="55"/>
      <c r="AO206" s="55"/>
      <c r="AP206" s="55"/>
      <c r="AQ206" s="55"/>
      <c r="AR206" s="55"/>
      <c r="AS206" s="55"/>
      <c r="AT206" s="55"/>
      <c r="AU206" s="55"/>
      <c r="AV206" s="55"/>
      <c r="AW206" s="55"/>
      <c r="AX206" s="55"/>
      <c r="AY206" s="55"/>
      <c r="AZ206" s="55"/>
      <c r="BA206" s="55"/>
      <c r="BB206" s="55"/>
      <c r="BC206" s="55"/>
      <c r="BD206" s="55"/>
      <c r="BE206" s="55"/>
      <c r="BF206" s="55"/>
      <c r="BG206" s="55"/>
      <c r="BH206" s="55"/>
    </row>
    <row r="207" spans="1:60" x14ac:dyDescent="0.25">
      <c r="A207" s="55"/>
      <c r="J207" s="55"/>
      <c r="K207" s="55"/>
      <c r="L207" s="55"/>
      <c r="M207" s="55"/>
      <c r="N207" s="55"/>
      <c r="O207" s="55"/>
      <c r="P207" s="55"/>
      <c r="Q207" s="55"/>
      <c r="R207" s="55"/>
      <c r="S207" s="55"/>
      <c r="T207" s="55"/>
      <c r="U207" s="55"/>
      <c r="V207" s="55"/>
      <c r="W207" s="55"/>
      <c r="X207" s="55"/>
      <c r="Y207" s="55"/>
      <c r="Z207" s="55"/>
      <c r="AA207" s="55"/>
      <c r="AB207" s="55"/>
      <c r="AC207" s="55"/>
      <c r="AD207" s="55"/>
      <c r="AE207" s="55"/>
      <c r="AF207" s="55"/>
      <c r="AG207" s="55"/>
      <c r="AH207" s="55"/>
      <c r="AI207" s="55"/>
      <c r="AJ207" s="55"/>
      <c r="AK207" s="55"/>
      <c r="AL207" s="55"/>
      <c r="AM207" s="55"/>
      <c r="AN207" s="55"/>
      <c r="AO207" s="55"/>
      <c r="AP207" s="55"/>
      <c r="AQ207" s="55"/>
      <c r="AR207" s="55"/>
      <c r="AS207" s="55"/>
      <c r="AT207" s="55"/>
      <c r="AU207" s="55"/>
      <c r="AV207" s="55"/>
      <c r="AW207" s="55"/>
      <c r="AX207" s="55"/>
      <c r="AY207" s="55"/>
      <c r="AZ207" s="55"/>
      <c r="BA207" s="55"/>
      <c r="BB207" s="55"/>
      <c r="BC207" s="55"/>
      <c r="BD207" s="55"/>
      <c r="BE207" s="55"/>
      <c r="BF207" s="55"/>
      <c r="BG207" s="55"/>
      <c r="BH207" s="55"/>
    </row>
    <row r="208" spans="1:60" x14ac:dyDescent="0.25">
      <c r="A208" s="55"/>
      <c r="J208" s="55"/>
      <c r="K208" s="55"/>
      <c r="L208" s="55"/>
      <c r="M208" s="55"/>
      <c r="N208" s="55"/>
      <c r="O208" s="55"/>
      <c r="P208" s="55"/>
      <c r="Q208" s="55"/>
      <c r="R208" s="55"/>
      <c r="S208" s="55"/>
      <c r="T208" s="55"/>
      <c r="U208" s="55"/>
      <c r="V208" s="55"/>
      <c r="W208" s="55"/>
      <c r="X208" s="55"/>
      <c r="Y208" s="55"/>
      <c r="Z208" s="55"/>
      <c r="AA208" s="55"/>
      <c r="AB208" s="55"/>
      <c r="AC208" s="55"/>
      <c r="AD208" s="55"/>
      <c r="AE208" s="55"/>
      <c r="AF208" s="55"/>
      <c r="AG208" s="55"/>
      <c r="AH208" s="55"/>
      <c r="AI208" s="55"/>
      <c r="AJ208" s="55"/>
      <c r="AK208" s="55"/>
      <c r="AL208" s="55"/>
      <c r="AM208" s="55"/>
      <c r="AN208" s="55"/>
      <c r="AO208" s="55"/>
      <c r="AP208" s="55"/>
      <c r="AQ208" s="55"/>
      <c r="AR208" s="55"/>
      <c r="AS208" s="55"/>
      <c r="AT208" s="55"/>
      <c r="AU208" s="55"/>
      <c r="AV208" s="55"/>
      <c r="AW208" s="55"/>
      <c r="AX208" s="55"/>
      <c r="AY208" s="55"/>
      <c r="AZ208" s="55"/>
      <c r="BA208" s="55"/>
      <c r="BB208" s="55"/>
      <c r="BC208" s="55"/>
      <c r="BD208" s="55"/>
      <c r="BE208" s="55"/>
      <c r="BF208" s="55"/>
      <c r="BG208" s="55"/>
      <c r="BH208" s="55"/>
    </row>
    <row r="209" spans="1:60" x14ac:dyDescent="0.25">
      <c r="A209" s="55"/>
      <c r="J209" s="55"/>
      <c r="K209" s="55"/>
      <c r="L209" s="55"/>
      <c r="M209" s="55"/>
      <c r="N209" s="55"/>
      <c r="O209" s="55"/>
      <c r="P209" s="55"/>
      <c r="Q209" s="55"/>
      <c r="R209" s="55"/>
      <c r="S209" s="55"/>
      <c r="T209" s="55"/>
      <c r="U209" s="55"/>
      <c r="V209" s="55"/>
      <c r="W209" s="55"/>
      <c r="X209" s="55"/>
      <c r="Y209" s="55"/>
      <c r="Z209" s="55"/>
      <c r="AA209" s="55"/>
      <c r="AB209" s="55"/>
      <c r="AC209" s="55"/>
      <c r="AD209" s="55"/>
      <c r="AE209" s="55"/>
      <c r="AF209" s="55"/>
      <c r="AG209" s="55"/>
      <c r="AH209" s="55"/>
      <c r="AI209" s="55"/>
      <c r="AJ209" s="55"/>
      <c r="AK209" s="55"/>
      <c r="AL209" s="55"/>
      <c r="AM209" s="55"/>
      <c r="AN209" s="55"/>
      <c r="AO209" s="55"/>
      <c r="AP209" s="55"/>
      <c r="AQ209" s="55"/>
      <c r="AR209" s="55"/>
      <c r="AS209" s="55"/>
      <c r="AT209" s="55"/>
      <c r="AU209" s="55"/>
      <c r="AV209" s="55"/>
      <c r="AW209" s="55"/>
      <c r="AX209" s="55"/>
      <c r="AY209" s="55"/>
      <c r="AZ209" s="55"/>
      <c r="BA209" s="55"/>
      <c r="BB209" s="55"/>
      <c r="BC209" s="55"/>
      <c r="BD209" s="55"/>
      <c r="BE209" s="55"/>
      <c r="BF209" s="55"/>
      <c r="BG209" s="55"/>
      <c r="BH209" s="55"/>
    </row>
    <row r="210" spans="1:60" x14ac:dyDescent="0.25">
      <c r="A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5"/>
      <c r="BA210" s="55"/>
      <c r="BB210" s="55"/>
      <c r="BC210" s="55"/>
      <c r="BD210" s="55"/>
      <c r="BE210" s="55"/>
      <c r="BF210" s="55"/>
      <c r="BG210" s="55"/>
      <c r="BH210" s="55"/>
    </row>
    <row r="211" spans="1:60" x14ac:dyDescent="0.25">
      <c r="A211" s="55"/>
      <c r="J211" s="55"/>
      <c r="K211" s="55"/>
      <c r="L211" s="55"/>
      <c r="M211" s="55"/>
      <c r="N211" s="55"/>
      <c r="O211" s="55"/>
      <c r="P211" s="55"/>
      <c r="Q211" s="55"/>
      <c r="R211" s="55"/>
      <c r="S211" s="55"/>
      <c r="T211" s="55"/>
      <c r="U211" s="55"/>
      <c r="V211" s="55"/>
      <c r="W211" s="55"/>
      <c r="X211" s="55"/>
      <c r="Y211" s="55"/>
      <c r="Z211" s="55"/>
      <c r="AA211" s="55"/>
      <c r="AB211" s="55"/>
      <c r="AC211" s="55"/>
      <c r="AD211" s="55"/>
      <c r="AE211" s="55"/>
      <c r="AF211" s="55"/>
      <c r="AG211" s="55"/>
      <c r="AH211" s="55"/>
      <c r="AI211" s="55"/>
      <c r="AJ211" s="55"/>
      <c r="AK211" s="55"/>
      <c r="AL211" s="55"/>
      <c r="AM211" s="55"/>
      <c r="AN211" s="55"/>
      <c r="AO211" s="55"/>
      <c r="AP211" s="55"/>
      <c r="AQ211" s="55"/>
      <c r="AR211" s="55"/>
      <c r="AS211" s="55"/>
      <c r="AT211" s="55"/>
      <c r="AU211" s="55"/>
      <c r="AV211" s="55"/>
      <c r="AW211" s="55"/>
      <c r="AX211" s="55"/>
      <c r="AY211" s="55"/>
      <c r="AZ211" s="55"/>
      <c r="BA211" s="55"/>
      <c r="BB211" s="55"/>
      <c r="BC211" s="55"/>
      <c r="BD211" s="55"/>
      <c r="BE211" s="55"/>
      <c r="BF211" s="55"/>
      <c r="BG211" s="55"/>
      <c r="BH211" s="55"/>
    </row>
    <row r="212" spans="1:60" x14ac:dyDescent="0.25">
      <c r="A212" s="55"/>
      <c r="J212" s="55"/>
      <c r="K212" s="55"/>
      <c r="L212" s="55"/>
      <c r="M212" s="55"/>
      <c r="N212" s="55"/>
      <c r="O212" s="55"/>
      <c r="P212" s="55"/>
      <c r="Q212" s="55"/>
      <c r="R212" s="55"/>
      <c r="S212" s="55"/>
      <c r="T212" s="55"/>
      <c r="U212" s="55"/>
      <c r="V212" s="55"/>
      <c r="W212" s="55"/>
      <c r="X212" s="55"/>
      <c r="Y212" s="55"/>
      <c r="Z212" s="55"/>
      <c r="AA212" s="55"/>
      <c r="AB212" s="55"/>
      <c r="AC212" s="55"/>
      <c r="AD212" s="55"/>
      <c r="AE212" s="55"/>
      <c r="AF212" s="55"/>
      <c r="AG212" s="55"/>
      <c r="AH212" s="55"/>
      <c r="AI212" s="55"/>
      <c r="AJ212" s="55"/>
      <c r="AK212" s="55"/>
      <c r="AL212" s="55"/>
      <c r="AM212" s="55"/>
      <c r="AN212" s="55"/>
      <c r="AO212" s="55"/>
      <c r="AP212" s="55"/>
      <c r="AQ212" s="55"/>
      <c r="AR212" s="55"/>
      <c r="AS212" s="55"/>
      <c r="AT212" s="55"/>
      <c r="AU212" s="55"/>
      <c r="AV212" s="55"/>
      <c r="AW212" s="55"/>
      <c r="AX212" s="55"/>
      <c r="AY212" s="55"/>
      <c r="AZ212" s="55"/>
      <c r="BA212" s="55"/>
      <c r="BB212" s="55"/>
      <c r="BC212" s="55"/>
      <c r="BD212" s="55"/>
      <c r="BE212" s="55"/>
      <c r="BF212" s="55"/>
      <c r="BG212" s="55"/>
      <c r="BH212" s="55"/>
    </row>
    <row r="213" spans="1:60" x14ac:dyDescent="0.25">
      <c r="A213" s="55"/>
      <c r="J213" s="55"/>
      <c r="K213" s="55"/>
      <c r="L213" s="55"/>
      <c r="M213" s="55"/>
      <c r="N213" s="55"/>
      <c r="O213" s="55"/>
      <c r="P213" s="55"/>
      <c r="Q213" s="55"/>
      <c r="R213" s="55"/>
      <c r="S213" s="55"/>
      <c r="T213" s="55"/>
      <c r="U213" s="55"/>
      <c r="V213" s="55"/>
      <c r="W213" s="55"/>
      <c r="X213" s="55"/>
      <c r="Y213" s="55"/>
      <c r="Z213" s="55"/>
      <c r="AA213" s="55"/>
      <c r="AB213" s="55"/>
      <c r="AC213" s="55"/>
      <c r="AD213" s="55"/>
      <c r="AE213" s="55"/>
      <c r="AF213" s="55"/>
      <c r="AG213" s="55"/>
      <c r="AH213" s="55"/>
      <c r="AI213" s="55"/>
      <c r="AJ213" s="55"/>
      <c r="AK213" s="55"/>
      <c r="AL213" s="55"/>
      <c r="AM213" s="55"/>
      <c r="AN213" s="55"/>
      <c r="AO213" s="55"/>
      <c r="AP213" s="55"/>
      <c r="AQ213" s="55"/>
      <c r="AR213" s="55"/>
      <c r="AS213" s="55"/>
      <c r="AT213" s="55"/>
      <c r="AU213" s="55"/>
      <c r="AV213" s="55"/>
      <c r="AW213" s="55"/>
      <c r="AX213" s="55"/>
      <c r="AY213" s="55"/>
      <c r="AZ213" s="55"/>
      <c r="BA213" s="55"/>
      <c r="BB213" s="55"/>
      <c r="BC213" s="55"/>
      <c r="BD213" s="55"/>
      <c r="BE213" s="55"/>
      <c r="BF213" s="55"/>
      <c r="BG213" s="55"/>
      <c r="BH213" s="55"/>
    </row>
    <row r="214" spans="1:60" x14ac:dyDescent="0.25">
      <c r="A214" s="55"/>
      <c r="J214" s="55"/>
      <c r="K214" s="55"/>
      <c r="L214" s="55"/>
      <c r="M214" s="55"/>
      <c r="N214" s="55"/>
      <c r="O214" s="55"/>
      <c r="P214" s="55"/>
      <c r="Q214" s="55"/>
      <c r="R214" s="55"/>
      <c r="S214" s="55"/>
      <c r="T214" s="55"/>
      <c r="U214" s="55"/>
      <c r="V214" s="55"/>
      <c r="W214" s="55"/>
      <c r="X214" s="55"/>
      <c r="Y214" s="55"/>
      <c r="Z214" s="55"/>
      <c r="AA214" s="55"/>
      <c r="AB214" s="55"/>
      <c r="AC214" s="55"/>
      <c r="AD214" s="55"/>
      <c r="AE214" s="55"/>
      <c r="AF214" s="55"/>
      <c r="AG214" s="55"/>
      <c r="AH214" s="55"/>
      <c r="AI214" s="55"/>
      <c r="AJ214" s="55"/>
      <c r="AK214" s="55"/>
      <c r="AL214" s="55"/>
      <c r="AM214" s="55"/>
      <c r="AN214" s="55"/>
      <c r="AO214" s="55"/>
      <c r="AP214" s="55"/>
      <c r="AQ214" s="55"/>
      <c r="AR214" s="55"/>
      <c r="AS214" s="55"/>
      <c r="AT214" s="55"/>
      <c r="AU214" s="55"/>
      <c r="AV214" s="55"/>
      <c r="AW214" s="55"/>
      <c r="AX214" s="55"/>
      <c r="AY214" s="55"/>
      <c r="AZ214" s="55"/>
      <c r="BA214" s="55"/>
      <c r="BB214" s="55"/>
      <c r="BC214" s="55"/>
      <c r="BD214" s="55"/>
      <c r="BE214" s="55"/>
      <c r="BF214" s="55"/>
      <c r="BG214" s="55"/>
      <c r="BH214" s="55"/>
    </row>
    <row r="215" spans="1:60" x14ac:dyDescent="0.25">
      <c r="A215" s="55"/>
      <c r="J215" s="55"/>
      <c r="K215" s="55"/>
      <c r="L215" s="55"/>
      <c r="M215" s="55"/>
      <c r="N215" s="55"/>
      <c r="O215" s="55"/>
      <c r="P215" s="55"/>
      <c r="Q215" s="55"/>
      <c r="R215" s="55"/>
      <c r="S215" s="55"/>
      <c r="T215" s="55"/>
      <c r="U215" s="55"/>
      <c r="V215" s="55"/>
      <c r="W215" s="55"/>
      <c r="X215" s="55"/>
      <c r="Y215" s="55"/>
      <c r="Z215" s="55"/>
      <c r="AA215" s="55"/>
      <c r="AB215" s="55"/>
      <c r="AC215" s="55"/>
      <c r="AD215" s="55"/>
      <c r="AE215" s="55"/>
      <c r="AF215" s="55"/>
      <c r="AG215" s="55"/>
      <c r="AH215" s="55"/>
      <c r="AI215" s="55"/>
      <c r="AJ215" s="55"/>
      <c r="AK215" s="55"/>
      <c r="AL215" s="55"/>
      <c r="AM215" s="55"/>
      <c r="AN215" s="55"/>
      <c r="AO215" s="55"/>
      <c r="AP215" s="55"/>
      <c r="AQ215" s="55"/>
      <c r="AR215" s="55"/>
      <c r="AS215" s="55"/>
      <c r="AT215" s="55"/>
      <c r="AU215" s="55"/>
      <c r="AV215" s="55"/>
      <c r="AW215" s="55"/>
      <c r="AX215" s="55"/>
      <c r="AY215" s="55"/>
      <c r="AZ215" s="55"/>
      <c r="BA215" s="55"/>
      <c r="BB215" s="55"/>
      <c r="BC215" s="55"/>
      <c r="BD215" s="55"/>
      <c r="BE215" s="55"/>
      <c r="BF215" s="55"/>
      <c r="BG215" s="55"/>
      <c r="BH215" s="55"/>
    </row>
    <row r="216" spans="1:60" x14ac:dyDescent="0.25">
      <c r="A216" s="55"/>
      <c r="J216" s="55"/>
      <c r="K216" s="55"/>
      <c r="L216" s="55"/>
      <c r="M216" s="55"/>
      <c r="N216" s="55"/>
      <c r="O216" s="55"/>
      <c r="P216" s="55"/>
      <c r="Q216" s="55"/>
      <c r="R216" s="55"/>
      <c r="S216" s="55"/>
      <c r="T216" s="55"/>
      <c r="U216" s="55"/>
      <c r="V216" s="55"/>
      <c r="W216" s="55"/>
      <c r="X216" s="55"/>
      <c r="Y216" s="55"/>
      <c r="Z216" s="55"/>
      <c r="AA216" s="55"/>
      <c r="AB216" s="55"/>
      <c r="AC216" s="55"/>
      <c r="AD216" s="55"/>
      <c r="AE216" s="55"/>
      <c r="AF216" s="55"/>
      <c r="AG216" s="55"/>
      <c r="AH216" s="55"/>
      <c r="AI216" s="55"/>
      <c r="AJ216" s="55"/>
      <c r="AK216" s="55"/>
      <c r="AL216" s="55"/>
      <c r="AM216" s="55"/>
      <c r="AN216" s="55"/>
      <c r="AO216" s="55"/>
      <c r="AP216" s="55"/>
      <c r="AQ216" s="55"/>
      <c r="AR216" s="55"/>
      <c r="AS216" s="55"/>
      <c r="AT216" s="55"/>
      <c r="AU216" s="55"/>
      <c r="AV216" s="55"/>
      <c r="AW216" s="55"/>
      <c r="AX216" s="55"/>
      <c r="AY216" s="55"/>
      <c r="AZ216" s="55"/>
      <c r="BA216" s="55"/>
      <c r="BB216" s="55"/>
      <c r="BC216" s="55"/>
      <c r="BD216" s="55"/>
      <c r="BE216" s="55"/>
      <c r="BF216" s="55"/>
      <c r="BG216" s="55"/>
      <c r="BH216" s="55"/>
    </row>
    <row r="217" spans="1:60" x14ac:dyDescent="0.25">
      <c r="A217" s="55"/>
      <c r="J217" s="55"/>
      <c r="K217" s="55"/>
      <c r="L217" s="55"/>
      <c r="M217" s="55"/>
      <c r="N217" s="55"/>
      <c r="O217" s="55"/>
      <c r="P217" s="55"/>
      <c r="Q217" s="55"/>
      <c r="R217" s="55"/>
      <c r="S217" s="55"/>
      <c r="T217" s="55"/>
      <c r="U217" s="55"/>
      <c r="V217" s="55"/>
      <c r="W217" s="55"/>
      <c r="X217" s="55"/>
      <c r="Y217" s="55"/>
      <c r="Z217" s="55"/>
      <c r="AA217" s="55"/>
      <c r="AB217" s="55"/>
      <c r="AC217" s="55"/>
      <c r="AD217" s="55"/>
      <c r="AE217" s="55"/>
      <c r="AF217" s="55"/>
      <c r="AG217" s="55"/>
      <c r="AH217" s="55"/>
      <c r="AI217" s="55"/>
      <c r="AJ217" s="55"/>
      <c r="AK217" s="55"/>
      <c r="AL217" s="55"/>
      <c r="AM217" s="55"/>
      <c r="AN217" s="55"/>
      <c r="AO217" s="55"/>
      <c r="AP217" s="55"/>
      <c r="AQ217" s="55"/>
      <c r="AR217" s="55"/>
      <c r="AS217" s="55"/>
      <c r="AT217" s="55"/>
      <c r="AU217" s="55"/>
      <c r="AV217" s="55"/>
      <c r="AW217" s="55"/>
      <c r="AX217" s="55"/>
      <c r="AY217" s="55"/>
      <c r="AZ217" s="55"/>
      <c r="BA217" s="55"/>
      <c r="BB217" s="55"/>
      <c r="BC217" s="55"/>
      <c r="BD217" s="55"/>
      <c r="BE217" s="55"/>
      <c r="BF217" s="55"/>
      <c r="BG217" s="55"/>
      <c r="BH217" s="55"/>
    </row>
    <row r="218" spans="1:60" x14ac:dyDescent="0.25">
      <c r="A218" s="55"/>
      <c r="J218" s="55"/>
      <c r="K218" s="55"/>
      <c r="L218" s="55"/>
      <c r="M218" s="55"/>
      <c r="N218" s="55"/>
      <c r="O218" s="55"/>
      <c r="P218" s="55"/>
      <c r="Q218" s="55"/>
      <c r="R218" s="55"/>
      <c r="S218" s="55"/>
      <c r="T218" s="55"/>
      <c r="U218" s="55"/>
      <c r="V218" s="55"/>
      <c r="W218" s="55"/>
      <c r="X218" s="55"/>
      <c r="Y218" s="55"/>
      <c r="Z218" s="55"/>
      <c r="AA218" s="55"/>
      <c r="AB218" s="55"/>
      <c r="AC218" s="55"/>
      <c r="AD218" s="55"/>
      <c r="AE218" s="55"/>
      <c r="AF218" s="55"/>
      <c r="AG218" s="55"/>
      <c r="AH218" s="55"/>
      <c r="AI218" s="55"/>
      <c r="AJ218" s="55"/>
      <c r="AK218" s="55"/>
      <c r="AL218" s="55"/>
      <c r="AM218" s="55"/>
      <c r="AN218" s="55"/>
      <c r="AO218" s="55"/>
      <c r="AP218" s="55"/>
      <c r="AQ218" s="55"/>
      <c r="AR218" s="55"/>
      <c r="AS218" s="55"/>
      <c r="AT218" s="55"/>
      <c r="AU218" s="55"/>
      <c r="AV218" s="55"/>
      <c r="AW218" s="55"/>
      <c r="AX218" s="55"/>
      <c r="AY218" s="55"/>
      <c r="AZ218" s="55"/>
      <c r="BA218" s="55"/>
      <c r="BB218" s="55"/>
      <c r="BC218" s="55"/>
      <c r="BD218" s="55"/>
      <c r="BE218" s="55"/>
      <c r="BF218" s="55"/>
      <c r="BG218" s="55"/>
      <c r="BH218" s="55"/>
    </row>
    <row r="219" spans="1:60" x14ac:dyDescent="0.25">
      <c r="A219" s="55"/>
      <c r="J219" s="55"/>
      <c r="K219" s="55"/>
      <c r="L219" s="55"/>
      <c r="M219" s="55"/>
      <c r="N219" s="55"/>
      <c r="O219" s="55"/>
      <c r="P219" s="55"/>
      <c r="Q219" s="55"/>
      <c r="R219" s="55"/>
      <c r="S219" s="55"/>
      <c r="T219" s="55"/>
      <c r="U219" s="55"/>
      <c r="V219" s="55"/>
      <c r="W219" s="55"/>
      <c r="X219" s="55"/>
      <c r="Y219" s="55"/>
      <c r="Z219" s="55"/>
      <c r="AA219" s="55"/>
      <c r="AB219" s="55"/>
      <c r="AC219" s="55"/>
      <c r="AD219" s="55"/>
      <c r="AE219" s="55"/>
      <c r="AF219" s="55"/>
      <c r="AG219" s="55"/>
      <c r="AH219" s="55"/>
      <c r="AI219" s="55"/>
      <c r="AJ219" s="55"/>
      <c r="AK219" s="55"/>
      <c r="AL219" s="55"/>
      <c r="AM219" s="55"/>
      <c r="AN219" s="55"/>
      <c r="AO219" s="55"/>
      <c r="AP219" s="55"/>
      <c r="AQ219" s="55"/>
      <c r="AR219" s="55"/>
      <c r="AS219" s="55"/>
      <c r="AT219" s="55"/>
      <c r="AU219" s="55"/>
      <c r="AV219" s="55"/>
      <c r="AW219" s="55"/>
      <c r="AX219" s="55"/>
      <c r="AY219" s="55"/>
      <c r="AZ219" s="55"/>
      <c r="BA219" s="55"/>
      <c r="BB219" s="55"/>
      <c r="BC219" s="55"/>
      <c r="BD219" s="55"/>
      <c r="BE219" s="55"/>
      <c r="BF219" s="55"/>
      <c r="BG219" s="55"/>
      <c r="BH219" s="55"/>
    </row>
    <row r="220" spans="1:60" x14ac:dyDescent="0.25">
      <c r="A220" s="55"/>
      <c r="J220" s="55"/>
      <c r="K220" s="55"/>
      <c r="L220" s="55"/>
      <c r="M220" s="55"/>
      <c r="N220" s="55"/>
      <c r="O220" s="55"/>
      <c r="P220" s="55"/>
      <c r="Q220" s="55"/>
      <c r="R220" s="55"/>
      <c r="S220" s="55"/>
      <c r="T220" s="55"/>
      <c r="U220" s="55"/>
      <c r="V220" s="55"/>
      <c r="W220" s="55"/>
      <c r="X220" s="55"/>
      <c r="Y220" s="55"/>
      <c r="Z220" s="55"/>
      <c r="AA220" s="55"/>
      <c r="AB220" s="55"/>
      <c r="AC220" s="55"/>
      <c r="AD220" s="55"/>
      <c r="AE220" s="55"/>
      <c r="AF220" s="55"/>
      <c r="AG220" s="55"/>
      <c r="AH220" s="55"/>
      <c r="AI220" s="55"/>
      <c r="AJ220" s="55"/>
      <c r="AK220" s="55"/>
      <c r="AL220" s="55"/>
      <c r="AM220" s="55"/>
      <c r="AN220" s="55"/>
      <c r="AO220" s="55"/>
      <c r="AP220" s="55"/>
      <c r="AQ220" s="55"/>
      <c r="AR220" s="55"/>
      <c r="AS220" s="55"/>
      <c r="AT220" s="55"/>
      <c r="AU220" s="55"/>
      <c r="AV220" s="55"/>
      <c r="AW220" s="55"/>
      <c r="AX220" s="55"/>
      <c r="AY220" s="55"/>
      <c r="AZ220" s="55"/>
      <c r="BA220" s="55"/>
      <c r="BB220" s="55"/>
      <c r="BC220" s="55"/>
      <c r="BD220" s="55"/>
      <c r="BE220" s="55"/>
      <c r="BF220" s="55"/>
      <c r="BG220" s="55"/>
      <c r="BH220" s="55"/>
    </row>
    <row r="221" spans="1:60" x14ac:dyDescent="0.25">
      <c r="A221" s="55"/>
      <c r="J221" s="55"/>
      <c r="K221" s="55"/>
      <c r="L221" s="55"/>
      <c r="M221" s="55"/>
      <c r="N221" s="55"/>
      <c r="O221" s="55"/>
      <c r="P221" s="55"/>
      <c r="Q221" s="55"/>
      <c r="R221" s="55"/>
      <c r="S221" s="55"/>
      <c r="T221" s="55"/>
      <c r="U221" s="55"/>
      <c r="V221" s="55"/>
      <c r="W221" s="55"/>
      <c r="X221" s="55"/>
      <c r="Y221" s="55"/>
      <c r="Z221" s="55"/>
      <c r="AA221" s="55"/>
      <c r="AB221" s="55"/>
      <c r="AC221" s="55"/>
      <c r="AD221" s="55"/>
      <c r="AE221" s="55"/>
      <c r="AF221" s="55"/>
      <c r="AG221" s="55"/>
      <c r="AH221" s="55"/>
      <c r="AI221" s="55"/>
      <c r="AJ221" s="55"/>
      <c r="AK221" s="55"/>
      <c r="AL221" s="55"/>
      <c r="AM221" s="55"/>
      <c r="AN221" s="55"/>
      <c r="AO221" s="55"/>
      <c r="AP221" s="55"/>
      <c r="AQ221" s="55"/>
      <c r="AR221" s="55"/>
      <c r="AS221" s="55"/>
      <c r="AT221" s="55"/>
      <c r="AU221" s="55"/>
      <c r="AV221" s="55"/>
      <c r="AW221" s="55"/>
      <c r="AX221" s="55"/>
      <c r="AY221" s="55"/>
      <c r="AZ221" s="55"/>
      <c r="BA221" s="55"/>
      <c r="BB221" s="55"/>
      <c r="BC221" s="55"/>
      <c r="BD221" s="55"/>
      <c r="BE221" s="55"/>
      <c r="BF221" s="55"/>
      <c r="BG221" s="55"/>
      <c r="BH221" s="55"/>
    </row>
    <row r="222" spans="1:60" x14ac:dyDescent="0.25">
      <c r="A222" s="55"/>
      <c r="J222" s="55"/>
      <c r="K222" s="55"/>
      <c r="L222" s="55"/>
      <c r="M222" s="55"/>
      <c r="N222" s="55"/>
      <c r="O222" s="55"/>
      <c r="P222" s="55"/>
      <c r="Q222" s="55"/>
      <c r="R222" s="55"/>
      <c r="S222" s="55"/>
      <c r="T222" s="55"/>
      <c r="U222" s="55"/>
      <c r="V222" s="55"/>
      <c r="W222" s="55"/>
      <c r="X222" s="55"/>
      <c r="Y222" s="55"/>
      <c r="Z222" s="55"/>
      <c r="AA222" s="55"/>
      <c r="AB222" s="55"/>
      <c r="AC222" s="55"/>
      <c r="AD222" s="55"/>
      <c r="AE222" s="55"/>
      <c r="AF222" s="55"/>
      <c r="AG222" s="55"/>
      <c r="AH222" s="55"/>
      <c r="AI222" s="55"/>
      <c r="AJ222" s="55"/>
      <c r="AK222" s="55"/>
      <c r="AL222" s="55"/>
      <c r="AM222" s="55"/>
      <c r="AN222" s="55"/>
      <c r="AO222" s="55"/>
      <c r="AP222" s="55"/>
      <c r="AQ222" s="55"/>
      <c r="AR222" s="55"/>
      <c r="AS222" s="55"/>
      <c r="AT222" s="55"/>
      <c r="AU222" s="55"/>
      <c r="AV222" s="55"/>
      <c r="AW222" s="55"/>
      <c r="AX222" s="55"/>
      <c r="AY222" s="55"/>
      <c r="AZ222" s="55"/>
      <c r="BA222" s="55"/>
      <c r="BB222" s="55"/>
      <c r="BC222" s="55"/>
      <c r="BD222" s="55"/>
      <c r="BE222" s="55"/>
      <c r="BF222" s="55"/>
      <c r="BG222" s="55"/>
      <c r="BH222" s="55"/>
    </row>
    <row r="223" spans="1:60" x14ac:dyDescent="0.25">
      <c r="A223" s="55"/>
      <c r="J223" s="55"/>
      <c r="K223" s="55"/>
      <c r="L223" s="55"/>
      <c r="M223" s="55"/>
      <c r="N223" s="55"/>
      <c r="O223" s="55"/>
      <c r="P223" s="55"/>
      <c r="Q223" s="55"/>
      <c r="R223" s="55"/>
      <c r="S223" s="55"/>
      <c r="T223" s="55"/>
      <c r="U223" s="55"/>
      <c r="V223" s="55"/>
      <c r="W223" s="55"/>
      <c r="X223" s="55"/>
      <c r="Y223" s="55"/>
      <c r="Z223" s="55"/>
      <c r="AA223" s="55"/>
      <c r="AB223" s="55"/>
      <c r="AC223" s="55"/>
      <c r="AD223" s="55"/>
      <c r="AE223" s="55"/>
      <c r="AF223" s="55"/>
      <c r="AG223" s="55"/>
      <c r="AH223" s="55"/>
      <c r="AI223" s="55"/>
      <c r="AJ223" s="55"/>
      <c r="AK223" s="55"/>
      <c r="AL223" s="55"/>
      <c r="AM223" s="55"/>
      <c r="AN223" s="55"/>
      <c r="AO223" s="55"/>
      <c r="AP223" s="55"/>
      <c r="AQ223" s="55"/>
      <c r="AR223" s="55"/>
      <c r="AS223" s="55"/>
      <c r="AT223" s="55"/>
      <c r="AU223" s="55"/>
      <c r="AV223" s="55"/>
      <c r="AW223" s="55"/>
      <c r="AX223" s="55"/>
      <c r="AY223" s="55"/>
      <c r="AZ223" s="55"/>
      <c r="BA223" s="55"/>
      <c r="BB223" s="55"/>
      <c r="BC223" s="55"/>
      <c r="BD223" s="55"/>
      <c r="BE223" s="55"/>
      <c r="BF223" s="55"/>
      <c r="BG223" s="55"/>
      <c r="BH223" s="55"/>
    </row>
    <row r="224" spans="1:60" x14ac:dyDescent="0.25">
      <c r="A224" s="55"/>
      <c r="J224" s="55"/>
      <c r="K224" s="55"/>
      <c r="L224" s="55"/>
      <c r="M224" s="55"/>
      <c r="N224" s="55"/>
      <c r="O224" s="55"/>
      <c r="P224" s="55"/>
      <c r="Q224" s="55"/>
      <c r="R224" s="55"/>
      <c r="S224" s="55"/>
      <c r="T224" s="55"/>
      <c r="U224" s="55"/>
      <c r="V224" s="55"/>
      <c r="W224" s="55"/>
      <c r="X224" s="55"/>
      <c r="Y224" s="55"/>
      <c r="Z224" s="55"/>
      <c r="AA224" s="55"/>
      <c r="AB224" s="55"/>
      <c r="AC224" s="55"/>
      <c r="AD224" s="55"/>
      <c r="AE224" s="55"/>
      <c r="AF224" s="55"/>
      <c r="AG224" s="55"/>
      <c r="AH224" s="55"/>
      <c r="AI224" s="55"/>
      <c r="AJ224" s="55"/>
      <c r="AK224" s="55"/>
      <c r="AL224" s="55"/>
      <c r="AM224" s="55"/>
      <c r="AN224" s="55"/>
      <c r="AO224" s="55"/>
      <c r="AP224" s="55"/>
      <c r="AQ224" s="55"/>
      <c r="AR224" s="55"/>
      <c r="AS224" s="55"/>
      <c r="AT224" s="55"/>
      <c r="AU224" s="55"/>
      <c r="AV224" s="55"/>
      <c r="AW224" s="55"/>
      <c r="AX224" s="55"/>
      <c r="AY224" s="55"/>
      <c r="AZ224" s="55"/>
      <c r="BA224" s="55"/>
      <c r="BB224" s="55"/>
      <c r="BC224" s="55"/>
      <c r="BD224" s="55"/>
      <c r="BE224" s="55"/>
      <c r="BF224" s="55"/>
      <c r="BG224" s="55"/>
      <c r="BH224" s="55"/>
    </row>
    <row r="225" spans="1:60" x14ac:dyDescent="0.25">
      <c r="A225" s="55"/>
      <c r="J225" s="55"/>
      <c r="K225" s="55"/>
      <c r="L225" s="55"/>
      <c r="M225" s="55"/>
      <c r="N225" s="55"/>
      <c r="O225" s="55"/>
      <c r="P225" s="55"/>
      <c r="Q225" s="55"/>
      <c r="R225" s="55"/>
      <c r="S225" s="55"/>
      <c r="T225" s="55"/>
      <c r="U225" s="55"/>
      <c r="V225" s="55"/>
      <c r="W225" s="55"/>
      <c r="X225" s="55"/>
      <c r="Y225" s="55"/>
      <c r="Z225" s="55"/>
      <c r="AA225" s="55"/>
      <c r="AB225" s="55"/>
      <c r="AC225" s="55"/>
      <c r="AD225" s="55"/>
      <c r="AE225" s="55"/>
      <c r="AF225" s="55"/>
      <c r="AG225" s="55"/>
      <c r="AH225" s="55"/>
      <c r="AI225" s="55"/>
      <c r="AJ225" s="55"/>
      <c r="AK225" s="55"/>
      <c r="AL225" s="55"/>
      <c r="AM225" s="55"/>
      <c r="AN225" s="55"/>
      <c r="AO225" s="55"/>
      <c r="AP225" s="55"/>
      <c r="AQ225" s="55"/>
      <c r="AR225" s="55"/>
      <c r="AS225" s="55"/>
      <c r="AT225" s="55"/>
      <c r="AU225" s="55"/>
      <c r="AV225" s="55"/>
      <c r="AW225" s="55"/>
      <c r="AX225" s="55"/>
      <c r="AY225" s="55"/>
      <c r="AZ225" s="55"/>
      <c r="BA225" s="55"/>
      <c r="BB225" s="55"/>
      <c r="BC225" s="55"/>
      <c r="BD225" s="55"/>
      <c r="BE225" s="55"/>
      <c r="BF225" s="55"/>
      <c r="BG225" s="55"/>
      <c r="BH225" s="55"/>
    </row>
    <row r="226" spans="1:60" x14ac:dyDescent="0.25">
      <c r="A226" s="55"/>
      <c r="J226" s="55"/>
      <c r="K226" s="55"/>
      <c r="L226" s="55"/>
      <c r="M226" s="55"/>
      <c r="N226" s="55"/>
      <c r="O226" s="55"/>
      <c r="P226" s="55"/>
      <c r="Q226" s="55"/>
      <c r="R226" s="55"/>
      <c r="S226" s="55"/>
      <c r="T226" s="55"/>
      <c r="U226" s="55"/>
      <c r="V226" s="55"/>
      <c r="W226" s="55"/>
      <c r="X226" s="55"/>
      <c r="Y226" s="55"/>
      <c r="Z226" s="55"/>
      <c r="AA226" s="55"/>
      <c r="AB226" s="55"/>
      <c r="AC226" s="55"/>
      <c r="AD226" s="55"/>
      <c r="AE226" s="55"/>
      <c r="AF226" s="55"/>
      <c r="AG226" s="55"/>
      <c r="AH226" s="55"/>
      <c r="AI226" s="55"/>
      <c r="AJ226" s="55"/>
      <c r="AK226" s="55"/>
      <c r="AL226" s="55"/>
      <c r="AM226" s="55"/>
      <c r="AN226" s="55"/>
      <c r="AO226" s="55"/>
      <c r="AP226" s="55"/>
      <c r="AQ226" s="55"/>
      <c r="AR226" s="55"/>
      <c r="AS226" s="55"/>
      <c r="AT226" s="55"/>
      <c r="AU226" s="55"/>
      <c r="AV226" s="55"/>
      <c r="AW226" s="55"/>
      <c r="AX226" s="55"/>
      <c r="AY226" s="55"/>
      <c r="AZ226" s="55"/>
      <c r="BA226" s="55"/>
      <c r="BB226" s="55"/>
      <c r="BC226" s="55"/>
      <c r="BD226" s="55"/>
      <c r="BE226" s="55"/>
      <c r="BF226" s="55"/>
      <c r="BG226" s="55"/>
      <c r="BH226" s="55"/>
    </row>
    <row r="227" spans="1:60" x14ac:dyDescent="0.25">
      <c r="A227" s="55"/>
      <c r="J227" s="55"/>
      <c r="K227" s="55"/>
      <c r="L227" s="55"/>
      <c r="M227" s="55"/>
      <c r="N227" s="55"/>
      <c r="O227" s="55"/>
      <c r="P227" s="55"/>
      <c r="Q227" s="55"/>
      <c r="R227" s="55"/>
      <c r="S227" s="55"/>
      <c r="T227" s="55"/>
      <c r="U227" s="55"/>
      <c r="V227" s="55"/>
      <c r="W227" s="55"/>
      <c r="X227" s="55"/>
      <c r="Y227" s="55"/>
      <c r="Z227" s="55"/>
      <c r="AA227" s="55"/>
      <c r="AB227" s="55"/>
      <c r="AC227" s="55"/>
      <c r="AD227" s="55"/>
      <c r="AE227" s="55"/>
      <c r="AF227" s="55"/>
      <c r="AG227" s="55"/>
      <c r="AH227" s="55"/>
      <c r="AI227" s="55"/>
      <c r="AJ227" s="55"/>
      <c r="AK227" s="55"/>
      <c r="AL227" s="55"/>
      <c r="AM227" s="55"/>
      <c r="AN227" s="55"/>
      <c r="AO227" s="55"/>
      <c r="AP227" s="55"/>
      <c r="AQ227" s="55"/>
      <c r="AR227" s="55"/>
      <c r="AS227" s="55"/>
      <c r="AT227" s="55"/>
      <c r="AU227" s="55"/>
      <c r="AV227" s="55"/>
      <c r="AW227" s="55"/>
      <c r="AX227" s="55"/>
      <c r="AY227" s="55"/>
      <c r="AZ227" s="55"/>
      <c r="BA227" s="55"/>
      <c r="BB227" s="55"/>
      <c r="BC227" s="55"/>
      <c r="BD227" s="55"/>
      <c r="BE227" s="55"/>
      <c r="BF227" s="55"/>
      <c r="BG227" s="55"/>
      <c r="BH227" s="55"/>
    </row>
    <row r="228" spans="1:60" x14ac:dyDescent="0.25">
      <c r="A228" s="55"/>
      <c r="J228" s="55"/>
      <c r="K228" s="55"/>
      <c r="L228" s="55"/>
      <c r="M228" s="55"/>
      <c r="N228" s="55"/>
      <c r="O228" s="55"/>
      <c r="P228" s="55"/>
      <c r="Q228" s="55"/>
      <c r="R228" s="55"/>
      <c r="S228" s="55"/>
      <c r="T228" s="55"/>
      <c r="U228" s="55"/>
      <c r="V228" s="55"/>
      <c r="W228" s="55"/>
      <c r="X228" s="55"/>
      <c r="Y228" s="55"/>
      <c r="Z228" s="55"/>
      <c r="AA228" s="55"/>
      <c r="AB228" s="55"/>
      <c r="AC228" s="55"/>
      <c r="AD228" s="55"/>
      <c r="AE228" s="55"/>
      <c r="AF228" s="55"/>
      <c r="AG228" s="55"/>
      <c r="AH228" s="55"/>
      <c r="AI228" s="55"/>
      <c r="AJ228" s="55"/>
      <c r="AK228" s="55"/>
      <c r="AL228" s="55"/>
      <c r="AM228" s="55"/>
      <c r="AN228" s="55"/>
      <c r="AO228" s="55"/>
      <c r="AP228" s="55"/>
      <c r="AQ228" s="55"/>
      <c r="AR228" s="55"/>
      <c r="AS228" s="55"/>
      <c r="AT228" s="55"/>
      <c r="AU228" s="55"/>
      <c r="AV228" s="55"/>
      <c r="AW228" s="55"/>
      <c r="AX228" s="55"/>
      <c r="AY228" s="55"/>
      <c r="AZ228" s="55"/>
      <c r="BA228" s="55"/>
      <c r="BB228" s="55"/>
      <c r="BC228" s="55"/>
      <c r="BD228" s="55"/>
      <c r="BE228" s="55"/>
      <c r="BF228" s="55"/>
      <c r="BG228" s="55"/>
      <c r="BH228" s="55"/>
    </row>
    <row r="229" spans="1:60" x14ac:dyDescent="0.25">
      <c r="A229" s="55"/>
      <c r="J229" s="55"/>
      <c r="K229" s="55"/>
      <c r="L229" s="55"/>
      <c r="M229" s="55"/>
      <c r="N229" s="55"/>
      <c r="O229" s="55"/>
      <c r="P229" s="55"/>
      <c r="Q229" s="55"/>
      <c r="R229" s="55"/>
      <c r="S229" s="55"/>
      <c r="T229" s="55"/>
      <c r="U229" s="55"/>
      <c r="V229" s="55"/>
      <c r="W229" s="55"/>
      <c r="X229" s="55"/>
      <c r="Y229" s="55"/>
      <c r="Z229" s="55"/>
      <c r="AA229" s="55"/>
      <c r="AB229" s="55"/>
      <c r="AC229" s="55"/>
      <c r="AD229" s="55"/>
      <c r="AE229" s="55"/>
      <c r="AF229" s="55"/>
      <c r="AG229" s="55"/>
      <c r="AH229" s="55"/>
      <c r="AI229" s="55"/>
      <c r="AJ229" s="55"/>
      <c r="AK229" s="55"/>
      <c r="AL229" s="55"/>
      <c r="AM229" s="55"/>
      <c r="AN229" s="55"/>
      <c r="AO229" s="55"/>
      <c r="AP229" s="55"/>
      <c r="AQ229" s="55"/>
      <c r="AR229" s="55"/>
      <c r="AS229" s="55"/>
      <c r="AT229" s="55"/>
      <c r="AU229" s="55"/>
      <c r="AV229" s="55"/>
      <c r="AW229" s="55"/>
      <c r="AX229" s="55"/>
      <c r="AY229" s="55"/>
      <c r="AZ229" s="55"/>
      <c r="BA229" s="55"/>
      <c r="BB229" s="55"/>
      <c r="BC229" s="55"/>
      <c r="BD229" s="55"/>
      <c r="BE229" s="55"/>
      <c r="BF229" s="55"/>
      <c r="BG229" s="55"/>
      <c r="BH229" s="55"/>
    </row>
    <row r="230" spans="1:60" x14ac:dyDescent="0.25">
      <c r="A230" s="55"/>
      <c r="J230" s="55"/>
      <c r="K230" s="55"/>
      <c r="L230" s="55"/>
      <c r="M230" s="55"/>
      <c r="N230" s="55"/>
      <c r="O230" s="55"/>
      <c r="P230" s="55"/>
      <c r="Q230" s="55"/>
      <c r="R230" s="55"/>
      <c r="S230" s="55"/>
      <c r="T230" s="55"/>
      <c r="U230" s="55"/>
      <c r="V230" s="55"/>
      <c r="W230" s="55"/>
      <c r="X230" s="55"/>
      <c r="Y230" s="55"/>
      <c r="Z230" s="55"/>
      <c r="AA230" s="55"/>
      <c r="AB230" s="55"/>
      <c r="AC230" s="55"/>
      <c r="AD230" s="55"/>
      <c r="AE230" s="55"/>
      <c r="AF230" s="55"/>
      <c r="AG230" s="55"/>
      <c r="AH230" s="55"/>
      <c r="AI230" s="55"/>
      <c r="AJ230" s="55"/>
      <c r="AK230" s="55"/>
      <c r="AL230" s="55"/>
      <c r="AM230" s="55"/>
      <c r="AN230" s="55"/>
      <c r="AO230" s="55"/>
      <c r="AP230" s="55"/>
      <c r="AQ230" s="55"/>
      <c r="AR230" s="55"/>
      <c r="AS230" s="55"/>
      <c r="AT230" s="55"/>
      <c r="AU230" s="55"/>
      <c r="AV230" s="55"/>
      <c r="AW230" s="55"/>
      <c r="AX230" s="55"/>
      <c r="AY230" s="55"/>
      <c r="AZ230" s="55"/>
      <c r="BA230" s="55"/>
      <c r="BB230" s="55"/>
      <c r="BC230" s="55"/>
      <c r="BD230" s="55"/>
      <c r="BE230" s="55"/>
      <c r="BF230" s="55"/>
      <c r="BG230" s="55"/>
      <c r="BH230" s="55"/>
    </row>
    <row r="231" spans="1:60" x14ac:dyDescent="0.25">
      <c r="A231" s="55"/>
      <c r="J231" s="55"/>
      <c r="K231" s="55"/>
      <c r="L231" s="55"/>
      <c r="M231" s="55"/>
      <c r="N231" s="55"/>
      <c r="O231" s="55"/>
      <c r="P231" s="55"/>
      <c r="Q231" s="55"/>
      <c r="R231" s="55"/>
      <c r="S231" s="55"/>
      <c r="T231" s="55"/>
      <c r="U231" s="55"/>
      <c r="V231" s="55"/>
      <c r="W231" s="55"/>
      <c r="X231" s="55"/>
      <c r="Y231" s="55"/>
      <c r="Z231" s="55"/>
      <c r="AA231" s="55"/>
      <c r="AB231" s="55"/>
      <c r="AC231" s="55"/>
      <c r="AD231" s="55"/>
      <c r="AE231" s="55"/>
      <c r="AF231" s="55"/>
      <c r="AG231" s="55"/>
      <c r="AH231" s="55"/>
      <c r="AI231" s="55"/>
      <c r="AJ231" s="55"/>
      <c r="AK231" s="55"/>
      <c r="AL231" s="55"/>
      <c r="AM231" s="55"/>
      <c r="AN231" s="55"/>
      <c r="AO231" s="55"/>
      <c r="AP231" s="55"/>
      <c r="AQ231" s="55"/>
      <c r="AR231" s="55"/>
      <c r="AS231" s="55"/>
      <c r="AT231" s="55"/>
      <c r="AU231" s="55"/>
      <c r="AV231" s="55"/>
      <c r="AW231" s="55"/>
      <c r="AX231" s="55"/>
      <c r="AY231" s="55"/>
      <c r="AZ231" s="55"/>
      <c r="BA231" s="55"/>
      <c r="BB231" s="55"/>
      <c r="BC231" s="55"/>
      <c r="BD231" s="55"/>
      <c r="BE231" s="55"/>
      <c r="BF231" s="55"/>
      <c r="BG231" s="55"/>
      <c r="BH231" s="55"/>
    </row>
    <row r="232" spans="1:60" x14ac:dyDescent="0.25">
      <c r="A232" s="55"/>
      <c r="J232" s="55"/>
      <c r="K232" s="55"/>
      <c r="L232" s="55"/>
      <c r="M232" s="55"/>
      <c r="N232" s="55"/>
      <c r="O232" s="55"/>
      <c r="P232" s="55"/>
      <c r="Q232" s="55"/>
      <c r="R232" s="55"/>
      <c r="S232" s="55"/>
      <c r="T232" s="55"/>
      <c r="U232" s="55"/>
      <c r="V232" s="55"/>
      <c r="W232" s="55"/>
      <c r="X232" s="55"/>
      <c r="Y232" s="55"/>
      <c r="Z232" s="55"/>
      <c r="AA232" s="55"/>
      <c r="AB232" s="55"/>
      <c r="AC232" s="55"/>
      <c r="AD232" s="55"/>
      <c r="AE232" s="55"/>
      <c r="AF232" s="55"/>
      <c r="AG232" s="55"/>
      <c r="AH232" s="55"/>
      <c r="AI232" s="55"/>
      <c r="AJ232" s="55"/>
      <c r="AK232" s="55"/>
      <c r="AL232" s="55"/>
      <c r="AM232" s="55"/>
      <c r="AN232" s="55"/>
      <c r="AO232" s="55"/>
      <c r="AP232" s="55"/>
      <c r="AQ232" s="55"/>
      <c r="AR232" s="55"/>
      <c r="AS232" s="55"/>
      <c r="AT232" s="55"/>
      <c r="AU232" s="55"/>
      <c r="AV232" s="55"/>
      <c r="AW232" s="55"/>
      <c r="AX232" s="55"/>
      <c r="AY232" s="55"/>
      <c r="AZ232" s="55"/>
      <c r="BA232" s="55"/>
      <c r="BB232" s="55"/>
      <c r="BC232" s="55"/>
      <c r="BD232" s="55"/>
      <c r="BE232" s="55"/>
      <c r="BF232" s="55"/>
      <c r="BG232" s="55"/>
      <c r="BH232" s="55"/>
    </row>
    <row r="233" spans="1:60" x14ac:dyDescent="0.25">
      <c r="A233" s="55"/>
      <c r="J233" s="55"/>
      <c r="K233" s="55"/>
      <c r="L233" s="55"/>
      <c r="M233" s="55"/>
      <c r="N233" s="55"/>
      <c r="O233" s="55"/>
      <c r="P233" s="55"/>
      <c r="Q233" s="55"/>
      <c r="R233" s="55"/>
      <c r="S233" s="55"/>
      <c r="T233" s="55"/>
      <c r="U233" s="55"/>
      <c r="V233" s="55"/>
      <c r="W233" s="55"/>
      <c r="X233" s="55"/>
      <c r="Y233" s="55"/>
      <c r="Z233" s="55"/>
      <c r="AA233" s="55"/>
      <c r="AB233" s="55"/>
      <c r="AC233" s="55"/>
      <c r="AD233" s="55"/>
      <c r="AE233" s="55"/>
      <c r="AF233" s="55"/>
      <c r="AG233" s="55"/>
      <c r="AH233" s="55"/>
      <c r="AI233" s="55"/>
      <c r="AJ233" s="55"/>
      <c r="AK233" s="55"/>
      <c r="AL233" s="55"/>
      <c r="AM233" s="55"/>
      <c r="AN233" s="55"/>
      <c r="AO233" s="55"/>
      <c r="AP233" s="55"/>
      <c r="AQ233" s="55"/>
      <c r="AR233" s="55"/>
      <c r="AS233" s="55"/>
      <c r="AT233" s="55"/>
      <c r="AU233" s="55"/>
      <c r="AV233" s="55"/>
      <c r="AW233" s="55"/>
      <c r="AX233" s="55"/>
      <c r="AY233" s="55"/>
      <c r="AZ233" s="55"/>
      <c r="BA233" s="55"/>
      <c r="BB233" s="55"/>
      <c r="BC233" s="55"/>
      <c r="BD233" s="55"/>
      <c r="BE233" s="55"/>
      <c r="BF233" s="55"/>
      <c r="BG233" s="55"/>
      <c r="BH233" s="55"/>
    </row>
    <row r="234" spans="1:60" x14ac:dyDescent="0.25">
      <c r="A234" s="55"/>
      <c r="J234" s="55"/>
      <c r="K234" s="55"/>
      <c r="L234" s="55"/>
      <c r="M234" s="55"/>
      <c r="N234" s="55"/>
      <c r="O234" s="55"/>
      <c r="P234" s="55"/>
      <c r="Q234" s="55"/>
      <c r="R234" s="55"/>
      <c r="S234" s="55"/>
      <c r="T234" s="55"/>
      <c r="U234" s="55"/>
      <c r="V234" s="55"/>
      <c r="W234" s="55"/>
      <c r="X234" s="55"/>
      <c r="Y234" s="55"/>
      <c r="Z234" s="55"/>
      <c r="AA234" s="55"/>
      <c r="AB234" s="55"/>
      <c r="AC234" s="55"/>
      <c r="AD234" s="55"/>
      <c r="AE234" s="55"/>
      <c r="AF234" s="55"/>
      <c r="AG234" s="55"/>
      <c r="AH234" s="55"/>
      <c r="AI234" s="55"/>
      <c r="AJ234" s="55"/>
      <c r="AK234" s="55"/>
      <c r="AL234" s="55"/>
      <c r="AM234" s="55"/>
      <c r="AN234" s="55"/>
      <c r="AO234" s="55"/>
      <c r="AP234" s="55"/>
      <c r="AQ234" s="55"/>
      <c r="AR234" s="55"/>
      <c r="AS234" s="55"/>
      <c r="AT234" s="55"/>
      <c r="AU234" s="55"/>
      <c r="AV234" s="55"/>
      <c r="AW234" s="55"/>
      <c r="AX234" s="55"/>
      <c r="AY234" s="55"/>
      <c r="AZ234" s="55"/>
      <c r="BA234" s="55"/>
      <c r="BB234" s="55"/>
      <c r="BC234" s="55"/>
      <c r="BD234" s="55"/>
      <c r="BE234" s="55"/>
      <c r="BF234" s="55"/>
      <c r="BG234" s="55"/>
      <c r="BH234" s="55"/>
    </row>
    <row r="235" spans="1:60" x14ac:dyDescent="0.25">
      <c r="A235" s="55"/>
      <c r="J235" s="55"/>
      <c r="K235" s="55"/>
      <c r="L235" s="55"/>
      <c r="M235" s="55"/>
      <c r="N235" s="55"/>
      <c r="O235" s="55"/>
      <c r="P235" s="55"/>
      <c r="Q235" s="55"/>
      <c r="R235" s="55"/>
      <c r="S235" s="55"/>
      <c r="T235" s="55"/>
      <c r="U235" s="55"/>
      <c r="V235" s="55"/>
      <c r="W235" s="55"/>
      <c r="X235" s="55"/>
      <c r="Y235" s="55"/>
      <c r="Z235" s="55"/>
      <c r="AA235" s="55"/>
      <c r="AB235" s="55"/>
      <c r="AC235" s="55"/>
      <c r="AD235" s="55"/>
      <c r="AE235" s="55"/>
      <c r="AF235" s="55"/>
      <c r="AG235" s="55"/>
      <c r="AH235" s="55"/>
      <c r="AI235" s="55"/>
      <c r="AJ235" s="55"/>
      <c r="AK235" s="55"/>
      <c r="AL235" s="55"/>
      <c r="AM235" s="55"/>
      <c r="AN235" s="55"/>
      <c r="AO235" s="55"/>
      <c r="AP235" s="55"/>
      <c r="AQ235" s="55"/>
      <c r="AR235" s="55"/>
      <c r="AS235" s="55"/>
      <c r="AT235" s="55"/>
      <c r="AU235" s="55"/>
      <c r="AV235" s="55"/>
      <c r="AW235" s="55"/>
      <c r="AX235" s="55"/>
      <c r="AY235" s="55"/>
      <c r="AZ235" s="55"/>
      <c r="BA235" s="55"/>
      <c r="BB235" s="55"/>
      <c r="BC235" s="55"/>
      <c r="BD235" s="55"/>
      <c r="BE235" s="55"/>
      <c r="BF235" s="55"/>
      <c r="BG235" s="55"/>
      <c r="BH235" s="55"/>
    </row>
    <row r="236" spans="1:60" x14ac:dyDescent="0.25">
      <c r="A236" s="55"/>
      <c r="J236" s="55"/>
      <c r="K236" s="55"/>
      <c r="L236" s="55"/>
      <c r="M236" s="55"/>
      <c r="N236" s="55"/>
      <c r="O236" s="55"/>
      <c r="P236" s="55"/>
      <c r="Q236" s="55"/>
      <c r="R236" s="55"/>
      <c r="S236" s="55"/>
      <c r="T236" s="55"/>
      <c r="U236" s="55"/>
      <c r="V236" s="55"/>
      <c r="W236" s="55"/>
      <c r="X236" s="55"/>
      <c r="Y236" s="55"/>
      <c r="Z236" s="55"/>
      <c r="AA236" s="55"/>
      <c r="AB236" s="55"/>
      <c r="AC236" s="55"/>
      <c r="AD236" s="55"/>
      <c r="AE236" s="55"/>
      <c r="AF236" s="55"/>
      <c r="AG236" s="55"/>
      <c r="AH236" s="55"/>
      <c r="AI236" s="55"/>
      <c r="AJ236" s="55"/>
      <c r="AK236" s="55"/>
      <c r="AL236" s="55"/>
      <c r="AM236" s="55"/>
      <c r="AN236" s="55"/>
      <c r="AO236" s="55"/>
      <c r="AP236" s="55"/>
      <c r="AQ236" s="55"/>
      <c r="AR236" s="55"/>
      <c r="AS236" s="55"/>
      <c r="AT236" s="55"/>
      <c r="AU236" s="55"/>
      <c r="AV236" s="55"/>
      <c r="AW236" s="55"/>
      <c r="AX236" s="55"/>
      <c r="AY236" s="55"/>
      <c r="AZ236" s="55"/>
      <c r="BA236" s="55"/>
      <c r="BB236" s="55"/>
      <c r="BC236" s="55"/>
      <c r="BD236" s="55"/>
      <c r="BE236" s="55"/>
      <c r="BF236" s="55"/>
      <c r="BG236" s="55"/>
      <c r="BH236" s="55"/>
    </row>
    <row r="237" spans="1:60" x14ac:dyDescent="0.25">
      <c r="A237" s="55"/>
      <c r="J237" s="55"/>
      <c r="K237" s="55"/>
      <c r="L237" s="55"/>
      <c r="M237" s="55"/>
      <c r="N237" s="55"/>
      <c r="O237" s="55"/>
      <c r="P237" s="55"/>
      <c r="Q237" s="55"/>
      <c r="R237" s="55"/>
      <c r="S237" s="55"/>
      <c r="T237" s="55"/>
      <c r="U237" s="55"/>
      <c r="V237" s="55"/>
      <c r="W237" s="55"/>
      <c r="X237" s="55"/>
      <c r="Y237" s="55"/>
      <c r="Z237" s="55"/>
      <c r="AA237" s="55"/>
      <c r="AB237" s="55"/>
      <c r="AC237" s="55"/>
      <c r="AD237" s="55"/>
      <c r="AE237" s="55"/>
      <c r="AF237" s="55"/>
      <c r="AG237" s="55"/>
      <c r="AH237" s="55"/>
      <c r="AI237" s="55"/>
      <c r="AJ237" s="55"/>
      <c r="AK237" s="55"/>
      <c r="AL237" s="55"/>
      <c r="AM237" s="55"/>
      <c r="AN237" s="55"/>
      <c r="AO237" s="55"/>
      <c r="AP237" s="55"/>
      <c r="AQ237" s="55"/>
      <c r="AR237" s="55"/>
      <c r="AS237" s="55"/>
      <c r="AT237" s="55"/>
      <c r="AU237" s="55"/>
      <c r="AV237" s="55"/>
      <c r="AW237" s="55"/>
      <c r="AX237" s="55"/>
      <c r="AY237" s="55"/>
      <c r="AZ237" s="55"/>
      <c r="BA237" s="55"/>
      <c r="BB237" s="55"/>
      <c r="BC237" s="55"/>
      <c r="BD237" s="55"/>
      <c r="BE237" s="55"/>
      <c r="BF237" s="55"/>
      <c r="BG237" s="55"/>
      <c r="BH237" s="55"/>
    </row>
    <row r="238" spans="1:60" x14ac:dyDescent="0.25">
      <c r="A238" s="55"/>
      <c r="J238" s="55"/>
      <c r="K238" s="55"/>
      <c r="L238" s="55"/>
      <c r="M238" s="55"/>
      <c r="N238" s="55"/>
      <c r="O238" s="55"/>
      <c r="P238" s="55"/>
      <c r="Q238" s="55"/>
      <c r="R238" s="55"/>
      <c r="S238" s="55"/>
      <c r="T238" s="55"/>
      <c r="U238" s="55"/>
      <c r="V238" s="55"/>
      <c r="W238" s="55"/>
      <c r="X238" s="55"/>
      <c r="Y238" s="55"/>
      <c r="Z238" s="55"/>
      <c r="AA238" s="55"/>
      <c r="AB238" s="55"/>
      <c r="AC238" s="55"/>
      <c r="AD238" s="55"/>
      <c r="AE238" s="55"/>
      <c r="AF238" s="55"/>
      <c r="AG238" s="55"/>
      <c r="AH238" s="55"/>
      <c r="AI238" s="55"/>
      <c r="AJ238" s="55"/>
      <c r="AK238" s="55"/>
      <c r="AL238" s="55"/>
      <c r="AM238" s="55"/>
      <c r="AN238" s="55"/>
      <c r="AO238" s="55"/>
      <c r="AP238" s="55"/>
      <c r="AQ238" s="55"/>
      <c r="AR238" s="55"/>
      <c r="AS238" s="55"/>
      <c r="AT238" s="55"/>
      <c r="AU238" s="55"/>
      <c r="AV238" s="55"/>
      <c r="AW238" s="55"/>
      <c r="AX238" s="55"/>
      <c r="AY238" s="55"/>
      <c r="AZ238" s="55"/>
      <c r="BA238" s="55"/>
      <c r="BB238" s="55"/>
      <c r="BC238" s="55"/>
      <c r="BD238" s="55"/>
      <c r="BE238" s="55"/>
      <c r="BF238" s="55"/>
      <c r="BG238" s="55"/>
      <c r="BH238" s="55"/>
    </row>
    <row r="239" spans="1:60" x14ac:dyDescent="0.25">
      <c r="A239" s="55"/>
      <c r="J239" s="55"/>
      <c r="K239" s="55"/>
      <c r="L239" s="55"/>
      <c r="M239" s="55"/>
      <c r="N239" s="55"/>
      <c r="O239" s="55"/>
      <c r="P239" s="55"/>
      <c r="Q239" s="55"/>
      <c r="R239" s="55"/>
      <c r="S239" s="55"/>
      <c r="T239" s="55"/>
      <c r="U239" s="55"/>
      <c r="V239" s="55"/>
      <c r="W239" s="55"/>
      <c r="X239" s="55"/>
      <c r="Y239" s="55"/>
      <c r="Z239" s="55"/>
      <c r="AA239" s="55"/>
      <c r="AB239" s="55"/>
      <c r="AC239" s="55"/>
      <c r="AD239" s="55"/>
      <c r="AE239" s="55"/>
      <c r="AF239" s="55"/>
      <c r="AG239" s="55"/>
      <c r="AH239" s="55"/>
      <c r="AI239" s="55"/>
      <c r="AJ239" s="55"/>
      <c r="AK239" s="55"/>
      <c r="AL239" s="55"/>
      <c r="AM239" s="55"/>
      <c r="AN239" s="55"/>
      <c r="AO239" s="55"/>
      <c r="AP239" s="55"/>
      <c r="AQ239" s="55"/>
      <c r="AR239" s="55"/>
      <c r="AS239" s="55"/>
      <c r="AT239" s="55"/>
      <c r="AU239" s="55"/>
      <c r="AV239" s="55"/>
      <c r="AW239" s="55"/>
      <c r="AX239" s="55"/>
      <c r="AY239" s="55"/>
      <c r="AZ239" s="55"/>
      <c r="BA239" s="55"/>
      <c r="BB239" s="55"/>
      <c r="BC239" s="55"/>
      <c r="BD239" s="55"/>
      <c r="BE239" s="55"/>
      <c r="BF239" s="55"/>
      <c r="BG239" s="55"/>
      <c r="BH239" s="55"/>
    </row>
    <row r="240" spans="1:60" x14ac:dyDescent="0.25">
      <c r="A240" s="55"/>
      <c r="J240" s="55"/>
      <c r="K240" s="55"/>
      <c r="L240" s="55"/>
      <c r="M240" s="55"/>
      <c r="N240" s="55"/>
      <c r="O240" s="55"/>
      <c r="P240" s="55"/>
      <c r="Q240" s="55"/>
      <c r="R240" s="55"/>
      <c r="S240" s="55"/>
      <c r="T240" s="55"/>
      <c r="U240" s="55"/>
      <c r="V240" s="55"/>
      <c r="W240" s="55"/>
      <c r="X240" s="55"/>
      <c r="Y240" s="55"/>
      <c r="Z240" s="55"/>
      <c r="AA240" s="55"/>
      <c r="AB240" s="55"/>
      <c r="AC240" s="55"/>
      <c r="AD240" s="55"/>
      <c r="AE240" s="55"/>
      <c r="AF240" s="55"/>
      <c r="AG240" s="55"/>
      <c r="AH240" s="55"/>
      <c r="AI240" s="55"/>
      <c r="AJ240" s="55"/>
      <c r="AK240" s="55"/>
      <c r="AL240" s="55"/>
      <c r="AM240" s="55"/>
      <c r="AN240" s="55"/>
      <c r="AO240" s="55"/>
      <c r="AP240" s="55"/>
      <c r="AQ240" s="55"/>
      <c r="AR240" s="55"/>
      <c r="AS240" s="55"/>
      <c r="AT240" s="55"/>
      <c r="AU240" s="55"/>
      <c r="AV240" s="55"/>
      <c r="AW240" s="55"/>
      <c r="AX240" s="55"/>
      <c r="AY240" s="55"/>
      <c r="AZ240" s="55"/>
      <c r="BA240" s="55"/>
      <c r="BB240" s="55"/>
      <c r="BC240" s="55"/>
      <c r="BD240" s="55"/>
      <c r="BE240" s="55"/>
      <c r="BF240" s="55"/>
      <c r="BG240" s="55"/>
      <c r="BH240" s="55"/>
    </row>
    <row r="241" spans="1:60" x14ac:dyDescent="0.25">
      <c r="A241" s="55"/>
      <c r="J241" s="55"/>
      <c r="K241" s="55"/>
      <c r="L241" s="55"/>
      <c r="M241" s="55"/>
      <c r="N241" s="55"/>
      <c r="O241" s="55"/>
      <c r="P241" s="55"/>
      <c r="Q241" s="55"/>
      <c r="R241" s="55"/>
      <c r="S241" s="55"/>
      <c r="T241" s="55"/>
      <c r="U241" s="55"/>
      <c r="V241" s="55"/>
      <c r="W241" s="55"/>
      <c r="X241" s="55"/>
      <c r="Y241" s="55"/>
      <c r="Z241" s="55"/>
      <c r="AA241" s="55"/>
      <c r="AB241" s="55"/>
      <c r="AC241" s="55"/>
      <c r="AD241" s="55"/>
      <c r="AE241" s="55"/>
      <c r="AF241" s="55"/>
      <c r="AG241" s="55"/>
      <c r="AH241" s="55"/>
      <c r="AI241" s="55"/>
      <c r="AJ241" s="55"/>
      <c r="AK241" s="55"/>
      <c r="AL241" s="55"/>
      <c r="AM241" s="55"/>
      <c r="AN241" s="55"/>
      <c r="AO241" s="55"/>
      <c r="AP241" s="55"/>
      <c r="AQ241" s="55"/>
      <c r="AR241" s="55"/>
      <c r="AS241" s="55"/>
      <c r="AT241" s="55"/>
      <c r="AU241" s="55"/>
      <c r="AV241" s="55"/>
      <c r="AW241" s="55"/>
      <c r="AX241" s="55"/>
      <c r="AY241" s="55"/>
      <c r="AZ241" s="55"/>
      <c r="BA241" s="55"/>
      <c r="BB241" s="55"/>
      <c r="BC241" s="55"/>
      <c r="BD241" s="55"/>
      <c r="BE241" s="55"/>
      <c r="BF241" s="55"/>
      <c r="BG241" s="55"/>
      <c r="BH241" s="55"/>
    </row>
    <row r="242" spans="1:60" x14ac:dyDescent="0.25">
      <c r="A242" s="55"/>
      <c r="J242" s="55"/>
      <c r="K242" s="55"/>
      <c r="L242" s="55"/>
      <c r="M242" s="55"/>
      <c r="N242" s="55"/>
      <c r="O242" s="55"/>
      <c r="P242" s="55"/>
      <c r="Q242" s="55"/>
      <c r="R242" s="55"/>
      <c r="S242" s="55"/>
      <c r="T242" s="55"/>
      <c r="U242" s="55"/>
      <c r="V242" s="55"/>
      <c r="W242" s="55"/>
      <c r="X242" s="55"/>
      <c r="Y242" s="55"/>
      <c r="Z242" s="55"/>
      <c r="AA242" s="55"/>
      <c r="AB242" s="55"/>
      <c r="AC242" s="55"/>
      <c r="AD242" s="55"/>
      <c r="AE242" s="55"/>
      <c r="AF242" s="55"/>
      <c r="AG242" s="55"/>
      <c r="AH242" s="55"/>
      <c r="AI242" s="55"/>
      <c r="AJ242" s="55"/>
      <c r="AK242" s="55"/>
      <c r="AL242" s="55"/>
      <c r="AM242" s="55"/>
      <c r="AN242" s="55"/>
      <c r="AO242" s="55"/>
      <c r="AP242" s="55"/>
      <c r="AQ242" s="55"/>
      <c r="AR242" s="55"/>
      <c r="AS242" s="55"/>
      <c r="AT242" s="55"/>
      <c r="AU242" s="55"/>
      <c r="AV242" s="55"/>
      <c r="AW242" s="55"/>
      <c r="AX242" s="55"/>
      <c r="AY242" s="55"/>
      <c r="AZ242" s="55"/>
      <c r="BA242" s="55"/>
      <c r="BB242" s="55"/>
      <c r="BC242" s="55"/>
      <c r="BD242" s="55"/>
      <c r="BE242" s="55"/>
      <c r="BF242" s="55"/>
      <c r="BG242" s="55"/>
      <c r="BH242" s="55"/>
    </row>
    <row r="243" spans="1:60" x14ac:dyDescent="0.25">
      <c r="A243" s="55"/>
      <c r="J243" s="55"/>
      <c r="K243" s="55"/>
      <c r="L243" s="55"/>
      <c r="M243" s="55"/>
      <c r="N243" s="55"/>
      <c r="O243" s="55"/>
      <c r="P243" s="55"/>
      <c r="Q243" s="55"/>
      <c r="R243" s="55"/>
      <c r="S243" s="55"/>
      <c r="T243" s="55"/>
      <c r="U243" s="55"/>
      <c r="V243" s="55"/>
      <c r="W243" s="55"/>
      <c r="X243" s="55"/>
      <c r="Y243" s="55"/>
      <c r="Z243" s="55"/>
      <c r="AA243" s="55"/>
      <c r="AB243" s="55"/>
      <c r="AC243" s="55"/>
      <c r="AD243" s="55"/>
      <c r="AE243" s="55"/>
      <c r="AF243" s="55"/>
      <c r="AG243" s="55"/>
      <c r="AH243" s="55"/>
      <c r="AI243" s="55"/>
      <c r="AJ243" s="55"/>
      <c r="AK243" s="55"/>
      <c r="AL243" s="55"/>
      <c r="AM243" s="55"/>
      <c r="AN243" s="55"/>
      <c r="AO243" s="55"/>
      <c r="AP243" s="55"/>
      <c r="AQ243" s="55"/>
      <c r="AR243" s="55"/>
      <c r="AS243" s="55"/>
      <c r="AT243" s="55"/>
      <c r="AU243" s="55"/>
      <c r="AV243" s="55"/>
      <c r="AW243" s="55"/>
      <c r="AX243" s="55"/>
      <c r="AY243" s="55"/>
      <c r="AZ243" s="55"/>
      <c r="BA243" s="55"/>
      <c r="BB243" s="55"/>
      <c r="BC243" s="55"/>
      <c r="BD243" s="55"/>
      <c r="BE243" s="55"/>
      <c r="BF243" s="55"/>
      <c r="BG243" s="55"/>
      <c r="BH243" s="55"/>
    </row>
    <row r="244" spans="1:60" x14ac:dyDescent="0.25">
      <c r="A244" s="55"/>
      <c r="J244" s="55"/>
      <c r="K244" s="55"/>
      <c r="L244" s="55"/>
      <c r="M244" s="55"/>
      <c r="N244" s="55"/>
      <c r="O244" s="55"/>
      <c r="P244" s="55"/>
      <c r="Q244" s="55"/>
      <c r="R244" s="55"/>
      <c r="S244" s="55"/>
      <c r="T244" s="55"/>
      <c r="U244" s="55"/>
      <c r="V244" s="55"/>
      <c r="W244" s="55"/>
      <c r="X244" s="55"/>
      <c r="Y244" s="55"/>
      <c r="Z244" s="55"/>
      <c r="AA244" s="55"/>
      <c r="AB244" s="55"/>
      <c r="AC244" s="55"/>
      <c r="AD244" s="55"/>
      <c r="AE244" s="55"/>
      <c r="AF244" s="55"/>
      <c r="AG244" s="55"/>
      <c r="AH244" s="55"/>
      <c r="AI244" s="55"/>
      <c r="AJ244" s="55"/>
      <c r="AK244" s="55"/>
      <c r="AL244" s="55"/>
      <c r="AM244" s="55"/>
      <c r="AN244" s="55"/>
      <c r="AO244" s="55"/>
      <c r="AP244" s="55"/>
      <c r="AQ244" s="55"/>
      <c r="AR244" s="55"/>
      <c r="AS244" s="55"/>
      <c r="AT244" s="55"/>
      <c r="AU244" s="55"/>
      <c r="AV244" s="55"/>
      <c r="AW244" s="55"/>
      <c r="AX244" s="55"/>
      <c r="AY244" s="55"/>
      <c r="AZ244" s="55"/>
      <c r="BA244" s="55"/>
      <c r="BB244" s="55"/>
      <c r="BC244" s="55"/>
      <c r="BD244" s="55"/>
      <c r="BE244" s="55"/>
      <c r="BF244" s="55"/>
      <c r="BG244" s="55"/>
      <c r="BH244" s="55"/>
    </row>
    <row r="245" spans="1:60" x14ac:dyDescent="0.25">
      <c r="A245" s="55"/>
    </row>
    <row r="246" spans="1:60" x14ac:dyDescent="0.25">
      <c r="A246" s="55"/>
    </row>
    <row r="247" spans="1:60" x14ac:dyDescent="0.25">
      <c r="A247" s="55"/>
    </row>
    <row r="248" spans="1:60" x14ac:dyDescent="0.25">
      <c r="A248" s="55"/>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K56"/>
  <sheetViews>
    <sheetView showRowColHeaders="0" zoomScale="90" zoomScaleNormal="90" workbookViewId="0"/>
  </sheetViews>
  <sheetFormatPr baseColWidth="10" defaultColWidth="10.85546875" defaultRowHeight="16.5" x14ac:dyDescent="0.3"/>
  <cols>
    <col min="1" max="1" width="10.85546875" style="111"/>
    <col min="2" max="2" width="24.28515625" style="111" customWidth="1" collapsed="1"/>
    <col min="3" max="3" width="70.28515625" style="111" customWidth="1" collapsed="1"/>
    <col min="4" max="4" width="29.7109375" style="111" customWidth="1" collapsed="1"/>
    <col min="5" max="16384" width="10.85546875" style="111"/>
  </cols>
  <sheetData>
    <row r="1" spans="1:37" ht="17.25" thickBot="1" x14ac:dyDescent="0.35">
      <c r="A1" s="6"/>
      <c r="B1" s="6"/>
      <c r="C1" s="6"/>
    </row>
    <row r="2" spans="1:37" ht="18.399999999999999" customHeight="1" thickBot="1" x14ac:dyDescent="0.35">
      <c r="A2" s="6"/>
      <c r="B2" s="563" t="s">
        <v>239</v>
      </c>
      <c r="C2" s="564"/>
      <c r="D2" s="565"/>
      <c r="E2" s="6"/>
      <c r="F2" s="6"/>
      <c r="G2" s="6"/>
      <c r="H2" s="6"/>
      <c r="I2" s="6"/>
      <c r="J2" s="6"/>
      <c r="K2" s="6"/>
      <c r="L2" s="6"/>
      <c r="M2" s="6"/>
      <c r="N2" s="6"/>
      <c r="O2" s="6"/>
      <c r="P2" s="6"/>
      <c r="Q2" s="6"/>
      <c r="R2" s="6"/>
      <c r="S2" s="6"/>
      <c r="T2" s="6"/>
      <c r="U2" s="6"/>
      <c r="V2" s="6"/>
      <c r="W2" s="6"/>
      <c r="X2" s="6"/>
      <c r="Y2" s="6"/>
      <c r="Z2" s="6"/>
      <c r="AA2" s="6"/>
      <c r="AB2" s="6"/>
      <c r="AC2" s="6"/>
      <c r="AD2" s="6"/>
      <c r="AE2" s="6"/>
    </row>
    <row r="3" spans="1:37" ht="16.5" customHeight="1" thickBot="1" x14ac:dyDescent="0.3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row>
    <row r="4" spans="1:37" ht="21" thickBot="1" x14ac:dyDescent="0.35">
      <c r="A4" s="6"/>
      <c r="B4" s="167"/>
      <c r="C4" s="168" t="s">
        <v>50</v>
      </c>
      <c r="D4" s="169" t="s">
        <v>4</v>
      </c>
      <c r="E4" s="6"/>
      <c r="F4" s="6"/>
      <c r="G4" s="6"/>
      <c r="H4" s="6"/>
      <c r="I4" s="6"/>
      <c r="J4" s="6"/>
      <c r="K4" s="6"/>
      <c r="L4" s="6"/>
      <c r="M4" s="6"/>
      <c r="N4" s="6"/>
      <c r="O4" s="6"/>
      <c r="P4" s="6"/>
      <c r="Q4" s="6"/>
      <c r="R4" s="6"/>
      <c r="S4" s="6"/>
      <c r="T4" s="6"/>
      <c r="U4" s="6"/>
      <c r="V4" s="6"/>
      <c r="W4" s="6"/>
      <c r="X4" s="6"/>
      <c r="Y4" s="6"/>
      <c r="Z4" s="6"/>
      <c r="AA4" s="6"/>
      <c r="AB4" s="6"/>
      <c r="AC4" s="6"/>
      <c r="AD4" s="6"/>
      <c r="AE4" s="6"/>
    </row>
    <row r="5" spans="1:37" ht="40.5" x14ac:dyDescent="0.3">
      <c r="A5" s="6"/>
      <c r="B5" s="170" t="s">
        <v>49</v>
      </c>
      <c r="C5" s="171" t="s">
        <v>93</v>
      </c>
      <c r="D5" s="172">
        <v>0.2</v>
      </c>
      <c r="E5" s="6"/>
      <c r="F5" s="6"/>
      <c r="G5" s="6"/>
      <c r="H5" s="6"/>
      <c r="I5" s="6"/>
      <c r="J5" s="6"/>
      <c r="K5" s="6"/>
      <c r="L5" s="6"/>
      <c r="M5" s="6"/>
      <c r="N5" s="6"/>
      <c r="O5" s="6"/>
      <c r="P5" s="6"/>
      <c r="Q5" s="6"/>
      <c r="R5" s="6"/>
      <c r="S5" s="6"/>
      <c r="T5" s="6"/>
      <c r="U5" s="6"/>
      <c r="V5" s="6"/>
      <c r="W5" s="6"/>
      <c r="X5" s="6"/>
      <c r="Y5" s="6"/>
      <c r="Z5" s="6"/>
      <c r="AA5" s="6"/>
      <c r="AB5" s="6"/>
      <c r="AC5" s="6"/>
      <c r="AD5" s="6"/>
      <c r="AE5" s="6"/>
    </row>
    <row r="6" spans="1:37" ht="40.5" x14ac:dyDescent="0.3">
      <c r="A6" s="6"/>
      <c r="B6" s="173" t="s">
        <v>51</v>
      </c>
      <c r="C6" s="174" t="s">
        <v>94</v>
      </c>
      <c r="D6" s="175">
        <v>0.4</v>
      </c>
      <c r="E6" s="6"/>
      <c r="F6" s="6"/>
      <c r="G6" s="6"/>
      <c r="H6" s="6"/>
      <c r="I6" s="6"/>
      <c r="J6" s="6"/>
      <c r="K6" s="6"/>
      <c r="L6" s="6"/>
      <c r="M6" s="6"/>
      <c r="N6" s="6"/>
      <c r="O6" s="6"/>
      <c r="P6" s="6"/>
      <c r="Q6" s="6"/>
      <c r="R6" s="6"/>
      <c r="S6" s="6"/>
      <c r="T6" s="6"/>
      <c r="U6" s="6"/>
      <c r="V6" s="6"/>
      <c r="W6" s="6"/>
      <c r="X6" s="6"/>
      <c r="Y6" s="6"/>
      <c r="Z6" s="6"/>
      <c r="AA6" s="6"/>
      <c r="AB6" s="6"/>
      <c r="AC6" s="6"/>
      <c r="AD6" s="6"/>
      <c r="AE6" s="6"/>
    </row>
    <row r="7" spans="1:37" ht="40.5" x14ac:dyDescent="0.3">
      <c r="A7" s="6"/>
      <c r="B7" s="176" t="s">
        <v>98</v>
      </c>
      <c r="C7" s="174" t="s">
        <v>95</v>
      </c>
      <c r="D7" s="175">
        <v>0.6</v>
      </c>
      <c r="E7" s="6"/>
      <c r="F7" s="6"/>
      <c r="G7" s="6"/>
      <c r="H7" s="6"/>
      <c r="I7" s="6"/>
      <c r="J7" s="6"/>
      <c r="K7" s="6"/>
      <c r="L7" s="6"/>
      <c r="M7" s="6"/>
      <c r="N7" s="6"/>
      <c r="O7" s="6"/>
      <c r="P7" s="6"/>
      <c r="Q7" s="6"/>
      <c r="R7" s="6"/>
      <c r="S7" s="6"/>
      <c r="T7" s="6"/>
      <c r="U7" s="6"/>
      <c r="V7" s="6"/>
      <c r="W7" s="6"/>
      <c r="X7" s="6"/>
      <c r="Y7" s="6"/>
      <c r="Z7" s="6"/>
      <c r="AA7" s="6"/>
      <c r="AB7" s="6"/>
      <c r="AC7" s="6"/>
      <c r="AD7" s="6"/>
      <c r="AE7" s="6"/>
    </row>
    <row r="8" spans="1:37" ht="40.5" x14ac:dyDescent="0.3">
      <c r="A8" s="6"/>
      <c r="B8" s="177" t="s">
        <v>6</v>
      </c>
      <c r="C8" s="174" t="s">
        <v>96</v>
      </c>
      <c r="D8" s="175">
        <v>0.8</v>
      </c>
      <c r="E8" s="6"/>
      <c r="F8" s="6"/>
      <c r="G8" s="6"/>
      <c r="H8" s="6"/>
      <c r="I8" s="6"/>
      <c r="J8" s="6"/>
      <c r="K8" s="6"/>
      <c r="L8" s="6"/>
      <c r="M8" s="6"/>
      <c r="N8" s="6"/>
      <c r="O8" s="6"/>
      <c r="P8" s="6"/>
      <c r="Q8" s="6"/>
      <c r="R8" s="6"/>
      <c r="S8" s="6"/>
      <c r="T8" s="6"/>
      <c r="U8" s="6"/>
      <c r="V8" s="6"/>
      <c r="W8" s="6"/>
      <c r="X8" s="6"/>
      <c r="Y8" s="6"/>
      <c r="Z8" s="6"/>
      <c r="AA8" s="6"/>
      <c r="AB8" s="6"/>
      <c r="AC8" s="6"/>
      <c r="AD8" s="6"/>
      <c r="AE8" s="6"/>
    </row>
    <row r="9" spans="1:37" ht="41.25" thickBot="1" x14ac:dyDescent="0.35">
      <c r="A9" s="6"/>
      <c r="B9" s="178" t="s">
        <v>52</v>
      </c>
      <c r="C9" s="179" t="s">
        <v>97</v>
      </c>
      <c r="D9" s="180">
        <v>1</v>
      </c>
      <c r="E9" s="6"/>
      <c r="F9" s="6"/>
      <c r="G9" s="6"/>
      <c r="H9" s="6"/>
      <c r="I9" s="6"/>
      <c r="J9" s="6"/>
      <c r="K9" s="6"/>
      <c r="L9" s="6"/>
      <c r="M9" s="6"/>
      <c r="N9" s="6"/>
      <c r="O9" s="6"/>
      <c r="P9" s="6"/>
      <c r="Q9" s="6"/>
      <c r="R9" s="6"/>
      <c r="S9" s="6"/>
      <c r="T9" s="6"/>
      <c r="U9" s="6"/>
      <c r="V9" s="6"/>
      <c r="W9" s="6"/>
      <c r="X9" s="6"/>
      <c r="Y9" s="6"/>
      <c r="Z9" s="6"/>
      <c r="AA9" s="6"/>
      <c r="AB9" s="6"/>
      <c r="AC9" s="6"/>
      <c r="AD9" s="6"/>
      <c r="AE9" s="6"/>
    </row>
    <row r="10" spans="1:37" x14ac:dyDescent="0.3">
      <c r="A10" s="6"/>
      <c r="B10" s="157"/>
      <c r="C10" s="157"/>
      <c r="D10" s="157"/>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x14ac:dyDescent="0.3">
      <c r="A11" s="6"/>
      <c r="B11" s="71"/>
      <c r="C11" s="157"/>
      <c r="D11" s="157"/>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x14ac:dyDescent="0.3">
      <c r="A12" s="6"/>
      <c r="B12" s="157"/>
      <c r="C12" s="157"/>
      <c r="D12" s="157"/>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x14ac:dyDescent="0.3">
      <c r="A13" s="6"/>
      <c r="B13" s="157"/>
      <c r="C13" s="157"/>
      <c r="D13" s="157"/>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x14ac:dyDescent="0.3">
      <c r="A14" s="6"/>
      <c r="B14" s="157"/>
      <c r="C14" s="157"/>
      <c r="D14" s="157"/>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x14ac:dyDescent="0.3">
      <c r="A15" s="6"/>
      <c r="B15" s="157"/>
      <c r="C15" s="157"/>
      <c r="D15" s="157"/>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row>
    <row r="16" spans="1:37" x14ac:dyDescent="0.3">
      <c r="A16" s="6"/>
      <c r="B16" s="157"/>
      <c r="C16" s="157"/>
      <c r="D16" s="157"/>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x14ac:dyDescent="0.3">
      <c r="A17" s="6"/>
      <c r="B17" s="157"/>
      <c r="C17" s="157"/>
      <c r="D17" s="157"/>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x14ac:dyDescent="0.3">
      <c r="A18" s="6"/>
      <c r="B18" s="157"/>
      <c r="C18" s="157"/>
      <c r="D18" s="157"/>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x14ac:dyDescent="0.3">
      <c r="A19" s="6"/>
      <c r="B19" s="157"/>
      <c r="C19" s="157"/>
      <c r="D19" s="157"/>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row r="20" spans="1:37" x14ac:dyDescent="0.3">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row>
    <row r="21" spans="1:37" x14ac:dyDescent="0.3">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row>
    <row r="22" spans="1:37" x14ac:dyDescent="0.3">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row>
    <row r="23" spans="1:37" x14ac:dyDescent="0.3">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row>
    <row r="24" spans="1:37" x14ac:dyDescent="0.3">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row>
    <row r="25" spans="1:37" x14ac:dyDescent="0.3">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row>
    <row r="26" spans="1:37" x14ac:dyDescent="0.3">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row>
    <row r="27" spans="1:37" x14ac:dyDescent="0.3">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row>
    <row r="28" spans="1:37" x14ac:dyDescent="0.3">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1:37" x14ac:dyDescent="0.3">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1:37" x14ac:dyDescent="0.3">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1:37" x14ac:dyDescent="0.3">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1:37" x14ac:dyDescent="0.3">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x14ac:dyDescent="0.3">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x14ac:dyDescent="0.3">
      <c r="A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row>
    <row r="35" spans="1:37" x14ac:dyDescent="0.3">
      <c r="A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row>
    <row r="36" spans="1:37" x14ac:dyDescent="0.3">
      <c r="A36" s="6"/>
    </row>
    <row r="37" spans="1:37" x14ac:dyDescent="0.3">
      <c r="A37" s="6"/>
    </row>
    <row r="38" spans="1:37" x14ac:dyDescent="0.3">
      <c r="A38" s="6"/>
    </row>
    <row r="39" spans="1:37" x14ac:dyDescent="0.3">
      <c r="A39" s="6"/>
    </row>
    <row r="40" spans="1:37" x14ac:dyDescent="0.3">
      <c r="A40" s="6"/>
    </row>
    <row r="41" spans="1:37" x14ac:dyDescent="0.3">
      <c r="A41" s="6"/>
    </row>
    <row r="42" spans="1:37" x14ac:dyDescent="0.3">
      <c r="A42" s="6"/>
    </row>
    <row r="43" spans="1:37" x14ac:dyDescent="0.3">
      <c r="A43" s="6"/>
    </row>
    <row r="44" spans="1:37" x14ac:dyDescent="0.3">
      <c r="A44" s="6"/>
    </row>
    <row r="45" spans="1:37" x14ac:dyDescent="0.3">
      <c r="A45" s="6"/>
    </row>
    <row r="46" spans="1:37" x14ac:dyDescent="0.3">
      <c r="A46" s="6"/>
    </row>
    <row r="47" spans="1:37" x14ac:dyDescent="0.3">
      <c r="A47" s="6"/>
    </row>
    <row r="48" spans="1:37" x14ac:dyDescent="0.3">
      <c r="A48" s="6"/>
    </row>
    <row r="49" spans="1:1" x14ac:dyDescent="0.3">
      <c r="A49" s="6"/>
    </row>
    <row r="50" spans="1:1" x14ac:dyDescent="0.3">
      <c r="A50" s="6"/>
    </row>
    <row r="51" spans="1:1" x14ac:dyDescent="0.3">
      <c r="A51" s="6"/>
    </row>
    <row r="52" spans="1:1" x14ac:dyDescent="0.3">
      <c r="A52" s="6"/>
    </row>
    <row r="53" spans="1:1" x14ac:dyDescent="0.3">
      <c r="A53" s="6"/>
    </row>
    <row r="54" spans="1:1" x14ac:dyDescent="0.3">
      <c r="A54" s="6"/>
    </row>
    <row r="55" spans="1:1" x14ac:dyDescent="0.3">
      <c r="A55" s="6"/>
    </row>
    <row r="56" spans="1:1" x14ac:dyDescent="0.3">
      <c r="A56" s="6"/>
    </row>
  </sheetData>
  <mergeCells count="1">
    <mergeCell ref="B2:D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U233"/>
  <sheetViews>
    <sheetView showRowColHeaders="0" topLeftCell="A148" zoomScale="60" zoomScaleNormal="60" workbookViewId="0">
      <selection activeCell="D209" sqref="D209"/>
    </sheetView>
  </sheetViews>
  <sheetFormatPr baseColWidth="10" defaultColWidth="10.85546875" defaultRowHeight="16.5" x14ac:dyDescent="0.3"/>
  <cols>
    <col min="1" max="1" width="10.85546875" style="111"/>
    <col min="2" max="2" width="40.42578125" style="111" customWidth="1" collapsed="1"/>
    <col min="3" max="3" width="74.7109375" style="111" customWidth="1" collapsed="1"/>
    <col min="4" max="4" width="135" style="111" bestFit="1" customWidth="1" collapsed="1"/>
    <col min="5" max="5" width="144.7109375" style="111" bestFit="1" customWidth="1" collapsed="1"/>
    <col min="6" max="16384" width="10.85546875" style="111"/>
  </cols>
  <sheetData>
    <row r="1" spans="1:21" ht="17.25" thickBot="1" x14ac:dyDescent="0.35"/>
    <row r="2" spans="1:21" ht="30.75" thickBot="1" x14ac:dyDescent="0.35">
      <c r="A2" s="6"/>
      <c r="B2" s="566" t="s">
        <v>240</v>
      </c>
      <c r="C2" s="567"/>
      <c r="D2" s="567"/>
      <c r="E2" s="6"/>
      <c r="F2" s="6"/>
      <c r="G2" s="6"/>
      <c r="H2" s="6"/>
      <c r="I2" s="6"/>
      <c r="J2" s="6"/>
      <c r="K2" s="6"/>
      <c r="L2" s="6"/>
      <c r="M2" s="6"/>
      <c r="N2" s="6"/>
      <c r="O2" s="6"/>
      <c r="P2" s="6"/>
      <c r="Q2" s="6"/>
      <c r="R2" s="6"/>
      <c r="S2" s="6"/>
      <c r="T2" s="6"/>
      <c r="U2" s="6"/>
    </row>
    <row r="3" spans="1:21" ht="24.4" customHeight="1" thickBot="1" x14ac:dyDescent="0.35">
      <c r="A3" s="6"/>
      <c r="B3" s="6"/>
      <c r="C3" s="6"/>
      <c r="D3" s="6"/>
      <c r="E3" s="6"/>
      <c r="F3" s="6"/>
      <c r="G3" s="6"/>
      <c r="H3" s="6"/>
      <c r="I3" s="6"/>
      <c r="J3" s="6"/>
      <c r="K3" s="6"/>
      <c r="L3" s="6"/>
      <c r="M3" s="6"/>
      <c r="N3" s="6"/>
      <c r="O3" s="6"/>
      <c r="P3" s="6"/>
      <c r="Q3" s="6"/>
      <c r="R3" s="6"/>
      <c r="S3" s="6"/>
      <c r="T3" s="6"/>
      <c r="U3" s="6"/>
    </row>
    <row r="4" spans="1:21" ht="27.75" thickBot="1" x14ac:dyDescent="0.35">
      <c r="A4" s="6"/>
      <c r="B4" s="181"/>
      <c r="C4" s="182" t="s">
        <v>53</v>
      </c>
      <c r="D4" s="183" t="s">
        <v>54</v>
      </c>
      <c r="E4" s="6"/>
      <c r="F4" s="6"/>
      <c r="G4" s="6"/>
      <c r="H4" s="6"/>
      <c r="I4" s="6"/>
      <c r="J4" s="6"/>
      <c r="K4" s="6"/>
      <c r="L4" s="6"/>
      <c r="M4" s="6"/>
      <c r="N4" s="6"/>
      <c r="O4" s="6"/>
      <c r="P4" s="6"/>
      <c r="Q4" s="6"/>
      <c r="R4" s="6"/>
      <c r="S4" s="6"/>
      <c r="T4" s="6"/>
      <c r="U4" s="6"/>
    </row>
    <row r="5" spans="1:21" ht="27" x14ac:dyDescent="0.3">
      <c r="A5" s="158" t="s">
        <v>75</v>
      </c>
      <c r="B5" s="184" t="s">
        <v>92</v>
      </c>
      <c r="C5" s="185" t="s">
        <v>139</v>
      </c>
      <c r="D5" s="186" t="s">
        <v>88</v>
      </c>
      <c r="E5" s="6"/>
      <c r="F5" s="6"/>
      <c r="G5" s="6"/>
      <c r="H5" s="6"/>
      <c r="I5" s="6"/>
      <c r="J5" s="6"/>
      <c r="K5" s="6"/>
      <c r="L5" s="6"/>
      <c r="M5" s="6"/>
      <c r="N5" s="6"/>
      <c r="O5" s="6"/>
      <c r="P5" s="6"/>
      <c r="Q5" s="6"/>
      <c r="R5" s="6"/>
      <c r="S5" s="6"/>
      <c r="T5" s="6"/>
      <c r="U5" s="6"/>
    </row>
    <row r="6" spans="1:21" ht="54" x14ac:dyDescent="0.3">
      <c r="A6" s="158" t="s">
        <v>76</v>
      </c>
      <c r="B6" s="187" t="s">
        <v>56</v>
      </c>
      <c r="C6" s="188" t="s">
        <v>84</v>
      </c>
      <c r="D6" s="189" t="s">
        <v>89</v>
      </c>
      <c r="E6" s="6"/>
      <c r="F6" s="6"/>
      <c r="G6" s="6"/>
      <c r="H6" s="6"/>
      <c r="I6" s="6"/>
      <c r="J6" s="6"/>
      <c r="K6" s="6"/>
      <c r="L6" s="6"/>
      <c r="M6" s="6"/>
      <c r="N6" s="6"/>
      <c r="O6" s="6"/>
      <c r="P6" s="6"/>
      <c r="Q6" s="6"/>
      <c r="R6" s="6"/>
      <c r="S6" s="6"/>
      <c r="T6" s="6"/>
      <c r="U6" s="6"/>
    </row>
    <row r="7" spans="1:21" ht="54" x14ac:dyDescent="0.3">
      <c r="A7" s="158" t="s">
        <v>73</v>
      </c>
      <c r="B7" s="190" t="s">
        <v>57</v>
      </c>
      <c r="C7" s="188" t="s">
        <v>85</v>
      </c>
      <c r="D7" s="189" t="s">
        <v>91</v>
      </c>
      <c r="E7" s="6"/>
      <c r="F7" s="6"/>
      <c r="G7" s="6"/>
      <c r="H7" s="6"/>
      <c r="I7" s="6"/>
      <c r="J7" s="6"/>
      <c r="K7" s="6"/>
      <c r="L7" s="6"/>
      <c r="M7" s="6"/>
      <c r="N7" s="6"/>
      <c r="O7" s="6"/>
      <c r="P7" s="6"/>
      <c r="Q7" s="6"/>
      <c r="R7" s="6"/>
      <c r="S7" s="6"/>
      <c r="T7" s="6"/>
      <c r="U7" s="6"/>
    </row>
    <row r="8" spans="1:21" ht="54" x14ac:dyDescent="0.3">
      <c r="A8" s="158" t="s">
        <v>7</v>
      </c>
      <c r="B8" s="191" t="s">
        <v>58</v>
      </c>
      <c r="C8" s="188" t="s">
        <v>86</v>
      </c>
      <c r="D8" s="189" t="s">
        <v>90</v>
      </c>
      <c r="E8" s="6"/>
      <c r="F8" s="6"/>
      <c r="G8" s="6"/>
      <c r="H8" s="6"/>
      <c r="I8" s="6"/>
      <c r="J8" s="6"/>
      <c r="K8" s="6"/>
      <c r="L8" s="6"/>
      <c r="M8" s="6"/>
      <c r="N8" s="6"/>
      <c r="O8" s="6"/>
      <c r="P8" s="6"/>
      <c r="Q8" s="6"/>
      <c r="R8" s="6"/>
      <c r="S8" s="6"/>
      <c r="T8" s="6"/>
      <c r="U8" s="6"/>
    </row>
    <row r="9" spans="1:21" ht="54.75" thickBot="1" x14ac:dyDescent="0.35">
      <c r="A9" s="158" t="s">
        <v>77</v>
      </c>
      <c r="B9" s="192" t="s">
        <v>59</v>
      </c>
      <c r="C9" s="193" t="s">
        <v>87</v>
      </c>
      <c r="D9" s="194" t="s">
        <v>109</v>
      </c>
      <c r="E9" s="6"/>
      <c r="F9" s="6"/>
      <c r="G9" s="6"/>
      <c r="H9" s="6"/>
      <c r="I9" s="6"/>
      <c r="J9" s="6"/>
      <c r="K9" s="6"/>
      <c r="L9" s="6"/>
      <c r="M9" s="6"/>
      <c r="N9" s="6"/>
      <c r="O9" s="6"/>
      <c r="P9" s="6"/>
      <c r="Q9" s="6"/>
      <c r="R9" s="6"/>
      <c r="S9" s="6"/>
      <c r="T9" s="6"/>
      <c r="U9" s="6"/>
    </row>
    <row r="10" spans="1:21" ht="20.25" x14ac:dyDescent="0.3">
      <c r="A10" s="158"/>
      <c r="B10" s="158"/>
      <c r="C10" s="105"/>
      <c r="D10" s="69"/>
      <c r="E10" s="6"/>
      <c r="F10" s="6"/>
      <c r="G10" s="6"/>
      <c r="H10" s="6"/>
      <c r="I10" s="6"/>
      <c r="J10" s="6"/>
      <c r="K10" s="6"/>
      <c r="L10" s="6"/>
      <c r="M10" s="6"/>
      <c r="N10" s="6"/>
      <c r="O10" s="6"/>
      <c r="P10" s="6"/>
      <c r="Q10" s="6"/>
      <c r="R10" s="6"/>
      <c r="S10" s="6"/>
      <c r="T10" s="6"/>
      <c r="U10" s="6"/>
    </row>
    <row r="11" spans="1:21" x14ac:dyDescent="0.3">
      <c r="A11" s="158"/>
      <c r="B11" s="70"/>
      <c r="C11" s="70"/>
      <c r="D11" s="70"/>
      <c r="E11" s="6"/>
      <c r="F11" s="6"/>
      <c r="G11" s="6"/>
      <c r="H11" s="6"/>
      <c r="I11" s="6"/>
      <c r="J11" s="6"/>
      <c r="K11" s="6"/>
      <c r="L11" s="6"/>
      <c r="M11" s="6"/>
      <c r="N11" s="6"/>
      <c r="O11" s="6"/>
      <c r="P11" s="6"/>
      <c r="Q11" s="6"/>
      <c r="R11" s="6"/>
      <c r="S11" s="6"/>
      <c r="T11" s="6"/>
      <c r="U11" s="6"/>
    </row>
    <row r="12" spans="1:21" x14ac:dyDescent="0.3">
      <c r="A12" s="158"/>
      <c r="B12" s="158" t="s">
        <v>82</v>
      </c>
      <c r="C12" s="158" t="s">
        <v>127</v>
      </c>
      <c r="D12" s="158" t="s">
        <v>134</v>
      </c>
      <c r="E12" s="6"/>
      <c r="F12" s="6"/>
      <c r="G12" s="6"/>
      <c r="H12" s="6"/>
      <c r="I12" s="6"/>
      <c r="J12" s="6"/>
      <c r="K12" s="6"/>
      <c r="L12" s="6"/>
      <c r="M12" s="6"/>
      <c r="N12" s="6"/>
      <c r="O12" s="6"/>
      <c r="P12" s="6"/>
      <c r="Q12" s="6"/>
      <c r="R12" s="6"/>
      <c r="S12" s="6"/>
      <c r="T12" s="6"/>
      <c r="U12" s="6"/>
    </row>
    <row r="13" spans="1:21" x14ac:dyDescent="0.3">
      <c r="A13" s="158"/>
      <c r="B13" s="158" t="s">
        <v>80</v>
      </c>
      <c r="C13" s="158" t="s">
        <v>131</v>
      </c>
      <c r="D13" s="158" t="s">
        <v>135</v>
      </c>
      <c r="E13" s="6"/>
      <c r="F13" s="6"/>
      <c r="G13" s="6"/>
      <c r="H13" s="6"/>
      <c r="I13" s="6"/>
      <c r="J13" s="6"/>
      <c r="K13" s="6"/>
      <c r="L13" s="6"/>
      <c r="M13" s="6"/>
      <c r="N13" s="6"/>
      <c r="O13" s="6"/>
      <c r="P13" s="6"/>
      <c r="Q13" s="6"/>
      <c r="R13" s="6"/>
      <c r="S13" s="6"/>
      <c r="T13" s="6"/>
      <c r="U13" s="6"/>
    </row>
    <row r="14" spans="1:21" x14ac:dyDescent="0.3">
      <c r="A14" s="158"/>
      <c r="B14" s="158"/>
      <c r="C14" s="158" t="s">
        <v>130</v>
      </c>
      <c r="D14" s="158" t="s">
        <v>136</v>
      </c>
      <c r="E14" s="6"/>
      <c r="F14" s="6"/>
      <c r="G14" s="6"/>
      <c r="H14" s="6"/>
      <c r="I14" s="6"/>
      <c r="J14" s="6"/>
      <c r="K14" s="6"/>
      <c r="L14" s="6"/>
      <c r="M14" s="6"/>
      <c r="N14" s="6"/>
      <c r="O14" s="6"/>
      <c r="P14" s="6"/>
      <c r="Q14" s="6"/>
      <c r="R14" s="6"/>
      <c r="S14" s="6"/>
      <c r="T14" s="6"/>
      <c r="U14" s="6"/>
    </row>
    <row r="15" spans="1:21" x14ac:dyDescent="0.3">
      <c r="A15" s="158"/>
      <c r="B15" s="158"/>
      <c r="C15" s="158" t="s">
        <v>132</v>
      </c>
      <c r="D15" s="158" t="s">
        <v>137</v>
      </c>
      <c r="E15" s="6"/>
      <c r="F15" s="6"/>
      <c r="G15" s="6"/>
      <c r="H15" s="6"/>
      <c r="I15" s="6"/>
      <c r="J15" s="6"/>
      <c r="K15" s="6"/>
      <c r="L15" s="6"/>
      <c r="M15" s="6"/>
      <c r="N15" s="6"/>
      <c r="O15" s="6"/>
      <c r="P15" s="6"/>
      <c r="Q15" s="6"/>
      <c r="R15" s="6"/>
      <c r="S15" s="6"/>
      <c r="T15" s="6"/>
      <c r="U15" s="6"/>
    </row>
    <row r="16" spans="1:21" x14ac:dyDescent="0.3">
      <c r="A16" s="158"/>
      <c r="B16" s="158"/>
      <c r="C16" s="158" t="s">
        <v>133</v>
      </c>
      <c r="D16" s="158" t="s">
        <v>138</v>
      </c>
      <c r="E16" s="6"/>
      <c r="F16" s="6"/>
      <c r="G16" s="6"/>
      <c r="H16" s="6"/>
      <c r="I16" s="6"/>
      <c r="J16" s="6"/>
      <c r="K16" s="6"/>
      <c r="L16" s="6"/>
      <c r="M16" s="6"/>
      <c r="N16" s="6"/>
      <c r="O16" s="6"/>
      <c r="P16" s="6"/>
      <c r="Q16" s="6"/>
      <c r="R16" s="6"/>
      <c r="S16" s="6"/>
      <c r="T16" s="6"/>
      <c r="U16" s="6"/>
    </row>
    <row r="17" spans="1:15" x14ac:dyDescent="0.3">
      <c r="A17" s="158"/>
      <c r="B17" s="158"/>
      <c r="C17" s="6"/>
      <c r="D17" s="158"/>
      <c r="E17" s="6"/>
      <c r="F17" s="6"/>
      <c r="G17" s="6"/>
      <c r="H17" s="6"/>
      <c r="I17" s="6"/>
      <c r="J17" s="6"/>
      <c r="K17" s="6"/>
      <c r="L17" s="6"/>
      <c r="M17" s="6"/>
      <c r="N17" s="6"/>
      <c r="O17" s="6"/>
    </row>
    <row r="18" spans="1:15" x14ac:dyDescent="0.3">
      <c r="A18" s="158"/>
      <c r="B18" s="158"/>
      <c r="C18" s="6"/>
      <c r="D18" s="158"/>
      <c r="E18" s="6"/>
      <c r="F18" s="6"/>
      <c r="G18" s="6"/>
      <c r="H18" s="6"/>
      <c r="I18" s="6"/>
      <c r="J18" s="6"/>
      <c r="K18" s="6"/>
      <c r="L18" s="6"/>
      <c r="M18" s="6"/>
      <c r="N18" s="6"/>
      <c r="O18" s="6"/>
    </row>
    <row r="19" spans="1:15" x14ac:dyDescent="0.3">
      <c r="A19" s="158"/>
      <c r="B19" s="157"/>
      <c r="C19" s="6"/>
      <c r="D19" s="157"/>
      <c r="E19" s="6"/>
      <c r="F19" s="6"/>
      <c r="G19" s="6"/>
      <c r="H19" s="6"/>
      <c r="I19" s="6"/>
      <c r="J19" s="6"/>
      <c r="K19" s="6"/>
      <c r="L19" s="6"/>
      <c r="M19" s="6"/>
      <c r="N19" s="6"/>
      <c r="O19" s="6"/>
    </row>
    <row r="20" spans="1:15" x14ac:dyDescent="0.3">
      <c r="A20" s="158"/>
      <c r="B20" s="157"/>
      <c r="C20" s="6"/>
      <c r="D20" s="157"/>
      <c r="E20" s="6"/>
      <c r="F20" s="6"/>
      <c r="G20" s="6"/>
      <c r="H20" s="6"/>
      <c r="I20" s="6"/>
      <c r="J20" s="6"/>
      <c r="K20" s="6"/>
      <c r="L20" s="6"/>
      <c r="M20" s="6"/>
      <c r="N20" s="6"/>
      <c r="O20" s="6"/>
    </row>
    <row r="21" spans="1:15" x14ac:dyDescent="0.3">
      <c r="A21" s="158"/>
      <c r="B21" s="157"/>
      <c r="C21" s="6"/>
      <c r="D21" s="157"/>
      <c r="E21" s="6"/>
      <c r="F21" s="6"/>
      <c r="G21" s="6"/>
      <c r="H21" s="6"/>
      <c r="I21" s="6"/>
      <c r="J21" s="6"/>
      <c r="K21" s="6"/>
      <c r="L21" s="6"/>
      <c r="M21" s="6"/>
      <c r="N21" s="6"/>
      <c r="O21" s="6"/>
    </row>
    <row r="22" spans="1:15" x14ac:dyDescent="0.3">
      <c r="A22" s="158"/>
      <c r="B22" s="157"/>
      <c r="C22" s="6"/>
      <c r="D22" s="157"/>
      <c r="E22" s="6"/>
      <c r="F22" s="6"/>
      <c r="G22" s="6"/>
      <c r="H22" s="6"/>
      <c r="I22" s="6"/>
      <c r="J22" s="6"/>
      <c r="K22" s="6"/>
      <c r="L22" s="6"/>
      <c r="M22" s="6"/>
      <c r="N22" s="6"/>
      <c r="O22" s="6"/>
    </row>
    <row r="23" spans="1:15" ht="20.25" x14ac:dyDescent="0.3">
      <c r="A23" s="158"/>
      <c r="B23" s="158"/>
      <c r="C23" s="105"/>
      <c r="D23" s="69"/>
      <c r="E23" s="6"/>
      <c r="F23" s="6"/>
      <c r="G23" s="6"/>
      <c r="H23" s="6"/>
      <c r="I23" s="6"/>
      <c r="J23" s="6"/>
      <c r="K23" s="6"/>
      <c r="L23" s="6"/>
      <c r="M23" s="6"/>
      <c r="N23" s="6"/>
      <c r="O23" s="6"/>
    </row>
    <row r="24" spans="1:15" ht="20.25" x14ac:dyDescent="0.3">
      <c r="A24" s="158"/>
      <c r="B24" s="158"/>
      <c r="C24" s="105"/>
      <c r="D24" s="69"/>
      <c r="E24" s="6"/>
      <c r="F24" s="6"/>
      <c r="G24" s="6"/>
      <c r="H24" s="6"/>
      <c r="I24" s="6"/>
      <c r="J24" s="6"/>
      <c r="K24" s="6"/>
      <c r="L24" s="6"/>
      <c r="M24" s="6"/>
      <c r="N24" s="6"/>
      <c r="O24" s="6"/>
    </row>
    <row r="25" spans="1:15" ht="20.25" x14ac:dyDescent="0.3">
      <c r="A25" s="158"/>
      <c r="B25" s="158"/>
      <c r="C25" s="105"/>
      <c r="D25" s="69"/>
      <c r="E25" s="6"/>
      <c r="F25" s="6"/>
      <c r="G25" s="6"/>
      <c r="H25" s="6"/>
      <c r="I25" s="6"/>
      <c r="J25" s="6"/>
      <c r="K25" s="6"/>
      <c r="L25" s="6"/>
      <c r="M25" s="6"/>
      <c r="N25" s="6"/>
      <c r="O25" s="6"/>
    </row>
    <row r="26" spans="1:15" ht="20.25" x14ac:dyDescent="0.3">
      <c r="A26" s="158"/>
      <c r="B26" s="158"/>
      <c r="C26" s="105"/>
      <c r="D26" s="69"/>
      <c r="E26" s="6"/>
      <c r="F26" s="6"/>
      <c r="G26" s="6"/>
      <c r="H26" s="6"/>
      <c r="I26" s="6"/>
      <c r="J26" s="6"/>
      <c r="K26" s="6"/>
      <c r="L26" s="6"/>
      <c r="M26" s="6"/>
      <c r="N26" s="6"/>
      <c r="O26" s="6"/>
    </row>
    <row r="27" spans="1:15" ht="20.25" x14ac:dyDescent="0.3">
      <c r="A27" s="158"/>
      <c r="B27" s="158"/>
      <c r="C27" s="105"/>
      <c r="D27" s="69"/>
      <c r="E27" s="6"/>
      <c r="F27" s="6"/>
      <c r="G27" s="6"/>
      <c r="H27" s="6"/>
      <c r="I27" s="6"/>
      <c r="J27" s="6"/>
      <c r="K27" s="6"/>
      <c r="L27" s="6"/>
      <c r="M27" s="6"/>
      <c r="N27" s="6"/>
      <c r="O27" s="6"/>
    </row>
    <row r="28" spans="1:15" ht="20.25" x14ac:dyDescent="0.3">
      <c r="A28" s="158"/>
      <c r="B28" s="158"/>
      <c r="C28" s="105"/>
      <c r="D28" s="69"/>
      <c r="E28" s="6"/>
      <c r="F28" s="6"/>
      <c r="G28" s="6"/>
      <c r="H28" s="6"/>
      <c r="I28" s="6"/>
      <c r="J28" s="6"/>
      <c r="K28" s="6"/>
      <c r="L28" s="6"/>
      <c r="M28" s="6"/>
      <c r="N28" s="6"/>
      <c r="O28" s="6"/>
    </row>
    <row r="29" spans="1:15" ht="20.25" x14ac:dyDescent="0.3">
      <c r="A29" s="158"/>
      <c r="B29" s="158"/>
      <c r="C29" s="105"/>
      <c r="D29" s="69"/>
      <c r="E29" s="6"/>
      <c r="F29" s="6"/>
      <c r="G29" s="6"/>
      <c r="H29" s="6"/>
      <c r="I29" s="6"/>
      <c r="J29" s="6"/>
      <c r="K29" s="6"/>
      <c r="L29" s="6"/>
      <c r="M29" s="6"/>
      <c r="N29" s="6"/>
      <c r="O29" s="6"/>
    </row>
    <row r="30" spans="1:15" ht="20.25" x14ac:dyDescent="0.3">
      <c r="A30" s="158"/>
      <c r="B30" s="158"/>
      <c r="C30" s="105"/>
      <c r="D30" s="69"/>
      <c r="E30" s="6"/>
      <c r="F30" s="6"/>
      <c r="G30" s="6"/>
      <c r="H30" s="6"/>
      <c r="I30" s="6"/>
      <c r="J30" s="6"/>
      <c r="K30" s="6"/>
      <c r="L30" s="6"/>
      <c r="M30" s="6"/>
      <c r="N30" s="6"/>
      <c r="O30" s="6"/>
    </row>
    <row r="31" spans="1:15" ht="20.25" x14ac:dyDescent="0.3">
      <c r="A31" s="158"/>
      <c r="B31" s="158"/>
      <c r="C31" s="105"/>
      <c r="D31" s="69"/>
      <c r="E31" s="6"/>
      <c r="F31" s="6"/>
      <c r="G31" s="6"/>
      <c r="H31" s="6"/>
      <c r="I31" s="6"/>
      <c r="J31" s="6"/>
      <c r="K31" s="6"/>
      <c r="L31" s="6"/>
      <c r="M31" s="6"/>
      <c r="N31" s="6"/>
      <c r="O31" s="6"/>
    </row>
    <row r="32" spans="1:15" ht="20.25" x14ac:dyDescent="0.3">
      <c r="A32" s="158"/>
      <c r="B32" s="158"/>
      <c r="C32" s="105"/>
      <c r="D32" s="69"/>
      <c r="E32" s="6"/>
      <c r="F32" s="6"/>
      <c r="G32" s="6"/>
      <c r="H32" s="6"/>
      <c r="I32" s="6"/>
      <c r="J32" s="6"/>
      <c r="K32" s="6"/>
      <c r="L32" s="6"/>
      <c r="M32" s="6"/>
      <c r="N32" s="6"/>
      <c r="O32" s="6"/>
    </row>
    <row r="33" spans="1:15" ht="20.25" x14ac:dyDescent="0.3">
      <c r="A33" s="158"/>
      <c r="B33" s="158"/>
      <c r="C33" s="105"/>
      <c r="D33" s="69"/>
      <c r="E33" s="6"/>
      <c r="F33" s="6"/>
      <c r="G33" s="6"/>
      <c r="H33" s="6"/>
      <c r="I33" s="6"/>
      <c r="J33" s="6"/>
      <c r="K33" s="6"/>
      <c r="L33" s="6"/>
      <c r="M33" s="6"/>
      <c r="N33" s="6"/>
      <c r="O33" s="6"/>
    </row>
    <row r="34" spans="1:15" ht="20.25" x14ac:dyDescent="0.3">
      <c r="A34" s="158"/>
      <c r="B34" s="158"/>
      <c r="C34" s="105"/>
      <c r="D34" s="69"/>
      <c r="E34" s="6"/>
      <c r="F34" s="6"/>
      <c r="G34" s="6"/>
      <c r="H34" s="6"/>
      <c r="I34" s="6"/>
      <c r="J34" s="6"/>
      <c r="K34" s="6"/>
      <c r="L34" s="6"/>
      <c r="M34" s="6"/>
      <c r="N34" s="6"/>
      <c r="O34" s="6"/>
    </row>
    <row r="35" spans="1:15" ht="20.25" x14ac:dyDescent="0.3">
      <c r="A35" s="158"/>
      <c r="B35" s="158"/>
      <c r="C35" s="105"/>
      <c r="D35" s="69"/>
      <c r="E35" s="6"/>
      <c r="F35" s="6"/>
      <c r="G35" s="6"/>
      <c r="H35" s="6"/>
      <c r="I35" s="6"/>
      <c r="J35" s="6"/>
      <c r="K35" s="6"/>
      <c r="L35" s="6"/>
      <c r="M35" s="6"/>
      <c r="N35" s="6"/>
      <c r="O35" s="6"/>
    </row>
    <row r="36" spans="1:15" ht="20.25" x14ac:dyDescent="0.3">
      <c r="A36" s="158"/>
      <c r="B36" s="158"/>
      <c r="C36" s="105"/>
      <c r="D36" s="69"/>
      <c r="E36" s="6"/>
      <c r="F36" s="6"/>
      <c r="G36" s="6"/>
      <c r="H36" s="6"/>
      <c r="I36" s="6"/>
      <c r="J36" s="6"/>
      <c r="K36" s="6"/>
      <c r="L36" s="6"/>
      <c r="M36" s="6"/>
      <c r="N36" s="6"/>
      <c r="O36" s="6"/>
    </row>
    <row r="37" spans="1:15" ht="20.25" x14ac:dyDescent="0.3">
      <c r="A37" s="158"/>
      <c r="B37" s="158"/>
      <c r="C37" s="105"/>
      <c r="D37" s="69"/>
      <c r="E37" s="6"/>
      <c r="F37" s="6"/>
      <c r="G37" s="6"/>
      <c r="H37" s="6"/>
      <c r="I37" s="6"/>
      <c r="J37" s="6"/>
      <c r="K37" s="6"/>
      <c r="L37" s="6"/>
      <c r="M37" s="6"/>
      <c r="N37" s="6"/>
      <c r="O37" s="6"/>
    </row>
    <row r="38" spans="1:15" ht="20.25" x14ac:dyDescent="0.3">
      <c r="A38" s="158"/>
      <c r="B38" s="158"/>
      <c r="C38" s="105"/>
      <c r="D38" s="69"/>
      <c r="E38" s="6"/>
      <c r="F38" s="6"/>
      <c r="G38" s="6"/>
      <c r="H38" s="6"/>
      <c r="I38" s="6"/>
      <c r="J38" s="6"/>
      <c r="K38" s="6"/>
      <c r="L38" s="6"/>
      <c r="M38" s="6"/>
      <c r="N38" s="6"/>
      <c r="O38" s="6"/>
    </row>
    <row r="39" spans="1:15" ht="20.25" x14ac:dyDescent="0.3">
      <c r="A39" s="158"/>
      <c r="B39" s="158"/>
      <c r="C39" s="105"/>
      <c r="D39" s="69"/>
      <c r="E39" s="6"/>
      <c r="F39" s="6"/>
      <c r="G39" s="6"/>
      <c r="H39" s="6"/>
      <c r="I39" s="6"/>
      <c r="J39" s="6"/>
      <c r="K39" s="6"/>
      <c r="L39" s="6"/>
      <c r="M39" s="6"/>
      <c r="N39" s="6"/>
      <c r="O39" s="6"/>
    </row>
    <row r="40" spans="1:15" ht="20.25" x14ac:dyDescent="0.3">
      <c r="A40" s="158"/>
      <c r="B40" s="158"/>
      <c r="C40" s="105"/>
      <c r="D40" s="69"/>
      <c r="E40" s="6"/>
      <c r="F40" s="6"/>
      <c r="G40" s="6"/>
      <c r="H40" s="6"/>
      <c r="I40" s="6"/>
      <c r="J40" s="6"/>
      <c r="K40" s="6"/>
      <c r="L40" s="6"/>
      <c r="M40" s="6"/>
      <c r="N40" s="6"/>
      <c r="O40" s="6"/>
    </row>
    <row r="41" spans="1:15" ht="20.25" x14ac:dyDescent="0.3">
      <c r="A41" s="158"/>
      <c r="B41" s="158"/>
      <c r="C41" s="105"/>
      <c r="D41" s="69"/>
      <c r="E41" s="6"/>
      <c r="F41" s="6"/>
      <c r="G41" s="6"/>
      <c r="H41" s="6"/>
      <c r="I41" s="6"/>
      <c r="J41" s="6"/>
      <c r="K41" s="6"/>
      <c r="L41" s="6"/>
      <c r="M41" s="6"/>
      <c r="N41" s="6"/>
      <c r="O41" s="6"/>
    </row>
    <row r="42" spans="1:15" ht="20.25" x14ac:dyDescent="0.3">
      <c r="A42" s="158"/>
      <c r="B42" s="158"/>
      <c r="C42" s="105"/>
      <c r="D42" s="69"/>
      <c r="E42" s="6"/>
      <c r="F42" s="6"/>
      <c r="G42" s="6"/>
      <c r="H42" s="6"/>
      <c r="I42" s="6"/>
      <c r="J42" s="6"/>
      <c r="K42" s="6"/>
      <c r="L42" s="6"/>
      <c r="M42" s="6"/>
      <c r="N42" s="6"/>
      <c r="O42" s="6"/>
    </row>
    <row r="43" spans="1:15" ht="20.25" x14ac:dyDescent="0.3">
      <c r="A43" s="158"/>
      <c r="B43" s="158"/>
      <c r="C43" s="105"/>
      <c r="D43" s="69"/>
      <c r="E43" s="6"/>
      <c r="F43" s="6"/>
      <c r="G43" s="6"/>
      <c r="H43" s="6"/>
      <c r="I43" s="6"/>
      <c r="J43" s="6"/>
      <c r="K43" s="6"/>
      <c r="L43" s="6"/>
      <c r="M43" s="6"/>
      <c r="N43" s="6"/>
      <c r="O43" s="6"/>
    </row>
    <row r="44" spans="1:15" ht="20.25" x14ac:dyDescent="0.3">
      <c r="A44" s="158"/>
      <c r="B44" s="158"/>
      <c r="C44" s="105"/>
      <c r="D44" s="69"/>
      <c r="E44" s="6"/>
      <c r="F44" s="6"/>
      <c r="G44" s="6"/>
      <c r="H44" s="6"/>
      <c r="I44" s="6"/>
      <c r="J44" s="6"/>
      <c r="K44" s="6"/>
      <c r="L44" s="6"/>
      <c r="M44" s="6"/>
      <c r="N44" s="6"/>
      <c r="O44" s="6"/>
    </row>
    <row r="45" spans="1:15" ht="20.25" x14ac:dyDescent="0.3">
      <c r="A45" s="158"/>
      <c r="B45" s="158"/>
      <c r="C45" s="105"/>
      <c r="D45" s="69"/>
      <c r="E45" s="6"/>
      <c r="F45" s="6"/>
      <c r="G45" s="6"/>
      <c r="H45" s="6"/>
      <c r="I45" s="6"/>
      <c r="J45" s="6"/>
      <c r="K45" s="6"/>
      <c r="L45" s="6"/>
      <c r="M45" s="6"/>
      <c r="N45" s="6"/>
      <c r="O45" s="6"/>
    </row>
    <row r="46" spans="1:15" ht="20.25" x14ac:dyDescent="0.3">
      <c r="A46" s="158"/>
      <c r="B46" s="158"/>
      <c r="C46" s="105"/>
      <c r="D46" s="69"/>
      <c r="E46" s="6"/>
      <c r="F46" s="6"/>
      <c r="G46" s="6"/>
      <c r="H46" s="6"/>
      <c r="I46" s="6"/>
      <c r="J46" s="6"/>
      <c r="K46" s="6"/>
      <c r="L46" s="6"/>
      <c r="M46" s="6"/>
      <c r="N46" s="6"/>
      <c r="O46" s="6"/>
    </row>
    <row r="47" spans="1:15" ht="20.25" x14ac:dyDescent="0.3">
      <c r="A47" s="158"/>
      <c r="B47" s="158"/>
      <c r="C47" s="105"/>
      <c r="D47" s="69"/>
      <c r="E47" s="6"/>
      <c r="F47" s="6"/>
      <c r="G47" s="6"/>
      <c r="H47" s="6"/>
      <c r="I47" s="6"/>
      <c r="J47" s="6"/>
      <c r="K47" s="6"/>
      <c r="L47" s="6"/>
      <c r="M47" s="6"/>
      <c r="N47" s="6"/>
      <c r="O47" s="6"/>
    </row>
    <row r="48" spans="1:15" ht="20.25" x14ac:dyDescent="0.3">
      <c r="A48" s="158"/>
      <c r="B48" s="158"/>
      <c r="C48" s="105"/>
      <c r="D48" s="69"/>
      <c r="E48" s="6"/>
      <c r="F48" s="6"/>
      <c r="G48" s="6"/>
      <c r="H48" s="6"/>
      <c r="I48" s="6"/>
      <c r="J48" s="6"/>
      <c r="K48" s="6"/>
      <c r="L48" s="6"/>
      <c r="M48" s="6"/>
      <c r="N48" s="6"/>
      <c r="O48" s="6"/>
    </row>
    <row r="49" spans="1:15" ht="20.25" x14ac:dyDescent="0.3">
      <c r="A49" s="158"/>
      <c r="B49" s="158"/>
      <c r="C49" s="105"/>
      <c r="D49" s="69"/>
      <c r="E49" s="6"/>
      <c r="F49" s="6"/>
      <c r="G49" s="6"/>
      <c r="H49" s="6"/>
      <c r="I49" s="6"/>
      <c r="J49" s="6"/>
      <c r="K49" s="6"/>
      <c r="L49" s="6"/>
      <c r="M49" s="6"/>
      <c r="N49" s="6"/>
      <c r="O49" s="6"/>
    </row>
    <row r="50" spans="1:15" ht="20.25" x14ac:dyDescent="0.3">
      <c r="A50" s="158"/>
      <c r="B50" s="158"/>
      <c r="C50" s="105"/>
      <c r="D50" s="69"/>
      <c r="E50" s="6"/>
      <c r="F50" s="6"/>
      <c r="G50" s="6"/>
      <c r="H50" s="6"/>
      <c r="I50" s="6"/>
      <c r="J50" s="6"/>
      <c r="K50" s="6"/>
      <c r="L50" s="6"/>
      <c r="M50" s="6"/>
      <c r="N50" s="6"/>
      <c r="O50" s="6"/>
    </row>
    <row r="51" spans="1:15" ht="20.25" x14ac:dyDescent="0.3">
      <c r="A51" s="158"/>
      <c r="B51" s="158"/>
      <c r="C51" s="105"/>
      <c r="D51" s="69"/>
      <c r="E51" s="6"/>
      <c r="F51" s="6"/>
      <c r="G51" s="6"/>
      <c r="H51" s="6"/>
      <c r="I51" s="6"/>
      <c r="J51" s="6"/>
      <c r="K51" s="6"/>
      <c r="L51" s="6"/>
      <c r="M51" s="6"/>
      <c r="N51" s="6"/>
      <c r="O51" s="6"/>
    </row>
    <row r="52" spans="1:15" ht="20.25" x14ac:dyDescent="0.3">
      <c r="A52" s="158"/>
      <c r="B52" s="158"/>
      <c r="C52" s="105"/>
      <c r="D52" s="69"/>
      <c r="E52" s="6"/>
      <c r="F52" s="6"/>
      <c r="G52" s="6"/>
      <c r="H52" s="6"/>
      <c r="I52" s="6"/>
      <c r="J52" s="6"/>
      <c r="K52" s="6"/>
      <c r="L52" s="6"/>
      <c r="M52" s="6"/>
      <c r="N52" s="6"/>
      <c r="O52" s="6"/>
    </row>
    <row r="53" spans="1:15" ht="20.25" x14ac:dyDescent="0.3">
      <c r="A53" s="158"/>
      <c r="B53" s="159"/>
      <c r="C53" s="106"/>
      <c r="D53" s="16"/>
    </row>
    <row r="54" spans="1:15" ht="20.25" x14ac:dyDescent="0.3">
      <c r="A54" s="158"/>
      <c r="B54" s="159"/>
      <c r="C54" s="106"/>
      <c r="D54" s="16"/>
    </row>
    <row r="55" spans="1:15" ht="20.25" x14ac:dyDescent="0.3">
      <c r="A55" s="158"/>
      <c r="B55" s="159"/>
      <c r="C55" s="106"/>
      <c r="D55" s="16"/>
    </row>
    <row r="56" spans="1:15" ht="20.25" x14ac:dyDescent="0.3">
      <c r="A56" s="158"/>
      <c r="B56" s="159"/>
      <c r="C56" s="106"/>
      <c r="D56" s="16"/>
    </row>
    <row r="57" spans="1:15" ht="20.25" x14ac:dyDescent="0.3">
      <c r="A57" s="158"/>
      <c r="B57" s="159"/>
      <c r="C57" s="106"/>
      <c r="D57" s="16"/>
    </row>
    <row r="58" spans="1:15" ht="20.25" x14ac:dyDescent="0.3">
      <c r="A58" s="158"/>
      <c r="B58" s="159"/>
      <c r="C58" s="106"/>
      <c r="D58" s="16"/>
    </row>
    <row r="59" spans="1:15" ht="20.25" x14ac:dyDescent="0.3">
      <c r="A59" s="158"/>
      <c r="B59" s="159"/>
      <c r="C59" s="106"/>
      <c r="D59" s="16"/>
    </row>
    <row r="60" spans="1:15" ht="20.25" x14ac:dyDescent="0.3">
      <c r="A60" s="158"/>
      <c r="B60" s="159"/>
      <c r="C60" s="106"/>
      <c r="D60" s="16"/>
    </row>
    <row r="61" spans="1:15" ht="20.25" x14ac:dyDescent="0.3">
      <c r="A61" s="158"/>
      <c r="B61" s="159"/>
      <c r="C61" s="106"/>
      <c r="D61" s="16"/>
    </row>
    <row r="62" spans="1:15" ht="20.25" x14ac:dyDescent="0.3">
      <c r="A62" s="158"/>
      <c r="B62" s="159"/>
      <c r="C62" s="106"/>
      <c r="D62" s="16"/>
    </row>
    <row r="63" spans="1:15" ht="20.25" x14ac:dyDescent="0.3">
      <c r="A63" s="158"/>
      <c r="B63" s="159"/>
      <c r="C63" s="106"/>
      <c r="D63" s="16"/>
    </row>
    <row r="64" spans="1:15" ht="20.25" x14ac:dyDescent="0.3">
      <c r="A64" s="158"/>
      <c r="B64" s="159"/>
      <c r="C64" s="106"/>
      <c r="D64" s="16"/>
    </row>
    <row r="65" spans="1:4" ht="20.25" x14ac:dyDescent="0.3">
      <c r="A65" s="158"/>
      <c r="B65" s="159"/>
      <c r="C65" s="106"/>
      <c r="D65" s="16"/>
    </row>
    <row r="66" spans="1:4" ht="20.25" x14ac:dyDescent="0.3">
      <c r="A66" s="158"/>
      <c r="B66" s="159"/>
      <c r="C66" s="106"/>
      <c r="D66" s="16"/>
    </row>
    <row r="67" spans="1:4" ht="20.25" x14ac:dyDescent="0.3">
      <c r="A67" s="158"/>
      <c r="B67" s="159"/>
      <c r="C67" s="106"/>
      <c r="D67" s="16"/>
    </row>
    <row r="68" spans="1:4" ht="20.25" x14ac:dyDescent="0.3">
      <c r="A68" s="158"/>
      <c r="B68" s="159"/>
      <c r="C68" s="106"/>
      <c r="D68" s="16"/>
    </row>
    <row r="69" spans="1:4" ht="20.25" x14ac:dyDescent="0.3">
      <c r="A69" s="158"/>
      <c r="B69" s="159"/>
      <c r="C69" s="106"/>
      <c r="D69" s="16"/>
    </row>
    <row r="70" spans="1:4" ht="20.25" x14ac:dyDescent="0.3">
      <c r="A70" s="158"/>
      <c r="B70" s="159"/>
      <c r="C70" s="106"/>
      <c r="D70" s="16"/>
    </row>
    <row r="71" spans="1:4" ht="20.25" x14ac:dyDescent="0.3">
      <c r="A71" s="158"/>
      <c r="B71" s="159"/>
      <c r="C71" s="106"/>
      <c r="D71" s="16"/>
    </row>
    <row r="72" spans="1:4" ht="20.25" x14ac:dyDescent="0.3">
      <c r="A72" s="158"/>
      <c r="B72" s="159"/>
      <c r="C72" s="106"/>
      <c r="D72" s="16"/>
    </row>
    <row r="73" spans="1:4" ht="20.25" x14ac:dyDescent="0.3">
      <c r="A73" s="158"/>
      <c r="B73" s="159"/>
      <c r="C73" s="106"/>
      <c r="D73" s="16"/>
    </row>
    <row r="74" spans="1:4" ht="20.25" x14ac:dyDescent="0.3">
      <c r="A74" s="158"/>
      <c r="B74" s="159"/>
      <c r="C74" s="106"/>
      <c r="D74" s="16"/>
    </row>
    <row r="75" spans="1:4" ht="20.25" x14ac:dyDescent="0.3">
      <c r="A75" s="158"/>
      <c r="B75" s="159"/>
      <c r="C75" s="106"/>
      <c r="D75" s="16"/>
    </row>
    <row r="76" spans="1:4" ht="20.25" x14ac:dyDescent="0.3">
      <c r="A76" s="158"/>
      <c r="B76" s="159"/>
      <c r="C76" s="106"/>
      <c r="D76" s="16"/>
    </row>
    <row r="77" spans="1:4" ht="20.25" x14ac:dyDescent="0.3">
      <c r="A77" s="158"/>
      <c r="B77" s="159"/>
      <c r="C77" s="106"/>
      <c r="D77" s="16"/>
    </row>
    <row r="78" spans="1:4" ht="20.25" x14ac:dyDescent="0.3">
      <c r="A78" s="158"/>
      <c r="B78" s="159"/>
      <c r="C78" s="106"/>
      <c r="D78" s="16"/>
    </row>
    <row r="79" spans="1:4" ht="20.25" x14ac:dyDescent="0.3">
      <c r="A79" s="158"/>
      <c r="B79" s="159"/>
      <c r="C79" s="106"/>
      <c r="D79" s="16"/>
    </row>
    <row r="80" spans="1:4" ht="20.25" x14ac:dyDescent="0.3">
      <c r="A80" s="158"/>
      <c r="B80" s="159"/>
      <c r="C80" s="106"/>
      <c r="D80" s="16"/>
    </row>
    <row r="81" spans="1:4" ht="20.25" x14ac:dyDescent="0.3">
      <c r="A81" s="158"/>
      <c r="B81" s="159"/>
      <c r="C81" s="106"/>
      <c r="D81" s="16"/>
    </row>
    <row r="82" spans="1:4" ht="20.25" x14ac:dyDescent="0.3">
      <c r="A82" s="158"/>
      <c r="B82" s="159"/>
      <c r="C82" s="106"/>
      <c r="D82" s="16"/>
    </row>
    <row r="83" spans="1:4" ht="20.25" x14ac:dyDescent="0.3">
      <c r="A83" s="158"/>
      <c r="B83" s="159"/>
      <c r="C83" s="106"/>
      <c r="D83" s="16"/>
    </row>
    <row r="84" spans="1:4" ht="20.25" x14ac:dyDescent="0.3">
      <c r="A84" s="158"/>
      <c r="B84" s="159"/>
      <c r="C84" s="106"/>
      <c r="D84" s="16"/>
    </row>
    <row r="85" spans="1:4" ht="20.25" x14ac:dyDescent="0.3">
      <c r="A85" s="158"/>
      <c r="B85" s="159"/>
      <c r="C85" s="106"/>
      <c r="D85" s="16"/>
    </row>
    <row r="86" spans="1:4" ht="20.25" x14ac:dyDescent="0.3">
      <c r="A86" s="158"/>
      <c r="B86" s="159"/>
      <c r="C86" s="106"/>
      <c r="D86" s="16"/>
    </row>
    <row r="87" spans="1:4" ht="20.25" x14ac:dyDescent="0.3">
      <c r="A87" s="158"/>
      <c r="B87" s="159"/>
      <c r="C87" s="106"/>
      <c r="D87" s="16"/>
    </row>
    <row r="88" spans="1:4" ht="20.25" x14ac:dyDescent="0.3">
      <c r="A88" s="158"/>
      <c r="B88" s="159"/>
      <c r="C88" s="106"/>
      <c r="D88" s="16"/>
    </row>
    <row r="89" spans="1:4" ht="20.25" x14ac:dyDescent="0.3">
      <c r="A89" s="158"/>
      <c r="B89" s="159"/>
      <c r="C89" s="106"/>
      <c r="D89" s="16"/>
    </row>
    <row r="90" spans="1:4" ht="20.25" x14ac:dyDescent="0.3">
      <c r="A90" s="158"/>
      <c r="B90" s="159"/>
      <c r="C90" s="106"/>
      <c r="D90" s="16"/>
    </row>
    <row r="91" spans="1:4" ht="20.25" x14ac:dyDescent="0.3">
      <c r="A91" s="158"/>
      <c r="B91" s="159"/>
      <c r="C91" s="106"/>
      <c r="D91" s="16"/>
    </row>
    <row r="92" spans="1:4" ht="20.25" x14ac:dyDescent="0.3">
      <c r="A92" s="158"/>
      <c r="B92" s="159"/>
      <c r="C92" s="106"/>
      <c r="D92" s="16"/>
    </row>
    <row r="93" spans="1:4" ht="20.25" x14ac:dyDescent="0.3">
      <c r="A93" s="158"/>
      <c r="B93" s="159"/>
      <c r="C93" s="106"/>
      <c r="D93" s="16"/>
    </row>
    <row r="94" spans="1:4" ht="20.25" x14ac:dyDescent="0.3">
      <c r="A94" s="158"/>
      <c r="B94" s="159"/>
      <c r="C94" s="106"/>
      <c r="D94" s="16"/>
    </row>
    <row r="95" spans="1:4" ht="20.25" x14ac:dyDescent="0.3">
      <c r="A95" s="158"/>
      <c r="B95" s="159"/>
      <c r="C95" s="106"/>
      <c r="D95" s="16"/>
    </row>
    <row r="96" spans="1:4" ht="20.25" x14ac:dyDescent="0.3">
      <c r="A96" s="158"/>
      <c r="B96" s="159"/>
      <c r="C96" s="106"/>
      <c r="D96" s="16"/>
    </row>
    <row r="97" spans="1:4" ht="20.25" x14ac:dyDescent="0.3">
      <c r="A97" s="158"/>
      <c r="B97" s="159"/>
      <c r="C97" s="106"/>
      <c r="D97" s="16"/>
    </row>
    <row r="98" spans="1:4" ht="20.25" x14ac:dyDescent="0.3">
      <c r="A98" s="158"/>
      <c r="B98" s="159"/>
      <c r="C98" s="106"/>
      <c r="D98" s="16"/>
    </row>
    <row r="99" spans="1:4" ht="20.25" x14ac:dyDescent="0.3">
      <c r="A99" s="158"/>
      <c r="B99" s="159"/>
      <c r="C99" s="106"/>
      <c r="D99" s="16"/>
    </row>
    <row r="100" spans="1:4" ht="20.25" x14ac:dyDescent="0.3">
      <c r="A100" s="158"/>
      <c r="B100" s="159"/>
      <c r="C100" s="106"/>
      <c r="D100" s="16"/>
    </row>
    <row r="101" spans="1:4" ht="20.25" x14ac:dyDescent="0.3">
      <c r="A101" s="158"/>
      <c r="B101" s="159"/>
      <c r="C101" s="106"/>
      <c r="D101" s="16"/>
    </row>
    <row r="102" spans="1:4" ht="20.25" x14ac:dyDescent="0.3">
      <c r="A102" s="158"/>
      <c r="B102" s="159"/>
      <c r="C102" s="106"/>
      <c r="D102" s="16"/>
    </row>
    <row r="103" spans="1:4" ht="20.25" x14ac:dyDescent="0.3">
      <c r="A103" s="158"/>
      <c r="B103" s="159"/>
      <c r="C103" s="106"/>
      <c r="D103" s="16"/>
    </row>
    <row r="104" spans="1:4" ht="20.25" x14ac:dyDescent="0.3">
      <c r="A104" s="158"/>
      <c r="B104" s="159"/>
      <c r="C104" s="106"/>
      <c r="D104" s="16"/>
    </row>
    <row r="105" spans="1:4" ht="20.25" x14ac:dyDescent="0.3">
      <c r="A105" s="158"/>
      <c r="B105" s="159"/>
      <c r="C105" s="106"/>
      <c r="D105" s="16"/>
    </row>
    <row r="106" spans="1:4" ht="20.25" x14ac:dyDescent="0.3">
      <c r="A106" s="158"/>
      <c r="B106" s="159"/>
      <c r="C106" s="106"/>
      <c r="D106" s="16"/>
    </row>
    <row r="107" spans="1:4" ht="20.25" x14ac:dyDescent="0.3">
      <c r="A107" s="158"/>
      <c r="B107" s="159"/>
      <c r="C107" s="106"/>
      <c r="D107" s="16"/>
    </row>
    <row r="108" spans="1:4" ht="20.25" x14ac:dyDescent="0.3">
      <c r="A108" s="158"/>
      <c r="B108" s="159"/>
      <c r="C108" s="106"/>
      <c r="D108" s="16"/>
    </row>
    <row r="109" spans="1:4" ht="20.25" x14ac:dyDescent="0.3">
      <c r="A109" s="158"/>
      <c r="B109" s="159"/>
      <c r="C109" s="106"/>
      <c r="D109" s="16"/>
    </row>
    <row r="110" spans="1:4" ht="20.25" x14ac:dyDescent="0.3">
      <c r="A110" s="158"/>
      <c r="B110" s="159"/>
      <c r="C110" s="106"/>
      <c r="D110" s="16"/>
    </row>
    <row r="111" spans="1:4" ht="20.25" x14ac:dyDescent="0.3">
      <c r="A111" s="158"/>
      <c r="B111" s="159"/>
      <c r="C111" s="106"/>
      <c r="D111" s="16"/>
    </row>
    <row r="112" spans="1:4" ht="20.25" x14ac:dyDescent="0.3">
      <c r="A112" s="158"/>
      <c r="B112" s="159"/>
      <c r="C112" s="106"/>
      <c r="D112" s="16"/>
    </row>
    <row r="113" spans="1:4" ht="20.25" x14ac:dyDescent="0.3">
      <c r="A113" s="158"/>
      <c r="B113" s="159"/>
      <c r="C113" s="106"/>
      <c r="D113" s="16"/>
    </row>
    <row r="114" spans="1:4" ht="20.25" x14ac:dyDescent="0.3">
      <c r="A114" s="158"/>
      <c r="B114" s="159"/>
      <c r="C114" s="106"/>
      <c r="D114" s="16"/>
    </row>
    <row r="115" spans="1:4" ht="20.25" x14ac:dyDescent="0.3">
      <c r="A115" s="158"/>
      <c r="B115" s="159"/>
      <c r="C115" s="106"/>
      <c r="D115" s="16"/>
    </row>
    <row r="116" spans="1:4" ht="20.25" x14ac:dyDescent="0.3">
      <c r="A116" s="158"/>
      <c r="B116" s="159"/>
      <c r="C116" s="106"/>
      <c r="D116" s="16"/>
    </row>
    <row r="117" spans="1:4" ht="20.25" x14ac:dyDescent="0.3">
      <c r="A117" s="158"/>
      <c r="B117" s="159"/>
      <c r="C117" s="106"/>
      <c r="D117" s="16"/>
    </row>
    <row r="118" spans="1:4" ht="20.25" x14ac:dyDescent="0.3">
      <c r="A118" s="158"/>
      <c r="B118" s="159"/>
      <c r="C118" s="106"/>
      <c r="D118" s="16"/>
    </row>
    <row r="119" spans="1:4" ht="20.25" x14ac:dyDescent="0.3">
      <c r="A119" s="158"/>
      <c r="B119" s="159"/>
      <c r="C119" s="106"/>
      <c r="D119" s="16"/>
    </row>
    <row r="120" spans="1:4" ht="20.25" x14ac:dyDescent="0.3">
      <c r="A120" s="158"/>
      <c r="B120" s="159"/>
      <c r="C120" s="106"/>
      <c r="D120" s="16"/>
    </row>
    <row r="121" spans="1:4" ht="20.25" x14ac:dyDescent="0.3">
      <c r="A121" s="158"/>
      <c r="B121" s="159"/>
      <c r="C121" s="106"/>
      <c r="D121" s="16"/>
    </row>
    <row r="122" spans="1:4" ht="20.25" x14ac:dyDescent="0.3">
      <c r="A122" s="158"/>
      <c r="B122" s="159"/>
      <c r="C122" s="106"/>
      <c r="D122" s="16"/>
    </row>
    <row r="123" spans="1:4" ht="20.25" x14ac:dyDescent="0.3">
      <c r="A123" s="158"/>
      <c r="B123" s="159"/>
      <c r="C123" s="16"/>
      <c r="D123" s="16"/>
    </row>
    <row r="124" spans="1:4" ht="20.25" x14ac:dyDescent="0.3">
      <c r="A124" s="158"/>
      <c r="B124" s="159"/>
      <c r="C124" s="16"/>
      <c r="D124" s="16"/>
    </row>
    <row r="125" spans="1:4" ht="20.25" x14ac:dyDescent="0.3">
      <c r="A125" s="158"/>
      <c r="B125" s="159"/>
      <c r="C125" s="16"/>
      <c r="D125" s="16"/>
    </row>
    <row r="126" spans="1:4" ht="20.25" x14ac:dyDescent="0.3">
      <c r="A126" s="158"/>
      <c r="B126" s="159"/>
      <c r="C126" s="16"/>
      <c r="D126" s="16"/>
    </row>
    <row r="127" spans="1:4" ht="20.25" x14ac:dyDescent="0.3">
      <c r="A127" s="158"/>
      <c r="B127" s="159"/>
      <c r="C127" s="16"/>
      <c r="D127" s="16"/>
    </row>
    <row r="128" spans="1:4" ht="20.25" x14ac:dyDescent="0.3">
      <c r="A128" s="158"/>
      <c r="B128" s="159"/>
      <c r="C128" s="16"/>
      <c r="D128" s="16"/>
    </row>
    <row r="129" spans="1:4" ht="20.25" x14ac:dyDescent="0.3">
      <c r="A129" s="158"/>
      <c r="B129" s="159"/>
      <c r="C129" s="16"/>
      <c r="D129" s="16"/>
    </row>
    <row r="130" spans="1:4" ht="20.25" x14ac:dyDescent="0.3">
      <c r="A130" s="158"/>
      <c r="B130" s="159"/>
      <c r="C130" s="16"/>
      <c r="D130" s="16"/>
    </row>
    <row r="131" spans="1:4" ht="20.25" x14ac:dyDescent="0.3">
      <c r="A131" s="158"/>
      <c r="B131" s="159"/>
      <c r="C131" s="16"/>
      <c r="D131" s="16"/>
    </row>
    <row r="132" spans="1:4" ht="20.25" x14ac:dyDescent="0.3">
      <c r="A132" s="158"/>
      <c r="B132" s="159"/>
      <c r="C132" s="16"/>
      <c r="D132" s="16"/>
    </row>
    <row r="133" spans="1:4" ht="20.25" x14ac:dyDescent="0.3">
      <c r="A133" s="158"/>
      <c r="B133" s="159"/>
      <c r="C133" s="16"/>
      <c r="D133" s="16"/>
    </row>
    <row r="134" spans="1:4" ht="20.25" x14ac:dyDescent="0.3">
      <c r="A134" s="158"/>
      <c r="B134" s="159"/>
      <c r="C134" s="16"/>
      <c r="D134" s="16"/>
    </row>
    <row r="135" spans="1:4" ht="20.25" x14ac:dyDescent="0.3">
      <c r="A135" s="158"/>
      <c r="B135" s="159"/>
      <c r="C135" s="16"/>
      <c r="D135" s="16"/>
    </row>
    <row r="136" spans="1:4" ht="20.25" x14ac:dyDescent="0.3">
      <c r="A136" s="158"/>
      <c r="B136" s="159"/>
      <c r="C136" s="16"/>
      <c r="D136" s="16"/>
    </row>
    <row r="137" spans="1:4" ht="20.25" x14ac:dyDescent="0.3">
      <c r="A137" s="158"/>
      <c r="B137" s="159"/>
      <c r="C137" s="16"/>
      <c r="D137" s="16"/>
    </row>
    <row r="138" spans="1:4" ht="20.25" x14ac:dyDescent="0.3">
      <c r="A138" s="158"/>
      <c r="B138" s="159"/>
      <c r="C138" s="16"/>
      <c r="D138" s="16"/>
    </row>
    <row r="139" spans="1:4" ht="20.25" x14ac:dyDescent="0.3">
      <c r="A139" s="158"/>
      <c r="B139" s="159"/>
      <c r="C139" s="16"/>
      <c r="D139" s="16"/>
    </row>
    <row r="140" spans="1:4" ht="20.25" x14ac:dyDescent="0.3">
      <c r="A140" s="158"/>
      <c r="B140" s="159"/>
      <c r="C140" s="16"/>
      <c r="D140" s="16"/>
    </row>
    <row r="141" spans="1:4" ht="20.25" x14ac:dyDescent="0.3">
      <c r="A141" s="158"/>
      <c r="B141" s="159"/>
      <c r="C141" s="16"/>
      <c r="D141" s="16"/>
    </row>
    <row r="142" spans="1:4" ht="20.25" x14ac:dyDescent="0.3">
      <c r="A142" s="158"/>
      <c r="B142" s="159"/>
      <c r="C142" s="16"/>
      <c r="D142" s="16"/>
    </row>
    <row r="143" spans="1:4" ht="20.25" x14ac:dyDescent="0.3">
      <c r="A143" s="158"/>
      <c r="B143" s="159"/>
      <c r="C143" s="16"/>
      <c r="D143" s="16"/>
    </row>
    <row r="144" spans="1:4" ht="20.25" x14ac:dyDescent="0.3">
      <c r="A144" s="158"/>
      <c r="B144" s="159"/>
      <c r="C144" s="16"/>
      <c r="D144" s="16"/>
    </row>
    <row r="145" spans="1:4" ht="20.25" x14ac:dyDescent="0.3">
      <c r="A145" s="158"/>
      <c r="B145" s="159"/>
      <c r="C145" s="16"/>
      <c r="D145" s="16"/>
    </row>
    <row r="146" spans="1:4" ht="20.25" x14ac:dyDescent="0.3">
      <c r="A146" s="158"/>
      <c r="B146" s="159"/>
      <c r="C146" s="16"/>
      <c r="D146" s="16"/>
    </row>
    <row r="147" spans="1:4" ht="20.25" x14ac:dyDescent="0.3">
      <c r="A147" s="158"/>
      <c r="B147" s="159"/>
      <c r="C147" s="16"/>
      <c r="D147" s="16"/>
    </row>
    <row r="148" spans="1:4" ht="20.25" x14ac:dyDescent="0.3">
      <c r="A148" s="158"/>
      <c r="B148" s="159"/>
      <c r="C148" s="16"/>
      <c r="D148" s="16"/>
    </row>
    <row r="149" spans="1:4" ht="20.25" x14ac:dyDescent="0.3">
      <c r="A149" s="158"/>
      <c r="B149" s="159"/>
      <c r="C149" s="16"/>
      <c r="D149" s="16"/>
    </row>
    <row r="150" spans="1:4" ht="20.25" x14ac:dyDescent="0.3">
      <c r="A150" s="158"/>
      <c r="B150" s="159"/>
      <c r="C150" s="16"/>
      <c r="D150" s="16"/>
    </row>
    <row r="151" spans="1:4" ht="20.25" x14ac:dyDescent="0.3">
      <c r="A151" s="158"/>
      <c r="B151" s="159"/>
      <c r="C151" s="16"/>
      <c r="D151" s="16"/>
    </row>
    <row r="152" spans="1:4" ht="20.25" x14ac:dyDescent="0.3">
      <c r="A152" s="158"/>
      <c r="B152" s="159"/>
      <c r="C152" s="16"/>
      <c r="D152" s="16"/>
    </row>
    <row r="153" spans="1:4" ht="20.25" x14ac:dyDescent="0.3">
      <c r="A153" s="158"/>
      <c r="B153" s="159"/>
      <c r="C153" s="16"/>
      <c r="D153" s="16"/>
    </row>
    <row r="154" spans="1:4" ht="20.25" x14ac:dyDescent="0.3">
      <c r="A154" s="158"/>
      <c r="B154" s="159"/>
      <c r="C154" s="16"/>
      <c r="D154" s="16"/>
    </row>
    <row r="155" spans="1:4" ht="20.25" x14ac:dyDescent="0.3">
      <c r="A155" s="158"/>
      <c r="B155" s="159"/>
      <c r="C155" s="16"/>
      <c r="D155" s="16"/>
    </row>
    <row r="156" spans="1:4" ht="20.25" x14ac:dyDescent="0.3">
      <c r="A156" s="158"/>
      <c r="B156" s="159"/>
      <c r="C156" s="16"/>
      <c r="D156" s="16"/>
    </row>
    <row r="157" spans="1:4" ht="20.25" x14ac:dyDescent="0.3">
      <c r="A157" s="158"/>
      <c r="B157" s="159"/>
      <c r="C157" s="16"/>
      <c r="D157" s="16"/>
    </row>
    <row r="158" spans="1:4" ht="20.25" x14ac:dyDescent="0.3">
      <c r="A158" s="158"/>
      <c r="B158" s="159"/>
      <c r="C158" s="16"/>
      <c r="D158" s="16"/>
    </row>
    <row r="159" spans="1:4" ht="20.25" x14ac:dyDescent="0.3">
      <c r="A159" s="158"/>
      <c r="B159" s="159"/>
      <c r="C159" s="16"/>
      <c r="D159" s="16"/>
    </row>
    <row r="160" spans="1:4" ht="20.25" x14ac:dyDescent="0.3">
      <c r="A160" s="158"/>
      <c r="B160" s="159"/>
      <c r="C160" s="16"/>
      <c r="D160" s="16"/>
    </row>
    <row r="161" spans="1:4" ht="20.25" x14ac:dyDescent="0.3">
      <c r="A161" s="158"/>
      <c r="B161" s="159"/>
      <c r="C161" s="16"/>
      <c r="D161" s="16"/>
    </row>
    <row r="162" spans="1:4" ht="20.25" x14ac:dyDescent="0.3">
      <c r="A162" s="158"/>
      <c r="B162" s="159"/>
      <c r="C162" s="16"/>
      <c r="D162" s="16"/>
    </row>
    <row r="163" spans="1:4" ht="20.25" x14ac:dyDescent="0.3">
      <c r="A163" s="158"/>
      <c r="B163" s="159"/>
      <c r="C163" s="16"/>
      <c r="D163" s="16"/>
    </row>
    <row r="164" spans="1:4" ht="20.25" x14ac:dyDescent="0.3">
      <c r="A164" s="158"/>
      <c r="B164" s="159"/>
      <c r="C164" s="16"/>
      <c r="D164" s="16"/>
    </row>
    <row r="165" spans="1:4" ht="20.25" x14ac:dyDescent="0.3">
      <c r="A165" s="158"/>
      <c r="B165" s="159"/>
      <c r="C165" s="16"/>
      <c r="D165" s="16"/>
    </row>
    <row r="166" spans="1:4" ht="20.25" x14ac:dyDescent="0.3">
      <c r="A166" s="158"/>
      <c r="B166" s="159"/>
      <c r="C166" s="16"/>
      <c r="D166" s="16"/>
    </row>
    <row r="167" spans="1:4" ht="20.25" x14ac:dyDescent="0.3">
      <c r="A167" s="158"/>
      <c r="B167" s="159"/>
      <c r="C167" s="16"/>
      <c r="D167" s="16"/>
    </row>
    <row r="168" spans="1:4" ht="20.25" x14ac:dyDescent="0.3">
      <c r="A168" s="158"/>
      <c r="B168" s="159"/>
      <c r="C168" s="16"/>
      <c r="D168" s="16"/>
    </row>
    <row r="169" spans="1:4" ht="20.25" x14ac:dyDescent="0.3">
      <c r="A169" s="158"/>
      <c r="B169" s="159"/>
      <c r="C169" s="16"/>
      <c r="D169" s="16"/>
    </row>
    <row r="170" spans="1:4" ht="20.25" x14ac:dyDescent="0.3">
      <c r="A170" s="158"/>
      <c r="B170" s="159"/>
      <c r="C170" s="16"/>
      <c r="D170" s="16"/>
    </row>
    <row r="171" spans="1:4" ht="20.25" x14ac:dyDescent="0.3">
      <c r="A171" s="158"/>
      <c r="B171" s="159"/>
      <c r="C171" s="16"/>
      <c r="D171" s="16"/>
    </row>
    <row r="172" spans="1:4" ht="20.25" x14ac:dyDescent="0.3">
      <c r="A172" s="158"/>
      <c r="B172" s="159"/>
      <c r="C172" s="16"/>
      <c r="D172" s="16"/>
    </row>
    <row r="173" spans="1:4" ht="20.25" x14ac:dyDescent="0.3">
      <c r="A173" s="158"/>
      <c r="B173" s="159"/>
      <c r="C173" s="16"/>
      <c r="D173" s="16"/>
    </row>
    <row r="174" spans="1:4" ht="20.25" x14ac:dyDescent="0.3">
      <c r="A174" s="158"/>
      <c r="B174" s="159"/>
      <c r="C174" s="16"/>
      <c r="D174" s="16"/>
    </row>
    <row r="175" spans="1:4" ht="20.25" x14ac:dyDescent="0.3">
      <c r="A175" s="158"/>
      <c r="B175" s="159"/>
      <c r="C175" s="16"/>
      <c r="D175" s="16"/>
    </row>
    <row r="176" spans="1:4" ht="20.25" x14ac:dyDescent="0.3">
      <c r="A176" s="158"/>
      <c r="B176" s="159"/>
      <c r="C176" s="16"/>
      <c r="D176" s="16"/>
    </row>
    <row r="177" spans="1:4" ht="20.25" x14ac:dyDescent="0.3">
      <c r="A177" s="158"/>
      <c r="B177" s="159"/>
      <c r="C177" s="16"/>
      <c r="D177" s="16"/>
    </row>
    <row r="178" spans="1:4" ht="20.25" x14ac:dyDescent="0.3">
      <c r="A178" s="158"/>
      <c r="B178" s="159"/>
      <c r="C178" s="16"/>
      <c r="D178" s="16"/>
    </row>
    <row r="179" spans="1:4" ht="20.25" x14ac:dyDescent="0.3">
      <c r="A179" s="158"/>
      <c r="B179" s="159"/>
      <c r="C179" s="16"/>
      <c r="D179" s="16"/>
    </row>
    <row r="180" spans="1:4" ht="20.25" x14ac:dyDescent="0.3">
      <c r="A180" s="158"/>
      <c r="B180" s="159"/>
      <c r="C180" s="16"/>
      <c r="D180" s="16"/>
    </row>
    <row r="181" spans="1:4" ht="20.25" x14ac:dyDescent="0.3">
      <c r="A181" s="158"/>
      <c r="B181" s="159"/>
      <c r="C181" s="16"/>
      <c r="D181" s="16"/>
    </row>
    <row r="182" spans="1:4" ht="20.25" x14ac:dyDescent="0.3">
      <c r="A182" s="158"/>
      <c r="B182" s="159"/>
      <c r="C182" s="16"/>
      <c r="D182" s="16"/>
    </row>
    <row r="183" spans="1:4" ht="20.25" x14ac:dyDescent="0.3">
      <c r="A183" s="158"/>
      <c r="B183" s="159"/>
      <c r="C183" s="16"/>
      <c r="D183" s="16"/>
    </row>
    <row r="184" spans="1:4" ht="20.25" x14ac:dyDescent="0.3">
      <c r="A184" s="158"/>
      <c r="B184" s="159"/>
      <c r="C184" s="16"/>
      <c r="D184" s="16"/>
    </row>
    <row r="185" spans="1:4" ht="20.25" x14ac:dyDescent="0.3">
      <c r="A185" s="158"/>
      <c r="B185" s="159"/>
      <c r="C185" s="16"/>
      <c r="D185" s="16"/>
    </row>
    <row r="186" spans="1:4" ht="20.25" x14ac:dyDescent="0.3">
      <c r="A186" s="158"/>
      <c r="B186" s="159"/>
      <c r="C186" s="16"/>
      <c r="D186" s="16"/>
    </row>
    <row r="187" spans="1:4" ht="20.25" x14ac:dyDescent="0.3">
      <c r="A187" s="158"/>
      <c r="B187" s="159"/>
      <c r="C187" s="16"/>
      <c r="D187" s="16"/>
    </row>
    <row r="188" spans="1:4" ht="20.25" x14ac:dyDescent="0.3">
      <c r="A188" s="158"/>
      <c r="B188" s="159"/>
      <c r="C188" s="16"/>
      <c r="D188" s="16"/>
    </row>
    <row r="189" spans="1:4" ht="20.25" x14ac:dyDescent="0.3">
      <c r="A189" s="158"/>
      <c r="B189" s="159"/>
      <c r="C189" s="16"/>
      <c r="D189" s="16"/>
    </row>
    <row r="190" spans="1:4" ht="20.25" x14ac:dyDescent="0.3">
      <c r="A190" s="158"/>
      <c r="B190" s="159"/>
      <c r="C190" s="16"/>
      <c r="D190" s="16"/>
    </row>
    <row r="191" spans="1:4" ht="20.25" x14ac:dyDescent="0.3">
      <c r="A191" s="158"/>
      <c r="B191" s="159"/>
      <c r="C191" s="16"/>
      <c r="D191" s="16"/>
    </row>
    <row r="192" spans="1:4" ht="20.25" x14ac:dyDescent="0.3">
      <c r="A192" s="158"/>
      <c r="B192" s="159"/>
      <c r="C192" s="16"/>
      <c r="D192" s="16"/>
    </row>
    <row r="193" spans="1:4" ht="20.25" x14ac:dyDescent="0.3">
      <c r="A193" s="158"/>
      <c r="B193" s="159"/>
      <c r="C193" s="16"/>
      <c r="D193" s="16"/>
    </row>
    <row r="194" spans="1:4" ht="20.25" x14ac:dyDescent="0.3">
      <c r="A194" s="158"/>
      <c r="B194" s="159"/>
      <c r="C194" s="16"/>
      <c r="D194" s="16"/>
    </row>
    <row r="195" spans="1:4" ht="20.25" x14ac:dyDescent="0.3">
      <c r="A195" s="158"/>
      <c r="B195" s="159"/>
      <c r="C195" s="16"/>
      <c r="D195" s="16"/>
    </row>
    <row r="196" spans="1:4" ht="20.25" x14ac:dyDescent="0.3">
      <c r="A196" s="158"/>
      <c r="B196" s="159"/>
      <c r="C196" s="16"/>
      <c r="D196" s="16"/>
    </row>
    <row r="197" spans="1:4" ht="20.25" x14ac:dyDescent="0.3">
      <c r="A197" s="158"/>
      <c r="B197" s="159"/>
      <c r="C197" s="16"/>
      <c r="D197" s="16"/>
    </row>
    <row r="198" spans="1:4" ht="20.25" x14ac:dyDescent="0.3">
      <c r="A198" s="158"/>
      <c r="B198" s="159"/>
      <c r="C198" s="16"/>
      <c r="D198" s="16"/>
    </row>
    <row r="199" spans="1:4" ht="20.25" x14ac:dyDescent="0.3">
      <c r="A199" s="158"/>
      <c r="B199" s="159"/>
      <c r="C199" s="16"/>
      <c r="D199" s="16"/>
    </row>
    <row r="200" spans="1:4" ht="20.25" x14ac:dyDescent="0.3">
      <c r="A200" s="158"/>
      <c r="B200" s="159"/>
      <c r="C200" s="16"/>
      <c r="D200" s="16"/>
    </row>
    <row r="201" spans="1:4" ht="20.25" x14ac:dyDescent="0.3">
      <c r="A201" s="158"/>
      <c r="B201" s="159"/>
      <c r="C201" s="16"/>
      <c r="D201" s="16"/>
    </row>
    <row r="202" spans="1:4" ht="20.25" x14ac:dyDescent="0.3">
      <c r="A202" s="158"/>
      <c r="B202" s="159"/>
      <c r="C202" s="16"/>
      <c r="D202" s="16"/>
    </row>
    <row r="203" spans="1:4" ht="20.25" x14ac:dyDescent="0.3">
      <c r="A203" s="158"/>
      <c r="B203" s="159"/>
      <c r="C203" s="16"/>
      <c r="D203" s="16"/>
    </row>
    <row r="204" spans="1:4" ht="20.25" x14ac:dyDescent="0.3">
      <c r="A204" s="158"/>
      <c r="B204" s="159"/>
      <c r="C204" s="16"/>
      <c r="D204" s="16"/>
    </row>
    <row r="205" spans="1:4" ht="20.25" x14ac:dyDescent="0.3">
      <c r="A205" s="158"/>
      <c r="B205" s="159"/>
      <c r="C205" s="16"/>
      <c r="D205" s="16"/>
    </row>
    <row r="206" spans="1:4" ht="20.25" x14ac:dyDescent="0.3">
      <c r="A206" s="158"/>
      <c r="B206" s="159"/>
      <c r="C206" s="16"/>
      <c r="D206" s="16"/>
    </row>
    <row r="207" spans="1:4" ht="20.25" x14ac:dyDescent="0.3">
      <c r="A207" s="158"/>
      <c r="B207" s="159"/>
      <c r="C207" s="16"/>
      <c r="D207" s="16"/>
    </row>
    <row r="208" spans="1:4" ht="20.25" x14ac:dyDescent="0.3">
      <c r="A208" s="158"/>
      <c r="B208" s="159"/>
      <c r="C208" s="16"/>
      <c r="D208" s="16"/>
    </row>
    <row r="209" spans="1:8" x14ac:dyDescent="0.3">
      <c r="A209" s="6"/>
      <c r="B209" s="159"/>
      <c r="C209" s="159"/>
      <c r="D209" s="159"/>
    </row>
    <row r="210" spans="1:8" ht="20.25" x14ac:dyDescent="0.3">
      <c r="A210" s="6"/>
      <c r="B210" s="15" t="s">
        <v>79</v>
      </c>
      <c r="C210" s="15" t="s">
        <v>126</v>
      </c>
      <c r="D210" s="160" t="s">
        <v>79</v>
      </c>
      <c r="E210" s="160" t="s">
        <v>126</v>
      </c>
    </row>
    <row r="211" spans="1:8" ht="20.25" x14ac:dyDescent="0.3">
      <c r="A211" s="6"/>
      <c r="B211" s="161" t="s">
        <v>81</v>
      </c>
      <c r="C211" s="161" t="s">
        <v>55</v>
      </c>
      <c r="D211" s="111" t="s">
        <v>81</v>
      </c>
      <c r="F211" s="111" t="str">
        <f>IF(NOT(ISBLANK(D211)),D211,IF(NOT(ISBLANK(E211)),"     "&amp;E211,FALSE))</f>
        <v>Afectación Económica o presupuestal</v>
      </c>
      <c r="G211" s="111" t="s">
        <v>81</v>
      </c>
      <c r="H211" s="111" t="str">
        <f ca="1">IF(NOT(ISERROR(MATCH(G211,_xlfn.ANCHORARRAY(B222),0))),F224&amp;"Por favor no seleccionar los criterios de impacto",G211)</f>
        <v>Afectación Económica o presupuestal</v>
      </c>
    </row>
    <row r="212" spans="1:8" ht="20.25" x14ac:dyDescent="0.3">
      <c r="A212" s="6"/>
      <c r="B212" s="161" t="s">
        <v>81</v>
      </c>
      <c r="C212" s="161" t="s">
        <v>84</v>
      </c>
      <c r="E212" s="111" t="s">
        <v>55</v>
      </c>
      <c r="F212" s="111" t="str">
        <f t="shared" ref="F212:F222" si="0">IF(NOT(ISBLANK(D212)),D212,IF(NOT(ISBLANK(E212)),"     "&amp;E212,FALSE))</f>
        <v xml:space="preserve">     Afectación menor a 10 SMLMV .</v>
      </c>
    </row>
    <row r="213" spans="1:8" ht="20.25" x14ac:dyDescent="0.3">
      <c r="A213" s="6"/>
      <c r="B213" s="161" t="s">
        <v>81</v>
      </c>
      <c r="C213" s="161" t="s">
        <v>85</v>
      </c>
      <c r="E213" s="111" t="s">
        <v>84</v>
      </c>
      <c r="F213" s="111" t="str">
        <f t="shared" si="0"/>
        <v xml:space="preserve">     Entre 10 y 50 SMLMV </v>
      </c>
    </row>
    <row r="214" spans="1:8" ht="20.25" x14ac:dyDescent="0.3">
      <c r="A214" s="6"/>
      <c r="B214" s="161" t="s">
        <v>81</v>
      </c>
      <c r="C214" s="161" t="s">
        <v>86</v>
      </c>
      <c r="E214" s="111" t="s">
        <v>85</v>
      </c>
      <c r="F214" s="111" t="str">
        <f t="shared" si="0"/>
        <v xml:space="preserve">     Entre 50 y 100 SMLMV </v>
      </c>
    </row>
    <row r="215" spans="1:8" ht="20.25" x14ac:dyDescent="0.3">
      <c r="A215" s="6"/>
      <c r="B215" s="161" t="s">
        <v>81</v>
      </c>
      <c r="C215" s="161" t="s">
        <v>87</v>
      </c>
      <c r="E215" s="111" t="s">
        <v>86</v>
      </c>
      <c r="F215" s="111" t="str">
        <f t="shared" si="0"/>
        <v xml:space="preserve">     Entre 100 y 500 SMLMV </v>
      </c>
    </row>
    <row r="216" spans="1:8" ht="20.25" x14ac:dyDescent="0.3">
      <c r="A216" s="6"/>
      <c r="B216" s="161" t="s">
        <v>54</v>
      </c>
      <c r="C216" s="161" t="s">
        <v>88</v>
      </c>
      <c r="E216" s="111" t="s">
        <v>87</v>
      </c>
      <c r="F216" s="111" t="str">
        <f t="shared" si="0"/>
        <v xml:space="preserve">     Mayor a 500 SMLMV </v>
      </c>
    </row>
    <row r="217" spans="1:8" ht="20.25" x14ac:dyDescent="0.3">
      <c r="A217" s="6"/>
      <c r="B217" s="161" t="s">
        <v>54</v>
      </c>
      <c r="C217" s="161" t="s">
        <v>89</v>
      </c>
      <c r="D217" s="111" t="s">
        <v>54</v>
      </c>
      <c r="F217" s="111" t="str">
        <f t="shared" si="0"/>
        <v>Pérdida Reputacional</v>
      </c>
    </row>
    <row r="218" spans="1:8" ht="20.25" x14ac:dyDescent="0.3">
      <c r="A218" s="6"/>
      <c r="B218" s="161" t="s">
        <v>54</v>
      </c>
      <c r="C218" s="161" t="s">
        <v>91</v>
      </c>
      <c r="E218" s="111" t="s">
        <v>88</v>
      </c>
      <c r="F218" s="111" t="str">
        <f t="shared" si="0"/>
        <v xml:space="preserve">     El riesgo afecta la imagen de alguna área de la organización</v>
      </c>
    </row>
    <row r="219" spans="1:8" ht="20.25" x14ac:dyDescent="0.3">
      <c r="A219" s="6"/>
      <c r="B219" s="161" t="s">
        <v>54</v>
      </c>
      <c r="C219" s="161" t="s">
        <v>90</v>
      </c>
      <c r="E219" s="111" t="s">
        <v>89</v>
      </c>
      <c r="F219" s="111" t="str">
        <f t="shared" si="0"/>
        <v xml:space="preserve">     El riesgo afecta la imagen de la entidad internamente, de conocimiento general, nivel interno, de junta dircetiva y accionistas y/o de provedores</v>
      </c>
    </row>
    <row r="220" spans="1:8" ht="20.25" x14ac:dyDescent="0.3">
      <c r="A220" s="6"/>
      <c r="B220" s="161" t="s">
        <v>54</v>
      </c>
      <c r="C220" s="161" t="s">
        <v>109</v>
      </c>
      <c r="E220" s="111" t="s">
        <v>91</v>
      </c>
      <c r="F220" s="111" t="str">
        <f t="shared" si="0"/>
        <v xml:space="preserve">     El riesgo afecta la imagen de la entidad con algunos usuarios de relevancia frente al logro de los objetivos</v>
      </c>
    </row>
    <row r="221" spans="1:8" x14ac:dyDescent="0.3">
      <c r="A221" s="6"/>
      <c r="B221" s="162"/>
      <c r="C221" s="162"/>
      <c r="E221" s="111" t="s">
        <v>90</v>
      </c>
      <c r="F221" s="111" t="str">
        <f t="shared" si="0"/>
        <v xml:space="preserve">     El riesgo afecta la imagen de de la entidad con efecto publicitario sostenido a nivel de sector administrativo, nivel departamental o municipal</v>
      </c>
    </row>
    <row r="222" spans="1:8" x14ac:dyDescent="0.3">
      <c r="A222" s="6"/>
      <c r="B222" s="162" t="e" cm="1">
        <f t="array" aca="1" ref="B222:B224" ca="1">_xlfn.UNIQUE(Tabla1[[#All],[Criterios]])</f>
        <v>#NAME?</v>
      </c>
      <c r="C222" s="162"/>
      <c r="E222" s="111" t="s">
        <v>109</v>
      </c>
      <c r="F222" s="111" t="str">
        <f t="shared" si="0"/>
        <v xml:space="preserve">     El riesgo afecta la imagen de la entidad a nivel nacional, con efecto publicitarios sostenible a nivel país</v>
      </c>
    </row>
    <row r="223" spans="1:8" x14ac:dyDescent="0.3">
      <c r="A223" s="6"/>
      <c r="B223" s="162" t="e">
        <f ca="1"/>
        <v>#NAME?</v>
      </c>
      <c r="C223" s="162"/>
    </row>
    <row r="224" spans="1:8" x14ac:dyDescent="0.3">
      <c r="B224" s="162" t="e">
        <f ca="1"/>
        <v>#NAME?</v>
      </c>
      <c r="C224" s="162"/>
      <c r="F224" s="163" t="s">
        <v>128</v>
      </c>
    </row>
    <row r="225" spans="2:6" x14ac:dyDescent="0.3">
      <c r="B225" s="164"/>
      <c r="C225" s="164"/>
      <c r="F225" s="163" t="s">
        <v>129</v>
      </c>
    </row>
    <row r="226" spans="2:6" x14ac:dyDescent="0.3">
      <c r="B226" s="164"/>
      <c r="C226" s="164"/>
    </row>
    <row r="227" spans="2:6" x14ac:dyDescent="0.3">
      <c r="B227" s="164"/>
      <c r="C227" s="164"/>
    </row>
    <row r="228" spans="2:6" x14ac:dyDescent="0.3">
      <c r="B228" s="164"/>
      <c r="C228" s="164"/>
      <c r="D228" s="164"/>
    </row>
    <row r="229" spans="2:6" x14ac:dyDescent="0.3">
      <c r="B229" s="164"/>
      <c r="C229" s="164"/>
      <c r="D229" s="164"/>
    </row>
    <row r="230" spans="2:6" x14ac:dyDescent="0.3">
      <c r="B230" s="164"/>
      <c r="C230" s="164"/>
      <c r="D230" s="164"/>
    </row>
    <row r="231" spans="2:6" x14ac:dyDescent="0.3">
      <c r="B231" s="164"/>
      <c r="C231" s="164"/>
      <c r="D231" s="164"/>
    </row>
    <row r="232" spans="2:6" x14ac:dyDescent="0.3">
      <c r="B232" s="164"/>
      <c r="C232" s="164"/>
      <c r="D232" s="164"/>
    </row>
    <row r="233" spans="2:6" x14ac:dyDescent="0.3">
      <c r="B233" s="164"/>
      <c r="C233" s="164"/>
      <c r="D233" s="164"/>
    </row>
  </sheetData>
  <mergeCells count="1">
    <mergeCell ref="B2:D2"/>
  </mergeCells>
  <dataValidations disablePrompts="1" count="1">
    <dataValidation type="list" allowBlank="1" showInputMessage="1" showErrorMessage="1" sqref="G211">
      <formula1>$F$211:$F$222</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G17"/>
  <sheetViews>
    <sheetView showRowColHeaders="0" workbookViewId="0"/>
  </sheetViews>
  <sheetFormatPr baseColWidth="10" defaultColWidth="14.28515625" defaultRowHeight="12.75" x14ac:dyDescent="0.2"/>
  <cols>
    <col min="1" max="2" width="14.28515625" style="60" collapsed="1"/>
    <col min="3" max="3" width="17" style="60" customWidth="1" collapsed="1"/>
    <col min="4" max="4" width="14.28515625" style="60" collapsed="1"/>
    <col min="5" max="5" width="46" style="60" customWidth="1" collapsed="1"/>
    <col min="6" max="16384" width="14.28515625" style="60" collapsed="1"/>
  </cols>
  <sheetData>
    <row r="1" spans="1:7" ht="13.5" thickBot="1" x14ac:dyDescent="0.25"/>
    <row r="2" spans="1:7" ht="24" customHeight="1" thickBot="1" x14ac:dyDescent="0.25">
      <c r="A2" s="165"/>
      <c r="B2" s="563" t="s">
        <v>238</v>
      </c>
      <c r="C2" s="564"/>
      <c r="D2" s="564"/>
      <c r="E2" s="564"/>
      <c r="F2" s="565"/>
      <c r="G2" s="165"/>
    </row>
    <row r="3" spans="1:7" ht="16.5" thickBot="1" x14ac:dyDescent="0.3">
      <c r="A3" s="165"/>
      <c r="B3" s="166"/>
      <c r="C3" s="166"/>
      <c r="D3" s="166"/>
      <c r="E3" s="166"/>
      <c r="F3" s="166"/>
      <c r="G3" s="165"/>
    </row>
    <row r="4" spans="1:7" ht="16.5" thickBot="1" x14ac:dyDescent="0.25">
      <c r="A4" s="165"/>
      <c r="B4" s="569" t="s">
        <v>235</v>
      </c>
      <c r="C4" s="570"/>
      <c r="D4" s="570"/>
      <c r="E4" s="155" t="s">
        <v>236</v>
      </c>
      <c r="F4" s="156" t="s">
        <v>237</v>
      </c>
      <c r="G4" s="165"/>
    </row>
    <row r="5" spans="1:7" ht="31.5" x14ac:dyDescent="0.2">
      <c r="A5" s="165"/>
      <c r="B5" s="571" t="s">
        <v>60</v>
      </c>
      <c r="C5" s="573" t="s">
        <v>13</v>
      </c>
      <c r="D5" s="127" t="s">
        <v>14</v>
      </c>
      <c r="E5" s="61" t="s">
        <v>61</v>
      </c>
      <c r="F5" s="62">
        <v>0.25</v>
      </c>
      <c r="G5" s="165"/>
    </row>
    <row r="6" spans="1:7" ht="47.25" x14ac:dyDescent="0.2">
      <c r="A6" s="165"/>
      <c r="B6" s="572"/>
      <c r="C6" s="574"/>
      <c r="D6" s="128" t="s">
        <v>15</v>
      </c>
      <c r="E6" s="63" t="s">
        <v>62</v>
      </c>
      <c r="F6" s="64">
        <v>0.15</v>
      </c>
      <c r="G6" s="165"/>
    </row>
    <row r="7" spans="1:7" ht="47.25" x14ac:dyDescent="0.2">
      <c r="A7" s="165"/>
      <c r="B7" s="572"/>
      <c r="C7" s="574"/>
      <c r="D7" s="128" t="s">
        <v>16</v>
      </c>
      <c r="E7" s="63" t="s">
        <v>63</v>
      </c>
      <c r="F7" s="64">
        <v>0.1</v>
      </c>
      <c r="G7" s="165"/>
    </row>
    <row r="8" spans="1:7" ht="63" x14ac:dyDescent="0.2">
      <c r="A8" s="165"/>
      <c r="B8" s="572"/>
      <c r="C8" s="574" t="s">
        <v>17</v>
      </c>
      <c r="D8" s="128" t="s">
        <v>10</v>
      </c>
      <c r="E8" s="63" t="s">
        <v>64</v>
      </c>
      <c r="F8" s="64">
        <v>0.25</v>
      </c>
      <c r="G8" s="165"/>
    </row>
    <row r="9" spans="1:7" ht="31.5" x14ac:dyDescent="0.2">
      <c r="A9" s="165"/>
      <c r="B9" s="572"/>
      <c r="C9" s="574"/>
      <c r="D9" s="128" t="s">
        <v>9</v>
      </c>
      <c r="E9" s="63" t="s">
        <v>65</v>
      </c>
      <c r="F9" s="64">
        <v>0.15</v>
      </c>
      <c r="G9" s="165"/>
    </row>
    <row r="10" spans="1:7" ht="47.25" x14ac:dyDescent="0.2">
      <c r="A10" s="165"/>
      <c r="B10" s="572" t="s">
        <v>143</v>
      </c>
      <c r="C10" s="574" t="s">
        <v>18</v>
      </c>
      <c r="D10" s="128" t="s">
        <v>19</v>
      </c>
      <c r="E10" s="63" t="s">
        <v>66</v>
      </c>
      <c r="F10" s="65" t="s">
        <v>67</v>
      </c>
      <c r="G10" s="165"/>
    </row>
    <row r="11" spans="1:7" ht="63" x14ac:dyDescent="0.2">
      <c r="A11" s="165"/>
      <c r="B11" s="572"/>
      <c r="C11" s="574"/>
      <c r="D11" s="128" t="s">
        <v>20</v>
      </c>
      <c r="E11" s="63" t="s">
        <v>68</v>
      </c>
      <c r="F11" s="65" t="s">
        <v>67</v>
      </c>
      <c r="G11" s="165"/>
    </row>
    <row r="12" spans="1:7" ht="47.25" x14ac:dyDescent="0.2">
      <c r="A12" s="165"/>
      <c r="B12" s="572"/>
      <c r="C12" s="574" t="s">
        <v>21</v>
      </c>
      <c r="D12" s="128" t="s">
        <v>22</v>
      </c>
      <c r="E12" s="63" t="s">
        <v>69</v>
      </c>
      <c r="F12" s="65" t="s">
        <v>67</v>
      </c>
      <c r="G12" s="165"/>
    </row>
    <row r="13" spans="1:7" ht="47.25" x14ac:dyDescent="0.2">
      <c r="A13" s="165"/>
      <c r="B13" s="572"/>
      <c r="C13" s="574"/>
      <c r="D13" s="128" t="s">
        <v>23</v>
      </c>
      <c r="E13" s="63" t="s">
        <v>70</v>
      </c>
      <c r="F13" s="65" t="s">
        <v>67</v>
      </c>
      <c r="G13" s="165"/>
    </row>
    <row r="14" spans="1:7" ht="31.5" x14ac:dyDescent="0.2">
      <c r="A14" s="165"/>
      <c r="B14" s="572"/>
      <c r="C14" s="574" t="s">
        <v>24</v>
      </c>
      <c r="D14" s="128" t="s">
        <v>110</v>
      </c>
      <c r="E14" s="63" t="s">
        <v>113</v>
      </c>
      <c r="F14" s="65" t="s">
        <v>67</v>
      </c>
      <c r="G14" s="165"/>
    </row>
    <row r="15" spans="1:7" ht="32.25" thickBot="1" x14ac:dyDescent="0.25">
      <c r="A15" s="165"/>
      <c r="B15" s="575"/>
      <c r="C15" s="576"/>
      <c r="D15" s="129" t="s">
        <v>111</v>
      </c>
      <c r="E15" s="66" t="s">
        <v>112</v>
      </c>
      <c r="F15" s="67" t="s">
        <v>67</v>
      </c>
      <c r="G15" s="165"/>
    </row>
    <row r="16" spans="1:7" ht="49.5" customHeight="1" x14ac:dyDescent="0.2">
      <c r="A16" s="165"/>
      <c r="B16" s="568" t="s">
        <v>140</v>
      </c>
      <c r="C16" s="568"/>
      <c r="D16" s="568"/>
      <c r="E16" s="568"/>
      <c r="F16" s="568"/>
      <c r="G16" s="165"/>
    </row>
    <row r="17" spans="2:2" ht="27" customHeight="1" x14ac:dyDescent="0.25">
      <c r="B17" s="68"/>
    </row>
  </sheetData>
  <mergeCells count="10">
    <mergeCell ref="B2:F2"/>
    <mergeCell ref="B16:F16"/>
    <mergeCell ref="B4:D4"/>
    <mergeCell ref="B5:B9"/>
    <mergeCell ref="C5:C7"/>
    <mergeCell ref="C8:C9"/>
    <mergeCell ref="B10:B15"/>
    <mergeCell ref="C10:C11"/>
    <mergeCell ref="C12:C13"/>
    <mergeCell ref="C14:C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election activeCell="E15" sqref="E15"/>
    </sheetView>
  </sheetViews>
  <sheetFormatPr baseColWidth="10" defaultRowHeight="15" x14ac:dyDescent="0.25"/>
  <sheetData>
    <row r="2" spans="2:5" x14ac:dyDescent="0.25">
      <c r="B2" t="s">
        <v>31</v>
      </c>
      <c r="E2" t="s">
        <v>116</v>
      </c>
    </row>
    <row r="3" spans="2:5" x14ac:dyDescent="0.25">
      <c r="B3" t="s">
        <v>32</v>
      </c>
      <c r="E3" t="s">
        <v>115</v>
      </c>
    </row>
    <row r="4" spans="2:5" x14ac:dyDescent="0.25">
      <c r="B4" t="s">
        <v>119</v>
      </c>
      <c r="E4" t="s">
        <v>196</v>
      </c>
    </row>
    <row r="5" spans="2:5" x14ac:dyDescent="0.25">
      <c r="B5" t="s">
        <v>118</v>
      </c>
    </row>
    <row r="8" spans="2:5" x14ac:dyDescent="0.25">
      <c r="B8" t="s">
        <v>188</v>
      </c>
    </row>
    <row r="9" spans="2:5" x14ac:dyDescent="0.25">
      <c r="B9" t="s">
        <v>40</v>
      </c>
    </row>
    <row r="10" spans="2:5" x14ac:dyDescent="0.25">
      <c r="B10" t="s">
        <v>41</v>
      </c>
    </row>
    <row r="13" spans="2:5" x14ac:dyDescent="0.25">
      <c r="B13" t="s">
        <v>195</v>
      </c>
    </row>
    <row r="14" spans="2:5" x14ac:dyDescent="0.25">
      <c r="B14" t="s">
        <v>189</v>
      </c>
    </row>
    <row r="15" spans="2:5" x14ac:dyDescent="0.25">
      <c r="B15" t="s">
        <v>190</v>
      </c>
    </row>
    <row r="16" spans="2:5" x14ac:dyDescent="0.25">
      <c r="B16" t="s">
        <v>191</v>
      </c>
    </row>
    <row r="17" spans="2:2" x14ac:dyDescent="0.25">
      <c r="B17" t="s">
        <v>192</v>
      </c>
    </row>
    <row r="18" spans="2:2" x14ac:dyDescent="0.25">
      <c r="B18" t="s">
        <v>193</v>
      </c>
    </row>
    <row r="19" spans="2:2" x14ac:dyDescent="0.25">
      <c r="B19" t="s">
        <v>194</v>
      </c>
    </row>
  </sheetData>
  <sortState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CONTEXTO</vt:lpstr>
      <vt:lpstr>MAPA DE RIESGO</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Sandra Milena Mendoza Amado</cp:lastModifiedBy>
  <cp:lastPrinted>2020-05-13T01:12:22Z</cp:lastPrinted>
  <dcterms:created xsi:type="dcterms:W3CDTF">2020-03-24T23:12:47Z</dcterms:created>
  <dcterms:modified xsi:type="dcterms:W3CDTF">2022-03-25T05:00:12Z</dcterms:modified>
</cp:coreProperties>
</file>