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D:\ALCALDIA\Mapa de riesgos por proceso\2021\Dic 31\Seg. Mapa de Riesgos de Gestión 31 Dic 2021\OFAI\"/>
    </mc:Choice>
  </mc:AlternateContent>
  <bookViews>
    <workbookView xWindow="0" yWindow="0" windowWidth="24000" windowHeight="8430" tabRatio="882" activeTab="2"/>
  </bookViews>
  <sheets>
    <sheet name="Intructivo" sheetId="20" r:id="rId1"/>
    <sheet name="CONTEXTO" sheetId="22" r:id="rId2"/>
    <sheet name="MAPA DE RIESGO"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62913"/>
  <pivotCaches>
    <pivotCache cacheId="0" r:id="rId11"/>
  </pivotCaches>
</workbook>
</file>

<file path=xl/calcChain.xml><?xml version="1.0" encoding="utf-8"?>
<calcChain xmlns="http://schemas.openxmlformats.org/spreadsheetml/2006/main">
  <c r="U16" i="1" l="1"/>
  <c r="U17" i="1"/>
  <c r="R16" i="1"/>
  <c r="R17" i="1"/>
  <c r="R18" i="1"/>
  <c r="U18" i="1"/>
  <c r="R19" i="1"/>
  <c r="U19" i="1"/>
  <c r="R20" i="1"/>
  <c r="U20" i="1"/>
  <c r="R21" i="1"/>
  <c r="U21" i="1"/>
  <c r="L18" i="1"/>
  <c r="L20" i="1"/>
  <c r="L19" i="1"/>
  <c r="L21" i="1"/>
  <c r="Y20" i="1" l="1"/>
  <c r="Z20" i="1" s="1"/>
  <c r="Y18" i="1"/>
  <c r="Z18" i="1" s="1"/>
  <c r="Y21" i="1"/>
  <c r="Z21" i="1" s="1"/>
  <c r="AC21" i="1"/>
  <c r="AB21" i="1" s="1"/>
  <c r="AC20" i="1"/>
  <c r="AB20" i="1" s="1"/>
  <c r="AD20" i="1" s="1"/>
  <c r="Y19" i="1"/>
  <c r="Z19" i="1" s="1"/>
  <c r="AA18" i="1"/>
  <c r="AC19" i="1"/>
  <c r="AB19" i="1" s="1"/>
  <c r="AA20" i="1"/>
  <c r="AC18" i="1"/>
  <c r="AB18" i="1" s="1"/>
  <c r="AA21" i="1" l="1"/>
  <c r="AD21" i="1"/>
  <c r="AA19" i="1"/>
  <c r="AD19" i="1"/>
  <c r="L16" i="19"/>
  <c r="AD18" i="1"/>
  <c r="I16" i="1" l="1"/>
  <c r="J16" i="1" s="1"/>
  <c r="L33" i="1"/>
  <c r="L41" i="1"/>
  <c r="L51" i="1"/>
  <c r="L69" i="1"/>
  <c r="L50" i="1"/>
  <c r="L57" i="1"/>
  <c r="L62" i="1"/>
  <c r="L59" i="1"/>
  <c r="L23" i="1"/>
  <c r="L66" i="1"/>
  <c r="L72" i="1"/>
  <c r="L60" i="1"/>
  <c r="L45" i="1"/>
  <c r="L56" i="1"/>
  <c r="L75" i="1"/>
  <c r="L37" i="1"/>
  <c r="L29" i="1"/>
  <c r="L27" i="1"/>
  <c r="L26" i="1"/>
  <c r="L44" i="1"/>
  <c r="L36" i="1"/>
  <c r="L38" i="1"/>
  <c r="L65" i="1"/>
  <c r="L25" i="1"/>
  <c r="L31" i="1"/>
  <c r="L49" i="1"/>
  <c r="L24" i="1"/>
  <c r="L74" i="1"/>
  <c r="L63" i="1"/>
  <c r="L53" i="1"/>
  <c r="L55" i="1"/>
  <c r="L47" i="1"/>
  <c r="L43" i="1"/>
  <c r="L54" i="1"/>
  <c r="L73" i="1"/>
  <c r="L32" i="1"/>
  <c r="L68" i="1"/>
  <c r="L30" i="1"/>
  <c r="L39" i="1"/>
  <c r="L71" i="1"/>
  <c r="L42" i="1"/>
  <c r="L48" i="1"/>
  <c r="L35" i="1"/>
  <c r="L61" i="1"/>
  <c r="F222" i="13" l="1"/>
  <c r="F212" i="13"/>
  <c r="F213" i="13"/>
  <c r="F214" i="13"/>
  <c r="F215" i="13"/>
  <c r="F216" i="13"/>
  <c r="F217" i="13"/>
  <c r="F218" i="13"/>
  <c r="F219" i="13"/>
  <c r="F220" i="13"/>
  <c r="F221" i="13"/>
  <c r="F211" i="13"/>
  <c r="B222" i="13" a="1"/>
  <c r="L17" i="1"/>
  <c r="B222" i="13" l="1"/>
  <c r="R58" i="1"/>
  <c r="R53" i="1"/>
  <c r="R4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U75" i="1" l="1"/>
  <c r="R75" i="1"/>
  <c r="U74" i="1"/>
  <c r="R74" i="1"/>
  <c r="U73" i="1"/>
  <c r="R73" i="1"/>
  <c r="U72" i="1"/>
  <c r="R72" i="1"/>
  <c r="U71" i="1"/>
  <c r="R71" i="1"/>
  <c r="U70" i="1"/>
  <c r="R70" i="1"/>
  <c r="I70" i="1"/>
  <c r="J70" i="1" s="1"/>
  <c r="U69" i="1"/>
  <c r="R69" i="1"/>
  <c r="U68" i="1"/>
  <c r="R68" i="1"/>
  <c r="U66" i="1"/>
  <c r="R66" i="1"/>
  <c r="U65" i="1"/>
  <c r="R65" i="1"/>
  <c r="U64" i="1"/>
  <c r="R64" i="1"/>
  <c r="I64" i="1"/>
  <c r="J64" i="1" s="1"/>
  <c r="U63" i="1"/>
  <c r="R63" i="1"/>
  <c r="U62" i="1"/>
  <c r="R62" i="1"/>
  <c r="U61" i="1"/>
  <c r="R61" i="1"/>
  <c r="U60" i="1"/>
  <c r="R60" i="1"/>
  <c r="U59" i="1"/>
  <c r="R59" i="1"/>
  <c r="U58" i="1"/>
  <c r="I58" i="1"/>
  <c r="J58" i="1" s="1"/>
  <c r="U57" i="1"/>
  <c r="R57" i="1"/>
  <c r="U56" i="1"/>
  <c r="R56" i="1"/>
  <c r="U55" i="1"/>
  <c r="R55" i="1"/>
  <c r="U54" i="1"/>
  <c r="R54" i="1"/>
  <c r="U53" i="1"/>
  <c r="U52" i="1"/>
  <c r="R52" i="1"/>
  <c r="I52" i="1"/>
  <c r="J52" i="1" s="1"/>
  <c r="U51" i="1"/>
  <c r="R51" i="1"/>
  <c r="U50" i="1"/>
  <c r="R50" i="1"/>
  <c r="U49" i="1"/>
  <c r="R49" i="1"/>
  <c r="U48" i="1"/>
  <c r="R48" i="1"/>
  <c r="U47" i="1"/>
  <c r="U46" i="1"/>
  <c r="R46" i="1"/>
  <c r="I46" i="1"/>
  <c r="J46" i="1" s="1"/>
  <c r="U45" i="1"/>
  <c r="R45" i="1"/>
  <c r="U44" i="1"/>
  <c r="R44" i="1"/>
  <c r="U43" i="1"/>
  <c r="R43" i="1"/>
  <c r="U42" i="1"/>
  <c r="R42" i="1"/>
  <c r="U41" i="1"/>
  <c r="R41" i="1"/>
  <c r="U40" i="1"/>
  <c r="R40" i="1"/>
  <c r="I40" i="1"/>
  <c r="J40" i="1" s="1"/>
  <c r="U39" i="1"/>
  <c r="R39" i="1"/>
  <c r="U38" i="1"/>
  <c r="R38" i="1"/>
  <c r="U37" i="1"/>
  <c r="R37" i="1"/>
  <c r="U36" i="1"/>
  <c r="R36" i="1"/>
  <c r="U35" i="1"/>
  <c r="R35" i="1"/>
  <c r="U34" i="1"/>
  <c r="R34" i="1"/>
  <c r="I34" i="1"/>
  <c r="J34" i="1" s="1"/>
  <c r="U33" i="1"/>
  <c r="R33" i="1"/>
  <c r="U32" i="1"/>
  <c r="R32" i="1"/>
  <c r="U31" i="1"/>
  <c r="R31" i="1"/>
  <c r="U30" i="1"/>
  <c r="R30" i="1"/>
  <c r="U29" i="1"/>
  <c r="R29" i="1"/>
  <c r="U28" i="1"/>
  <c r="R28" i="1"/>
  <c r="I28" i="1"/>
  <c r="J28" i="1" s="1"/>
  <c r="I22" i="1"/>
  <c r="U27" i="1"/>
  <c r="R27" i="1"/>
  <c r="U26" i="1"/>
  <c r="R26" i="1"/>
  <c r="U25" i="1"/>
  <c r="R25" i="1"/>
  <c r="U24" i="1"/>
  <c r="R24" i="1"/>
  <c r="U23" i="1"/>
  <c r="R23" i="1"/>
  <c r="U22" i="1"/>
  <c r="R22" i="1"/>
  <c r="AC56" i="1" l="1"/>
  <c r="AB56" i="1" s="1"/>
  <c r="AC57" i="1"/>
  <c r="AB57" i="1" s="1"/>
  <c r="J22" i="1"/>
  <c r="Y70" i="1"/>
  <c r="Y64" i="1"/>
  <c r="Y58" i="1"/>
  <c r="Y52" i="1"/>
  <c r="Y56" i="1"/>
  <c r="Y57" i="1"/>
  <c r="Y46" i="1"/>
  <c r="Y40" i="1"/>
  <c r="Y34" i="1"/>
  <c r="Y28" i="1"/>
  <c r="Y22" i="1"/>
  <c r="Z70" i="1" l="1"/>
  <c r="AA70" i="1"/>
  <c r="Y71" i="1" s="1"/>
  <c r="Z71" i="1" s="1"/>
  <c r="Z64" i="1"/>
  <c r="AA64" i="1"/>
  <c r="Y65" i="1" s="1"/>
  <c r="AA65" i="1" s="1"/>
  <c r="Y66" i="1" s="1"/>
  <c r="Z58" i="1"/>
  <c r="AA58" i="1"/>
  <c r="Y59" i="1" s="1"/>
  <c r="AA59" i="1" s="1"/>
  <c r="Y60" i="1" s="1"/>
  <c r="Z57" i="1"/>
  <c r="AA57" i="1"/>
  <c r="Z56" i="1"/>
  <c r="AA56" i="1"/>
  <c r="Z52" i="1"/>
  <c r="AA52" i="1"/>
  <c r="Z46" i="1"/>
  <c r="AA46" i="1"/>
  <c r="Y47" i="1" s="1"/>
  <c r="AA47" i="1" s="1"/>
  <c r="Y48" i="1" s="1"/>
  <c r="Z40" i="1"/>
  <c r="AA40" i="1"/>
  <c r="Z34" i="1"/>
  <c r="AA34" i="1"/>
  <c r="Y35" i="1" s="1"/>
  <c r="AA35" i="1" s="1"/>
  <c r="Y36" i="1" s="1"/>
  <c r="Z36" i="1" s="1"/>
  <c r="Z28" i="1"/>
  <c r="AA28" i="1"/>
  <c r="Y29" i="1" s="1"/>
  <c r="Z29" i="1" s="1"/>
  <c r="Z22" i="1"/>
  <c r="AA22" i="1"/>
  <c r="Y23" i="1" s="1"/>
  <c r="Z65" i="1" l="1"/>
  <c r="Z59" i="1"/>
  <c r="AA29" i="1"/>
  <c r="Y30" i="1" s="1"/>
  <c r="Z30" i="1" s="1"/>
  <c r="Z47" i="1"/>
  <c r="Z35" i="1"/>
  <c r="Z48" i="1"/>
  <c r="AA48" i="1"/>
  <c r="AA66" i="1"/>
  <c r="Y63" i="1" s="1"/>
  <c r="Y68" i="1"/>
  <c r="Y69" i="1"/>
  <c r="Y32" i="1"/>
  <c r="Z63" i="1" l="1"/>
  <c r="AA63" i="1"/>
  <c r="Y74" i="1"/>
  <c r="Y75" i="1"/>
  <c r="Z32" i="1"/>
  <c r="AA32" i="1"/>
  <c r="Y33" i="1" s="1"/>
  <c r="Z33" i="1" s="1"/>
  <c r="Y16" i="1"/>
  <c r="Z16" i="1" s="1"/>
  <c r="Z75" i="1" l="1"/>
  <c r="AA75" i="1"/>
  <c r="Z74" i="1"/>
  <c r="AA74" i="1"/>
  <c r="AA33" i="1"/>
  <c r="AA16" i="1" l="1"/>
  <c r="Y17" i="1" s="1"/>
  <c r="Z17" i="1" l="1"/>
  <c r="AA17" i="1" l="1"/>
  <c r="AC35" i="1" l="1"/>
  <c r="AC34" i="1"/>
  <c r="AB34" i="1" s="1"/>
  <c r="AC72" i="1"/>
  <c r="AC65" i="1"/>
  <c r="AC64" i="1"/>
  <c r="AC47" i="1"/>
  <c r="AC46" i="1"/>
  <c r="AB46" i="1" s="1"/>
  <c r="AC59" i="1"/>
  <c r="AC58" i="1"/>
  <c r="AB58" i="1" s="1"/>
  <c r="AC23" i="1"/>
  <c r="AC22" i="1"/>
  <c r="AB22" i="1" s="1"/>
  <c r="AC29" i="1"/>
  <c r="AC28" i="1"/>
  <c r="AB28" i="1" s="1"/>
  <c r="AC53" i="1"/>
  <c r="AC52" i="1"/>
  <c r="AB52" i="1" s="1"/>
  <c r="AC41" i="1"/>
  <c r="AC40" i="1"/>
  <c r="AB40" i="1" s="1"/>
  <c r="J40" i="19" l="1"/>
  <c r="V30" i="19"/>
  <c r="AH20" i="19"/>
  <c r="J30" i="19"/>
  <c r="V20" i="19"/>
  <c r="AH10" i="19"/>
  <c r="P10" i="19"/>
  <c r="AB50" i="19"/>
  <c r="J50" i="19"/>
  <c r="AB40" i="19"/>
  <c r="P30" i="19"/>
  <c r="V50" i="19"/>
  <c r="P50" i="19"/>
  <c r="AB10" i="19"/>
  <c r="AH30" i="19"/>
  <c r="AH40" i="19"/>
  <c r="J10" i="19"/>
  <c r="AB20" i="19"/>
  <c r="AH50" i="19"/>
  <c r="AD40" i="1"/>
  <c r="V10" i="19"/>
  <c r="P20" i="19"/>
  <c r="J20" i="19"/>
  <c r="P40" i="19"/>
  <c r="V40" i="19"/>
  <c r="AB30" i="19"/>
  <c r="J11" i="19"/>
  <c r="V11" i="19"/>
  <c r="AB21" i="19"/>
  <c r="P31" i="19"/>
  <c r="J31" i="19"/>
  <c r="AB41" i="19"/>
  <c r="AD46" i="1"/>
  <c r="AH41" i="19"/>
  <c r="P41" i="19"/>
  <c r="J21" i="19"/>
  <c r="AB31" i="19"/>
  <c r="AB51" i="19"/>
  <c r="P21" i="19"/>
  <c r="V41" i="19"/>
  <c r="V31" i="19"/>
  <c r="AH21" i="19"/>
  <c r="AB11" i="19"/>
  <c r="P51" i="19"/>
  <c r="V21" i="19"/>
  <c r="AH31" i="19"/>
  <c r="V51" i="19"/>
  <c r="J51" i="19"/>
  <c r="AH51" i="19"/>
  <c r="AH11" i="19"/>
  <c r="J41" i="19"/>
  <c r="P11" i="19"/>
  <c r="AB29" i="1"/>
  <c r="AC30" i="1"/>
  <c r="J47" i="19"/>
  <c r="V27" i="19"/>
  <c r="AH7" i="19"/>
  <c r="P47" i="19"/>
  <c r="AB27" i="19"/>
  <c r="J17" i="19"/>
  <c r="V47" i="19"/>
  <c r="J37" i="19"/>
  <c r="AD22" i="1"/>
  <c r="AB37" i="19"/>
  <c r="J27" i="19"/>
  <c r="V7" i="19"/>
  <c r="AH37" i="19"/>
  <c r="P27" i="19"/>
  <c r="AB7" i="19"/>
  <c r="P17" i="19"/>
  <c r="V17" i="19"/>
  <c r="AH47" i="19"/>
  <c r="P37" i="19"/>
  <c r="AB17" i="19"/>
  <c r="J7" i="19"/>
  <c r="V37" i="19"/>
  <c r="AH17" i="19"/>
  <c r="P7" i="19"/>
  <c r="AH27" i="19"/>
  <c r="AB47" i="19"/>
  <c r="AD58"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64" i="1"/>
  <c r="AC71" i="1"/>
  <c r="AB71" i="1" s="1"/>
  <c r="AD34"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D28"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72" i="1"/>
  <c r="AC73" i="1"/>
  <c r="AC42" i="1"/>
  <c r="AB41" i="1"/>
  <c r="AB47" i="1"/>
  <c r="AC48" i="1"/>
  <c r="AB48" i="1" s="1"/>
  <c r="AC49" i="1"/>
  <c r="V32" i="19"/>
  <c r="P42" i="19"/>
  <c r="J12" i="19"/>
  <c r="J32" i="19"/>
  <c r="AB52" i="19"/>
  <c r="AD52" i="1"/>
  <c r="J22" i="19"/>
  <c r="V22" i="19"/>
  <c r="J52" i="19"/>
  <c r="AH12" i="19"/>
  <c r="J42" i="19"/>
  <c r="AH42" i="19"/>
  <c r="P32" i="19"/>
  <c r="AB12" i="19"/>
  <c r="AH32" i="19"/>
  <c r="AB32" i="19"/>
  <c r="AB42" i="19"/>
  <c r="V42" i="19"/>
  <c r="V12" i="19"/>
  <c r="V52" i="19"/>
  <c r="AB22" i="19"/>
  <c r="AH52" i="19"/>
  <c r="AH22" i="19"/>
  <c r="P22" i="19"/>
  <c r="P12" i="19"/>
  <c r="P52" i="19"/>
  <c r="AC54" i="1"/>
  <c r="AB54" i="1" s="1"/>
  <c r="AC55" i="1"/>
  <c r="AB55" i="1" s="1"/>
  <c r="AB53" i="1"/>
  <c r="AC24" i="1"/>
  <c r="AB23" i="1"/>
  <c r="AB59" i="1"/>
  <c r="AC60" i="1"/>
  <c r="AB65" i="1"/>
  <c r="AC66" i="1"/>
  <c r="AB35" i="1"/>
  <c r="AC36" i="1"/>
  <c r="AB73" i="1" l="1"/>
  <c r="AC74" i="1"/>
  <c r="K35" i="19"/>
  <c r="AC25" i="19"/>
  <c r="K45" i="19"/>
  <c r="AI45" i="19"/>
  <c r="W45" i="19"/>
  <c r="Q35" i="19"/>
  <c r="K55" i="19"/>
  <c r="AC15" i="19"/>
  <c r="Q15" i="19"/>
  <c r="AC35" i="19"/>
  <c r="AI35" i="19"/>
  <c r="Q55" i="19"/>
  <c r="AI25" i="19"/>
  <c r="AD71"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D65"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47" i="1"/>
  <c r="P54" i="19"/>
  <c r="AH14" i="19"/>
  <c r="AB14" i="19"/>
  <c r="AH34" i="19"/>
  <c r="AB54" i="19"/>
  <c r="AH54" i="19"/>
  <c r="AD64" i="1"/>
  <c r="V14" i="19"/>
  <c r="J54" i="19"/>
  <c r="AH44" i="19"/>
  <c r="V54" i="19"/>
  <c r="J14" i="19"/>
  <c r="AH24" i="19"/>
  <c r="V34" i="19"/>
  <c r="AB44" i="19"/>
  <c r="AB34" i="19"/>
  <c r="P14" i="19"/>
  <c r="V24" i="19"/>
  <c r="AB24" i="19"/>
  <c r="V44" i="19"/>
  <c r="P34" i="19"/>
  <c r="J34" i="19"/>
  <c r="P24" i="19"/>
  <c r="J44" i="19"/>
  <c r="J24" i="19"/>
  <c r="P44" i="19"/>
  <c r="AJ21" i="19"/>
  <c r="AD31" i="19"/>
  <c r="R21" i="19"/>
  <c r="AD41" i="19"/>
  <c r="AJ11" i="19"/>
  <c r="AJ51" i="19"/>
  <c r="AD48" i="1"/>
  <c r="L41" i="19"/>
  <c r="AD11" i="19"/>
  <c r="L21" i="19"/>
  <c r="L11" i="19"/>
  <c r="X51" i="19"/>
  <c r="X21" i="19"/>
  <c r="R11" i="19"/>
  <c r="R31" i="19"/>
  <c r="AJ41" i="19"/>
  <c r="L31" i="19"/>
  <c r="R51" i="19"/>
  <c r="X31" i="19"/>
  <c r="X11" i="19"/>
  <c r="X41" i="19"/>
  <c r="AJ31" i="19"/>
  <c r="AD51" i="19"/>
  <c r="R41" i="19"/>
  <c r="AD21" i="19"/>
  <c r="L51" i="19"/>
  <c r="AC25" i="1"/>
  <c r="AB24" i="1"/>
  <c r="AB36" i="1"/>
  <c r="AC37" i="1"/>
  <c r="AB60" i="1"/>
  <c r="AC61" i="1"/>
  <c r="AC31" i="1"/>
  <c r="AB30" i="1"/>
  <c r="AB66" i="1"/>
  <c r="K39" i="19"/>
  <c r="AC39" i="19"/>
  <c r="W29" i="19"/>
  <c r="AI49" i="19"/>
  <c r="W9" i="19"/>
  <c r="AC19" i="19"/>
  <c r="Q49" i="19"/>
  <c r="W49" i="19"/>
  <c r="AC9" i="19"/>
  <c r="AI9" i="19"/>
  <c r="Q29" i="19"/>
  <c r="W39" i="19"/>
  <c r="Q39" i="19"/>
  <c r="AD35"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D59" i="1"/>
  <c r="Q33" i="19"/>
  <c r="AI23" i="19"/>
  <c r="K53" i="19"/>
  <c r="AC23" i="19"/>
  <c r="AC13" i="19"/>
  <c r="W23" i="19"/>
  <c r="W33" i="19"/>
  <c r="Q13" i="19"/>
  <c r="W13" i="19"/>
  <c r="AI13" i="19"/>
  <c r="Q43" i="19"/>
  <c r="Q23" i="19"/>
  <c r="W53" i="19"/>
  <c r="AB49" i="1"/>
  <c r="AC51" i="1"/>
  <c r="AB51" i="1" s="1"/>
  <c r="AC50" i="1"/>
  <c r="AB50" i="1" s="1"/>
  <c r="AB42" i="1"/>
  <c r="AC4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D29" i="1"/>
  <c r="AB61" i="1" l="1"/>
  <c r="AC62" i="1"/>
  <c r="AB74" i="1"/>
  <c r="AC75" i="1"/>
  <c r="AB75" i="1" s="1"/>
  <c r="AC32" i="1"/>
  <c r="AB32" i="1" s="1"/>
  <c r="AB31" i="1"/>
  <c r="AC33" i="1"/>
  <c r="AB33" i="1" s="1"/>
  <c r="AB25" i="1"/>
  <c r="AC26" i="1"/>
  <c r="X8" i="19"/>
  <c r="R48" i="19"/>
  <c r="L8" i="19"/>
  <c r="AD38" i="19"/>
  <c r="AD48" i="19"/>
  <c r="AD8" i="19"/>
  <c r="R18" i="19"/>
  <c r="L38" i="19"/>
  <c r="AD30" i="1"/>
  <c r="AJ28" i="19"/>
  <c r="X18" i="19"/>
  <c r="X48" i="19"/>
  <c r="R28" i="19"/>
  <c r="L18" i="19"/>
  <c r="X28" i="19"/>
  <c r="R8" i="19"/>
  <c r="X38" i="19"/>
  <c r="AJ8" i="19"/>
  <c r="AD18" i="19"/>
  <c r="AJ38" i="19"/>
  <c r="L48" i="19"/>
  <c r="AJ48" i="19"/>
  <c r="AJ18" i="19"/>
  <c r="R38" i="19"/>
  <c r="AD28" i="19"/>
  <c r="L28"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68" i="1"/>
  <c r="AB37" i="1"/>
  <c r="AC38" i="1"/>
  <c r="AB38" i="1" s="1"/>
  <c r="AC39" i="1"/>
  <c r="AB39" i="1" s="1"/>
  <c r="AJ46" i="19"/>
  <c r="AD46" i="19"/>
  <c r="L36" i="19"/>
  <c r="X16" i="19"/>
  <c r="AJ26" i="19"/>
  <c r="L46" i="19"/>
  <c r="X6" i="19"/>
  <c r="R36" i="19"/>
  <c r="X36" i="19"/>
  <c r="R6" i="19"/>
  <c r="AJ6" i="19"/>
  <c r="AD36" i="19"/>
  <c r="R46" i="19"/>
  <c r="AD26" i="19"/>
  <c r="AD16" i="19"/>
  <c r="X46" i="19"/>
  <c r="X26" i="19"/>
  <c r="AJ36" i="19"/>
  <c r="R26" i="19"/>
  <c r="AD6" i="19"/>
  <c r="L6" i="19"/>
  <c r="L26" i="19"/>
  <c r="R16" i="19"/>
  <c r="AJ16" i="19"/>
  <c r="AB43" i="1"/>
  <c r="AC44" i="1"/>
  <c r="AD29" i="19"/>
  <c r="AD19" i="19"/>
  <c r="R39" i="19"/>
  <c r="R9" i="19"/>
  <c r="X49" i="19"/>
  <c r="X9" i="19"/>
  <c r="AD39" i="19"/>
  <c r="R29" i="19"/>
  <c r="L49" i="19"/>
  <c r="X19" i="19"/>
  <c r="X29" i="19"/>
  <c r="X39" i="19"/>
  <c r="L9" i="19"/>
  <c r="AD36" i="1"/>
  <c r="AD9" i="19"/>
  <c r="AJ49" i="19"/>
  <c r="L39" i="19"/>
  <c r="R19" i="19"/>
  <c r="AJ39" i="19"/>
  <c r="AJ29" i="19"/>
  <c r="AJ19" i="19"/>
  <c r="AJ9" i="19"/>
  <c r="AD49" i="19"/>
  <c r="L19" i="19"/>
  <c r="L29" i="19"/>
  <c r="R49" i="19"/>
  <c r="AB44" i="1" l="1"/>
  <c r="AC45" i="1"/>
  <c r="AB45" i="1" s="1"/>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A55" i="19"/>
  <c r="O45" i="19"/>
  <c r="AA15" i="19"/>
  <c r="AM55" i="19"/>
  <c r="O55" i="19"/>
  <c r="AG35" i="19"/>
  <c r="AM25" i="19"/>
  <c r="AM35" i="19"/>
  <c r="AA25" i="19"/>
  <c r="AM45" i="19"/>
  <c r="AG25" i="19"/>
  <c r="AA35" i="19"/>
  <c r="O25" i="19"/>
  <c r="U25" i="19"/>
  <c r="AG45" i="19"/>
  <c r="U35" i="19"/>
  <c r="AA45" i="19"/>
  <c r="AM15" i="19"/>
  <c r="U45" i="19"/>
  <c r="O35" i="19"/>
  <c r="O15" i="19"/>
  <c r="AD75" i="1"/>
  <c r="AG15" i="19"/>
  <c r="U15" i="19"/>
  <c r="AG55" i="19"/>
  <c r="U55" i="19"/>
  <c r="T18" i="19"/>
  <c r="N48" i="19"/>
  <c r="N8" i="19"/>
  <c r="T28" i="19"/>
  <c r="AF38" i="19"/>
  <c r="Z28" i="19"/>
  <c r="Z18" i="19"/>
  <c r="AF8" i="19"/>
  <c r="AD32"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D74" i="1"/>
  <c r="N15" i="19"/>
  <c r="AF55" i="19"/>
  <c r="N55" i="19"/>
  <c r="Z15" i="19"/>
  <c r="AF35" i="19"/>
  <c r="AB62" i="1"/>
  <c r="AC63"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B68" i="1"/>
  <c r="AC69" i="1"/>
  <c r="AB69" i="1" s="1"/>
  <c r="AC27" i="1"/>
  <c r="AB27" i="1" s="1"/>
  <c r="AB26" i="1"/>
  <c r="O8" i="19"/>
  <c r="AA48" i="19"/>
  <c r="AM38" i="19"/>
  <c r="U48" i="19"/>
  <c r="AA18" i="19"/>
  <c r="AG18" i="19"/>
  <c r="AG48" i="19"/>
  <c r="AM18" i="19"/>
  <c r="AA28" i="19"/>
  <c r="AG28" i="19"/>
  <c r="AA8" i="19"/>
  <c r="U18" i="19"/>
  <c r="AG38" i="19"/>
  <c r="U38" i="19"/>
  <c r="AM8" i="19"/>
  <c r="AA38" i="19"/>
  <c r="AM48" i="19"/>
  <c r="U28" i="19"/>
  <c r="O38" i="19"/>
  <c r="U8" i="19"/>
  <c r="AG8" i="19"/>
  <c r="AD33" i="1"/>
  <c r="O18" i="19"/>
  <c r="O28" i="19"/>
  <c r="O48" i="19"/>
  <c r="AM28"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B63" i="1" l="1"/>
  <c r="AD63" i="1" s="1"/>
  <c r="Z69" i="1"/>
  <c r="AA69" i="1"/>
  <c r="Z68" i="1"/>
  <c r="AA68" i="1"/>
  <c r="Z66" i="1"/>
  <c r="AA60" i="1"/>
  <c r="Y61" i="1" s="1"/>
  <c r="Z60" i="1"/>
  <c r="AA71" i="1"/>
  <c r="Y72" i="1" s="1"/>
  <c r="Y41" i="1"/>
  <c r="Y53" i="1"/>
  <c r="Y54" i="1"/>
  <c r="AA3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D56" i="1"/>
  <c r="AD57" i="1"/>
  <c r="AG13" i="19" l="1"/>
  <c r="AM13" i="19"/>
  <c r="L54" i="19"/>
  <c r="L34" i="19"/>
  <c r="L14" i="19"/>
  <c r="AJ54" i="19"/>
  <c r="AJ34" i="19"/>
  <c r="L24" i="19"/>
  <c r="X54" i="19"/>
  <c r="AJ24" i="19"/>
  <c r="R44" i="19"/>
  <c r="R34" i="19"/>
  <c r="AJ14" i="19"/>
  <c r="AD14" i="19"/>
  <c r="R14" i="19"/>
  <c r="X44" i="19"/>
  <c r="AD54" i="19"/>
  <c r="AD24" i="19"/>
  <c r="R24" i="19"/>
  <c r="X14" i="19"/>
  <c r="X34" i="19"/>
  <c r="AD44" i="19"/>
  <c r="L44" i="19"/>
  <c r="AD34" i="19"/>
  <c r="AD66" i="1"/>
  <c r="AJ44" i="19"/>
  <c r="R54" i="19"/>
  <c r="X24" i="19"/>
  <c r="U53" i="19"/>
  <c r="U43" i="19"/>
  <c r="O23" i="19"/>
  <c r="AG43" i="19"/>
  <c r="AA33" i="19"/>
  <c r="AA23" i="19"/>
  <c r="AG53" i="19"/>
  <c r="AM43" i="19"/>
  <c r="O13" i="19"/>
  <c r="AM53" i="19"/>
  <c r="AG33" i="19"/>
  <c r="U23" i="19"/>
  <c r="L43" i="19"/>
  <c r="R13" i="19"/>
  <c r="L13" i="19"/>
  <c r="AD60" i="1"/>
  <c r="AJ53" i="19"/>
  <c r="AD23" i="19"/>
  <c r="AJ43" i="19"/>
  <c r="R33" i="19"/>
  <c r="L23" i="19"/>
  <c r="AJ23" i="19"/>
  <c r="X23" i="19"/>
  <c r="L33" i="19"/>
  <c r="AJ33" i="19"/>
  <c r="AD33" i="19"/>
  <c r="R43" i="19"/>
  <c r="X43" i="19"/>
  <c r="R53" i="19"/>
  <c r="R23" i="19"/>
  <c r="X33" i="19"/>
  <c r="AD53" i="19"/>
  <c r="X53" i="19"/>
  <c r="AD43" i="19"/>
  <c r="X13" i="19"/>
  <c r="AJ13" i="19"/>
  <c r="AD13" i="19"/>
  <c r="L53" i="19"/>
  <c r="O53" i="19"/>
  <c r="O43" i="19"/>
  <c r="U13" i="19"/>
  <c r="U33" i="19"/>
  <c r="AM33" i="19"/>
  <c r="O33" i="19"/>
  <c r="AA13" i="19"/>
  <c r="AA53" i="19"/>
  <c r="Z61" i="1"/>
  <c r="AA61" i="1"/>
  <c r="Y62" i="1" s="1"/>
  <c r="AA30" i="1"/>
  <c r="Y31" i="1" s="1"/>
  <c r="Z54" i="1"/>
  <c r="AA54" i="1"/>
  <c r="Y55" i="1" s="1"/>
  <c r="Z72" i="1"/>
  <c r="AA72" i="1"/>
  <c r="Y73" i="1" s="1"/>
  <c r="Z53" i="1"/>
  <c r="AA53" i="1"/>
  <c r="Y49" i="1"/>
  <c r="Z41" i="1"/>
  <c r="AA41" i="1"/>
  <c r="Y42" i="1" s="1"/>
  <c r="Z42" i="1" s="1"/>
  <c r="Y38" i="1"/>
  <c r="Y37" i="1"/>
  <c r="Z23" i="1"/>
  <c r="AA23" i="1"/>
  <c r="Y24" i="1" s="1"/>
  <c r="Y13" i="19" l="1"/>
  <c r="AE43" i="19"/>
  <c r="S13" i="19"/>
  <c r="AK33" i="19"/>
  <c r="M13" i="19"/>
  <c r="AK53" i="19"/>
  <c r="M23" i="19"/>
  <c r="AE33" i="19"/>
  <c r="M43" i="19"/>
  <c r="AK13" i="19"/>
  <c r="AK43" i="19"/>
  <c r="Y53" i="19"/>
  <c r="S43" i="19"/>
  <c r="AK23" i="19"/>
  <c r="S53" i="19"/>
  <c r="Y33" i="19"/>
  <c r="AD61" i="1"/>
  <c r="S23" i="19"/>
  <c r="AE53" i="19"/>
  <c r="Y23" i="19"/>
  <c r="AE13" i="19"/>
  <c r="Y43" i="19"/>
  <c r="M33" i="19"/>
  <c r="M53" i="19"/>
  <c r="AE23" i="19"/>
  <c r="S33" i="19"/>
  <c r="Z24" i="1"/>
  <c r="AA24" i="1"/>
  <c r="Y25" i="1" s="1"/>
  <c r="K42" i="19"/>
  <c r="Q42" i="19"/>
  <c r="W12" i="19"/>
  <c r="K52" i="19"/>
  <c r="AI52" i="19"/>
  <c r="Q22" i="19"/>
  <c r="Q12" i="19"/>
  <c r="AC52" i="19"/>
  <c r="AC32" i="19"/>
  <c r="W42" i="19"/>
  <c r="K22" i="19"/>
  <c r="W52" i="19"/>
  <c r="Q52" i="19"/>
  <c r="W22" i="19"/>
  <c r="AC22" i="19"/>
  <c r="Q32" i="19"/>
  <c r="AI42" i="19"/>
  <c r="AD53" i="1"/>
  <c r="AI22" i="19"/>
  <c r="AC12" i="19"/>
  <c r="AI12" i="19"/>
  <c r="W32" i="19"/>
  <c r="K32" i="19"/>
  <c r="AC42" i="19"/>
  <c r="AI32" i="19"/>
  <c r="K12" i="19"/>
  <c r="Z73" i="1"/>
  <c r="AA73" i="1"/>
  <c r="W37" i="19"/>
  <c r="AI47" i="19"/>
  <c r="K37" i="19"/>
  <c r="K7" i="19"/>
  <c r="AI7" i="19"/>
  <c r="Q27" i="19"/>
  <c r="AC7" i="19"/>
  <c r="Q17" i="19"/>
  <c r="W17" i="19"/>
  <c r="AC27" i="19"/>
  <c r="W47" i="19"/>
  <c r="W27" i="19"/>
  <c r="AC47" i="19"/>
  <c r="Q37" i="19"/>
  <c r="Q47" i="19"/>
  <c r="AC37" i="19"/>
  <c r="AI27" i="19"/>
  <c r="K17" i="19"/>
  <c r="W7" i="19"/>
  <c r="AI37" i="19"/>
  <c r="Q7" i="19"/>
  <c r="K47" i="19"/>
  <c r="AI17" i="19"/>
  <c r="AD23" i="1"/>
  <c r="K27" i="19"/>
  <c r="AC17" i="19"/>
  <c r="Z37" i="1"/>
  <c r="AA37" i="1"/>
  <c r="AJ55" i="19"/>
  <c r="L45" i="19"/>
  <c r="AD35" i="19"/>
  <c r="R25" i="19"/>
  <c r="AD45" i="19"/>
  <c r="R45" i="19"/>
  <c r="AD55" i="19"/>
  <c r="X15" i="19"/>
  <c r="L25" i="19"/>
  <c r="AJ45" i="19"/>
  <c r="R15" i="19"/>
  <c r="R55" i="19"/>
  <c r="AD25" i="19"/>
  <c r="L55" i="19"/>
  <c r="AJ35" i="19"/>
  <c r="X55" i="19"/>
  <c r="X35" i="19"/>
  <c r="L15" i="19"/>
  <c r="AD72" i="1"/>
  <c r="AD15" i="19"/>
  <c r="X25" i="19"/>
  <c r="AJ15" i="19"/>
  <c r="AJ25" i="19"/>
  <c r="X45" i="19"/>
  <c r="L35" i="19"/>
  <c r="R35" i="19"/>
  <c r="Z49" i="1"/>
  <c r="AA49" i="1"/>
  <c r="Y50" i="1" s="1"/>
  <c r="Z55" i="1"/>
  <c r="AA55" i="1"/>
  <c r="R40" i="19"/>
  <c r="L10" i="19"/>
  <c r="AJ50" i="19"/>
  <c r="L30" i="19"/>
  <c r="AD10" i="19"/>
  <c r="L50" i="19"/>
  <c r="X30" i="19"/>
  <c r="L20" i="19"/>
  <c r="X40" i="19"/>
  <c r="AJ10" i="19"/>
  <c r="AJ40" i="19"/>
  <c r="L40" i="19"/>
  <c r="AJ20" i="19"/>
  <c r="R50" i="19"/>
  <c r="AD30" i="19"/>
  <c r="X50" i="19"/>
  <c r="R10" i="19"/>
  <c r="X10" i="19"/>
  <c r="R20" i="19"/>
  <c r="X20" i="19"/>
  <c r="AJ30" i="19"/>
  <c r="AD20" i="19"/>
  <c r="R30" i="19"/>
  <c r="AD50" i="19"/>
  <c r="AD40" i="19"/>
  <c r="AD42" i="1"/>
  <c r="L32" i="19"/>
  <c r="AJ12" i="19"/>
  <c r="AD54" i="1"/>
  <c r="R52" i="19"/>
  <c r="AD12" i="19"/>
  <c r="L52" i="19"/>
  <c r="R32" i="19"/>
  <c r="AD22" i="19"/>
  <c r="AJ32" i="19"/>
  <c r="X12" i="19"/>
  <c r="X22" i="19"/>
  <c r="X52" i="19"/>
  <c r="R22" i="19"/>
  <c r="AJ42" i="19"/>
  <c r="AD32" i="19"/>
  <c r="R12" i="19"/>
  <c r="AJ22" i="19"/>
  <c r="AD52" i="19"/>
  <c r="X42" i="19"/>
  <c r="AJ52" i="19"/>
  <c r="AD42" i="19"/>
  <c r="L22" i="19"/>
  <c r="L42" i="19"/>
  <c r="R42" i="19"/>
  <c r="X32" i="19"/>
  <c r="L12" i="19"/>
  <c r="Z38" i="1"/>
  <c r="AA38" i="1"/>
  <c r="Y39" i="1" s="1"/>
  <c r="K40" i="19"/>
  <c r="AI20" i="19"/>
  <c r="AI30" i="19"/>
  <c r="W30" i="19"/>
  <c r="W10" i="19"/>
  <c r="AD41" i="1"/>
  <c r="W40" i="19"/>
  <c r="Q20" i="19"/>
  <c r="W50" i="19"/>
  <c r="Q50" i="19"/>
  <c r="AC30" i="19"/>
  <c r="W20" i="19"/>
  <c r="AC50" i="19"/>
  <c r="K10" i="19"/>
  <c r="K20" i="19"/>
  <c r="AC20" i="19"/>
  <c r="AC40" i="19"/>
  <c r="Q10" i="19"/>
  <c r="Q40" i="19"/>
  <c r="AC10" i="19"/>
  <c r="AI50" i="19"/>
  <c r="Q30" i="19"/>
  <c r="K30" i="19"/>
  <c r="AI10" i="19"/>
  <c r="K50" i="19"/>
  <c r="AI40" i="19"/>
  <c r="AA31" i="1"/>
  <c r="Z31" i="1"/>
  <c r="AA42" i="1"/>
  <c r="Y43" i="1" s="1"/>
  <c r="Z62" i="1"/>
  <c r="N43" i="19" s="1"/>
  <c r="AA62" i="1"/>
  <c r="AG24" i="19"/>
  <c r="O44" i="19"/>
  <c r="O24" i="19"/>
  <c r="AM14" i="19"/>
  <c r="AG34" i="19"/>
  <c r="O34" i="19"/>
  <c r="AA44" i="19"/>
  <c r="O14" i="19"/>
  <c r="AA54" i="19"/>
  <c r="U14" i="19"/>
  <c r="AM44" i="19"/>
  <c r="AA34" i="19"/>
  <c r="AM24" i="19"/>
  <c r="AM54" i="19"/>
  <c r="AG14" i="19"/>
  <c r="AM34" i="19"/>
  <c r="U54" i="19"/>
  <c r="AG44" i="19"/>
  <c r="AA24" i="19"/>
  <c r="AG54" i="19"/>
  <c r="U34" i="19"/>
  <c r="U24" i="19"/>
  <c r="AD69" i="1"/>
  <c r="AA14" i="19"/>
  <c r="O54" i="19"/>
  <c r="U44" i="19"/>
  <c r="AM23" i="19"/>
  <c r="AG2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D68" i="1"/>
  <c r="AF53" i="19"/>
  <c r="T43" i="19"/>
  <c r="T23" i="19"/>
  <c r="N33" i="19" l="1"/>
  <c r="N23" i="19"/>
  <c r="AL53" i="19"/>
  <c r="T33" i="19"/>
  <c r="AF13" i="19"/>
  <c r="AL13" i="19"/>
  <c r="AF23" i="19"/>
  <c r="Z33" i="19"/>
  <c r="T13" i="19"/>
  <c r="AL33" i="19"/>
  <c r="Z43" i="19"/>
  <c r="N53" i="19"/>
  <c r="Z23" i="19"/>
  <c r="Z53" i="19"/>
  <c r="AA39" i="1"/>
  <c r="Z39" i="1"/>
  <c r="Z50" i="1"/>
  <c r="AA50" i="1"/>
  <c r="Y51" i="1" s="1"/>
  <c r="AF19" i="19"/>
  <c r="Z9" i="19"/>
  <c r="T49" i="19"/>
  <c r="N29" i="19"/>
  <c r="Z49" i="19"/>
  <c r="AD38" i="1"/>
  <c r="AL29" i="19"/>
  <c r="N19" i="19"/>
  <c r="T19" i="19"/>
  <c r="N39" i="19"/>
  <c r="Z19" i="19"/>
  <c r="AL39" i="19"/>
  <c r="Z39" i="19"/>
  <c r="AL49" i="19"/>
  <c r="AF39" i="19"/>
  <c r="AF49" i="19"/>
  <c r="T9" i="19"/>
  <c r="T29" i="19"/>
  <c r="AL9" i="19"/>
  <c r="N9" i="19"/>
  <c r="AL19" i="19"/>
  <c r="AF9" i="19"/>
  <c r="T39" i="19"/>
  <c r="AF29" i="19"/>
  <c r="Z29" i="19"/>
  <c r="N49" i="19"/>
  <c r="M41" i="19"/>
  <c r="AK31" i="19"/>
  <c r="AE31" i="19"/>
  <c r="Y21" i="19"/>
  <c r="Y11" i="19"/>
  <c r="AD49" i="1"/>
  <c r="S31" i="19"/>
  <c r="AE21" i="19"/>
  <c r="AK11" i="19"/>
  <c r="M31" i="19"/>
  <c r="S51" i="19"/>
  <c r="S11" i="19"/>
  <c r="Y41" i="19"/>
  <c r="M21" i="19"/>
  <c r="M11" i="19"/>
  <c r="S41" i="19"/>
  <c r="M51" i="19"/>
  <c r="AE51" i="19"/>
  <c r="Y31" i="19"/>
  <c r="AK41" i="19"/>
  <c r="AE41" i="19"/>
  <c r="AE11" i="19"/>
  <c r="Y51" i="19"/>
  <c r="AK51" i="19"/>
  <c r="S21" i="19"/>
  <c r="AK21" i="19"/>
  <c r="AK15" i="19"/>
  <c r="M15" i="19"/>
  <c r="AK35" i="19"/>
  <c r="AK55" i="19"/>
  <c r="AE25" i="19"/>
  <c r="AE45" i="19"/>
  <c r="Y35" i="19"/>
  <c r="AK45" i="19"/>
  <c r="Y45" i="19"/>
  <c r="Y25" i="19"/>
  <c r="AD73" i="1"/>
  <c r="M25" i="19"/>
  <c r="AE55" i="19"/>
  <c r="AE35" i="19"/>
  <c r="S35" i="19"/>
  <c r="S55" i="19"/>
  <c r="M35" i="19"/>
  <c r="AK25" i="19"/>
  <c r="M55" i="19"/>
  <c r="S15" i="19"/>
  <c r="AE15" i="19"/>
  <c r="S45" i="19"/>
  <c r="M45" i="19"/>
  <c r="Y55" i="19"/>
  <c r="S25" i="19"/>
  <c r="Y15" i="19"/>
  <c r="N13" i="19"/>
  <c r="Z13" i="19"/>
  <c r="AE8" i="19"/>
  <c r="Y48" i="19"/>
  <c r="AE48" i="19"/>
  <c r="AE38" i="19"/>
  <c r="M8" i="19"/>
  <c r="Y18" i="19"/>
  <c r="M38" i="19"/>
  <c r="Y8" i="19"/>
  <c r="AK8" i="19"/>
  <c r="S28" i="19"/>
  <c r="AE28" i="19"/>
  <c r="AE18" i="19"/>
  <c r="M28" i="19"/>
  <c r="Y38" i="19"/>
  <c r="M48" i="19"/>
  <c r="Y28" i="19"/>
  <c r="AK48" i="19"/>
  <c r="AK38" i="19"/>
  <c r="S8" i="19"/>
  <c r="AK28" i="19"/>
  <c r="AD31" i="1"/>
  <c r="AK18" i="19"/>
  <c r="M18" i="19"/>
  <c r="S18" i="19"/>
  <c r="S48" i="19"/>
  <c r="S38" i="19"/>
  <c r="Z25" i="1"/>
  <c r="AA25" i="1"/>
  <c r="Y26" i="1" s="1"/>
  <c r="AA43" i="1"/>
  <c r="Y44" i="1" s="1"/>
  <c r="Z43" i="1"/>
  <c r="T53" i="19"/>
  <c r="AD62" i="1"/>
  <c r="AL23" i="19"/>
  <c r="AF43" i="19"/>
  <c r="M29" i="19"/>
  <c r="AE9" i="19"/>
  <c r="Y49" i="19"/>
  <c r="S39" i="19"/>
  <c r="Y39" i="19"/>
  <c r="M39" i="19"/>
  <c r="M9" i="19"/>
  <c r="S9" i="19"/>
  <c r="M19" i="19"/>
  <c r="AE49" i="19"/>
  <c r="M49" i="19"/>
  <c r="AK49" i="19"/>
  <c r="AK9" i="19"/>
  <c r="Y29" i="19"/>
  <c r="S19" i="19"/>
  <c r="AE19" i="19"/>
  <c r="AK29" i="19"/>
  <c r="Y19" i="19"/>
  <c r="Y9" i="19"/>
  <c r="AE29" i="19"/>
  <c r="AD37" i="1"/>
  <c r="S49" i="19"/>
  <c r="AK39" i="19"/>
  <c r="S29" i="19"/>
  <c r="AK19" i="19"/>
  <c r="AE39" i="19"/>
  <c r="AD27" i="19"/>
  <c r="X7" i="19"/>
  <c r="AJ47" i="19"/>
  <c r="AJ7" i="19"/>
  <c r="X47" i="19"/>
  <c r="L47" i="19"/>
  <c r="L7" i="19"/>
  <c r="L27" i="19"/>
  <c r="L17" i="19"/>
  <c r="AD7" i="19"/>
  <c r="AD37" i="19"/>
  <c r="AJ37" i="19"/>
  <c r="R37" i="19"/>
  <c r="AD17" i="19"/>
  <c r="R27" i="19"/>
  <c r="X37" i="19"/>
  <c r="AJ17" i="19"/>
  <c r="L37" i="19"/>
  <c r="X27" i="19"/>
  <c r="AD24" i="1"/>
  <c r="AJ27" i="19"/>
  <c r="AD47" i="19"/>
  <c r="R17" i="19"/>
  <c r="R7" i="19"/>
  <c r="R47" i="19"/>
  <c r="X17" i="19"/>
  <c r="AF33" i="19"/>
  <c r="AL43" i="19"/>
  <c r="AD55" i="1"/>
  <c r="S22" i="19"/>
  <c r="AE42" i="19"/>
  <c r="S12" i="19"/>
  <c r="M42" i="19"/>
  <c r="M32" i="19"/>
  <c r="S32" i="19"/>
  <c r="Y12" i="19"/>
  <c r="S52" i="19"/>
  <c r="AK52" i="19"/>
  <c r="AE52" i="19"/>
  <c r="AE22" i="19"/>
  <c r="M52" i="19"/>
  <c r="Y22" i="19"/>
  <c r="M12" i="19"/>
  <c r="Y52" i="19"/>
  <c r="M22" i="19"/>
  <c r="AK22" i="19"/>
  <c r="AK42" i="19"/>
  <c r="AK32" i="19"/>
  <c r="S42" i="19"/>
  <c r="AE12" i="19"/>
  <c r="Y42" i="19"/>
  <c r="AE32" i="19"/>
  <c r="AK12" i="19"/>
  <c r="Y32" i="19"/>
  <c r="AA43" i="19"/>
  <c r="Z51" i="1" l="1"/>
  <c r="AA51" i="1"/>
  <c r="AF21" i="19"/>
  <c r="AF11" i="19"/>
  <c r="Z51" i="19"/>
  <c r="AL31" i="19"/>
  <c r="AL41" i="19"/>
  <c r="AD50" i="1"/>
  <c r="T31" i="19"/>
  <c r="Z11" i="19"/>
  <c r="Z31" i="19"/>
  <c r="Z21" i="19"/>
  <c r="T41" i="19"/>
  <c r="Z41" i="19"/>
  <c r="AF31" i="19"/>
  <c r="N21" i="19"/>
  <c r="AL51" i="19"/>
  <c r="AF41" i="19"/>
  <c r="T11" i="19"/>
  <c r="T21" i="19"/>
  <c r="T51" i="19"/>
  <c r="N31" i="19"/>
  <c r="N11" i="19"/>
  <c r="AL21" i="19"/>
  <c r="N51" i="19"/>
  <c r="AL11" i="19"/>
  <c r="AF51" i="19"/>
  <c r="N41" i="19"/>
  <c r="M10" i="19"/>
  <c r="M30" i="19"/>
  <c r="AE10" i="19"/>
  <c r="AK20" i="19"/>
  <c r="AE50" i="19"/>
  <c r="S20" i="19"/>
  <c r="AE40" i="19"/>
  <c r="AK10" i="19"/>
  <c r="AE20" i="19"/>
  <c r="M50" i="19"/>
  <c r="M40" i="19"/>
  <c r="Y10" i="19"/>
  <c r="AK50" i="19"/>
  <c r="Y30" i="19"/>
  <c r="AK30" i="19"/>
  <c r="S50" i="19"/>
  <c r="AK40" i="19"/>
  <c r="M20" i="19"/>
  <c r="Y40" i="19"/>
  <c r="S10" i="19"/>
  <c r="Y20" i="19"/>
  <c r="AE30" i="19"/>
  <c r="S30" i="19"/>
  <c r="AD43" i="1"/>
  <c r="S40" i="19"/>
  <c r="Y50" i="19"/>
  <c r="U29" i="19"/>
  <c r="O19" i="19"/>
  <c r="U19" i="19"/>
  <c r="AG39" i="19"/>
  <c r="O49" i="19"/>
  <c r="AM39" i="19"/>
  <c r="AA9" i="19"/>
  <c r="AG29" i="19"/>
  <c r="U49" i="19"/>
  <c r="AM29" i="19"/>
  <c r="AA29" i="19"/>
  <c r="AG19" i="19"/>
  <c r="O29" i="19"/>
  <c r="AM49" i="19"/>
  <c r="U9" i="19"/>
  <c r="AM19" i="19"/>
  <c r="AA19" i="19"/>
  <c r="O9" i="19"/>
  <c r="AA39" i="19"/>
  <c r="O39" i="19"/>
  <c r="U39" i="19"/>
  <c r="AM9" i="19"/>
  <c r="AG49" i="19"/>
  <c r="AD39" i="1"/>
  <c r="AG9" i="19"/>
  <c r="AA49" i="19"/>
  <c r="AA44" i="1"/>
  <c r="Y45" i="1" s="1"/>
  <c r="Z44" i="1"/>
  <c r="AA26" i="1"/>
  <c r="Y27" i="1" s="1"/>
  <c r="Z26" i="1"/>
  <c r="Y47" i="19"/>
  <c r="Y27" i="19"/>
  <c r="M7" i="19"/>
  <c r="S7" i="19"/>
  <c r="M47" i="19"/>
  <c r="M37" i="19"/>
  <c r="M17" i="19"/>
  <c r="AD25" i="1"/>
  <c r="S17" i="19"/>
  <c r="M27" i="19"/>
  <c r="AE27" i="19"/>
  <c r="S47" i="19"/>
  <c r="AE17" i="19"/>
  <c r="AE47" i="19"/>
  <c r="AK7" i="19"/>
  <c r="S37" i="19"/>
  <c r="AK17" i="19"/>
  <c r="AK27" i="19"/>
  <c r="Y17" i="19"/>
  <c r="AK47" i="19"/>
  <c r="Y37" i="19"/>
  <c r="S27" i="19"/>
  <c r="Y7" i="19"/>
  <c r="AE7" i="19"/>
  <c r="AK37" i="19"/>
  <c r="AE37" i="19"/>
  <c r="T7" i="19" l="1"/>
  <c r="AD26" i="1"/>
  <c r="Z27" i="19"/>
  <c r="T47" i="19"/>
  <c r="AL37" i="19"/>
  <c r="AL7" i="19"/>
  <c r="AF7" i="19"/>
  <c r="T17" i="19"/>
  <c r="AL47" i="19"/>
  <c r="AL17" i="19"/>
  <c r="T27" i="19"/>
  <c r="Z17" i="19"/>
  <c r="AF17" i="19"/>
  <c r="AF37" i="19"/>
  <c r="T37" i="19"/>
  <c r="N27" i="19"/>
  <c r="N17" i="19"/>
  <c r="N37" i="19"/>
  <c r="N7" i="19"/>
  <c r="AL27" i="19"/>
  <c r="Z47" i="19"/>
  <c r="AF27" i="19"/>
  <c r="N47" i="19"/>
  <c r="Z7" i="19"/>
  <c r="AF47" i="19"/>
  <c r="Z37" i="19"/>
  <c r="Z27" i="1"/>
  <c r="AA27" i="1"/>
  <c r="AF40" i="19"/>
  <c r="T20" i="19"/>
  <c r="AL10" i="19"/>
  <c r="N30" i="19"/>
  <c r="N50" i="19"/>
  <c r="N40" i="19"/>
  <c r="Z20" i="19"/>
  <c r="T30" i="19"/>
  <c r="AL40" i="19"/>
  <c r="Z30" i="19"/>
  <c r="Z40" i="19"/>
  <c r="T50" i="19"/>
  <c r="Z10" i="19"/>
  <c r="AD44" i="1"/>
  <c r="AL30" i="19"/>
  <c r="AF20" i="19"/>
  <c r="N20" i="19"/>
  <c r="AL50" i="19"/>
  <c r="AL20" i="19"/>
  <c r="T10" i="19"/>
  <c r="T40" i="19"/>
  <c r="N10" i="19"/>
  <c r="AF10" i="19"/>
  <c r="Z50" i="19"/>
  <c r="AF30" i="19"/>
  <c r="AF50" i="19"/>
  <c r="Z45" i="1"/>
  <c r="AA45" i="1"/>
  <c r="O51" i="19"/>
  <c r="AM21" i="19"/>
  <c r="AM41" i="19"/>
  <c r="AM51" i="19"/>
  <c r="AG51" i="19"/>
  <c r="U11" i="19"/>
  <c r="U51" i="19"/>
  <c r="AA31" i="19"/>
  <c r="AA21" i="19"/>
  <c r="O41" i="19"/>
  <c r="AA41" i="19"/>
  <c r="AG31" i="19"/>
  <c r="U31" i="19"/>
  <c r="O31" i="19"/>
  <c r="AM31" i="19"/>
  <c r="AA51" i="19"/>
  <c r="AM11" i="19"/>
  <c r="U41" i="19"/>
  <c r="AA11" i="19"/>
  <c r="O11" i="19"/>
  <c r="U21" i="19"/>
  <c r="AD51" i="1"/>
  <c r="AG21" i="19"/>
  <c r="O21" i="19"/>
  <c r="AG41" i="19"/>
  <c r="AG11" i="19"/>
  <c r="AM20" i="19" l="1"/>
  <c r="AG40" i="19"/>
  <c r="U10" i="19"/>
  <c r="O50" i="19"/>
  <c r="U40" i="19"/>
  <c r="AM40" i="19"/>
  <c r="U30" i="19"/>
  <c r="U50" i="19"/>
  <c r="O10" i="19"/>
  <c r="O30" i="19"/>
  <c r="AA10" i="19"/>
  <c r="AA30" i="19"/>
  <c r="AM50" i="19"/>
  <c r="AA50" i="19"/>
  <c r="O40" i="19"/>
  <c r="AA40" i="19"/>
  <c r="AM30" i="19"/>
  <c r="U20" i="19"/>
  <c r="AG20" i="19"/>
  <c r="AG50" i="19"/>
  <c r="AM10" i="19"/>
  <c r="AD45" i="1"/>
  <c r="AA20" i="19"/>
  <c r="O20" i="19"/>
  <c r="AG30" i="19"/>
  <c r="AG10" i="19"/>
  <c r="O37" i="19"/>
  <c r="AG27" i="19"/>
  <c r="AM27" i="19"/>
  <c r="O17" i="19"/>
  <c r="O27" i="19"/>
  <c r="O47" i="19"/>
  <c r="AA7" i="19"/>
  <c r="AG7" i="19"/>
  <c r="U47" i="19"/>
  <c r="AG37" i="19"/>
  <c r="AA47" i="19"/>
  <c r="AG17" i="19"/>
  <c r="AD27" i="1"/>
  <c r="AA17" i="19"/>
  <c r="U7" i="19"/>
  <c r="U37" i="19"/>
  <c r="O7" i="19"/>
  <c r="AM47" i="19"/>
  <c r="AM17" i="19"/>
  <c r="AA37" i="19"/>
  <c r="AM7" i="19"/>
  <c r="AG47" i="19"/>
  <c r="U27" i="19"/>
  <c r="AM37" i="19"/>
  <c r="AA27" i="19"/>
  <c r="U17" i="19"/>
  <c r="B224" i="13" l="1"/>
  <c r="B223" i="13"/>
  <c r="L46" i="1" l="1"/>
  <c r="M46" i="1" s="1"/>
  <c r="L22" i="1"/>
  <c r="M22" i="1" s="1"/>
  <c r="L34" i="1"/>
  <c r="M34" i="1" s="1"/>
  <c r="L28" i="1"/>
  <c r="M28" i="1" s="1"/>
  <c r="L58" i="1"/>
  <c r="M58" i="1" s="1"/>
  <c r="L52" i="1"/>
  <c r="M52" i="1" s="1"/>
  <c r="L16" i="1"/>
  <c r="M16" i="1" s="1"/>
  <c r="L64" i="1"/>
  <c r="M64" i="1" s="1"/>
  <c r="L40" i="1"/>
  <c r="M40" i="1" s="1"/>
  <c r="L70" i="1"/>
  <c r="M70" i="1" s="1"/>
  <c r="T18" i="18" l="1"/>
  <c r="Z10" i="18"/>
  <c r="AL34" i="18"/>
  <c r="AF10" i="18"/>
  <c r="N64" i="1"/>
  <c r="Z26" i="18"/>
  <c r="AF34" i="18"/>
  <c r="N18" i="18"/>
  <c r="T10" i="18"/>
  <c r="Z34" i="18"/>
  <c r="AF18" i="18"/>
  <c r="AF26" i="18"/>
  <c r="AF42" i="18"/>
  <c r="T26" i="18"/>
  <c r="O64" i="1"/>
  <c r="AL26" i="18"/>
  <c r="T42" i="18"/>
  <c r="N42" i="18"/>
  <c r="N26" i="18"/>
  <c r="AL42" i="18"/>
  <c r="Z42" i="18"/>
  <c r="Z18" i="18"/>
  <c r="AL18" i="18"/>
  <c r="N34" i="18"/>
  <c r="AL10" i="18"/>
  <c r="N10" i="18"/>
  <c r="T34" i="18"/>
  <c r="J14" i="18"/>
  <c r="N16" i="1"/>
  <c r="AC16" i="1" s="1"/>
  <c r="AB38" i="18"/>
  <c r="V6" i="18"/>
  <c r="J30" i="18"/>
  <c r="J22" i="18"/>
  <c r="AB30" i="18"/>
  <c r="AH14" i="18"/>
  <c r="AH38" i="18"/>
  <c r="P38" i="18"/>
  <c r="O16" i="1"/>
  <c r="AH30" i="18"/>
  <c r="P14" i="18"/>
  <c r="AB6" i="18"/>
  <c r="V30" i="18"/>
  <c r="V38" i="18"/>
  <c r="J6" i="18"/>
  <c r="AH22" i="18"/>
  <c r="V22" i="18"/>
  <c r="J38" i="18"/>
  <c r="AB22" i="18"/>
  <c r="AB14" i="18"/>
  <c r="P22" i="18"/>
  <c r="V14" i="18"/>
  <c r="AH6" i="18"/>
  <c r="P6" i="18"/>
  <c r="P30" i="18"/>
  <c r="P42" i="18"/>
  <c r="P26" i="18"/>
  <c r="V10" i="18"/>
  <c r="AB34" i="18"/>
  <c r="N52" i="1"/>
  <c r="AH18" i="18"/>
  <c r="AH42" i="18"/>
  <c r="AB26" i="18"/>
  <c r="V34" i="18"/>
  <c r="J42" i="18"/>
  <c r="J34" i="18"/>
  <c r="AH26" i="18"/>
  <c r="V26" i="18"/>
  <c r="O52" i="1"/>
  <c r="V42" i="18"/>
  <c r="P34" i="18"/>
  <c r="J10" i="18"/>
  <c r="J26" i="18"/>
  <c r="AH10" i="18"/>
  <c r="P10" i="18"/>
  <c r="AB42" i="18"/>
  <c r="AB18" i="18"/>
  <c r="AB10" i="18"/>
  <c r="P18" i="18"/>
  <c r="AH34" i="18"/>
  <c r="J18" i="18"/>
  <c r="V18" i="18"/>
  <c r="J44" i="18"/>
  <c r="P36" i="18"/>
  <c r="J28" i="18"/>
  <c r="J12" i="18"/>
  <c r="AH28" i="18"/>
  <c r="AB28" i="18"/>
  <c r="AB44" i="18"/>
  <c r="AH36" i="18"/>
  <c r="AB36" i="18"/>
  <c r="P28" i="18"/>
  <c r="V44" i="18"/>
  <c r="V20" i="18"/>
  <c r="P44" i="18"/>
  <c r="J20" i="18"/>
  <c r="V36" i="18"/>
  <c r="O70" i="1"/>
  <c r="V12" i="18"/>
  <c r="P20" i="18"/>
  <c r="AH12" i="18"/>
  <c r="AB12" i="18"/>
  <c r="P12" i="18"/>
  <c r="V28" i="18"/>
  <c r="N70" i="1"/>
  <c r="AC70" i="1" s="1"/>
  <c r="AB70" i="1" s="1"/>
  <c r="AB20" i="18"/>
  <c r="AH20" i="18"/>
  <c r="AH44" i="18"/>
  <c r="J36" i="18"/>
  <c r="L26" i="18"/>
  <c r="L18" i="18"/>
  <c r="O58" i="1"/>
  <c r="AD10" i="18"/>
  <c r="X18" i="18"/>
  <c r="R34" i="18"/>
  <c r="X34" i="18"/>
  <c r="R26" i="18"/>
  <c r="R18" i="18"/>
  <c r="L34" i="18"/>
  <c r="AD18" i="18"/>
  <c r="AJ18" i="18"/>
  <c r="AJ10" i="18"/>
  <c r="AJ42" i="18"/>
  <c r="AD26" i="18"/>
  <c r="AJ26" i="18"/>
  <c r="L42" i="18"/>
  <c r="X42" i="18"/>
  <c r="AD42" i="18"/>
  <c r="R10" i="18"/>
  <c r="X10" i="18"/>
  <c r="X26" i="18"/>
  <c r="N58" i="1"/>
  <c r="AD34" i="18"/>
  <c r="AJ34" i="18"/>
  <c r="R42" i="18"/>
  <c r="L10" i="18"/>
  <c r="L16" i="18"/>
  <c r="X40" i="18"/>
  <c r="AJ8" i="18"/>
  <c r="X32" i="18"/>
  <c r="L24" i="18"/>
  <c r="R24" i="18"/>
  <c r="O40" i="1"/>
  <c r="X24" i="18"/>
  <c r="AD32" i="18"/>
  <c r="L8" i="18"/>
  <c r="L32" i="18"/>
  <c r="AJ40" i="18"/>
  <c r="AD40" i="18"/>
  <c r="L40" i="18"/>
  <c r="AD8" i="18"/>
  <c r="R32" i="18"/>
  <c r="X8" i="18"/>
  <c r="AD24" i="18"/>
  <c r="X16" i="18"/>
  <c r="AJ16" i="18"/>
  <c r="N40" i="1"/>
  <c r="AD16" i="18"/>
  <c r="R16" i="18"/>
  <c r="R8" i="18"/>
  <c r="R40" i="18"/>
  <c r="AJ24" i="18"/>
  <c r="AJ32" i="18"/>
  <c r="N22" i="18"/>
  <c r="T6" i="18"/>
  <c r="O28" i="1"/>
  <c r="AF22" i="18"/>
  <c r="AF30" i="18"/>
  <c r="Z38" i="18"/>
  <c r="AL30" i="18"/>
  <c r="Z6" i="18"/>
  <c r="T14" i="18"/>
  <c r="N6" i="18"/>
  <c r="Z22" i="18"/>
  <c r="AF14" i="18"/>
  <c r="AL38" i="18"/>
  <c r="AF6" i="18"/>
  <c r="T30" i="18"/>
  <c r="AL6" i="18"/>
  <c r="Z30" i="18"/>
  <c r="AL14" i="18"/>
  <c r="N14" i="18"/>
  <c r="AF38" i="18"/>
  <c r="Z14" i="18"/>
  <c r="N30" i="18"/>
  <c r="T22" i="18"/>
  <c r="AL22" i="18"/>
  <c r="T38" i="18"/>
  <c r="N38" i="18"/>
  <c r="N28" i="1"/>
  <c r="AB24" i="18"/>
  <c r="J8" i="18"/>
  <c r="J24" i="18"/>
  <c r="AH24" i="18"/>
  <c r="AH32" i="18"/>
  <c r="J16" i="18"/>
  <c r="AB32" i="18"/>
  <c r="P8" i="18"/>
  <c r="P32" i="18"/>
  <c r="AB8" i="18"/>
  <c r="AH16" i="18"/>
  <c r="AB40" i="18"/>
  <c r="AH8" i="18"/>
  <c r="V24" i="18"/>
  <c r="V16" i="18"/>
  <c r="O34" i="1"/>
  <c r="P40" i="18"/>
  <c r="V32" i="18"/>
  <c r="P24" i="18"/>
  <c r="N34" i="1"/>
  <c r="AB16" i="18"/>
  <c r="P16" i="18"/>
  <c r="J40" i="18"/>
  <c r="V8" i="18"/>
  <c r="V40" i="18"/>
  <c r="AH40" i="18"/>
  <c r="J32" i="18"/>
  <c r="X6" i="18"/>
  <c r="AJ14" i="18"/>
  <c r="L22" i="18"/>
  <c r="AD38" i="18"/>
  <c r="AJ30" i="18"/>
  <c r="R14" i="18"/>
  <c r="X14" i="18"/>
  <c r="AD22" i="18"/>
  <c r="L14" i="18"/>
  <c r="R22" i="18"/>
  <c r="AD30" i="18"/>
  <c r="O22" i="1"/>
  <c r="AJ6" i="18"/>
  <c r="L30" i="18"/>
  <c r="AD6" i="18"/>
  <c r="X38" i="18"/>
  <c r="L6" i="18"/>
  <c r="AJ38" i="18"/>
  <c r="N22" i="1"/>
  <c r="R6" i="18"/>
  <c r="R30" i="18"/>
  <c r="AJ22" i="18"/>
  <c r="AD14" i="18"/>
  <c r="R38" i="18"/>
  <c r="X22" i="18"/>
  <c r="X30" i="18"/>
  <c r="L38" i="18"/>
  <c r="AF8" i="18"/>
  <c r="AF40" i="18"/>
  <c r="AL32" i="18"/>
  <c r="Z40" i="18"/>
  <c r="T16" i="18"/>
  <c r="Z32" i="18"/>
  <c r="AL40" i="18"/>
  <c r="N40" i="18"/>
  <c r="AL24" i="18"/>
  <c r="AL8" i="18"/>
  <c r="N32" i="18"/>
  <c r="AF16" i="18"/>
  <c r="AL16" i="18"/>
  <c r="AF24" i="18"/>
  <c r="N16" i="18"/>
  <c r="N8" i="18"/>
  <c r="T8" i="18"/>
  <c r="T32" i="18"/>
  <c r="AF32" i="18"/>
  <c r="Z8" i="18"/>
  <c r="O46" i="1"/>
  <c r="N46" i="1"/>
  <c r="T40" i="18"/>
  <c r="N24" i="18"/>
  <c r="Z16" i="18"/>
  <c r="Z24" i="18"/>
  <c r="T24" i="18"/>
  <c r="AB16" i="1" l="1"/>
  <c r="AC17" i="1"/>
  <c r="AB17" i="1" s="1"/>
  <c r="V25" i="19"/>
  <c r="AB15" i="19"/>
  <c r="AH45" i="19"/>
  <c r="P35" i="19"/>
  <c r="V45" i="19"/>
  <c r="P15" i="19"/>
  <c r="J25" i="19"/>
  <c r="V55" i="19"/>
  <c r="AH15" i="19"/>
  <c r="AB55" i="19"/>
  <c r="AB25" i="19"/>
  <c r="J55" i="19"/>
  <c r="J35" i="19"/>
  <c r="P55" i="19"/>
  <c r="J15" i="19"/>
  <c r="P25" i="19"/>
  <c r="AB35" i="19"/>
  <c r="AH35" i="19"/>
  <c r="P45" i="19"/>
  <c r="V35" i="19"/>
  <c r="V15" i="19"/>
  <c r="AH25" i="19"/>
  <c r="AH55" i="19"/>
  <c r="AB45" i="19"/>
  <c r="AD70" i="1"/>
  <c r="J45" i="19"/>
  <c r="Q46" i="19" l="1"/>
  <c r="K36" i="19"/>
  <c r="K6" i="19"/>
  <c r="Q36" i="19"/>
  <c r="K16" i="19"/>
  <c r="AI6" i="19"/>
  <c r="AC26" i="19"/>
  <c r="Q26" i="19"/>
  <c r="Q16" i="19"/>
  <c r="K26" i="19"/>
  <c r="W36" i="19"/>
  <c r="AD17" i="1"/>
  <c r="AC16" i="19"/>
  <c r="W26" i="19"/>
  <c r="AI16" i="19"/>
  <c r="AI46" i="19"/>
  <c r="Q6" i="19"/>
  <c r="AI36" i="19"/>
  <c r="W46" i="19"/>
  <c r="W6" i="19"/>
  <c r="K46" i="19"/>
  <c r="AC46" i="19"/>
  <c r="W16" i="19"/>
  <c r="AI26" i="19"/>
  <c r="AC6" i="19"/>
  <c r="AC36" i="19"/>
  <c r="AB46" i="19"/>
  <c r="J46" i="19"/>
  <c r="AD16" i="1"/>
  <c r="AB36" i="19"/>
  <c r="V6" i="19"/>
  <c r="AH6" i="19"/>
  <c r="AB6" i="19"/>
  <c r="AB16" i="19"/>
  <c r="V26" i="19"/>
  <c r="P46" i="19"/>
  <c r="P16" i="19"/>
  <c r="J36" i="19"/>
  <c r="AH26" i="19"/>
  <c r="P36" i="19"/>
  <c r="J6" i="19"/>
  <c r="V46" i="19"/>
  <c r="P6" i="19"/>
  <c r="J26" i="19"/>
  <c r="J16" i="19"/>
  <c r="V36" i="19"/>
  <c r="AH36" i="19"/>
  <c r="P26" i="19"/>
  <c r="AH16" i="19"/>
  <c r="AB26" i="19"/>
  <c r="V16" i="19"/>
  <c r="AH46"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<sst xmlns="http://schemas.openxmlformats.org/spreadsheetml/2006/main" count="384" uniqueCount="266">
  <si>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</si>
  <si>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</si>
  <si>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</si>
  <si>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</si>
  <si>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</si>
  <si>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</si>
  <si>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</si>
  <si>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</si>
  <si>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</si>
  <si>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</si>
  <si>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</si>
  <si>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</si>
  <si>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</si>
  <si>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</si>
  <si>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</si>
  <si>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</si>
  <si>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</si>
  <si>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</si>
  <si>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</si>
  <si>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</si>
  <si>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</si>
  <si>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</si>
  <si>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</si>
  <si>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</si>
  <si>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</si>
  <si>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</si>
  <si>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</si>
  <si>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</si>
  <si>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</si>
  <si>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</si>
  <si>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</si>
  <si>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</si>
  <si>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</si>
  <si>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</si>
  <si>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</si>
  <si>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</si>
  <si>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</si>
  <si>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</si>
  <si>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</si>
  <si>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</si>
  <si>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</si>
  <si>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</si>
  <si>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</si>
  <si>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</si>
  <si>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</si>
  <si>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</si>
  <si>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</si>
  <si>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</si>
  <si>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</si>
  <si>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</si>
  <si>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</si>
  <si>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</si>
  <si>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</si>
  <si>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Afectación Económica (o presupuestal)</t>
  </si>
  <si>
    <t>Pérdida Reputacional</t>
  </si>
  <si>
    <t>Afectación menor a 10 SMLMV .</t>
  </si>
  <si>
    <t xml:space="preserve">Menor-40% </t>
  </si>
  <si>
    <t>Moderado 60%</t>
  </si>
  <si>
    <t>Mayor 80%</t>
  </si>
  <si>
    <t>Catastrófico 100%</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</si>
  <si>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</si>
  <si>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</si>
  <si>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</si>
  <si>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</si>
  <si>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</si>
  <si>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</si>
  <si>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</si>
  <si>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</si>
  <si>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</si>
  <si>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</si>
  <si>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</si>
  <si>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</si>
  <si>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</si>
  <si>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</si>
  <si>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</si>
  <si>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</si>
  <si>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</si>
  <si>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</si>
  <si>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</si>
  <si>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</si>
  <si>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</si>
  <si>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</si>
  <si>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</si>
  <si>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</si>
  <si>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</si>
  <si>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</si>
  <si>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</si>
  <si>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</si>
  <si>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</si>
  <si>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</si>
  <si>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</si>
  <si>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</si>
  <si>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</si>
  <si>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</si>
  <si>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</si>
  <si>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</si>
  <si>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</si>
  <si>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</si>
  <si>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</si>
  <si>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</si>
  <si>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</si>
  <si>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</si>
  <si>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</si>
  <si>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</si>
  <si>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</si>
  <si>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</si>
  <si>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</si>
  <si>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</si>
  <si>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</si>
  <si>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</si>
  <si>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</si>
  <si>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</si>
  <si>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</si>
  <si>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</si>
  <si>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</si>
  <si>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</si>
  <si>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</si>
  <si>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</si>
  <si>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</si>
  <si>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</si>
  <si>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</si>
  <si>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</si>
  <si>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</si>
  <si>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</si>
  <si>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</si>
  <si>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</si>
  <si>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</si>
  <si>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</si>
  <si>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</si>
  <si>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</si>
  <si>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</si>
  <si>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</si>
  <si>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</si>
  <si>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</si>
  <si>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</si>
  <si>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</si>
  <si>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</si>
  <si>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</si>
  <si>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</si>
  <si>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</si>
  <si>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</si>
  <si>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</si>
  <si>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</si>
  <si>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</si>
  <si>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</si>
  <si>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</si>
  <si>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</si>
  <si>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</si>
  <si>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</si>
  <si>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</si>
  <si>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</si>
  <si>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</si>
  <si>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</si>
  <si>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</si>
  <si>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</si>
  <si>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</si>
  <si>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</si>
  <si>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</si>
  <si>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</si>
  <si>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</si>
  <si>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</si>
  <si>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</si>
  <si>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</si>
  <si>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</si>
  <si>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</si>
  <si>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</si>
  <si>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</si>
  <si>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</si>
  <si>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</si>
  <si>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</si>
  <si>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</si>
  <si>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</si>
  <si>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</si>
  <si>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</si>
  <si>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</si>
  <si>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</si>
  <si>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</si>
  <si>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</si>
  <si>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</si>
  <si>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</si>
  <si>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</si>
  <si>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</si>
  <si>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</si>
  <si>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</si>
  <si>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</si>
  <si>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</si>
  <si>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</si>
  <si>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</si>
  <si>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 de acción (solo para la opción reducir)</t>
  </si>
  <si>
    <t>Ejecución y administración de procesos</t>
  </si>
  <si>
    <t>Fallas tecnológicas</t>
  </si>
  <si>
    <t>Fraude externo</t>
  </si>
  <si>
    <t>Fraude interno</t>
  </si>
  <si>
    <t>Relaciones laborales</t>
  </si>
  <si>
    <t>Usuarios, productos y practicas, organizacionales</t>
  </si>
  <si>
    <t>Daños activos físicos</t>
  </si>
  <si>
    <t>Económico y reputacional</t>
  </si>
  <si>
    <t>PLANEACIÓN INSTITUCIONAL</t>
  </si>
  <si>
    <t>OBJETIVOS ESTRATÉGICOS</t>
  </si>
  <si>
    <t>PROCESO:</t>
  </si>
  <si>
    <t>ALCANCE:</t>
  </si>
  <si>
    <t>Código: F-DPM-1210-238,37-013</t>
  </si>
  <si>
    <t>Versión: 2.0</t>
  </si>
  <si>
    <t xml:space="preserve">Página: 1 de 1 </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</si>
  <si>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</si>
  <si>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CONTEXTO ESTRATÉGICO</t>
  </si>
  <si>
    <t>OBJETIVO:</t>
  </si>
  <si>
    <t>PUNTOS DE RIESGO EN LA CADENA DE VALOR</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</si>
  <si>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</si>
  <si>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</si>
  <si>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</si>
  <si>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</si>
  <si>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</si>
  <si>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OBJETIVO DEL PROCESO</t>
  </si>
  <si>
    <t>MAPA DE RIESGOS VIGENCIA 2021</t>
  </si>
  <si>
    <t xml:space="preserve"> -  Hoja 3 Mapa de Riesgos Final: Encontrará la totalidad de la estructura para la identificación y valoración de los riesgos por proceso, programa o proyecto, acorde con el nivel de desagregación que la entidad considere necesaria.</t>
  </si>
  <si>
    <t>Objetivos estratégicos</t>
  </si>
  <si>
    <t>Objetivo del proceso</t>
  </si>
  <si>
    <t>Planeación institucional</t>
  </si>
  <si>
    <t>Puntos de riesgo en la cadena de valor</t>
  </si>
  <si>
    <t>Utilice la lista de despligue que se encuentra parametrizada, le aparecerán los cuatro objetivos estratégicos de la entidad, seleccione el de su proceso.</t>
  </si>
  <si>
    <t xml:space="preserve">Describa los productos del proceso. </t>
  </si>
  <si>
    <t>Identifique las actividades del proceso donde exista evidencia de que pueda ocurrir eventos de riesgo operativo.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</si>
  <si>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</si>
  <si>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OPORTUNIDADES</t>
  </si>
  <si>
    <t>FORTALEZAS</t>
  </si>
  <si>
    <t>AMENAZAS</t>
  </si>
  <si>
    <t>DEBILIDADES</t>
  </si>
  <si>
    <t>MATRIZ DOFA</t>
  </si>
  <si>
    <t>Página: Página 1 de 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</si>
  <si>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</si>
  <si>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</si>
  <si>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Versión: 1.0</t>
  </si>
  <si>
    <t>Hábitat y territorio:
Planear, desarrollar y liderar una ciudad segura y a escala humana, con conectividad digital, espacio público inclusivo, sistema de movilidad sostenible, ambientes de vivienda dignos, y prevención y mitigación de riesgos.</t>
  </si>
  <si>
    <t>Código: F-DPM-1210-238,37-014</t>
  </si>
  <si>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</si>
  <si>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CARACTERÍSTICAS</t>
  </si>
  <si>
    <t>DESCRIPCIÓN</t>
  </si>
  <si>
    <t>PESO</t>
  </si>
  <si>
    <t>TABLA ATRIBUTOS DE PARA EL DISEÑO DEL CONTROL</t>
  </si>
  <si>
    <t>TABLA CRITERIOS PARA DEFINIR EL NIVEL DE PROBABILIDAD</t>
  </si>
  <si>
    <t>TABLA CRITERIOS PARA DEFINIR EL NIVEL DE IMPACTO</t>
  </si>
  <si>
    <t>Fecha: Abril 27-2021</t>
  </si>
  <si>
    <t>Fecha: Abril -28-2021</t>
  </si>
  <si>
    <t>INTERNACIONALIZACION DE LA CIUDAD</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</si>
  <si>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</si>
  <si>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Contribuir en el  logro de la visión  de  desarrollo  territorial establecidos en el marco de  la planeación  estratégica, promoviendo el posicionamiento  y  reconocimiento  global  del  territorio,  maximizando  oportunidades  de  bienestar  social e  intercambio  cultural a partir de cooperación académica técnica y financiera nacional e internacional.</t>
  </si>
  <si>
    <t>Priorizar los proyectos de las dependencias de la Alcaldía de Bucaramanga que tengan mayores posibilidades de ser recepctores de Cooperación Internacional, así como también contribuir al fortalecimiento del sector empresarial mediante la creación de lazos que conlleven a mejorar los indicadores de exportación y de inversión extranjera directa, apoyando de manera efectiva el proceso de internacionalziación del municipio de Bucaramanga.</t>
  </si>
  <si>
    <t xml:space="preserve">Infraestructura tecnológica deficiente		
La pérdida de la curva de aprendizaje por la no continuidad del personal contratista		
El espacio fisico de las oficinas no es adecuado para el desarrollo de las actividades propias y de atención a la comunidad		
Insuficiencia de recurso humano y financiero para atender las necesidades de internacionalización del Municipio		Falta de un sistema eficaz que optimice  la trazabilidad y respuesta oportuna de las PQRSD 		
Deficientes controles en la sistematización de la información que se genera en la dependencia (Perdida de memoria institucional)		</t>
  </si>
  <si>
    <t xml:space="preserve">Crisis económica 	
Disminución del recaudo de la entidad territorial	Altos niveles de inseguridad ciudadana	
Normas que afectan los objetivos de la institución	Recortes presupuestales del orden Nacional y Departamental	
Cambios normativos frecuentes en temas de contratación pública	
Altos niveles de población flotante de personas en situación de desplazamiento	
Emergencia sanitaria por el COVID-19	
Alteraciones en el orden público	</t>
  </si>
  <si>
    <t xml:space="preserve">Experiencia y compromisos de los servidores públicos vinculados al proceso		
Planeación del desarrollo territorial		
Cumplimiento en el seguimiento al Plan de Desarrollo en sus líneas de acción		Empoderamiento, responsabilidad y compromiso por el líder del proceso Planeación Estratégica		
Conocimiento del desarrollo de los procesos		
Capacitación y mejoramiento de procesos por parte de funcionarios		
Trabajo en equipo y excelentes relaciones interpersonales		</t>
  </si>
  <si>
    <t xml:space="preserve">La participación de la comunidad en los procesos de planificación	
La gestión preventiva que realiza la Oficina de Control Interno de Gestión	
Vias de acceso	
Situación Geopolítica de la entidad territorial	
Reconocimiento de la atención de calidad brindada por los servidores públicos	
Buena posición en el ranking de ciudades prósperas de Colombia	
Desarrollo e implementacion de plataformas tecnológicas que facilitan las actividades laborales	
Buenas prácticas bajo lineamientos del Departamento Nacional de Planeación y Departamento Administrativo de la Función Pública.	
Medios de transporte 	
Gestión en habilidades comportamentales o conductuales para los servidores públicos. 	</t>
  </si>
  <si>
    <t>Plan de Acción propuesto
Proyectos</t>
  </si>
  <si>
    <t xml:space="preserve"> Priorizaciòn y seguimiento a proyectos de cooperaciòn
Formulaciòn y seguimiento del Plan de Acciòn 
Curva de aprendizaje por la no continuidad e insuficiencia de personal
</t>
  </si>
  <si>
    <t xml:space="preserve">Insuficiencia de personal y recursos economicos para llevar a cabo la planeacion de internacionalizacion de la ciudad </t>
  </si>
  <si>
    <t xml:space="preserve">Jefe de oficina </t>
  </si>
  <si>
    <t>Realizar dos (2) socializaciones relacionadas con temas de cooperaciòn nacional e internacional a los enlaces que para tal efecto designen los lideres de los procesos</t>
  </si>
  <si>
    <t>Jefe de la Oficina y su equipo programan actividades encaminadas a la difusiòn de la reactivaciòn de la Oficina Asesora de Asuntos Internacionales y a la socializaciòn en temas de cooperaciòn nacional e internacional dentro del marco de las normas que lo rigen.</t>
  </si>
  <si>
    <t xml:space="preserve">Priorizar los proyectos de las dependencias de la Alcaldía de Bucaramanga que tengan mayores posibilidades de ser recepctores de Cooperación Internacional, así como también contribuir al fortalecimiento del sector empresarial mediante la creación de lazos que conlleven a mejorar los indicadores de exportación y de inversión extranjera directa, apoyando de manera efectiva el proceso de internacionalziación del municipio de Bucaramanga.			</t>
  </si>
  <si>
    <t>Internacionalización de la ciudad</t>
  </si>
  <si>
    <t xml:space="preserve">Posibilidad de afectacion economica y reputacional  por la limitada proyeccion de la ciudad hacia el mundo, debido a la insuficiencia de personal y recursos economicos para llevar a cabo la planeacion de internacionalizacion de la ciudad. </t>
  </si>
  <si>
    <t>Limitada proyeccion de la ciudad hacia el mundo</t>
  </si>
  <si>
    <t>Jefe de la Oficina verifica las necesidades de personal, recursos fisicos y  financieros para el funcionamiento de la Oficina Asesora de Asuntos Internacionales.</t>
  </si>
  <si>
    <t>Realizar dos (2) solicitudes a la alta direccion relacionadas con el personal, recursos fisicos y  financieros para la oficina</t>
  </si>
  <si>
    <t xml:space="preserve">La Oficina de Asuntos Internacionales presenta acta de reunión realizada con el Dr. Genderson Robles Muñoz – Profesional Especializado de la Secretaría de Hacienda – Presupuesto, en donde se solicita información sobre los recursos del presupuesto municipal para ser ejecutados por la Oficina OFAI en la vigencia 2021 o 2022. De igual forma, presenta solicitud realizada al Dr. Uriel Carreño Molina en acta de reunión de noviembre 30 de 2021 con el objetivo de solicitar renovación de los equipos de cómputo por obsolescencia. Por lo anterior, se establece el 100% de cumplimiento para esta acción. 
</t>
  </si>
  <si>
    <t>Durante este periodo de seguimiento no se presenta evidencia que refleje el cumplimiento de esta acción, teniendo en cuenta que en el seguimiento anterior solo se presentó evidencia de la socialización realizada el 30 de agosto de 2021 en el auditorio del sexto piso de la Alcaldía, con una asistencia total de 19 enlaces de las diferentes dependencias y entes descentralizados. Por lo anterior, se mantiene el porcentaje de avance del seguimiento anterior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</si>
</sst>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16"/>
      <color rgb="FFFF0000"/>
      <name val="Arial Narrow"/>
      <family val="2"/>
    </font>
    <font>
      <sz val="12"/>
      <color theme="1"/>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sz val="11"/>
      <color theme="1"/>
      <name val="Arial"/>
      <family val="2"/>
    </font>
    <font>
      <b/>
      <sz val="20"/>
      <color theme="0"/>
      <name val="Arial Narrow"/>
      <family val="2"/>
    </font>
    <font>
      <b/>
      <sz val="16"/>
      <color theme="0"/>
      <name val="Arial Narrow"/>
      <family val="2"/>
    </font>
    <font>
      <sz val="12"/>
      <name val="Arial Narrow"/>
      <family val="2"/>
    </font>
    <font>
      <b/>
      <sz val="12"/>
      <color theme="1"/>
      <name val="Arial Narrow"/>
      <family val="2"/>
    </font>
    <font>
      <sz val="16"/>
      <color theme="1"/>
      <name val="Arial Narrow"/>
      <family val="2"/>
    </font>
    <font>
      <b/>
      <sz val="16"/>
      <color rgb="FF000000"/>
      <name val="Calibri"/>
      <family val="2"/>
    </font>
    <font>
      <b/>
      <sz val="26"/>
      <name val="Arial Narrow"/>
      <family val="2"/>
    </font>
    <font>
      <b/>
      <sz val="14"/>
      <color theme="1"/>
      <name val="Arial Narrow"/>
      <family val="2"/>
    </font>
    <font>
      <b/>
      <sz val="10"/>
      <color theme="6" tint="-0.249977111117893"/>
      <name val="Arial Narrow"/>
      <family val="2"/>
    </font>
    <font>
      <sz val="9"/>
      <color theme="1"/>
      <name val="Arial"/>
      <family val="2"/>
    </font>
    <font>
      <b/>
      <sz val="12"/>
      <color rgb="FF000000"/>
      <name val="Arial"/>
      <family val="2"/>
    </font>
    <font>
      <b/>
      <sz val="14"/>
      <color rgb="FF000000"/>
      <name val="Arial"/>
      <family val="2"/>
    </font>
    <font>
      <b/>
      <sz val="11"/>
      <name val="Calibri"/>
      <family val="2"/>
      <scheme val="minor"/>
    </font>
    <font>
      <sz val="11"/>
      <color theme="0"/>
      <name val="Arial Narrow"/>
      <family val="2"/>
    </font>
    <font>
      <sz val="11"/>
      <color rgb="FFFF0000"/>
      <name val="Arial Narrow"/>
      <family val="2"/>
    </font>
    <font>
      <sz val="11"/>
      <color rgb="FF030303"/>
      <name val="Arial Narrow"/>
      <family val="2"/>
    </font>
    <font>
      <b/>
      <sz val="24"/>
      <name val="Arial Narrow"/>
      <family val="2"/>
    </font>
    <font>
      <sz val="16"/>
      <name val="Arial Narrow"/>
      <family val="2"/>
    </font>
    <font>
      <b/>
      <sz val="16"/>
      <color rgb="FF000000"/>
      <name val="Arial Narrow"/>
      <family val="2"/>
    </font>
    <font>
      <sz val="16"/>
      <color rgb="FFFFFFFF"/>
      <name val="Arial Narrow"/>
      <family val="2"/>
    </font>
    <font>
      <sz val="22"/>
      <name val="Arial Narrow"/>
      <family val="2"/>
    </font>
    <font>
      <b/>
      <sz val="22"/>
      <color rgb="FF000000"/>
      <name val="Arial Narrow"/>
      <family val="2"/>
    </font>
    <font>
      <sz val="22"/>
      <color rgb="FF000000"/>
      <name val="Arial Narrow"/>
      <family val="2"/>
    </font>
    <font>
      <sz val="22"/>
      <color rgb="FFFFFFFF"/>
      <name val="Arial Narrow"/>
      <family val="2"/>
    </font>
    <font>
      <b/>
      <sz val="16"/>
      <name val="Arial Narrow"/>
      <family val="2"/>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6" tint="0.59999389629810485"/>
        <bgColor indexed="64"/>
      </patternFill>
    </fill>
  </fills>
  <borders count="110">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ashed">
        <color theme="9" tint="-0.24994659260841701"/>
      </right>
      <top style="medium">
        <color indexed="64"/>
      </top>
      <bottom style="medium">
        <color indexed="64"/>
      </bottom>
      <diagonal/>
    </border>
    <border>
      <left style="dashed">
        <color theme="9" tint="-0.24994659260841701"/>
      </left>
      <right/>
      <top style="medium">
        <color indexed="64"/>
      </top>
      <bottom style="medium">
        <color indexed="64"/>
      </bottom>
      <diagonal/>
    </border>
  </borders>
  <cellStyleXfs count="5">
    <xf numFmtId="0" fontId="0" fillId="0" borderId="0"/>
    <xf numFmtId="9" fontId="10" fillId="0" borderId="0" applyFont="0" applyFill="0" applyBorder="0" applyAlignment="0" applyProtection="0"/>
    <xf numFmtId="0" fontId="30" fillId="0" borderId="0"/>
    <xf numFmtId="0" fontId="31" fillId="0" borderId="0"/>
    <xf numFmtId="0" fontId="5" fillId="0" borderId="0"/>
  </cellStyleXfs>
  <cellXfs count="52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applyFill="1" applyAlignment="1">
      <alignment vertical="center"/>
    </xf>
    <xf numFmtId="0" fontId="9" fillId="0" borderId="0" xfId="0" applyFont="1" applyBorder="1" applyAlignment="1">
      <alignment horizontal="justify" vertical="center" wrapText="1" readingOrder="1"/>
    </xf>
    <xf numFmtId="0" fontId="15" fillId="9" borderId="2" xfId="0" applyFont="1" applyFill="1" applyBorder="1" applyAlignment="1" applyProtection="1">
      <alignment horizontal="center" vertical="center" wrapText="1" readingOrder="1"/>
      <protection hidden="1"/>
    </xf>
    <xf numFmtId="0" fontId="15" fillId="9" borderId="9" xfId="0" applyFont="1" applyFill="1" applyBorder="1" applyAlignment="1" applyProtection="1">
      <alignment horizontal="center" vertical="center" wrapText="1" readingOrder="1"/>
      <protection hidden="1"/>
    </xf>
    <xf numFmtId="0" fontId="15" fillId="9" borderId="3" xfId="0" applyFont="1" applyFill="1" applyBorder="1" applyAlignment="1" applyProtection="1">
      <alignment horizontal="center" vertical="center" wrapText="1" readingOrder="1"/>
      <protection hidden="1"/>
    </xf>
    <xf numFmtId="0" fontId="15" fillId="10" borderId="2" xfId="0" applyFont="1" applyFill="1" applyBorder="1" applyAlignment="1" applyProtection="1">
      <alignment horizontal="center" wrapText="1" readingOrder="1"/>
      <protection hidden="1"/>
    </xf>
    <xf numFmtId="0" fontId="15" fillId="10" borderId="9" xfId="0" applyFont="1" applyFill="1" applyBorder="1" applyAlignment="1" applyProtection="1">
      <alignment horizontal="center" wrapText="1" readingOrder="1"/>
      <protection hidden="1"/>
    </xf>
    <xf numFmtId="0" fontId="15" fillId="10" borderId="3" xfId="0" applyFont="1" applyFill="1" applyBorder="1" applyAlignment="1" applyProtection="1">
      <alignment horizontal="center" wrapText="1" readingOrder="1"/>
      <protection hidden="1"/>
    </xf>
    <xf numFmtId="0" fontId="15" fillId="9" borderId="4" xfId="0" applyFont="1" applyFill="1" applyBorder="1" applyAlignment="1" applyProtection="1">
      <alignment horizontal="center" vertical="center" wrapText="1" readingOrder="1"/>
      <protection hidden="1"/>
    </xf>
    <xf numFmtId="0" fontId="15" fillId="9" borderId="0" xfId="0" applyFont="1" applyFill="1" applyBorder="1" applyAlignment="1" applyProtection="1">
      <alignment horizontal="center" vertical="center" wrapText="1" readingOrder="1"/>
      <protection hidden="1"/>
    </xf>
    <xf numFmtId="0" fontId="15" fillId="9" borderId="5"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wrapText="1" readingOrder="1"/>
      <protection hidden="1"/>
    </xf>
    <xf numFmtId="0" fontId="15" fillId="10" borderId="0"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wrapText="1" readingOrder="1"/>
      <protection hidden="1"/>
    </xf>
    <xf numFmtId="0" fontId="15" fillId="9" borderId="0" xfId="0" applyFont="1" applyFill="1" applyAlignment="1" applyProtection="1">
      <alignment horizontal="center" vertical="center" wrapText="1" readingOrder="1"/>
      <protection hidden="1"/>
    </xf>
    <xf numFmtId="0" fontId="15" fillId="9" borderId="6" xfId="0" applyFont="1" applyFill="1" applyBorder="1" applyAlignment="1" applyProtection="1">
      <alignment horizontal="center" vertical="center" wrapText="1" readingOrder="1"/>
      <protection hidden="1"/>
    </xf>
    <xf numFmtId="0" fontId="15" fillId="9" borderId="8" xfId="0" applyFont="1" applyFill="1" applyBorder="1" applyAlignment="1" applyProtection="1">
      <alignment horizontal="center" vertical="center" wrapText="1" readingOrder="1"/>
      <protection hidden="1"/>
    </xf>
    <xf numFmtId="0" fontId="15" fillId="9" borderId="7"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wrapText="1" readingOrder="1"/>
      <protection hidden="1"/>
    </xf>
    <xf numFmtId="0" fontId="15" fillId="10" borderId="8" xfId="0" applyFont="1" applyFill="1" applyBorder="1" applyAlignment="1" applyProtection="1">
      <alignment horizontal="center" wrapText="1" readingOrder="1"/>
      <protection hidden="1"/>
    </xf>
    <xf numFmtId="0" fontId="15" fillId="10" borderId="7" xfId="0" applyFont="1" applyFill="1" applyBorder="1" applyAlignment="1" applyProtection="1">
      <alignment horizontal="center" wrapText="1" readingOrder="1"/>
      <protection hidden="1"/>
    </xf>
    <xf numFmtId="0" fontId="15" fillId="11" borderId="2"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1" borderId="7" xfId="0" applyFont="1" applyFill="1" applyBorder="1" applyAlignment="1" applyProtection="1">
      <alignment horizontal="center" wrapText="1" readingOrder="1"/>
      <protection hidden="1"/>
    </xf>
    <xf numFmtId="0" fontId="15" fillId="5" borderId="2"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0" fillId="3" borderId="0" xfId="0" applyFill="1"/>
    <xf numFmtId="0" fontId="32" fillId="3" borderId="36" xfId="2" applyFont="1" applyFill="1" applyBorder="1" applyProtection="1"/>
    <xf numFmtId="0" fontId="32" fillId="3" borderId="37" xfId="2" applyFont="1" applyFill="1" applyBorder="1" applyProtection="1"/>
    <xf numFmtId="0" fontId="32" fillId="3" borderId="38" xfId="2" applyFont="1" applyFill="1" applyBorder="1" applyProtection="1"/>
    <xf numFmtId="0" fontId="12" fillId="3" borderId="0" xfId="0" applyFont="1" applyFill="1" applyAlignment="1">
      <alignment vertical="center"/>
    </xf>
    <xf numFmtId="0" fontId="5" fillId="3" borderId="0" xfId="0" applyFont="1" applyFill="1"/>
    <xf numFmtId="0" fontId="24" fillId="3" borderId="19" xfId="0" applyFont="1" applyFill="1" applyBorder="1" applyAlignment="1">
      <alignment horizontal="justify" vertical="center" wrapText="1" readingOrder="1"/>
    </xf>
    <xf numFmtId="9" fontId="23" fillId="3" borderId="28" xfId="0" applyNumberFormat="1" applyFont="1" applyFill="1" applyBorder="1" applyAlignment="1">
      <alignment horizontal="center" vertical="center" wrapText="1" readingOrder="1"/>
    </xf>
    <xf numFmtId="0" fontId="24" fillId="3" borderId="18"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4" fillId="3" borderId="23" xfId="0" applyFont="1" applyFill="1" applyBorder="1" applyAlignment="1">
      <alignment horizontal="center" vertical="center" wrapText="1" readingOrder="1"/>
    </xf>
    <xf numFmtId="0" fontId="24" fillId="3" borderId="25" xfId="0" applyFont="1" applyFill="1" applyBorder="1" applyAlignment="1">
      <alignment horizontal="justify" vertical="center" wrapText="1" readingOrder="1"/>
    </xf>
    <xf numFmtId="0" fontId="24" fillId="3" borderId="26" xfId="0" applyFont="1" applyFill="1" applyBorder="1" applyAlignment="1">
      <alignment horizontal="center" vertical="center" wrapText="1" readingOrder="1"/>
    </xf>
    <xf numFmtId="0" fontId="29" fillId="3" borderId="0" xfId="0" applyFont="1" applyFill="1"/>
    <xf numFmtId="0" fontId="9" fillId="3" borderId="0" xfId="0" applyFont="1" applyFill="1" applyBorder="1" applyAlignment="1">
      <alignment horizontal="justify" vertical="center" wrapText="1" readingOrder="1"/>
    </xf>
    <xf numFmtId="0" fontId="4" fillId="3" borderId="0" xfId="0" applyFont="1" applyFill="1" applyAlignment="1">
      <alignment vertical="center"/>
    </xf>
    <xf numFmtId="0" fontId="4" fillId="3" borderId="0" xfId="0" applyFont="1" applyFill="1" applyAlignment="1">
      <alignment horizontal="left" vertical="center"/>
    </xf>
    <xf numFmtId="0" fontId="32" fillId="3" borderId="4" xfId="2" applyFont="1" applyFill="1" applyBorder="1" applyProtection="1"/>
    <xf numFmtId="0" fontId="37"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top" wrapText="1"/>
    </xf>
    <xf numFmtId="0" fontId="32" fillId="3" borderId="0" xfId="2" applyFont="1" applyFill="1" applyBorder="1" applyProtection="1"/>
    <xf numFmtId="0" fontId="32" fillId="3" borderId="5" xfId="2" applyFont="1" applyFill="1" applyBorder="1" applyProtection="1"/>
    <xf numFmtId="0" fontId="32" fillId="3" borderId="6" xfId="2" applyFont="1" applyFill="1" applyBorder="1" applyProtection="1"/>
    <xf numFmtId="0" fontId="32" fillId="3" borderId="8" xfId="2" applyFont="1" applyFill="1" applyBorder="1" applyProtection="1"/>
    <xf numFmtId="0" fontId="32" fillId="3" borderId="7" xfId="2" applyFont="1" applyFill="1" applyBorder="1" applyProtection="1"/>
    <xf numFmtId="0" fontId="35" fillId="3" borderId="0" xfId="2" quotePrefix="1" applyFont="1" applyFill="1" applyBorder="1" applyAlignment="1" applyProtection="1">
      <alignment horizontal="left" vertical="top" wrapText="1"/>
    </xf>
    <xf numFmtId="0" fontId="40" fillId="0" borderId="0" xfId="0" applyFont="1" applyAlignment="1">
      <alignment horizontal="center" vertical="center"/>
    </xf>
    <xf numFmtId="0" fontId="40" fillId="0" borderId="0" xfId="0" applyFont="1"/>
    <xf numFmtId="0" fontId="40" fillId="0" borderId="0" xfId="0" applyFont="1" applyAlignment="1">
      <alignment horizontal="center"/>
    </xf>
    <xf numFmtId="0" fontId="18" fillId="3" borderId="0" xfId="0" applyFont="1" applyFill="1"/>
    <xf numFmtId="0" fontId="18" fillId="0" borderId="0" xfId="0" applyFont="1"/>
    <xf numFmtId="0" fontId="6" fillId="0" borderId="18" xfId="0" applyFont="1" applyBorder="1" applyAlignment="1" applyProtection="1">
      <alignment horizontal="justify" vertical="center" wrapText="1"/>
      <protection locked="0"/>
    </xf>
    <xf numFmtId="0" fontId="1" fillId="0" borderId="18" xfId="0" applyFont="1" applyBorder="1" applyAlignment="1" applyProtection="1">
      <alignment horizontal="center" vertical="center"/>
      <protection hidden="1"/>
    </xf>
    <xf numFmtId="0" fontId="1" fillId="0" borderId="18" xfId="0" applyFont="1" applyBorder="1" applyAlignment="1" applyProtection="1">
      <alignment horizontal="center" vertical="center" textRotation="90"/>
      <protection locked="0"/>
    </xf>
    <xf numFmtId="9" fontId="1" fillId="0" borderId="18" xfId="0" applyNumberFormat="1" applyFont="1" applyBorder="1" applyAlignment="1" applyProtection="1">
      <alignment horizontal="center" vertical="center"/>
      <protection hidden="1"/>
    </xf>
    <xf numFmtId="164" fontId="1" fillId="0" borderId="18" xfId="1" applyNumberFormat="1" applyFont="1" applyBorder="1" applyAlignment="1">
      <alignment horizontal="center" vertical="center"/>
    </xf>
    <xf numFmtId="0" fontId="4" fillId="0" borderId="18" xfId="0" applyFont="1" applyFill="1" applyBorder="1" applyAlignment="1" applyProtection="1">
      <alignment horizontal="center" vertical="center" textRotation="90" wrapText="1"/>
      <protection hidden="1"/>
    </xf>
    <xf numFmtId="0" fontId="4" fillId="0" borderId="18" xfId="0" applyFont="1" applyBorder="1" applyAlignment="1" applyProtection="1">
      <alignment horizontal="center" vertical="center" textRotation="90"/>
      <protection hidden="1"/>
    </xf>
    <xf numFmtId="14" fontId="1" fillId="0" borderId="18" xfId="0" applyNumberFormat="1" applyFont="1" applyBorder="1" applyAlignment="1" applyProtection="1">
      <alignment horizontal="center" vertical="center"/>
      <protection locked="0"/>
    </xf>
    <xf numFmtId="0" fontId="1" fillId="0" borderId="18" xfId="0" applyFont="1" applyBorder="1" applyAlignment="1" applyProtection="1">
      <alignment horizontal="justify" vertical="center"/>
      <protection locked="0"/>
    </xf>
    <xf numFmtId="164" fontId="1" fillId="8" borderId="18" xfId="1" applyNumberFormat="1" applyFont="1" applyFill="1" applyBorder="1" applyAlignment="1">
      <alignment horizontal="center" vertical="center"/>
    </xf>
    <xf numFmtId="0" fontId="22" fillId="0" borderId="18" xfId="0" applyFont="1" applyBorder="1" applyAlignment="1" applyProtection="1">
      <alignment horizontal="justify" vertical="center" wrapText="1"/>
      <protection locked="0"/>
    </xf>
    <xf numFmtId="0" fontId="22" fillId="0" borderId="18" xfId="0" applyFont="1" applyBorder="1" applyAlignment="1" applyProtection="1">
      <alignment horizontal="center" vertical="center"/>
      <protection hidden="1"/>
    </xf>
    <xf numFmtId="0" fontId="22" fillId="0" borderId="18" xfId="0" applyFont="1" applyBorder="1" applyAlignment="1" applyProtection="1">
      <alignment horizontal="center" vertical="center" textRotation="90"/>
      <protection locked="0"/>
    </xf>
    <xf numFmtId="9" fontId="22" fillId="0" borderId="18" xfId="0" applyNumberFormat="1" applyFont="1" applyBorder="1" applyAlignment="1" applyProtection="1">
      <alignment horizontal="center" vertical="center"/>
      <protection hidden="1"/>
    </xf>
    <xf numFmtId="164" fontId="22" fillId="0" borderId="18" xfId="1" applyNumberFormat="1" applyFont="1" applyBorder="1" applyAlignment="1">
      <alignment horizontal="center" vertical="center"/>
    </xf>
    <xf numFmtId="0" fontId="44" fillId="0" borderId="18" xfId="0" applyFont="1" applyFill="1" applyBorder="1" applyAlignment="1" applyProtection="1">
      <alignment horizontal="center" vertical="center" textRotation="90" wrapText="1"/>
      <protection hidden="1"/>
    </xf>
    <xf numFmtId="0" fontId="44" fillId="0" borderId="18" xfId="0" applyFont="1" applyBorder="1" applyAlignment="1" applyProtection="1">
      <alignment horizontal="center" vertical="center" textRotation="90"/>
      <protection hidden="1"/>
    </xf>
    <xf numFmtId="14" fontId="22" fillId="0" borderId="18" xfId="0" applyNumberFormat="1" applyFont="1" applyBorder="1" applyAlignment="1" applyProtection="1">
      <alignment horizontal="center" vertical="center"/>
      <protection locked="0"/>
    </xf>
    <xf numFmtId="0" fontId="22" fillId="0" borderId="18" xfId="0" applyFont="1" applyBorder="1" applyAlignment="1" applyProtection="1">
      <alignment horizontal="justify" vertical="center"/>
      <protection locked="0"/>
    </xf>
    <xf numFmtId="0" fontId="45" fillId="3" borderId="0" xfId="0" applyFont="1" applyFill="1" applyBorder="1" applyAlignment="1">
      <alignment horizontal="justify" vertical="center" wrapText="1" readingOrder="1"/>
    </xf>
    <xf numFmtId="0" fontId="45" fillId="0" borderId="0" xfId="0" applyFont="1" applyBorder="1" applyAlignment="1">
      <alignment horizontal="justify" vertical="center" wrapText="1" readingOrder="1"/>
    </xf>
    <xf numFmtId="0" fontId="46" fillId="9" borderId="2" xfId="0" applyFont="1" applyFill="1" applyBorder="1" applyAlignment="1" applyProtection="1">
      <alignment horizontal="center" vertical="center" wrapText="1" readingOrder="1"/>
      <protection hidden="1"/>
    </xf>
    <xf numFmtId="0" fontId="40"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0" xfId="0" applyFont="1"/>
    <xf numFmtId="0" fontId="1" fillId="0" borderId="18" xfId="0" applyFont="1" applyBorder="1" applyAlignment="1" applyProtection="1">
      <alignment horizontal="center" vertical="center"/>
    </xf>
    <xf numFmtId="0" fontId="1"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xf>
    <xf numFmtId="0" fontId="4" fillId="12" borderId="18" xfId="0" applyFont="1" applyFill="1" applyBorder="1" applyAlignment="1">
      <alignment horizontal="center" vertical="center" textRotation="90"/>
    </xf>
    <xf numFmtId="0" fontId="43" fillId="0" borderId="67" xfId="0" applyFont="1" applyBorder="1" applyAlignment="1">
      <alignment horizontal="center" vertical="center" wrapText="1"/>
    </xf>
    <xf numFmtId="0" fontId="43" fillId="0" borderId="7" xfId="0" applyFont="1" applyBorder="1" applyAlignment="1">
      <alignment horizontal="center" vertical="center" wrapText="1"/>
    </xf>
    <xf numFmtId="0" fontId="22" fillId="0" borderId="23"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0" xfId="0" applyFont="1" applyBorder="1"/>
    <xf numFmtId="0" fontId="1" fillId="0" borderId="0" xfId="0" applyFont="1" applyBorder="1" applyAlignment="1">
      <alignment wrapText="1"/>
    </xf>
    <xf numFmtId="0" fontId="1" fillId="0" borderId="5" xfId="0" applyFont="1" applyBorder="1"/>
    <xf numFmtId="0" fontId="32" fillId="3" borderId="4" xfId="2" applyFont="1" applyFill="1" applyBorder="1" applyAlignment="1" applyProtection="1">
      <alignment horizontal="left" vertical="top" wrapText="1"/>
    </xf>
    <xf numFmtId="0" fontId="32" fillId="3" borderId="0" xfId="2" applyFont="1" applyFill="1" applyBorder="1" applyAlignment="1" applyProtection="1">
      <alignment horizontal="left" vertical="top" wrapText="1"/>
    </xf>
    <xf numFmtId="0" fontId="32" fillId="3" borderId="5" xfId="2" applyFont="1" applyFill="1" applyBorder="1" applyAlignment="1" applyProtection="1">
      <alignment horizontal="left" vertical="top" wrapText="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32" fillId="3" borderId="0" xfId="2" quotePrefix="1" applyFont="1" applyFill="1" applyBorder="1" applyAlignment="1" applyProtection="1">
      <alignment horizontal="left" vertical="top" wrapText="1"/>
    </xf>
    <xf numFmtId="0" fontId="35" fillId="3" borderId="83" xfId="2" quotePrefix="1" applyFont="1" applyFill="1" applyBorder="1" applyAlignment="1" applyProtection="1">
      <alignment horizontal="left" vertical="top" wrapText="1"/>
    </xf>
    <xf numFmtId="0" fontId="32" fillId="0" borderId="83" xfId="2" quotePrefix="1" applyFont="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2" fillId="3" borderId="83" xfId="2" applyFont="1" applyFill="1" applyBorder="1" applyProtection="1"/>
    <xf numFmtId="0" fontId="0" fillId="3" borderId="5" xfId="0" applyFill="1" applyBorder="1"/>
    <xf numFmtId="0" fontId="34" fillId="3" borderId="0" xfId="2" quotePrefix="1" applyFont="1" applyFill="1" applyBorder="1" applyAlignment="1" applyProtection="1">
      <alignment horizontal="left" vertical="top" wrapText="1"/>
    </xf>
    <xf numFmtId="0" fontId="36" fillId="3" borderId="0" xfId="2" quotePrefix="1" applyFont="1" applyFill="1" applyBorder="1" applyAlignment="1" applyProtection="1">
      <alignment horizontal="left" vertical="top" wrapText="1"/>
    </xf>
    <xf numFmtId="0" fontId="36" fillId="3" borderId="83" xfId="2" quotePrefix="1" applyFont="1" applyFill="1" applyBorder="1" applyAlignment="1" applyProtection="1">
      <alignment horizontal="left" vertical="top" wrapText="1"/>
    </xf>
    <xf numFmtId="0" fontId="36" fillId="3" borderId="91" xfId="2" quotePrefix="1" applyFont="1" applyFill="1" applyBorder="1" applyAlignment="1" applyProtection="1">
      <alignment horizontal="left" vertical="top" wrapText="1"/>
    </xf>
    <xf numFmtId="0" fontId="32" fillId="3" borderId="91" xfId="2" applyFont="1" applyFill="1" applyBorder="1" applyProtection="1"/>
    <xf numFmtId="0" fontId="44" fillId="16" borderId="64" xfId="0" applyFont="1" applyFill="1" applyBorder="1" applyAlignment="1">
      <alignment horizontal="center" vertical="center" wrapText="1"/>
    </xf>
    <xf numFmtId="0" fontId="44" fillId="16" borderId="53" xfId="0" applyFont="1" applyFill="1" applyBorder="1" applyAlignment="1">
      <alignment horizontal="center" vertical="center" wrapText="1"/>
    </xf>
    <xf numFmtId="0" fontId="28" fillId="16" borderId="62" xfId="0" applyFont="1" applyFill="1" applyBorder="1" applyAlignment="1">
      <alignment horizontal="left" vertical="center" wrapText="1" indent="1"/>
    </xf>
    <xf numFmtId="0" fontId="28" fillId="16" borderId="92" xfId="0" applyFont="1" applyFill="1" applyBorder="1" applyAlignment="1">
      <alignment horizontal="left" vertical="center" wrapText="1" indent="1"/>
    </xf>
    <xf numFmtId="0" fontId="0" fillId="0" borderId="0" xfId="0" applyAlignment="1">
      <alignment vertical="center"/>
    </xf>
    <xf numFmtId="0" fontId="50" fillId="0" borderId="0" xfId="0" applyFont="1" applyAlignment="1">
      <alignment horizontal="center" vertical="center"/>
    </xf>
    <xf numFmtId="0" fontId="51" fillId="0" borderId="0" xfId="0" applyFont="1" applyAlignment="1">
      <alignment horizontal="center" vertical="center"/>
    </xf>
    <xf numFmtId="0" fontId="11" fillId="17" borderId="0" xfId="0" applyFont="1" applyFill="1" applyAlignment="1">
      <alignment wrapText="1"/>
    </xf>
    <xf numFmtId="0" fontId="40" fillId="0" borderId="0" xfId="0" applyFont="1" applyAlignment="1">
      <alignment vertical="center" wrapText="1"/>
    </xf>
    <xf numFmtId="0" fontId="52" fillId="0" borderId="0" xfId="0" applyFont="1" applyAlignment="1">
      <alignment horizontal="center" vertical="center" wrapText="1"/>
    </xf>
    <xf numFmtId="0" fontId="5" fillId="0" borderId="0" xfId="0" applyFont="1" applyAlignment="1">
      <alignment vertical="top" wrapText="1"/>
    </xf>
    <xf numFmtId="0" fontId="30" fillId="3" borderId="100" xfId="0" applyFont="1" applyFill="1" applyBorder="1" applyAlignment="1">
      <alignment vertical="center" wrapText="1"/>
    </xf>
    <xf numFmtId="0" fontId="11" fillId="17" borderId="0" xfId="0" applyFont="1" applyFill="1" applyAlignment="1">
      <alignment horizontal="left" vertical="top" wrapText="1"/>
    </xf>
    <xf numFmtId="0" fontId="30" fillId="3" borderId="101" xfId="0" applyFont="1" applyFill="1" applyBorder="1" applyAlignment="1">
      <alignment vertical="center" wrapText="1"/>
    </xf>
    <xf numFmtId="0" fontId="18" fillId="0" borderId="0" xfId="0" applyFont="1" applyBorder="1"/>
    <xf numFmtId="0" fontId="23" fillId="18" borderId="30" xfId="0" applyFont="1" applyFill="1" applyBorder="1" applyAlignment="1">
      <alignment horizontal="center" vertical="center" wrapText="1" readingOrder="1"/>
    </xf>
    <xf numFmtId="0" fontId="23" fillId="18" borderId="31" xfId="0" applyFont="1" applyFill="1" applyBorder="1" applyAlignment="1">
      <alignment horizontal="center" vertical="center" wrapText="1" readingOrder="1"/>
    </xf>
    <xf numFmtId="0" fontId="2" fillId="3" borderId="0" xfId="0" applyFont="1" applyFill="1"/>
    <xf numFmtId="0" fontId="54" fillId="3" borderId="0" xfId="0" applyFont="1" applyFill="1"/>
    <xf numFmtId="0" fontId="54" fillId="0" borderId="0" xfId="0" applyFont="1"/>
    <xf numFmtId="0" fontId="1" fillId="0" borderId="0" xfId="0" pivotButton="1" applyFont="1"/>
    <xf numFmtId="0" fontId="21" fillId="0" borderId="0" xfId="0" applyFont="1" applyFill="1"/>
    <xf numFmtId="0" fontId="55" fillId="0" borderId="0" xfId="0" applyFont="1"/>
    <xf numFmtId="0" fontId="56" fillId="0" borderId="0" xfId="0" applyFont="1"/>
    <xf numFmtId="0" fontId="2" fillId="0" borderId="0" xfId="0" applyFont="1"/>
    <xf numFmtId="0" fontId="6" fillId="3" borderId="0" xfId="0" applyFont="1" applyFill="1"/>
    <xf numFmtId="0" fontId="22" fillId="3" borderId="0" xfId="0" applyFont="1" applyFill="1"/>
    <xf numFmtId="0" fontId="58" fillId="0" borderId="0" xfId="0" applyFont="1" applyAlignment="1">
      <alignment horizontal="center" vertical="center" wrapText="1"/>
    </xf>
    <xf numFmtId="0" fontId="59" fillId="18" borderId="103" xfId="0" applyFont="1" applyFill="1" applyBorder="1" applyAlignment="1">
      <alignment horizontal="center" vertical="center" wrapText="1" readingOrder="1"/>
    </xf>
    <xf numFmtId="0" fontId="59" fillId="18" borderId="104" xfId="0" applyFont="1" applyFill="1" applyBorder="1" applyAlignment="1">
      <alignment horizontal="center" vertical="center" wrapText="1" readingOrder="1"/>
    </xf>
    <xf numFmtId="0" fontId="9" fillId="5" borderId="33" xfId="0" applyFont="1" applyFill="1" applyBorder="1" applyAlignment="1">
      <alignment horizontal="center" vertical="center" wrapText="1" readingOrder="1"/>
    </xf>
    <xf numFmtId="0" fontId="9" fillId="0" borderId="62" xfId="0" applyFont="1" applyBorder="1" applyAlignment="1">
      <alignment horizontal="justify" vertical="center" wrapText="1" readingOrder="1"/>
    </xf>
    <xf numFmtId="9" fontId="9" fillId="0" borderId="71" xfId="0" applyNumberFormat="1" applyFont="1" applyBorder="1" applyAlignment="1">
      <alignment horizontal="center" vertical="center" wrapText="1" readingOrder="1"/>
    </xf>
    <xf numFmtId="0" fontId="9" fillId="6" borderId="63"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9" fontId="9" fillId="0" borderId="23" xfId="0" applyNumberFormat="1" applyFont="1" applyBorder="1" applyAlignment="1">
      <alignment horizontal="center" vertical="center" wrapText="1" readingOrder="1"/>
    </xf>
    <xf numFmtId="0" fontId="9" fillId="4" borderId="63" xfId="0" applyFont="1" applyFill="1" applyBorder="1" applyAlignment="1">
      <alignment horizontal="center" vertical="center" wrapText="1" readingOrder="1"/>
    </xf>
    <xf numFmtId="0" fontId="9" fillId="7" borderId="63" xfId="0" applyFont="1" applyFill="1" applyBorder="1" applyAlignment="1">
      <alignment horizontal="center" vertical="center" wrapText="1" readingOrder="1"/>
    </xf>
    <xf numFmtId="0" fontId="60" fillId="8" borderId="65" xfId="0" applyFont="1" applyFill="1" applyBorder="1" applyAlignment="1">
      <alignment horizontal="center" vertical="center" wrapText="1" readingOrder="1"/>
    </xf>
    <xf numFmtId="0" fontId="9" fillId="0" borderId="24" xfId="0" applyFont="1" applyBorder="1" applyAlignment="1">
      <alignment horizontal="justify" vertical="center" wrapText="1" readingOrder="1"/>
    </xf>
    <xf numFmtId="9" fontId="9" fillId="0" borderId="26" xfId="0" applyNumberFormat="1" applyFont="1" applyBorder="1" applyAlignment="1">
      <alignment horizontal="center" vertical="center" wrapText="1" readingOrder="1"/>
    </xf>
    <xf numFmtId="0" fontId="61" fillId="3" borderId="0" xfId="0" applyFont="1" applyFill="1" applyAlignment="1">
      <alignment horizontal="center" vertical="center" wrapText="1"/>
    </xf>
    <xf numFmtId="0" fontId="62" fillId="18" borderId="2" xfId="0" applyFont="1" applyFill="1" applyBorder="1" applyAlignment="1">
      <alignment horizontal="center" vertical="center" wrapText="1" readingOrder="1"/>
    </xf>
    <xf numFmtId="0" fontId="62" fillId="18" borderId="3" xfId="0" applyFont="1" applyFill="1" applyBorder="1" applyAlignment="1">
      <alignment horizontal="center" vertical="center" wrapText="1" readingOrder="1"/>
    </xf>
    <xf numFmtId="0" fontId="63" fillId="5" borderId="33" xfId="0" applyFont="1" applyFill="1" applyBorder="1" applyAlignment="1">
      <alignment horizontal="center" vertical="center" wrapText="1" readingOrder="1"/>
    </xf>
    <xf numFmtId="0" fontId="63" fillId="0" borderId="62" xfId="0" applyFont="1" applyBorder="1" applyAlignment="1">
      <alignment horizontal="center" vertical="center" wrapText="1" readingOrder="1"/>
    </xf>
    <xf numFmtId="0" fontId="63" fillId="0" borderId="71" xfId="0" applyFont="1" applyBorder="1" applyAlignment="1">
      <alignment horizontal="justify" vertical="center" wrapText="1" readingOrder="1"/>
    </xf>
    <xf numFmtId="0" fontId="63" fillId="6" borderId="63" xfId="0" applyFont="1" applyFill="1" applyBorder="1" applyAlignment="1">
      <alignment horizontal="center" vertical="center" wrapText="1" readingOrder="1"/>
    </xf>
    <xf numFmtId="0" fontId="63" fillId="0" borderId="22" xfId="0" applyFont="1" applyBorder="1" applyAlignment="1">
      <alignment horizontal="center" vertical="center" wrapText="1" readingOrder="1"/>
    </xf>
    <xf numFmtId="0" fontId="63" fillId="0" borderId="23" xfId="0" applyFont="1" applyBorder="1" applyAlignment="1">
      <alignment horizontal="justify" vertical="center" wrapText="1" readingOrder="1"/>
    </xf>
    <xf numFmtId="0" fontId="63" fillId="4" borderId="63" xfId="0" applyFont="1" applyFill="1" applyBorder="1" applyAlignment="1">
      <alignment horizontal="center" vertical="center" wrapText="1" readingOrder="1"/>
    </xf>
    <xf numFmtId="0" fontId="63" fillId="7" borderId="63" xfId="0" applyFont="1" applyFill="1" applyBorder="1" applyAlignment="1">
      <alignment horizontal="center" vertical="center" wrapText="1" readingOrder="1"/>
    </xf>
    <xf numFmtId="0" fontId="64" fillId="8" borderId="65" xfId="0" applyFont="1" applyFill="1" applyBorder="1" applyAlignment="1">
      <alignment horizontal="center" vertical="center" wrapText="1" readingOrder="1"/>
    </xf>
    <xf numFmtId="0" fontId="63" fillId="0" borderId="24" xfId="0" applyFont="1" applyBorder="1" applyAlignment="1">
      <alignment horizontal="center" vertical="center" wrapText="1" readingOrder="1"/>
    </xf>
    <xf numFmtId="0" fontId="63" fillId="0" borderId="26" xfId="0" applyFont="1" applyBorder="1" applyAlignment="1">
      <alignment horizontal="justify" vertical="center" wrapText="1" readingOrder="1"/>
    </xf>
    <xf numFmtId="0" fontId="1" fillId="0" borderId="106" xfId="0" applyFont="1" applyBorder="1" applyAlignment="1" applyProtection="1">
      <alignment horizontal="center" vertical="center"/>
    </xf>
    <xf numFmtId="0" fontId="6" fillId="0" borderId="106" xfId="0" applyFont="1" applyBorder="1" applyAlignment="1" applyProtection="1">
      <alignment horizontal="justify" vertical="center" wrapText="1"/>
      <protection locked="0"/>
    </xf>
    <xf numFmtId="0" fontId="1" fillId="0" borderId="106" xfId="0" applyFont="1" applyBorder="1" applyAlignment="1" applyProtection="1">
      <alignment horizontal="center" vertical="center"/>
      <protection hidden="1"/>
    </xf>
    <xf numFmtId="0" fontId="1" fillId="0" borderId="106" xfId="0" applyFont="1" applyBorder="1" applyAlignment="1" applyProtection="1">
      <alignment horizontal="center" vertical="center" textRotation="90"/>
      <protection locked="0"/>
    </xf>
    <xf numFmtId="9" fontId="1" fillId="0" borderId="106" xfId="0" applyNumberFormat="1" applyFont="1" applyBorder="1" applyAlignment="1" applyProtection="1">
      <alignment horizontal="center" vertical="center"/>
      <protection hidden="1"/>
    </xf>
    <xf numFmtId="164" fontId="1" fillId="0" borderId="106" xfId="1" applyNumberFormat="1" applyFont="1" applyBorder="1" applyAlignment="1">
      <alignment horizontal="center" vertical="center"/>
    </xf>
    <xf numFmtId="0" fontId="4" fillId="0" borderId="106" xfId="0" applyFont="1" applyFill="1" applyBorder="1" applyAlignment="1" applyProtection="1">
      <alignment horizontal="center" vertical="center" textRotation="90" wrapText="1"/>
      <protection hidden="1"/>
    </xf>
    <xf numFmtId="0" fontId="4" fillId="0" borderId="106" xfId="0" applyFont="1" applyBorder="1" applyAlignment="1" applyProtection="1">
      <alignment horizontal="center" vertical="center" textRotation="90"/>
      <protection hidden="1"/>
    </xf>
    <xf numFmtId="0" fontId="1" fillId="0" borderId="106" xfId="0" applyFont="1" applyBorder="1" applyAlignment="1" applyProtection="1">
      <alignment horizontal="center" vertical="center" wrapText="1"/>
      <protection locked="0"/>
    </xf>
    <xf numFmtId="14" fontId="1" fillId="0" borderId="106" xfId="0" applyNumberFormat="1" applyFont="1" applyBorder="1" applyAlignment="1" applyProtection="1">
      <alignment horizontal="center" vertical="center"/>
      <protection locked="0"/>
    </xf>
    <xf numFmtId="0" fontId="1" fillId="0" borderId="107" xfId="0" applyFont="1" applyBorder="1" applyAlignment="1" applyProtection="1">
      <alignment horizontal="center" vertical="center"/>
      <protection locked="0"/>
    </xf>
    <xf numFmtId="0" fontId="1" fillId="0" borderId="108" xfId="0" applyFont="1" applyBorder="1" applyAlignment="1">
      <alignment horizontal="center" vertical="center"/>
    </xf>
    <xf numFmtId="0" fontId="43" fillId="0" borderId="67" xfId="0" applyFont="1" applyBorder="1" applyAlignment="1">
      <alignment horizontal="justify" vertical="center" wrapText="1"/>
    </xf>
    <xf numFmtId="0" fontId="1" fillId="0" borderId="18"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14" fontId="2" fillId="0" borderId="18" xfId="0" applyNumberFormat="1" applyFont="1" applyBorder="1" applyAlignment="1" applyProtection="1">
      <alignment horizontal="center" vertical="center"/>
      <protection locked="0"/>
    </xf>
    <xf numFmtId="0" fontId="22" fillId="0" borderId="18" xfId="0" applyFont="1" applyBorder="1" applyAlignment="1" applyProtection="1">
      <alignment horizontal="center" vertical="center" wrapText="1"/>
      <protection locked="0"/>
    </xf>
    <xf numFmtId="0" fontId="1" fillId="3" borderId="18" xfId="0" applyFont="1" applyFill="1" applyBorder="1" applyAlignment="1">
      <alignment vertical="center" wrapText="1"/>
    </xf>
    <xf numFmtId="9" fontId="1" fillId="3" borderId="18" xfId="0" applyNumberFormat="1" applyFont="1" applyFill="1" applyBorder="1" applyAlignment="1">
      <alignment horizontal="center" vertical="center"/>
    </xf>
    <xf numFmtId="0" fontId="37" fillId="3" borderId="76" xfId="3" applyFont="1" applyFill="1" applyBorder="1" applyAlignment="1" applyProtection="1">
      <alignment horizontal="left" vertical="top" wrapText="1" readingOrder="1"/>
    </xf>
    <xf numFmtId="0" fontId="37" fillId="3" borderId="79" xfId="3" applyFont="1" applyFill="1" applyBorder="1" applyAlignment="1" applyProtection="1">
      <alignment horizontal="left" vertical="top" wrapText="1" readingOrder="1"/>
    </xf>
    <xf numFmtId="0" fontId="37" fillId="3" borderId="41" xfId="3" applyFont="1" applyFill="1" applyBorder="1" applyAlignment="1" applyProtection="1">
      <alignment horizontal="left" vertical="top" wrapText="1" readingOrder="1"/>
    </xf>
    <xf numFmtId="0" fontId="37" fillId="3" borderId="78" xfId="3" applyFont="1" applyFill="1" applyBorder="1" applyAlignment="1" applyProtection="1">
      <alignment horizontal="left" vertical="top" wrapText="1" readingOrder="1"/>
    </xf>
    <xf numFmtId="0" fontId="38" fillId="3" borderId="59" xfId="2" applyFont="1" applyFill="1" applyBorder="1" applyAlignment="1" applyProtection="1">
      <alignment horizontal="justify" vertical="center" wrapText="1"/>
    </xf>
    <xf numFmtId="0" fontId="38" fillId="3" borderId="74" xfId="2" applyFont="1" applyFill="1" applyBorder="1" applyAlignment="1" applyProtection="1">
      <alignment horizontal="justify" vertical="center" wrapText="1"/>
    </xf>
    <xf numFmtId="0" fontId="38" fillId="3" borderId="58" xfId="2" applyFont="1" applyFill="1" applyBorder="1" applyAlignment="1" applyProtection="1">
      <alignment horizontal="justify" vertical="center" wrapText="1"/>
    </xf>
    <xf numFmtId="0" fontId="38" fillId="3" borderId="89" xfId="2" applyFont="1" applyFill="1" applyBorder="1" applyAlignment="1" applyProtection="1">
      <alignment horizontal="justify" vertical="center" wrapText="1"/>
    </xf>
    <xf numFmtId="0" fontId="38" fillId="3" borderId="77" xfId="2" applyFont="1" applyFill="1" applyBorder="1" applyAlignment="1" applyProtection="1">
      <alignment horizontal="justify" vertical="center" wrapText="1"/>
    </xf>
    <xf numFmtId="0" fontId="37" fillId="3" borderId="88" xfId="3" applyFont="1" applyFill="1" applyBorder="1" applyAlignment="1" applyProtection="1">
      <alignment horizontal="left" vertical="top" wrapText="1" readingOrder="1"/>
    </xf>
    <xf numFmtId="0" fontId="37" fillId="3" borderId="42" xfId="3" applyFont="1" applyFill="1" applyBorder="1" applyAlignment="1" applyProtection="1">
      <alignment horizontal="left" vertical="top" wrapText="1" readingOrder="1"/>
    </xf>
    <xf numFmtId="0" fontId="38" fillId="3" borderId="73" xfId="2" applyFont="1" applyFill="1" applyBorder="1" applyAlignment="1" applyProtection="1">
      <alignment horizontal="justify" vertical="center" wrapText="1"/>
    </xf>
    <xf numFmtId="0" fontId="33" fillId="14" borderId="33" xfId="2" applyFont="1" applyFill="1" applyBorder="1" applyAlignment="1" applyProtection="1">
      <alignment horizontal="center" vertical="center" wrapText="1"/>
    </xf>
    <xf numFmtId="0" fontId="33" fillId="14" borderId="34" xfId="2" applyFont="1" applyFill="1" applyBorder="1" applyAlignment="1" applyProtection="1">
      <alignment horizontal="center" vertical="center" wrapText="1"/>
    </xf>
    <xf numFmtId="0" fontId="33" fillId="14" borderId="35" xfId="2" applyFont="1" applyFill="1" applyBorder="1" applyAlignment="1" applyProtection="1">
      <alignment horizontal="center" vertical="center" wrapText="1"/>
    </xf>
    <xf numFmtId="0" fontId="32" fillId="0" borderId="4" xfId="2" quotePrefix="1" applyFont="1" applyBorder="1" applyAlignment="1" applyProtection="1">
      <alignment horizontal="left" vertical="center" wrapText="1"/>
    </xf>
    <xf numFmtId="0" fontId="32" fillId="0" borderId="0" xfId="2" quotePrefix="1" applyFont="1" applyBorder="1" applyAlignment="1" applyProtection="1">
      <alignment horizontal="left" vertical="center" wrapText="1"/>
    </xf>
    <xf numFmtId="0" fontId="32" fillId="0" borderId="5" xfId="2" quotePrefix="1" applyFont="1" applyBorder="1" applyAlignment="1" applyProtection="1">
      <alignment horizontal="left" vertical="center" wrapText="1"/>
    </xf>
    <xf numFmtId="0" fontId="32" fillId="0" borderId="51" xfId="2" quotePrefix="1" applyFont="1" applyBorder="1" applyAlignment="1" applyProtection="1">
      <alignment horizontal="left" vertical="center" wrapText="1"/>
    </xf>
    <xf numFmtId="0" fontId="32" fillId="0" borderId="52" xfId="2" quotePrefix="1" applyFont="1" applyBorder="1" applyAlignment="1" applyProtection="1">
      <alignment horizontal="left" vertical="center" wrapText="1"/>
    </xf>
    <xf numFmtId="0" fontId="32" fillId="0" borderId="53" xfId="2" quotePrefix="1" applyFont="1" applyBorder="1" applyAlignment="1" applyProtection="1">
      <alignment horizontal="left" vertical="center" wrapText="1"/>
    </xf>
    <xf numFmtId="0" fontId="34" fillId="3" borderId="37" xfId="2" quotePrefix="1" applyFont="1" applyFill="1" applyBorder="1" applyAlignment="1" applyProtection="1">
      <alignment horizontal="left" vertical="top" wrapText="1"/>
    </xf>
    <xf numFmtId="0" fontId="35" fillId="3" borderId="37" xfId="2" quotePrefix="1" applyFont="1" applyFill="1" applyBorder="1" applyAlignment="1" applyProtection="1">
      <alignment horizontal="left" vertical="top" wrapText="1"/>
    </xf>
    <xf numFmtId="0" fontId="35" fillId="3" borderId="75" xfId="2" quotePrefix="1" applyFont="1" applyFill="1" applyBorder="1" applyAlignment="1" applyProtection="1">
      <alignment horizontal="left" vertical="top" wrapText="1"/>
    </xf>
    <xf numFmtId="0" fontId="32" fillId="3" borderId="0" xfId="2" quotePrefix="1" applyFont="1" applyFill="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7" fillId="14" borderId="86" xfId="3" applyFont="1" applyFill="1" applyBorder="1" applyAlignment="1" applyProtection="1">
      <alignment horizontal="center" vertical="center" wrapText="1"/>
    </xf>
    <xf numFmtId="0" fontId="37" fillId="14" borderId="85" xfId="3" applyFont="1" applyFill="1" applyBorder="1" applyAlignment="1" applyProtection="1">
      <alignment horizontal="center" vertical="center" wrapText="1"/>
    </xf>
    <xf numFmtId="0" fontId="37" fillId="14" borderId="39" xfId="2" applyFont="1" applyFill="1" applyBorder="1" applyAlignment="1" applyProtection="1">
      <alignment horizontal="center" vertical="center"/>
    </xf>
    <xf numFmtId="0" fontId="37" fillId="14" borderId="40"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64" xfId="2" quotePrefix="1" applyFont="1" applyFill="1" applyBorder="1" applyAlignment="1" applyProtection="1">
      <alignment horizontal="justify" vertical="center" wrapText="1"/>
    </xf>
    <xf numFmtId="0" fontId="37" fillId="14" borderId="84" xfId="3" applyFont="1" applyFill="1" applyBorder="1" applyAlignment="1" applyProtection="1">
      <alignment horizontal="center" vertical="center" wrapText="1"/>
    </xf>
    <xf numFmtId="0" fontId="36" fillId="3" borderId="4" xfId="2" quotePrefix="1" applyFont="1" applyFill="1" applyBorder="1" applyAlignment="1" applyProtection="1">
      <alignment horizontal="center" vertical="top" wrapText="1"/>
    </xf>
    <xf numFmtId="0" fontId="36" fillId="3" borderId="0" xfId="2" quotePrefix="1" applyFont="1" applyFill="1" applyBorder="1" applyAlignment="1" applyProtection="1">
      <alignment horizontal="center" vertical="top" wrapText="1"/>
    </xf>
    <xf numFmtId="0" fontId="36" fillId="3" borderId="83" xfId="2" quotePrefix="1" applyFont="1" applyFill="1" applyBorder="1" applyAlignment="1" applyProtection="1">
      <alignment horizontal="center" vertical="top" wrapText="1"/>
    </xf>
    <xf numFmtId="0" fontId="37" fillId="3" borderId="54" xfId="0" applyFont="1" applyFill="1" applyBorder="1" applyAlignment="1" applyProtection="1">
      <alignment horizontal="left" vertical="center" wrapText="1"/>
    </xf>
    <xf numFmtId="0" fontId="37" fillId="3" borderId="55" xfId="0" applyFont="1" applyFill="1" applyBorder="1" applyAlignment="1" applyProtection="1">
      <alignment horizontal="left" vertical="center" wrapText="1"/>
    </xf>
    <xf numFmtId="0" fontId="38" fillId="3" borderId="47" xfId="2" applyFont="1" applyFill="1" applyBorder="1" applyAlignment="1" applyProtection="1">
      <alignment horizontal="justify" vertical="center" wrapText="1"/>
    </xf>
    <xf numFmtId="0" fontId="38" fillId="3" borderId="48" xfId="2" applyFont="1" applyFill="1" applyBorder="1" applyAlignment="1" applyProtection="1">
      <alignment horizontal="justify" vertical="center" wrapText="1"/>
    </xf>
    <xf numFmtId="0" fontId="37" fillId="3" borderId="87" xfId="3" applyFont="1" applyFill="1" applyBorder="1" applyAlignment="1" applyProtection="1">
      <alignment horizontal="left" vertical="top" wrapText="1" readingOrder="1"/>
    </xf>
    <xf numFmtId="0" fontId="37" fillId="3" borderId="80" xfId="3" applyFont="1" applyFill="1" applyBorder="1" applyAlignment="1" applyProtection="1">
      <alignment horizontal="left" vertical="top" wrapText="1" readingOrder="1"/>
    </xf>
    <xf numFmtId="0" fontId="38" fillId="3" borderId="81" xfId="2" applyFont="1" applyFill="1" applyBorder="1" applyAlignment="1" applyProtection="1">
      <alignment horizontal="justify" vertical="center" wrapText="1"/>
    </xf>
    <xf numFmtId="0" fontId="38" fillId="3" borderId="82" xfId="2" applyFont="1" applyFill="1" applyBorder="1" applyAlignment="1" applyProtection="1">
      <alignment horizontal="justify" vertical="center" wrapText="1"/>
    </xf>
    <xf numFmtId="0" fontId="37" fillId="3" borderId="46" xfId="0" applyFont="1" applyFill="1" applyBorder="1" applyAlignment="1" applyProtection="1">
      <alignment horizontal="left" vertical="center" wrapText="1"/>
    </xf>
    <xf numFmtId="0" fontId="37" fillId="3" borderId="45" xfId="0" applyFont="1" applyFill="1" applyBorder="1" applyAlignment="1" applyProtection="1">
      <alignment horizontal="left" vertical="center" wrapText="1"/>
    </xf>
    <xf numFmtId="0" fontId="38" fillId="3" borderId="43" xfId="2" applyFont="1" applyFill="1" applyBorder="1" applyAlignment="1" applyProtection="1">
      <alignment horizontal="justify" vertical="center" wrapText="1"/>
    </xf>
    <xf numFmtId="0" fontId="38" fillId="3" borderId="44" xfId="2" applyFont="1" applyFill="1" applyBorder="1" applyAlignment="1" applyProtection="1">
      <alignment horizontal="justify" vertical="center" wrapText="1"/>
    </xf>
    <xf numFmtId="0" fontId="37" fillId="3" borderId="56" xfId="0" applyFont="1" applyFill="1" applyBorder="1" applyAlignment="1" applyProtection="1">
      <alignment horizontal="left" vertical="center" wrapText="1"/>
    </xf>
    <xf numFmtId="0" fontId="37" fillId="3" borderId="57" xfId="0" applyFont="1" applyFill="1" applyBorder="1" applyAlignment="1" applyProtection="1">
      <alignment horizontal="left" vertical="center" wrapText="1"/>
    </xf>
    <xf numFmtId="0" fontId="38" fillId="3" borderId="49" xfId="0" applyFont="1" applyFill="1" applyBorder="1" applyAlignment="1" applyProtection="1">
      <alignment horizontal="justify" vertical="center" wrapText="1"/>
    </xf>
    <xf numFmtId="0" fontId="38" fillId="3" borderId="50" xfId="0" applyFont="1" applyFill="1" applyBorder="1" applyAlignment="1" applyProtection="1">
      <alignment horizontal="justify" vertical="center" wrapText="1"/>
    </xf>
    <xf numFmtId="0" fontId="5" fillId="0" borderId="102" xfId="0" applyFont="1" applyBorder="1" applyAlignment="1">
      <alignment vertical="top" wrapText="1"/>
    </xf>
    <xf numFmtId="0" fontId="5" fillId="0" borderId="90" xfId="0" applyFont="1" applyBorder="1" applyAlignment="1">
      <alignment vertical="top" wrapText="1"/>
    </xf>
    <xf numFmtId="0" fontId="5" fillId="0" borderId="100" xfId="0" applyFont="1" applyBorder="1" applyAlignment="1">
      <alignment vertical="top" wrapText="1"/>
    </xf>
    <xf numFmtId="0" fontId="51" fillId="0" borderId="2"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0" xfId="0" applyFont="1" applyAlignment="1">
      <alignment horizontal="center" vertical="center" wrapText="1"/>
    </xf>
    <xf numFmtId="0" fontId="51" fillId="0" borderId="6" xfId="0" applyFont="1" applyBorder="1" applyAlignment="1">
      <alignment horizontal="center" vertical="center" wrapText="1"/>
    </xf>
    <xf numFmtId="0" fontId="51" fillId="0" borderId="8" xfId="0" applyFont="1" applyBorder="1" applyAlignment="1">
      <alignment horizontal="center" vertical="center" wrapText="1"/>
    </xf>
    <xf numFmtId="0" fontId="28" fillId="18" borderId="20" xfId="0" applyFont="1" applyFill="1" applyBorder="1" applyAlignment="1">
      <alignment horizontal="center" vertical="center" wrapText="1"/>
    </xf>
    <xf numFmtId="0" fontId="28" fillId="18" borderId="21" xfId="0" applyFont="1" applyFill="1" applyBorder="1" applyAlignment="1">
      <alignment horizontal="center" vertical="center" wrapText="1"/>
    </xf>
    <xf numFmtId="0" fontId="28" fillId="18" borderId="32" xfId="0" applyFont="1" applyFill="1" applyBorder="1" applyAlignment="1">
      <alignment horizontal="center" vertical="center" wrapText="1"/>
    </xf>
    <xf numFmtId="0" fontId="28" fillId="15" borderId="61" xfId="0" applyFont="1" applyFill="1" applyBorder="1" applyAlignment="1">
      <alignment horizontal="left" vertical="center" wrapText="1" indent="1"/>
    </xf>
    <xf numFmtId="0" fontId="28" fillId="15" borderId="34" xfId="0" applyFont="1" applyFill="1" applyBorder="1" applyAlignment="1">
      <alignment horizontal="left" vertical="center" wrapText="1" indent="1"/>
    </xf>
    <xf numFmtId="0" fontId="28" fillId="15" borderId="35" xfId="0" applyFont="1" applyFill="1" applyBorder="1" applyAlignment="1">
      <alignment horizontal="left" vertical="center" wrapText="1" indent="1"/>
    </xf>
    <xf numFmtId="0" fontId="43" fillId="0" borderId="93" xfId="0" applyFont="1" applyFill="1" applyBorder="1" applyAlignment="1">
      <alignment horizontal="left" vertical="center" wrapText="1" indent="1"/>
    </xf>
    <xf numFmtId="0" fontId="43" fillId="0" borderId="94" xfId="0" applyFont="1" applyFill="1" applyBorder="1" applyAlignment="1">
      <alignment horizontal="left" vertical="center" wrapText="1" indent="1"/>
    </xf>
    <xf numFmtId="0" fontId="43" fillId="0" borderId="95" xfId="0" applyFont="1" applyFill="1" applyBorder="1" applyAlignment="1">
      <alignment horizontal="left" vertical="center" wrapText="1" indent="1"/>
    </xf>
    <xf numFmtId="0" fontId="23" fillId="13" borderId="0" xfId="0" applyFont="1" applyFill="1" applyAlignment="1">
      <alignment horizontal="center" vertical="center" wrapText="1"/>
    </xf>
    <xf numFmtId="0" fontId="28" fillId="16" borderId="33" xfId="0" applyFont="1" applyFill="1" applyBorder="1" applyAlignment="1">
      <alignment horizontal="center" vertical="center" wrapText="1"/>
    </xf>
    <xf numFmtId="0" fontId="28" fillId="16" borderId="34" xfId="0" applyFont="1" applyFill="1" applyBorder="1" applyAlignment="1">
      <alignment horizontal="center" vertical="center" wrapText="1"/>
    </xf>
    <xf numFmtId="0" fontId="28" fillId="16" borderId="35" xfId="0" applyFont="1" applyFill="1" applyBorder="1" applyAlignment="1">
      <alignment horizontal="center" vertical="center" wrapText="1"/>
    </xf>
    <xf numFmtId="0" fontId="44" fillId="16" borderId="63" xfId="0" applyFont="1" applyFill="1" applyBorder="1" applyAlignment="1">
      <alignment horizontal="center" vertical="center" wrapText="1"/>
    </xf>
    <xf numFmtId="0" fontId="44" fillId="16" borderId="60" xfId="0" applyFont="1" applyFill="1" applyBorder="1" applyAlignment="1">
      <alignment horizontal="center" vertical="center" wrapText="1"/>
    </xf>
    <xf numFmtId="0" fontId="43" fillId="0" borderId="65" xfId="0" applyFont="1" applyBorder="1" applyAlignment="1">
      <alignment horizontal="left" vertical="center" wrapText="1"/>
    </xf>
    <xf numFmtId="0" fontId="43" fillId="0" borderId="66" xfId="0" applyFont="1" applyBorder="1" applyAlignment="1">
      <alignment horizontal="left" vertical="center" wrapText="1"/>
    </xf>
    <xf numFmtId="0" fontId="52" fillId="0" borderId="0" xfId="0" applyFont="1" applyAlignment="1">
      <alignment horizontal="center" vertical="center"/>
    </xf>
    <xf numFmtId="0" fontId="22" fillId="0" borderId="98" xfId="0" applyFont="1" applyBorder="1" applyAlignment="1">
      <alignment horizontal="left" vertical="center" wrapText="1"/>
    </xf>
    <xf numFmtId="0" fontId="22" fillId="0" borderId="5" xfId="0" applyFont="1" applyBorder="1" applyAlignment="1">
      <alignment horizontal="left" vertical="center" wrapText="1"/>
    </xf>
    <xf numFmtId="0" fontId="22" fillId="0" borderId="96" xfId="0" applyFont="1" applyBorder="1" applyAlignment="1">
      <alignment horizontal="left" vertical="center" wrapText="1"/>
    </xf>
    <xf numFmtId="0" fontId="22" fillId="0" borderId="7" xfId="0" applyFont="1" applyBorder="1" applyAlignment="1">
      <alignment horizontal="left" vertical="center" wrapText="1"/>
    </xf>
    <xf numFmtId="0" fontId="22" fillId="0" borderId="4" xfId="0" applyFont="1" applyBorder="1" applyAlignment="1">
      <alignment horizontal="left" vertical="center" wrapText="1"/>
    </xf>
    <xf numFmtId="0" fontId="22" fillId="0" borderId="0" xfId="0" applyFont="1" applyAlignment="1">
      <alignment horizontal="left" vertical="center" wrapText="1"/>
    </xf>
    <xf numFmtId="0" fontId="22" fillId="0" borderId="99" xfId="0" applyFont="1" applyBorder="1" applyAlignment="1">
      <alignment horizontal="left" vertical="center" wrapText="1"/>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22" fillId="0" borderId="97" xfId="0" applyFont="1" applyBorder="1" applyAlignment="1">
      <alignment horizontal="left" vertical="center" wrapText="1"/>
    </xf>
    <xf numFmtId="0" fontId="22" fillId="0" borderId="18" xfId="0" applyFont="1" applyBorder="1" applyAlignment="1" applyProtection="1">
      <alignment horizontal="center" vertical="center" wrapText="1"/>
      <protection locked="0"/>
    </xf>
    <xf numFmtId="0" fontId="43" fillId="0" borderId="18" xfId="0" applyFont="1" applyBorder="1" applyAlignment="1" applyProtection="1">
      <alignment horizontal="center" vertical="center"/>
      <protection locked="0"/>
    </xf>
    <xf numFmtId="0" fontId="44" fillId="0" borderId="18" xfId="0" applyFont="1" applyFill="1" applyBorder="1" applyAlignment="1" applyProtection="1">
      <alignment horizontal="center" vertical="center" wrapText="1"/>
      <protection hidden="1"/>
    </xf>
    <xf numFmtId="0" fontId="22" fillId="0" borderId="22" xfId="0" applyFont="1" applyBorder="1" applyAlignment="1" applyProtection="1">
      <alignment horizontal="center" vertical="center"/>
    </xf>
    <xf numFmtId="0" fontId="43" fillId="0" borderId="18" xfId="0" applyFont="1" applyBorder="1" applyAlignment="1" applyProtection="1">
      <alignment horizontal="center" vertical="center" wrapText="1"/>
      <protection locked="0"/>
    </xf>
    <xf numFmtId="0" fontId="44" fillId="0" borderId="18" xfId="0" applyFont="1" applyBorder="1" applyAlignment="1" applyProtection="1">
      <alignment horizontal="center" vertical="center"/>
      <protection hidden="1"/>
    </xf>
    <xf numFmtId="9" fontId="22" fillId="0" borderId="18" xfId="0" applyNumberFormat="1" applyFont="1" applyBorder="1" applyAlignment="1" applyProtection="1">
      <alignment horizontal="center" vertical="center" wrapText="1"/>
      <protection hidden="1"/>
    </xf>
    <xf numFmtId="9" fontId="22" fillId="0" borderId="18" xfId="0" applyNumberFormat="1" applyFont="1" applyBorder="1" applyAlignment="1" applyProtection="1">
      <alignment horizontal="center" vertical="center" wrapText="1"/>
      <protection locked="0"/>
    </xf>
    <xf numFmtId="0" fontId="4" fillId="12" borderId="18" xfId="0" applyFont="1" applyFill="1" applyBorder="1" applyAlignment="1">
      <alignment horizontal="center" vertical="center"/>
    </xf>
    <xf numFmtId="0" fontId="4" fillId="12" borderId="18" xfId="0" applyFont="1" applyFill="1" applyBorder="1" applyAlignment="1">
      <alignment horizontal="center" vertical="center" wrapText="1"/>
    </xf>
    <xf numFmtId="0" fontId="1" fillId="0" borderId="18"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4" fillId="12" borderId="23" xfId="0" applyFont="1" applyFill="1" applyBorder="1" applyAlignment="1">
      <alignment horizontal="center" vertical="center" wrapText="1"/>
    </xf>
    <xf numFmtId="0" fontId="48" fillId="12" borderId="22" xfId="0" applyFont="1" applyFill="1" applyBorder="1" applyAlignment="1">
      <alignment horizontal="center" vertical="center" textRotation="90"/>
    </xf>
    <xf numFmtId="0" fontId="4" fillId="12" borderId="18" xfId="0" applyFont="1" applyFill="1" applyBorder="1" applyAlignment="1">
      <alignment horizontal="center" vertical="center" textRotation="90" wrapText="1"/>
    </xf>
    <xf numFmtId="9" fontId="1" fillId="0" borderId="18" xfId="0" applyNumberFormat="1" applyFont="1" applyBorder="1" applyAlignment="1" applyProtection="1">
      <alignment horizontal="center" vertical="center" wrapText="1"/>
      <protection hidden="1"/>
    </xf>
    <xf numFmtId="0" fontId="4" fillId="0" borderId="18" xfId="0" applyFont="1" applyFill="1" applyBorder="1" applyAlignment="1" applyProtection="1">
      <alignment horizontal="center" vertical="center" wrapText="1"/>
      <protection hidden="1"/>
    </xf>
    <xf numFmtId="0" fontId="4" fillId="0" borderId="18" xfId="0" applyFont="1" applyBorder="1" applyAlignment="1" applyProtection="1">
      <alignment horizontal="center" vertical="center"/>
      <protection hidden="1"/>
    </xf>
    <xf numFmtId="0" fontId="1" fillId="0" borderId="22" xfId="0" applyFont="1" applyBorder="1" applyAlignment="1" applyProtection="1">
      <alignment horizontal="center" vertical="center"/>
    </xf>
    <xf numFmtId="0" fontId="1" fillId="0" borderId="18" xfId="0" applyFont="1" applyBorder="1" applyAlignment="1" applyProtection="1">
      <alignment horizontal="center" vertical="center"/>
      <protection locked="0"/>
    </xf>
    <xf numFmtId="9" fontId="1" fillId="0" borderId="18" xfId="0" applyNumberFormat="1" applyFont="1" applyBorder="1" applyAlignment="1" applyProtection="1">
      <alignment horizontal="center" vertical="center" wrapText="1"/>
      <protection locked="0"/>
    </xf>
    <xf numFmtId="0" fontId="1" fillId="0" borderId="0" xfId="0" applyFont="1" applyBorder="1"/>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xf>
    <xf numFmtId="0" fontId="33" fillId="14" borderId="22" xfId="0" applyFont="1" applyFill="1" applyBorder="1" applyAlignment="1">
      <alignment horizontal="center" vertical="center"/>
    </xf>
    <xf numFmtId="0" fontId="33" fillId="14" borderId="18" xfId="0" applyFont="1" applyFill="1" applyBorder="1" applyAlignment="1">
      <alignment horizontal="center" vertical="center"/>
    </xf>
    <xf numFmtId="0" fontId="33" fillId="14" borderId="23" xfId="0" applyFont="1" applyFill="1" applyBorder="1" applyAlignment="1">
      <alignment horizontal="center" vertical="center"/>
    </xf>
    <xf numFmtId="0" fontId="1" fillId="0" borderId="109" xfId="0" applyFont="1" applyBorder="1" applyAlignment="1">
      <alignment horizontal="left" vertical="center" wrapText="1"/>
    </xf>
    <xf numFmtId="0" fontId="1" fillId="0" borderId="21" xfId="0" applyFont="1" applyBorder="1" applyAlignment="1">
      <alignment horizontal="left" vertical="center" wrapText="1"/>
    </xf>
    <xf numFmtId="0" fontId="1" fillId="0" borderId="32" xfId="0" applyFont="1" applyBorder="1" applyAlignment="1">
      <alignment horizontal="left" vertical="center" wrapText="1"/>
    </xf>
    <xf numFmtId="0" fontId="1" fillId="0" borderId="105" xfId="0" applyFont="1" applyBorder="1" applyAlignment="1" applyProtection="1">
      <alignment horizontal="center" vertical="center"/>
    </xf>
    <xf numFmtId="0" fontId="1" fillId="0" borderId="106" xfId="0" applyFont="1" applyBorder="1" applyAlignment="1" applyProtection="1">
      <alignment horizontal="center" vertical="center" wrapText="1"/>
      <protection locked="0"/>
    </xf>
    <xf numFmtId="0" fontId="2" fillId="0" borderId="106" xfId="0" applyFont="1" applyBorder="1" applyAlignment="1" applyProtection="1">
      <alignment horizontal="center" vertical="center" wrapText="1"/>
      <protection locked="0"/>
    </xf>
    <xf numFmtId="0" fontId="1" fillId="0" borderId="106" xfId="0" applyFont="1" applyBorder="1" applyAlignment="1" applyProtection="1">
      <alignment horizontal="center" vertical="center"/>
      <protection locked="0"/>
    </xf>
    <xf numFmtId="0" fontId="4" fillId="0" borderId="106" xfId="0" applyFont="1" applyFill="1" applyBorder="1" applyAlignment="1" applyProtection="1">
      <alignment horizontal="center" vertical="center" wrapText="1"/>
      <protection hidden="1"/>
    </xf>
    <xf numFmtId="9" fontId="1" fillId="0" borderId="106" xfId="0" applyNumberFormat="1" applyFont="1" applyBorder="1" applyAlignment="1" applyProtection="1">
      <alignment horizontal="center" vertical="center" wrapText="1"/>
      <protection hidden="1"/>
    </xf>
    <xf numFmtId="9" fontId="1" fillId="0" borderId="106" xfId="0" applyNumberFormat="1" applyFont="1" applyBorder="1" applyAlignment="1" applyProtection="1">
      <alignment horizontal="center" vertical="center" wrapText="1"/>
      <protection locked="0"/>
    </xf>
    <xf numFmtId="0" fontId="4" fillId="0" borderId="106" xfId="0" applyFont="1" applyBorder="1" applyAlignment="1" applyProtection="1">
      <alignment horizontal="center" vertical="center"/>
      <protection hidden="1"/>
    </xf>
    <xf numFmtId="0" fontId="40" fillId="3" borderId="25" xfId="0" applyFont="1" applyFill="1" applyBorder="1" applyAlignment="1">
      <alignment horizontal="left"/>
    </xf>
    <xf numFmtId="0" fontId="40" fillId="3" borderId="26" xfId="0" applyFont="1" applyFill="1" applyBorder="1" applyAlignment="1">
      <alignment horizontal="left"/>
    </xf>
    <xf numFmtId="0" fontId="40" fillId="3" borderId="18" xfId="0" applyFont="1" applyFill="1" applyBorder="1" applyAlignment="1">
      <alignment horizontal="left"/>
    </xf>
    <xf numFmtId="0" fontId="40" fillId="3" borderId="23" xfId="0" applyFont="1" applyFill="1" applyBorder="1" applyAlignment="1">
      <alignment horizontal="left"/>
    </xf>
    <xf numFmtId="0" fontId="40" fillId="3" borderId="70" xfId="0" applyFont="1" applyFill="1" applyBorder="1" applyAlignment="1">
      <alignment horizontal="left"/>
    </xf>
    <xf numFmtId="0" fontId="40" fillId="3" borderId="71" xfId="0" applyFont="1" applyFill="1" applyBorder="1" applyAlignment="1">
      <alignment horizontal="left"/>
    </xf>
    <xf numFmtId="0" fontId="47" fillId="3" borderId="69" xfId="0" applyFont="1" applyFill="1" applyBorder="1" applyAlignment="1">
      <alignment horizontal="center" vertical="center"/>
    </xf>
    <xf numFmtId="0" fontId="47" fillId="3" borderId="9" xfId="0" applyFont="1" applyFill="1" applyBorder="1" applyAlignment="1">
      <alignment horizontal="center" vertical="center"/>
    </xf>
    <xf numFmtId="0" fontId="47" fillId="3" borderId="68"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72" xfId="0" applyFont="1" applyFill="1" applyBorder="1" applyAlignment="1">
      <alignment horizontal="center" vertical="center"/>
    </xf>
    <xf numFmtId="0" fontId="47" fillId="3" borderId="8"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8" xfId="0" applyFont="1" applyFill="1" applyBorder="1" applyAlignment="1">
      <alignment horizontal="center" vertical="center"/>
    </xf>
    <xf numFmtId="0" fontId="42" fillId="3" borderId="51"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28" fillId="16" borderId="62" xfId="0" applyFont="1" applyFill="1" applyBorder="1" applyAlignment="1">
      <alignment horizontal="left" vertical="center" wrapText="1" indent="1"/>
    </xf>
    <xf numFmtId="0" fontId="28" fillId="16" borderId="70" xfId="0" applyFont="1" applyFill="1" applyBorder="1" applyAlignment="1">
      <alignment horizontal="left" vertical="center" wrapText="1" indent="1"/>
    </xf>
    <xf numFmtId="0" fontId="28" fillId="16" borderId="22" xfId="0" applyFont="1" applyFill="1" applyBorder="1" applyAlignment="1">
      <alignment horizontal="left" vertical="center" wrapText="1" indent="1"/>
    </xf>
    <xf numFmtId="0" fontId="28" fillId="16" borderId="18" xfId="0" applyFont="1" applyFill="1" applyBorder="1" applyAlignment="1">
      <alignment horizontal="left" vertical="center" wrapText="1" indent="1"/>
    </xf>
    <xf numFmtId="0" fontId="28" fillId="16" borderId="24" xfId="0" applyFont="1" applyFill="1" applyBorder="1" applyAlignment="1">
      <alignment horizontal="left" vertical="center" wrapText="1" indent="1"/>
    </xf>
    <xf numFmtId="0" fontId="28" fillId="16" borderId="25" xfId="0" applyFont="1" applyFill="1" applyBorder="1" applyAlignment="1">
      <alignment horizontal="left" vertical="center" wrapText="1" indent="1"/>
    </xf>
    <xf numFmtId="0" fontId="8" fillId="3" borderId="70" xfId="0" applyFont="1" applyFill="1" applyBorder="1" applyAlignment="1" applyProtection="1">
      <alignment horizontal="left" vertical="center" indent="1"/>
      <protection locked="0"/>
    </xf>
    <xf numFmtId="0" fontId="8" fillId="3" borderId="71" xfId="0" applyFont="1" applyFill="1" applyBorder="1" applyAlignment="1" applyProtection="1">
      <alignment horizontal="left" vertical="center" indent="1"/>
      <protection locked="0"/>
    </xf>
    <xf numFmtId="0" fontId="8" fillId="3" borderId="18" xfId="0" applyFont="1" applyFill="1" applyBorder="1" applyAlignment="1" applyProtection="1">
      <alignment horizontal="left" vertical="center" indent="1"/>
      <protection locked="0"/>
    </xf>
    <xf numFmtId="0" fontId="8" fillId="3" borderId="23" xfId="0" applyFont="1" applyFill="1" applyBorder="1" applyAlignment="1" applyProtection="1">
      <alignment horizontal="left" vertical="center" indent="1"/>
      <protection locked="0"/>
    </xf>
    <xf numFmtId="0" fontId="8" fillId="3" borderId="25" xfId="0" applyFont="1" applyFill="1" applyBorder="1" applyAlignment="1" applyProtection="1">
      <alignment horizontal="left" vertical="center" indent="1"/>
      <protection locked="0"/>
    </xf>
    <xf numFmtId="0" fontId="8" fillId="3" borderId="26" xfId="0" applyFont="1" applyFill="1" applyBorder="1" applyAlignment="1" applyProtection="1">
      <alignment horizontal="left" vertical="center" indent="1"/>
      <protection locked="0"/>
    </xf>
    <xf numFmtId="0" fontId="20" fillId="0" borderId="0" xfId="0" applyFont="1" applyAlignment="1">
      <alignment horizontal="center" vertical="center" wrapText="1"/>
    </xf>
    <xf numFmtId="0" fontId="16" fillId="5" borderId="4"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2"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2"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10" borderId="4" xfId="0" applyFont="1" applyFill="1" applyBorder="1" applyAlignment="1" applyProtection="1">
      <alignment horizontal="center" wrapText="1" readingOrder="1"/>
      <protection hidden="1"/>
    </xf>
    <xf numFmtId="0" fontId="16" fillId="10" borderId="0" xfId="0" applyFont="1" applyFill="1" applyBorder="1" applyAlignment="1" applyProtection="1">
      <alignment horizontal="center" wrapText="1" readingOrder="1"/>
      <protection hidden="1"/>
    </xf>
    <xf numFmtId="0" fontId="16" fillId="10" borderId="5" xfId="0" applyFont="1" applyFill="1" applyBorder="1" applyAlignment="1" applyProtection="1">
      <alignment horizontal="center" wrapText="1" readingOrder="1"/>
      <protection hidden="1"/>
    </xf>
    <xf numFmtId="0" fontId="16" fillId="10" borderId="6" xfId="0" applyFont="1" applyFill="1" applyBorder="1" applyAlignment="1" applyProtection="1">
      <alignment horizontal="center" wrapText="1" readingOrder="1"/>
      <protection hidden="1"/>
    </xf>
    <xf numFmtId="0" fontId="16" fillId="10" borderId="8" xfId="0" applyFont="1" applyFill="1" applyBorder="1" applyAlignment="1" applyProtection="1">
      <alignment horizontal="center" wrapText="1" readingOrder="1"/>
      <protection hidden="1"/>
    </xf>
    <xf numFmtId="0" fontId="16" fillId="10" borderId="7" xfId="0" applyFont="1" applyFill="1" applyBorder="1" applyAlignment="1" applyProtection="1">
      <alignment horizontal="center" wrapText="1" readingOrder="1"/>
      <protection hidden="1"/>
    </xf>
    <xf numFmtId="0" fontId="16" fillId="10" borderId="2" xfId="0" applyFont="1" applyFill="1" applyBorder="1" applyAlignment="1" applyProtection="1">
      <alignment horizontal="center" wrapText="1" readingOrder="1"/>
      <protection hidden="1"/>
    </xf>
    <xf numFmtId="0" fontId="16" fillId="10" borderId="9" xfId="0" applyFont="1" applyFill="1" applyBorder="1" applyAlignment="1" applyProtection="1">
      <alignment horizontal="center" wrapText="1" readingOrder="1"/>
      <protection hidden="1"/>
    </xf>
    <xf numFmtId="0" fontId="16" fillId="10" borderId="3" xfId="0" applyFont="1" applyFill="1" applyBorder="1" applyAlignment="1" applyProtection="1">
      <alignment horizontal="center" wrapText="1" readingOrder="1"/>
      <protection hidden="1"/>
    </xf>
    <xf numFmtId="0" fontId="16" fillId="9" borderId="4" xfId="0" applyFont="1" applyFill="1" applyBorder="1" applyAlignment="1" applyProtection="1">
      <alignment horizontal="center" vertical="center" wrapText="1" readingOrder="1"/>
      <protection hidden="1"/>
    </xf>
    <xf numFmtId="0" fontId="16" fillId="9" borderId="0" xfId="0" applyFont="1" applyFill="1" applyBorder="1" applyAlignment="1" applyProtection="1">
      <alignment horizontal="center" vertical="center" wrapText="1" readingOrder="1"/>
      <protection hidden="1"/>
    </xf>
    <xf numFmtId="0" fontId="16" fillId="9" borderId="0" xfId="0" applyFont="1" applyFill="1" applyAlignment="1" applyProtection="1">
      <alignment horizontal="center" vertical="center" wrapText="1" readingOrder="1"/>
      <protection hidden="1"/>
    </xf>
    <xf numFmtId="0" fontId="16" fillId="9" borderId="5" xfId="0" applyFont="1" applyFill="1" applyBorder="1" applyAlignment="1" applyProtection="1">
      <alignment horizontal="center" vertical="center" wrapText="1" readingOrder="1"/>
      <protection hidden="1"/>
    </xf>
    <xf numFmtId="0" fontId="16" fillId="9" borderId="6" xfId="0" applyFont="1" applyFill="1" applyBorder="1" applyAlignment="1" applyProtection="1">
      <alignment horizontal="center" vertical="center" wrapText="1" readingOrder="1"/>
      <protection hidden="1"/>
    </xf>
    <xf numFmtId="0" fontId="16" fillId="9" borderId="8" xfId="0" applyFont="1" applyFill="1" applyBorder="1" applyAlignment="1" applyProtection="1">
      <alignment horizontal="center" vertical="center" wrapText="1" readingOrder="1"/>
      <protection hidden="1"/>
    </xf>
    <xf numFmtId="0" fontId="16" fillId="9" borderId="7" xfId="0" applyFont="1" applyFill="1" applyBorder="1" applyAlignment="1" applyProtection="1">
      <alignment horizontal="center" vertical="center" wrapText="1" readingOrder="1"/>
      <protection hidden="1"/>
    </xf>
    <xf numFmtId="0" fontId="16" fillId="9" borderId="2" xfId="0" applyFont="1" applyFill="1" applyBorder="1" applyAlignment="1" applyProtection="1">
      <alignment horizontal="center" vertical="center" wrapText="1" readingOrder="1"/>
      <protection hidden="1"/>
    </xf>
    <xf numFmtId="0" fontId="16" fillId="9" borderId="9" xfId="0" applyFont="1" applyFill="1" applyBorder="1" applyAlignment="1" applyProtection="1">
      <alignment horizontal="center" vertical="center" wrapText="1" readingOrder="1"/>
      <protection hidden="1"/>
    </xf>
    <xf numFmtId="0" fontId="16" fillId="9" borderId="3" xfId="0" applyFont="1" applyFill="1" applyBorder="1" applyAlignment="1" applyProtection="1">
      <alignment horizontal="center" vertical="center" wrapText="1" readingOrder="1"/>
      <protection hidden="1"/>
    </xf>
    <xf numFmtId="0" fontId="14" fillId="18" borderId="0" xfId="0" applyFont="1" applyFill="1" applyAlignment="1">
      <alignment horizontal="center" vertical="center" wrapText="1" readingOrder="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4" fillId="18" borderId="0" xfId="0" applyFont="1" applyFill="1" applyAlignment="1">
      <alignment horizontal="center" vertical="center" textRotation="90" wrapText="1" readingOrder="1"/>
    </xf>
    <xf numFmtId="0" fontId="14" fillId="18" borderId="5"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7" fillId="9" borderId="12" xfId="0" applyFont="1" applyFill="1" applyBorder="1" applyAlignment="1">
      <alignment horizontal="center" vertical="center" wrapText="1" readingOrder="1"/>
    </xf>
    <xf numFmtId="0" fontId="17" fillId="9" borderId="13" xfId="0" applyFont="1" applyFill="1" applyBorder="1" applyAlignment="1">
      <alignment horizontal="center" vertical="center" wrapText="1" readingOrder="1"/>
    </xf>
    <xf numFmtId="0" fontId="17" fillId="9" borderId="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5" xfId="0" applyFont="1" applyFill="1" applyBorder="1" applyAlignment="1">
      <alignment horizontal="center" vertical="center" wrapText="1" readingOrder="1"/>
    </xf>
    <xf numFmtId="0" fontId="17" fillId="9" borderId="16" xfId="0" applyFont="1" applyFill="1" applyBorder="1" applyAlignment="1">
      <alignment horizontal="center" vertical="center" wrapText="1" readingOrder="1"/>
    </xf>
    <xf numFmtId="0" fontId="17" fillId="9" borderId="17"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27" fillId="0" borderId="2" xfId="0" applyFont="1" applyBorder="1" applyAlignment="1">
      <alignment horizontal="center" vertical="center" wrapText="1"/>
    </xf>
    <xf numFmtId="0" fontId="27" fillId="0" borderId="9"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xf>
    <xf numFmtId="0" fontId="27" fillId="0" borderId="9" xfId="0" applyFont="1" applyBorder="1" applyAlignment="1">
      <alignment horizontal="center" vertical="center" wrapText="1"/>
    </xf>
    <xf numFmtId="0" fontId="26" fillId="9" borderId="10" xfId="0" applyFont="1" applyFill="1" applyBorder="1" applyAlignment="1">
      <alignment horizontal="center" vertical="center" wrapText="1" readingOrder="1"/>
    </xf>
    <xf numFmtId="0" fontId="26" fillId="9" borderId="11" xfId="0" applyFont="1" applyFill="1" applyBorder="1" applyAlignment="1">
      <alignment horizontal="center" vertical="center" wrapText="1" readingOrder="1"/>
    </xf>
    <xf numFmtId="0" fontId="26" fillId="9" borderId="12"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26" fillId="9" borderId="0" xfId="0" applyFont="1" applyFill="1" applyBorder="1" applyAlignment="1">
      <alignment horizontal="center" vertical="center" wrapText="1" readingOrder="1"/>
    </xf>
    <xf numFmtId="0" fontId="26" fillId="9" borderId="14" xfId="0" applyFont="1" applyFill="1" applyBorder="1" applyAlignment="1">
      <alignment horizontal="center" vertical="center" wrapText="1" readingOrder="1"/>
    </xf>
    <xf numFmtId="0" fontId="26" fillId="9" borderId="15" xfId="0" applyFont="1" applyFill="1" applyBorder="1" applyAlignment="1">
      <alignment horizontal="center" vertical="center" wrapText="1" readingOrder="1"/>
    </xf>
    <xf numFmtId="0" fontId="26" fillId="9" borderId="16" xfId="0" applyFont="1" applyFill="1" applyBorder="1" applyAlignment="1">
      <alignment horizontal="center" vertical="center" wrapText="1" readingOrder="1"/>
    </xf>
    <xf numFmtId="0" fontId="26" fillId="9" borderId="17" xfId="0" applyFont="1" applyFill="1" applyBorder="1" applyAlignment="1">
      <alignment horizontal="center" vertical="center" wrapText="1" readingOrder="1"/>
    </xf>
    <xf numFmtId="0" fontId="27" fillId="0" borderId="4" xfId="0" applyFont="1" applyBorder="1" applyAlignment="1">
      <alignment horizontal="center" vertical="center" wrapText="1"/>
    </xf>
    <xf numFmtId="0" fontId="27" fillId="0" borderId="0" xfId="0" applyFont="1" applyBorder="1" applyAlignment="1">
      <alignment horizontal="center" vertical="center"/>
    </xf>
    <xf numFmtId="0" fontId="26" fillId="10" borderId="10" xfId="0" applyFont="1" applyFill="1" applyBorder="1" applyAlignment="1">
      <alignment horizontal="center" vertical="center" wrapText="1" readingOrder="1"/>
    </xf>
    <xf numFmtId="0" fontId="26" fillId="10" borderId="11" xfId="0" applyFont="1" applyFill="1" applyBorder="1" applyAlignment="1">
      <alignment horizontal="center" vertical="center" wrapText="1" readingOrder="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0" xfId="0" applyFont="1" applyFill="1" applyBorder="1" applyAlignment="1">
      <alignment horizontal="center" vertical="center" wrapText="1" readingOrder="1"/>
    </xf>
    <xf numFmtId="0" fontId="26" fillId="10" borderId="14" xfId="0" applyFont="1" applyFill="1" applyBorder="1" applyAlignment="1">
      <alignment horizontal="center" vertical="center" wrapText="1" readingOrder="1"/>
    </xf>
    <xf numFmtId="0" fontId="26" fillId="10" borderId="15" xfId="0" applyFont="1" applyFill="1" applyBorder="1" applyAlignment="1">
      <alignment horizontal="center" vertical="center" wrapText="1" readingOrder="1"/>
    </xf>
    <xf numFmtId="0" fontId="26" fillId="10" borderId="16" xfId="0" applyFont="1" applyFill="1" applyBorder="1" applyAlignment="1">
      <alignment horizontal="center" vertical="center" wrapText="1" readingOrder="1"/>
    </xf>
    <xf numFmtId="0" fontId="26" fillId="10" borderId="17" xfId="0" applyFont="1" applyFill="1" applyBorder="1" applyAlignment="1">
      <alignment horizontal="center" vertical="center" wrapText="1" readingOrder="1"/>
    </xf>
    <xf numFmtId="0" fontId="26" fillId="5" borderId="10" xfId="0" applyFont="1" applyFill="1" applyBorder="1" applyAlignment="1">
      <alignment horizontal="center" vertical="center" wrapText="1" readingOrder="1"/>
    </xf>
    <xf numFmtId="0" fontId="26" fillId="5" borderId="11" xfId="0" applyFont="1" applyFill="1" applyBorder="1" applyAlignment="1">
      <alignment horizontal="center" vertical="center" wrapText="1" readingOrder="1"/>
    </xf>
    <xf numFmtId="0" fontId="26" fillId="5" borderId="12" xfId="0" applyFont="1" applyFill="1" applyBorder="1" applyAlignment="1">
      <alignment horizontal="center" vertical="center" wrapText="1" readingOrder="1"/>
    </xf>
    <xf numFmtId="0" fontId="26" fillId="5" borderId="13" xfId="0" applyFont="1" applyFill="1" applyBorder="1" applyAlignment="1">
      <alignment horizontal="center" vertical="center" wrapText="1" readingOrder="1"/>
    </xf>
    <xf numFmtId="0" fontId="26" fillId="5" borderId="0" xfId="0" applyFont="1" applyFill="1" applyBorder="1" applyAlignment="1">
      <alignment horizontal="center" vertical="center" wrapText="1" readingOrder="1"/>
    </xf>
    <xf numFmtId="0" fontId="26" fillId="5" borderId="14" xfId="0" applyFont="1" applyFill="1" applyBorder="1" applyAlignment="1">
      <alignment horizontal="center" vertical="center" wrapText="1" readingOrder="1"/>
    </xf>
    <xf numFmtId="0" fontId="26" fillId="5" borderId="15" xfId="0" applyFont="1" applyFill="1" applyBorder="1" applyAlignment="1">
      <alignment horizontal="center" vertical="center" wrapText="1" readingOrder="1"/>
    </xf>
    <xf numFmtId="0" fontId="26" fillId="5" borderId="16" xfId="0" applyFont="1" applyFill="1" applyBorder="1" applyAlignment="1">
      <alignment horizontal="center" vertical="center" wrapText="1" readingOrder="1"/>
    </xf>
    <xf numFmtId="0" fontId="26" fillId="5" borderId="17" xfId="0" applyFont="1" applyFill="1" applyBorder="1" applyAlignment="1">
      <alignment horizontal="center" vertical="center" wrapText="1" readingOrder="1"/>
    </xf>
    <xf numFmtId="0" fontId="26" fillId="11" borderId="10" xfId="0" applyFont="1" applyFill="1" applyBorder="1" applyAlignment="1">
      <alignment horizontal="center" vertical="center" wrapText="1" readingOrder="1"/>
    </xf>
    <xf numFmtId="0" fontId="26" fillId="11" borderId="11" xfId="0" applyFont="1" applyFill="1" applyBorder="1" applyAlignment="1">
      <alignment horizontal="center" vertical="center" wrapText="1" readingOrder="1"/>
    </xf>
    <xf numFmtId="0" fontId="26" fillId="11" borderId="12" xfId="0" applyFont="1" applyFill="1" applyBorder="1" applyAlignment="1">
      <alignment horizontal="center" vertical="center" wrapText="1" readingOrder="1"/>
    </xf>
    <xf numFmtId="0" fontId="26" fillId="11" borderId="13" xfId="0" applyFont="1" applyFill="1" applyBorder="1" applyAlignment="1">
      <alignment horizontal="center" vertical="center" wrapText="1" readingOrder="1"/>
    </xf>
    <xf numFmtId="0" fontId="26" fillId="11" borderId="0" xfId="0" applyFont="1" applyFill="1" applyBorder="1" applyAlignment="1">
      <alignment horizontal="center" vertical="center" wrapText="1" readingOrder="1"/>
    </xf>
    <xf numFmtId="0" fontId="26" fillId="11" borderId="14" xfId="0" applyFont="1" applyFill="1" applyBorder="1" applyAlignment="1">
      <alignment horizontal="center" vertical="center" wrapText="1" readingOrder="1"/>
    </xf>
    <xf numFmtId="0" fontId="26" fillId="11" borderId="15" xfId="0" applyFont="1" applyFill="1" applyBorder="1" applyAlignment="1">
      <alignment horizontal="center" vertical="center" wrapText="1" readingOrder="1"/>
    </xf>
    <xf numFmtId="0" fontId="26" fillId="11" borderId="16" xfId="0" applyFont="1" applyFill="1" applyBorder="1" applyAlignment="1">
      <alignment horizontal="center" vertical="center" wrapText="1" readingOrder="1"/>
    </xf>
    <xf numFmtId="0" fontId="26" fillId="11" borderId="17" xfId="0" applyFont="1" applyFill="1" applyBorder="1" applyAlignment="1">
      <alignment horizontal="center" vertical="center" wrapText="1" readingOrder="1"/>
    </xf>
    <xf numFmtId="0" fontId="65" fillId="18" borderId="20" xfId="0" applyFont="1" applyFill="1" applyBorder="1" applyAlignment="1">
      <alignment horizontal="center" vertical="center" wrapText="1" readingOrder="1"/>
    </xf>
    <xf numFmtId="0" fontId="65" fillId="18" borderId="21" xfId="0" applyFont="1" applyFill="1" applyBorder="1" applyAlignment="1">
      <alignment horizontal="center" vertical="center" wrapText="1" readingOrder="1"/>
    </xf>
    <xf numFmtId="0" fontId="65" fillId="18" borderId="32" xfId="0" applyFont="1" applyFill="1" applyBorder="1" applyAlignment="1">
      <alignment horizontal="center" vertical="center" wrapText="1" readingOrder="1"/>
    </xf>
    <xf numFmtId="0" fontId="57" fillId="18" borderId="20" xfId="0" applyFont="1" applyFill="1" applyBorder="1" applyAlignment="1">
      <alignment horizontal="center" vertical="center" wrapText="1" readingOrder="1"/>
    </xf>
    <xf numFmtId="0" fontId="57" fillId="18" borderId="21" xfId="0" applyFont="1" applyFill="1" applyBorder="1" applyAlignment="1">
      <alignment horizontal="center" vertical="center" wrapText="1" readingOrder="1"/>
    </xf>
    <xf numFmtId="0" fontId="22" fillId="3" borderId="0" xfId="0" applyFont="1" applyFill="1" applyBorder="1" applyAlignment="1">
      <alignment horizontal="justify" vertical="center" wrapText="1"/>
    </xf>
    <xf numFmtId="0" fontId="23" fillId="18" borderId="29" xfId="0" applyFont="1" applyFill="1" applyBorder="1" applyAlignment="1">
      <alignment horizontal="center" vertical="center" wrapText="1" readingOrder="1"/>
    </xf>
    <xf numFmtId="0" fontId="23" fillId="18" borderId="30" xfId="0" applyFont="1" applyFill="1" applyBorder="1" applyAlignment="1">
      <alignment horizontal="center" vertical="center" wrapText="1" readingOrder="1"/>
    </xf>
    <xf numFmtId="0" fontId="23" fillId="3" borderId="27"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4"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41">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00CD99"/>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2820551-2059-4016-8C7F-8FC244B9F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64" y="495440"/>
          <a:ext cx="824699" cy="655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920750</xdr:colOff>
      <xdr:row>3</xdr:row>
      <xdr:rowOff>52387</xdr:rowOff>
    </xdr:from>
    <xdr:to>
      <xdr:col>3</xdr:col>
      <xdr:colOff>746126</xdr:colOff>
      <xdr:row>6</xdr:row>
      <xdr:rowOff>134937</xdr:rowOff>
    </xdr:to>
    <xdr:pic>
      <xdr:nvPicPr>
        <xdr:cNvPr id="2" name="Imagen 1">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547813" y="584200"/>
          <a:ext cx="817563"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10:C220" totalsRowShown="0" headerRowDxfId="3" dataDxfId="2">
  <autoFilter ref="B210:C220"/>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3" zoomScale="120" zoomScaleNormal="120" workbookViewId="0"/>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8" width="24.7109375" style="55" customWidth="1" collapsed="1"/>
    <col min="9" max="16384" width="11.42578125" style="55" collapsed="1"/>
  </cols>
  <sheetData>
    <row r="1" spans="1:8" ht="15.75" thickBot="1" x14ac:dyDescent="0.3"/>
    <row r="2" spans="1:8" ht="18" x14ac:dyDescent="0.25">
      <c r="B2" s="227" t="s">
        <v>147</v>
      </c>
      <c r="C2" s="228"/>
      <c r="D2" s="228"/>
      <c r="E2" s="228"/>
      <c r="F2" s="228"/>
      <c r="G2" s="228"/>
      <c r="H2" s="229"/>
    </row>
    <row r="3" spans="1:8" x14ac:dyDescent="0.25">
      <c r="B3" s="56"/>
      <c r="C3" s="57"/>
      <c r="D3" s="57"/>
      <c r="E3" s="57"/>
      <c r="F3" s="57"/>
      <c r="G3" s="57"/>
      <c r="H3" s="58"/>
    </row>
    <row r="4" spans="1:8" ht="63" customHeight="1" x14ac:dyDescent="0.25">
      <c r="B4" s="230" t="s">
        <v>204</v>
      </c>
      <c r="C4" s="231"/>
      <c r="D4" s="231"/>
      <c r="E4" s="231"/>
      <c r="F4" s="231"/>
      <c r="G4" s="231"/>
      <c r="H4" s="232"/>
    </row>
    <row r="5" spans="1:8" ht="63" customHeight="1" x14ac:dyDescent="0.25">
      <c r="B5" s="233"/>
      <c r="C5" s="234"/>
      <c r="D5" s="234"/>
      <c r="E5" s="234"/>
      <c r="F5" s="234"/>
      <c r="G5" s="234"/>
      <c r="H5" s="235"/>
    </row>
    <row r="6" spans="1:8" ht="16.5" x14ac:dyDescent="0.25">
      <c r="A6" s="135"/>
      <c r="B6" s="236" t="s">
        <v>145</v>
      </c>
      <c r="C6" s="237"/>
      <c r="D6" s="237"/>
      <c r="E6" s="237"/>
      <c r="F6" s="237"/>
      <c r="G6" s="237"/>
      <c r="H6" s="238"/>
    </row>
    <row r="7" spans="1:8" ht="95.25" customHeight="1" x14ac:dyDescent="0.25">
      <c r="A7" s="135"/>
      <c r="B7" s="245" t="s">
        <v>150</v>
      </c>
      <c r="C7" s="245"/>
      <c r="D7" s="245"/>
      <c r="E7" s="245"/>
      <c r="F7" s="245"/>
      <c r="G7" s="245"/>
      <c r="H7" s="246"/>
    </row>
    <row r="8" spans="1:8" ht="16.5" x14ac:dyDescent="0.25">
      <c r="A8" s="135"/>
      <c r="B8" s="136"/>
      <c r="C8" s="80"/>
      <c r="D8" s="80"/>
      <c r="E8" s="80"/>
      <c r="F8" s="80"/>
      <c r="G8" s="80"/>
      <c r="H8" s="131"/>
    </row>
    <row r="9" spans="1:8" ht="16.5" customHeight="1" x14ac:dyDescent="0.25">
      <c r="A9" s="135"/>
      <c r="B9" s="239" t="s">
        <v>223</v>
      </c>
      <c r="C9" s="239"/>
      <c r="D9" s="239"/>
      <c r="E9" s="239"/>
      <c r="F9" s="239"/>
      <c r="G9" s="239"/>
      <c r="H9" s="240"/>
    </row>
    <row r="10" spans="1:8" ht="16.5" customHeight="1" x14ac:dyDescent="0.25">
      <c r="A10" s="135"/>
      <c r="B10" s="239"/>
      <c r="C10" s="239"/>
      <c r="D10" s="239"/>
      <c r="E10" s="239"/>
      <c r="F10" s="239"/>
      <c r="G10" s="239"/>
      <c r="H10" s="240"/>
    </row>
    <row r="11" spans="1:8" ht="11.85" customHeight="1" x14ac:dyDescent="0.25">
      <c r="A11" s="135"/>
      <c r="B11" s="239"/>
      <c r="C11" s="239"/>
      <c r="D11" s="239"/>
      <c r="E11" s="239"/>
      <c r="F11" s="239"/>
      <c r="G11" s="239"/>
      <c r="H11" s="240"/>
    </row>
    <row r="12" spans="1:8" ht="11.85" customHeight="1" thickBot="1" x14ac:dyDescent="0.3">
      <c r="A12" s="135"/>
      <c r="B12" s="130"/>
      <c r="C12" s="130"/>
      <c r="D12" s="130"/>
      <c r="E12" s="130"/>
      <c r="F12" s="130"/>
      <c r="G12" s="130"/>
      <c r="H12" s="133"/>
    </row>
    <row r="13" spans="1:8" ht="15.6" customHeight="1" thickTop="1" x14ac:dyDescent="0.25">
      <c r="A13" s="135"/>
      <c r="B13" s="130"/>
      <c r="C13" s="247" t="s">
        <v>146</v>
      </c>
      <c r="D13" s="242"/>
      <c r="E13" s="243" t="s">
        <v>183</v>
      </c>
      <c r="F13" s="244"/>
      <c r="G13" s="130"/>
      <c r="H13" s="133"/>
    </row>
    <row r="14" spans="1:8" ht="11.85" customHeight="1" x14ac:dyDescent="0.25">
      <c r="A14" s="135"/>
      <c r="B14" s="130"/>
      <c r="C14" s="217" t="s">
        <v>177</v>
      </c>
      <c r="D14" s="218"/>
      <c r="E14" s="219" t="s">
        <v>182</v>
      </c>
      <c r="F14" s="220"/>
      <c r="G14" s="130"/>
      <c r="H14" s="133"/>
    </row>
    <row r="15" spans="1:8" ht="11.85" customHeight="1" x14ac:dyDescent="0.25">
      <c r="A15" s="135"/>
      <c r="B15" s="130"/>
      <c r="C15" s="217" t="s">
        <v>179</v>
      </c>
      <c r="D15" s="218"/>
      <c r="E15" s="219" t="s">
        <v>181</v>
      </c>
      <c r="F15" s="220"/>
      <c r="G15" s="130"/>
      <c r="H15" s="133"/>
    </row>
    <row r="16" spans="1:8" ht="11.85" customHeight="1" x14ac:dyDescent="0.25">
      <c r="A16" s="135"/>
      <c r="B16" s="130"/>
      <c r="C16" s="217" t="s">
        <v>216</v>
      </c>
      <c r="D16" s="218"/>
      <c r="E16" s="219" t="s">
        <v>220</v>
      </c>
      <c r="F16" s="220"/>
      <c r="G16" s="130"/>
      <c r="H16" s="133"/>
    </row>
    <row r="17" spans="1:8" ht="13.5" customHeight="1" x14ac:dyDescent="0.25">
      <c r="A17" s="135"/>
      <c r="B17" s="130"/>
      <c r="C17" s="217" t="s">
        <v>217</v>
      </c>
      <c r="D17" s="218"/>
      <c r="E17" s="219" t="s">
        <v>180</v>
      </c>
      <c r="F17" s="220"/>
      <c r="G17" s="130"/>
      <c r="H17" s="132"/>
    </row>
    <row r="18" spans="1:8" ht="12.6" customHeight="1" x14ac:dyDescent="0.25">
      <c r="A18" s="135"/>
      <c r="B18" s="130"/>
      <c r="C18" s="217" t="s">
        <v>218</v>
      </c>
      <c r="D18" s="218"/>
      <c r="E18" s="221" t="s">
        <v>221</v>
      </c>
      <c r="F18" s="220"/>
      <c r="G18" s="130"/>
      <c r="H18" s="133"/>
    </row>
    <row r="19" spans="1:8" ht="24" customHeight="1" thickBot="1" x14ac:dyDescent="0.3">
      <c r="A19" s="135"/>
      <c r="B19" s="130"/>
      <c r="C19" s="215" t="s">
        <v>219</v>
      </c>
      <c r="D19" s="216"/>
      <c r="E19" s="222" t="s">
        <v>222</v>
      </c>
      <c r="F19" s="223"/>
      <c r="G19" s="130"/>
      <c r="H19" s="133"/>
    </row>
    <row r="20" spans="1:8" ht="11.85" customHeight="1" thickTop="1" x14ac:dyDescent="0.25">
      <c r="A20" s="135"/>
      <c r="B20" s="130"/>
      <c r="C20" s="137"/>
      <c r="D20" s="137"/>
      <c r="E20" s="137"/>
      <c r="F20" s="137"/>
      <c r="G20" s="130"/>
      <c r="H20" s="133"/>
    </row>
    <row r="21" spans="1:8" ht="27.6" customHeight="1" thickBot="1" x14ac:dyDescent="0.3">
      <c r="A21" s="135"/>
      <c r="B21" s="248" t="s">
        <v>215</v>
      </c>
      <c r="C21" s="249"/>
      <c r="D21" s="249"/>
      <c r="E21" s="249"/>
      <c r="F21" s="249"/>
      <c r="G21" s="249"/>
      <c r="H21" s="250"/>
    </row>
    <row r="22" spans="1:8" ht="15.75" thickTop="1" x14ac:dyDescent="0.25">
      <c r="A22" s="135"/>
      <c r="B22" s="139"/>
      <c r="C22" s="241" t="s">
        <v>146</v>
      </c>
      <c r="D22" s="242"/>
      <c r="E22" s="243" t="s">
        <v>183</v>
      </c>
      <c r="F22" s="244"/>
      <c r="G22" s="137"/>
      <c r="H22" s="138"/>
    </row>
    <row r="23" spans="1:8" ht="13.5" customHeight="1" x14ac:dyDescent="0.25">
      <c r="A23" s="135"/>
      <c r="B23" s="140"/>
      <c r="C23" s="255" t="s">
        <v>177</v>
      </c>
      <c r="D23" s="256"/>
      <c r="E23" s="257" t="s">
        <v>182</v>
      </c>
      <c r="F23" s="258"/>
      <c r="G23" s="75"/>
      <c r="H23" s="134"/>
    </row>
    <row r="24" spans="1:8" ht="13.5" customHeight="1" x14ac:dyDescent="0.25">
      <c r="A24" s="135"/>
      <c r="B24" s="140"/>
      <c r="C24" s="224" t="s">
        <v>178</v>
      </c>
      <c r="D24" s="225"/>
      <c r="E24" s="226" t="s">
        <v>180</v>
      </c>
      <c r="F24" s="220"/>
      <c r="G24" s="75"/>
      <c r="H24" s="134"/>
    </row>
    <row r="25" spans="1:8" ht="13.5" customHeight="1" x14ac:dyDescent="0.25">
      <c r="A25" s="135"/>
      <c r="B25" s="140"/>
      <c r="C25" s="224" t="s">
        <v>179</v>
      </c>
      <c r="D25" s="225"/>
      <c r="E25" s="226" t="s">
        <v>181</v>
      </c>
      <c r="F25" s="220"/>
      <c r="G25" s="75"/>
      <c r="H25" s="134"/>
    </row>
    <row r="26" spans="1:8" ht="23.1" customHeight="1" x14ac:dyDescent="0.25">
      <c r="A26" s="135"/>
      <c r="B26" s="140"/>
      <c r="C26" s="224" t="s">
        <v>148</v>
      </c>
      <c r="D26" s="225"/>
      <c r="E26" s="261" t="s">
        <v>149</v>
      </c>
      <c r="F26" s="262"/>
      <c r="G26" s="75"/>
      <c r="H26" s="134"/>
    </row>
    <row r="27" spans="1:8" ht="69.75" customHeight="1" x14ac:dyDescent="0.25">
      <c r="A27" s="135"/>
      <c r="B27" s="140"/>
      <c r="C27" s="252" t="s">
        <v>2</v>
      </c>
      <c r="D27" s="259"/>
      <c r="E27" s="253" t="s">
        <v>184</v>
      </c>
      <c r="F27" s="254"/>
      <c r="G27" s="75"/>
      <c r="H27" s="76"/>
    </row>
    <row r="28" spans="1:8" ht="34.5" customHeight="1" x14ac:dyDescent="0.25">
      <c r="B28" s="72"/>
      <c r="C28" s="260" t="s">
        <v>3</v>
      </c>
      <c r="D28" s="259"/>
      <c r="E28" s="253" t="s">
        <v>185</v>
      </c>
      <c r="F28" s="254"/>
      <c r="G28" s="75"/>
      <c r="H28" s="76"/>
    </row>
    <row r="29" spans="1:8" ht="27.75" customHeight="1" x14ac:dyDescent="0.25">
      <c r="B29" s="72"/>
      <c r="C29" s="260" t="s">
        <v>42</v>
      </c>
      <c r="D29" s="259"/>
      <c r="E29" s="253" t="s">
        <v>186</v>
      </c>
      <c r="F29" s="254"/>
      <c r="G29" s="75"/>
      <c r="H29" s="76"/>
    </row>
    <row r="30" spans="1:8" ht="28.5" customHeight="1" x14ac:dyDescent="0.25">
      <c r="B30" s="72"/>
      <c r="C30" s="260" t="s">
        <v>1</v>
      </c>
      <c r="D30" s="259"/>
      <c r="E30" s="253" t="s">
        <v>187</v>
      </c>
      <c r="F30" s="254"/>
      <c r="G30" s="75"/>
      <c r="H30" s="76"/>
    </row>
    <row r="31" spans="1:8" ht="72.75" customHeight="1" x14ac:dyDescent="0.25">
      <c r="B31" s="72"/>
      <c r="C31" s="260" t="s">
        <v>48</v>
      </c>
      <c r="D31" s="259"/>
      <c r="E31" s="253" t="s">
        <v>152</v>
      </c>
      <c r="F31" s="254"/>
      <c r="G31" s="75"/>
      <c r="H31" s="76"/>
    </row>
    <row r="32" spans="1:8" ht="64.5" customHeight="1" x14ac:dyDescent="0.25">
      <c r="B32" s="72"/>
      <c r="C32" s="260" t="s">
        <v>151</v>
      </c>
      <c r="D32" s="259"/>
      <c r="E32" s="253" t="s">
        <v>153</v>
      </c>
      <c r="F32" s="254"/>
      <c r="G32" s="75"/>
      <c r="H32" s="76"/>
    </row>
    <row r="33" spans="2:8" ht="71.25" customHeight="1" x14ac:dyDescent="0.25">
      <c r="B33" s="72"/>
      <c r="C33" s="251" t="s">
        <v>154</v>
      </c>
      <c r="D33" s="252"/>
      <c r="E33" s="253" t="s">
        <v>155</v>
      </c>
      <c r="F33" s="254"/>
      <c r="G33" s="75"/>
      <c r="H33" s="76"/>
    </row>
    <row r="34" spans="2:8" ht="55.5" customHeight="1" x14ac:dyDescent="0.25">
      <c r="B34" s="72"/>
      <c r="C34" s="251" t="s">
        <v>46</v>
      </c>
      <c r="D34" s="252"/>
      <c r="E34" s="253" t="s">
        <v>156</v>
      </c>
      <c r="F34" s="254"/>
      <c r="G34" s="75"/>
      <c r="H34" s="76"/>
    </row>
    <row r="35" spans="2:8" ht="42" customHeight="1" x14ac:dyDescent="0.25">
      <c r="B35" s="72"/>
      <c r="C35" s="251" t="s">
        <v>144</v>
      </c>
      <c r="D35" s="252"/>
      <c r="E35" s="253" t="s">
        <v>157</v>
      </c>
      <c r="F35" s="254"/>
      <c r="G35" s="75"/>
      <c r="H35" s="76"/>
    </row>
    <row r="36" spans="2:8" ht="59.25" customHeight="1" x14ac:dyDescent="0.25">
      <c r="B36" s="72"/>
      <c r="C36" s="251" t="s">
        <v>12</v>
      </c>
      <c r="D36" s="252"/>
      <c r="E36" s="253" t="s">
        <v>158</v>
      </c>
      <c r="F36" s="254"/>
      <c r="G36" s="75"/>
      <c r="H36" s="76"/>
    </row>
    <row r="37" spans="2:8" ht="23.25" customHeight="1" x14ac:dyDescent="0.25">
      <c r="B37" s="72"/>
      <c r="C37" s="251" t="s">
        <v>162</v>
      </c>
      <c r="D37" s="252"/>
      <c r="E37" s="253" t="s">
        <v>159</v>
      </c>
      <c r="F37" s="254"/>
      <c r="G37" s="75"/>
      <c r="H37" s="76"/>
    </row>
    <row r="38" spans="2:8" ht="30.75" customHeight="1" x14ac:dyDescent="0.25">
      <c r="B38" s="72"/>
      <c r="C38" s="251" t="s">
        <v>163</v>
      </c>
      <c r="D38" s="252"/>
      <c r="E38" s="253" t="s">
        <v>160</v>
      </c>
      <c r="F38" s="254"/>
      <c r="G38" s="75"/>
      <c r="H38" s="76"/>
    </row>
    <row r="39" spans="2:8" ht="35.25" customHeight="1" x14ac:dyDescent="0.25">
      <c r="B39" s="72"/>
      <c r="C39" s="251" t="s">
        <v>163</v>
      </c>
      <c r="D39" s="252"/>
      <c r="E39" s="253" t="s">
        <v>160</v>
      </c>
      <c r="F39" s="254"/>
      <c r="G39" s="75"/>
      <c r="H39" s="76"/>
    </row>
    <row r="40" spans="2:8" ht="33" customHeight="1" x14ac:dyDescent="0.25">
      <c r="B40" s="72"/>
      <c r="C40" s="251" t="s">
        <v>164</v>
      </c>
      <c r="D40" s="252"/>
      <c r="E40" s="253" t="s">
        <v>161</v>
      </c>
      <c r="F40" s="254"/>
      <c r="G40" s="75"/>
      <c r="H40" s="76"/>
    </row>
    <row r="41" spans="2:8" ht="30" customHeight="1" x14ac:dyDescent="0.25">
      <c r="B41" s="72"/>
      <c r="C41" s="251" t="s">
        <v>165</v>
      </c>
      <c r="D41" s="252"/>
      <c r="E41" s="253" t="s">
        <v>166</v>
      </c>
      <c r="F41" s="254"/>
      <c r="G41" s="75"/>
      <c r="H41" s="76"/>
    </row>
    <row r="42" spans="2:8" ht="35.25" customHeight="1" x14ac:dyDescent="0.25">
      <c r="B42" s="72"/>
      <c r="C42" s="251" t="s">
        <v>167</v>
      </c>
      <c r="D42" s="252"/>
      <c r="E42" s="253" t="s">
        <v>168</v>
      </c>
      <c r="F42" s="254"/>
      <c r="G42" s="75"/>
      <c r="H42" s="76"/>
    </row>
    <row r="43" spans="2:8" ht="31.5" customHeight="1" x14ac:dyDescent="0.25">
      <c r="B43" s="72"/>
      <c r="C43" s="251" t="s">
        <v>169</v>
      </c>
      <c r="D43" s="252"/>
      <c r="E43" s="253" t="s">
        <v>170</v>
      </c>
      <c r="F43" s="254"/>
      <c r="G43" s="75"/>
      <c r="H43" s="76"/>
    </row>
    <row r="44" spans="2:8" ht="35.25" customHeight="1" x14ac:dyDescent="0.25">
      <c r="B44" s="72"/>
      <c r="C44" s="251" t="s">
        <v>171</v>
      </c>
      <c r="D44" s="252"/>
      <c r="E44" s="253" t="s">
        <v>172</v>
      </c>
      <c r="F44" s="254"/>
      <c r="G44" s="75"/>
      <c r="H44" s="76"/>
    </row>
    <row r="45" spans="2:8" ht="59.25" customHeight="1" x14ac:dyDescent="0.25">
      <c r="B45" s="72"/>
      <c r="C45" s="251" t="s">
        <v>29</v>
      </c>
      <c r="D45" s="252"/>
      <c r="E45" s="253" t="s">
        <v>173</v>
      </c>
      <c r="F45" s="254"/>
      <c r="G45" s="75"/>
      <c r="H45" s="76"/>
    </row>
    <row r="46" spans="2:8" ht="29.25" customHeight="1" x14ac:dyDescent="0.25">
      <c r="B46" s="72"/>
      <c r="C46" s="251" t="s">
        <v>175</v>
      </c>
      <c r="D46" s="252"/>
      <c r="E46" s="253" t="s">
        <v>174</v>
      </c>
      <c r="F46" s="254"/>
      <c r="G46" s="75"/>
      <c r="H46" s="76"/>
    </row>
    <row r="47" spans="2:8" ht="82.5" customHeight="1" x14ac:dyDescent="0.25">
      <c r="B47" s="72"/>
      <c r="C47" s="251" t="s">
        <v>39</v>
      </c>
      <c r="D47" s="252"/>
      <c r="E47" s="253" t="s">
        <v>176</v>
      </c>
      <c r="F47" s="254"/>
      <c r="G47" s="75"/>
      <c r="H47" s="76"/>
    </row>
    <row r="48" spans="2:8" ht="46.5" customHeight="1" thickBot="1" x14ac:dyDescent="0.3">
      <c r="B48" s="72"/>
      <c r="C48" s="263"/>
      <c r="D48" s="264"/>
      <c r="E48" s="265"/>
      <c r="F48" s="266"/>
      <c r="G48" s="75"/>
      <c r="H48" s="76"/>
    </row>
    <row r="49" spans="2:8" ht="6.75" customHeight="1" thickTop="1" x14ac:dyDescent="0.25">
      <c r="B49" s="72"/>
      <c r="C49" s="73"/>
      <c r="D49" s="73"/>
      <c r="E49" s="74"/>
      <c r="F49" s="74"/>
      <c r="G49" s="75"/>
      <c r="H49" s="76"/>
    </row>
    <row r="50" spans="2:8" x14ac:dyDescent="0.25">
      <c r="B50" s="72"/>
      <c r="C50" s="125"/>
      <c r="D50" s="125"/>
      <c r="E50" s="125"/>
      <c r="F50" s="125"/>
      <c r="G50" s="75"/>
      <c r="H50" s="76"/>
    </row>
    <row r="51" spans="2:8" ht="21" customHeight="1" x14ac:dyDescent="0.25">
      <c r="B51" s="124" t="s">
        <v>208</v>
      </c>
      <c r="C51" s="125"/>
      <c r="D51" s="125"/>
      <c r="E51" s="125"/>
      <c r="F51" s="125"/>
      <c r="G51" s="125"/>
      <c r="H51" s="126"/>
    </row>
    <row r="52" spans="2:8" ht="20.25" customHeight="1" x14ac:dyDescent="0.25">
      <c r="B52" s="124" t="s">
        <v>209</v>
      </c>
      <c r="C52" s="125"/>
      <c r="D52" s="125"/>
      <c r="E52" s="125"/>
      <c r="F52" s="125"/>
      <c r="G52" s="125"/>
      <c r="H52" s="126"/>
    </row>
    <row r="53" spans="2:8" ht="20.25" customHeight="1" x14ac:dyDescent="0.25">
      <c r="B53" s="124" t="s">
        <v>210</v>
      </c>
      <c r="C53" s="125"/>
      <c r="D53" s="125"/>
      <c r="E53" s="125"/>
      <c r="F53" s="125"/>
      <c r="G53" s="125"/>
      <c r="H53" s="126"/>
    </row>
    <row r="54" spans="2:8" ht="20.25" customHeight="1" x14ac:dyDescent="0.25">
      <c r="B54" s="124" t="s">
        <v>211</v>
      </c>
      <c r="C54" s="125"/>
      <c r="D54" s="125"/>
      <c r="E54" s="125"/>
      <c r="F54" s="125"/>
      <c r="G54" s="125"/>
      <c r="H54" s="126"/>
    </row>
    <row r="55" spans="2:8" ht="14.85" customHeight="1" x14ac:dyDescent="0.25">
      <c r="B55" s="124" t="s">
        <v>212</v>
      </c>
      <c r="C55" s="125"/>
      <c r="D55" s="125"/>
      <c r="E55" s="125"/>
      <c r="F55" s="125"/>
      <c r="G55" s="125"/>
      <c r="H55" s="126"/>
    </row>
    <row r="56" spans="2:8" ht="15.75" thickBot="1" x14ac:dyDescent="0.3">
      <c r="B56" s="77"/>
      <c r="C56" s="78"/>
      <c r="D56" s="78"/>
      <c r="E56" s="78"/>
      <c r="F56" s="78"/>
      <c r="G56" s="78"/>
      <c r="H56" s="79"/>
    </row>
  </sheetData>
  <mergeCells count="74">
    <mergeCell ref="C25:D25"/>
    <mergeCell ref="E25:F25"/>
    <mergeCell ref="E32:F32"/>
    <mergeCell ref="C32:D32"/>
    <mergeCell ref="C35:D35"/>
    <mergeCell ref="E35:F35"/>
    <mergeCell ref="E33:F33"/>
    <mergeCell ref="C33:D33"/>
    <mergeCell ref="C34:D34"/>
    <mergeCell ref="E34:F34"/>
    <mergeCell ref="C45:D45"/>
    <mergeCell ref="E45:F45"/>
    <mergeCell ref="C46:D46"/>
    <mergeCell ref="E46:F46"/>
    <mergeCell ref="C48:D48"/>
    <mergeCell ref="E48:F48"/>
    <mergeCell ref="C47:D47"/>
    <mergeCell ref="E47:F47"/>
    <mergeCell ref="C37:D37"/>
    <mergeCell ref="E37:F37"/>
    <mergeCell ref="C43:D43"/>
    <mergeCell ref="C39:D39"/>
    <mergeCell ref="E39:F39"/>
    <mergeCell ref="C40:D40"/>
    <mergeCell ref="E40:F40"/>
    <mergeCell ref="E43:F43"/>
    <mergeCell ref="E38:F38"/>
    <mergeCell ref="C38:D38"/>
    <mergeCell ref="E44:F44"/>
    <mergeCell ref="C42:D42"/>
    <mergeCell ref="C41:D41"/>
    <mergeCell ref="E41:F41"/>
    <mergeCell ref="E42:F42"/>
    <mergeCell ref="C44:D44"/>
    <mergeCell ref="C36:D36"/>
    <mergeCell ref="E36:F36"/>
    <mergeCell ref="C23:D23"/>
    <mergeCell ref="E23:F23"/>
    <mergeCell ref="C27:D27"/>
    <mergeCell ref="E27:F27"/>
    <mergeCell ref="C31:D31"/>
    <mergeCell ref="C28:D28"/>
    <mergeCell ref="C29:D29"/>
    <mergeCell ref="C30:D30"/>
    <mergeCell ref="E28:F28"/>
    <mergeCell ref="E29:F29"/>
    <mergeCell ref="E30:F30"/>
    <mergeCell ref="E31:F31"/>
    <mergeCell ref="C26:D26"/>
    <mergeCell ref="E26:F26"/>
    <mergeCell ref="C24:D24"/>
    <mergeCell ref="E24:F24"/>
    <mergeCell ref="B2:H2"/>
    <mergeCell ref="B4:H5"/>
    <mergeCell ref="B6:H6"/>
    <mergeCell ref="B9:H11"/>
    <mergeCell ref="C22:D22"/>
    <mergeCell ref="E22:F22"/>
    <mergeCell ref="B7:H7"/>
    <mergeCell ref="C13:D13"/>
    <mergeCell ref="E13:F13"/>
    <mergeCell ref="C14:D14"/>
    <mergeCell ref="C15:D15"/>
    <mergeCell ref="E14:F14"/>
    <mergeCell ref="E15:F15"/>
    <mergeCell ref="B21:H21"/>
    <mergeCell ref="C19:D19"/>
    <mergeCell ref="C18:D18"/>
    <mergeCell ref="C17:D17"/>
    <mergeCell ref="C16:D16"/>
    <mergeCell ref="E16:F16"/>
    <mergeCell ref="E17:F17"/>
    <mergeCell ref="E18:F18"/>
    <mergeCell ref="E19:F1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7109375" style="7" customWidth="1" collapsed="1"/>
    <col min="2" max="16384" width="11.42578125" style="7" collapsed="1"/>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AZ35"/>
  <sheetViews>
    <sheetView showGridLines="0" topLeftCell="A18" zoomScaleNormal="100" workbookViewId="0">
      <selection activeCell="E28" sqref="E28:F34"/>
    </sheetView>
  </sheetViews>
  <sheetFormatPr baseColWidth="10" defaultRowHeight="15" x14ac:dyDescent="0.25"/>
  <cols>
    <col min="1" max="1" width="7.42578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42578125" customWidth="1"/>
  </cols>
  <sheetData>
    <row r="1" spans="2:52" ht="16.5" customHeight="1" thickBot="1" x14ac:dyDescent="0.3">
      <c r="AZ1" s="153" t="s">
        <v>235</v>
      </c>
    </row>
    <row r="2" spans="2:52" ht="18" customHeight="1" thickBot="1" x14ac:dyDescent="0.3">
      <c r="B2" s="267"/>
      <c r="C2" s="270" t="s">
        <v>205</v>
      </c>
      <c r="D2" s="271"/>
      <c r="E2" s="271"/>
      <c r="F2" s="154" t="s">
        <v>234</v>
      </c>
      <c r="AZ2" s="153" t="s">
        <v>233</v>
      </c>
    </row>
    <row r="3" spans="2:52" ht="18" customHeight="1" thickBot="1" x14ac:dyDescent="0.3">
      <c r="B3" s="268"/>
      <c r="C3" s="272"/>
      <c r="D3" s="273"/>
      <c r="E3" s="273"/>
      <c r="F3" s="152" t="s">
        <v>232</v>
      </c>
      <c r="AZ3" s="153" t="s">
        <v>231</v>
      </c>
    </row>
    <row r="4" spans="2:52" ht="18" customHeight="1" thickBot="1" x14ac:dyDescent="0.3">
      <c r="B4" s="268"/>
      <c r="C4" s="272"/>
      <c r="D4" s="273"/>
      <c r="E4" s="273"/>
      <c r="F4" s="152" t="s">
        <v>242</v>
      </c>
      <c r="AZ4" s="153" t="s">
        <v>230</v>
      </c>
    </row>
    <row r="5" spans="2:52" ht="18" customHeight="1" thickBot="1" x14ac:dyDescent="0.3">
      <c r="B5" s="269"/>
      <c r="C5" s="274"/>
      <c r="D5" s="275"/>
      <c r="E5" s="275"/>
      <c r="F5" s="152" t="s">
        <v>229</v>
      </c>
      <c r="AZ5" s="148"/>
    </row>
    <row r="6" spans="2:52" ht="18" customHeight="1" thickBot="1" x14ac:dyDescent="0.3">
      <c r="B6" s="151"/>
      <c r="C6" s="150"/>
      <c r="D6" s="150"/>
      <c r="E6" s="150"/>
      <c r="F6" s="149"/>
      <c r="AZ6" s="148"/>
    </row>
    <row r="7" spans="2:52" ht="33.6" customHeight="1" x14ac:dyDescent="0.25">
      <c r="B7" s="143" t="s">
        <v>199</v>
      </c>
      <c r="C7" s="279" t="s">
        <v>244</v>
      </c>
      <c r="D7" s="280"/>
      <c r="E7" s="280"/>
      <c r="F7" s="281"/>
      <c r="AZ7" s="148"/>
    </row>
    <row r="8" spans="2:52" ht="54" customHeight="1" thickBot="1" x14ac:dyDescent="0.3">
      <c r="B8" s="144" t="s">
        <v>200</v>
      </c>
      <c r="C8" s="282" t="s">
        <v>247</v>
      </c>
      <c r="D8" s="283"/>
      <c r="E8" s="283"/>
      <c r="F8" s="284"/>
      <c r="AZ8" s="148"/>
    </row>
    <row r="9" spans="2:52" ht="16.5" thickBot="1" x14ac:dyDescent="0.3">
      <c r="B9" s="285"/>
      <c r="C9" s="285"/>
      <c r="D9" s="285"/>
      <c r="E9" s="285"/>
      <c r="F9" s="285"/>
    </row>
    <row r="10" spans="2:52" ht="15.6" customHeight="1" x14ac:dyDescent="0.25">
      <c r="B10" s="286" t="s">
        <v>205</v>
      </c>
      <c r="C10" s="287"/>
      <c r="D10" s="287"/>
      <c r="E10" s="287"/>
      <c r="F10" s="288"/>
    </row>
    <row r="11" spans="2:52" ht="31.5" x14ac:dyDescent="0.25">
      <c r="B11" s="289" t="s">
        <v>198</v>
      </c>
      <c r="C11" s="290"/>
      <c r="D11" s="141" t="s">
        <v>213</v>
      </c>
      <c r="E11" s="141" t="s">
        <v>197</v>
      </c>
      <c r="F11" s="142" t="s">
        <v>207</v>
      </c>
    </row>
    <row r="12" spans="2:52" ht="178.5" customHeight="1" thickBot="1" x14ac:dyDescent="0.3">
      <c r="B12" s="291" t="s">
        <v>245</v>
      </c>
      <c r="C12" s="292"/>
      <c r="D12" s="208" t="s">
        <v>246</v>
      </c>
      <c r="E12" s="117" t="s">
        <v>252</v>
      </c>
      <c r="F12" s="118" t="s">
        <v>253</v>
      </c>
    </row>
    <row r="15" spans="2:52" ht="18" x14ac:dyDescent="0.25">
      <c r="B15" s="293" t="s">
        <v>228</v>
      </c>
      <c r="C15" s="293"/>
      <c r="D15" s="293"/>
      <c r="E15" s="293"/>
      <c r="F15" s="293"/>
    </row>
    <row r="16" spans="2:52" ht="15.75" x14ac:dyDescent="0.25">
      <c r="B16" s="147"/>
    </row>
    <row r="17" spans="2:6" ht="15.75" thickBot="1" x14ac:dyDescent="0.3">
      <c r="B17" s="146"/>
    </row>
    <row r="18" spans="2:6" ht="16.5" thickBot="1" x14ac:dyDescent="0.3">
      <c r="B18" s="276" t="s">
        <v>227</v>
      </c>
      <c r="C18" s="277"/>
      <c r="D18" s="277"/>
      <c r="E18" s="276" t="s">
        <v>226</v>
      </c>
      <c r="F18" s="278"/>
    </row>
    <row r="19" spans="2:6" x14ac:dyDescent="0.25">
      <c r="B19" s="298" t="s">
        <v>248</v>
      </c>
      <c r="C19" s="299"/>
      <c r="D19" s="300"/>
      <c r="E19" s="294" t="s">
        <v>249</v>
      </c>
      <c r="F19" s="295"/>
    </row>
    <row r="20" spans="2:6" x14ac:dyDescent="0.25">
      <c r="B20" s="298"/>
      <c r="C20" s="299"/>
      <c r="D20" s="300"/>
      <c r="E20" s="294"/>
      <c r="F20" s="295"/>
    </row>
    <row r="21" spans="2:6" x14ac:dyDescent="0.25">
      <c r="B21" s="298"/>
      <c r="C21" s="299"/>
      <c r="D21" s="300"/>
      <c r="E21" s="294"/>
      <c r="F21" s="295"/>
    </row>
    <row r="22" spans="2:6" x14ac:dyDescent="0.25">
      <c r="B22" s="298"/>
      <c r="C22" s="299"/>
      <c r="D22" s="300"/>
      <c r="E22" s="294"/>
      <c r="F22" s="295"/>
    </row>
    <row r="23" spans="2:6" x14ac:dyDescent="0.25">
      <c r="B23" s="298"/>
      <c r="C23" s="299"/>
      <c r="D23" s="300"/>
      <c r="E23" s="294"/>
      <c r="F23" s="295"/>
    </row>
    <row r="24" spans="2:6" x14ac:dyDescent="0.25">
      <c r="B24" s="298"/>
      <c r="C24" s="299"/>
      <c r="D24" s="300"/>
      <c r="E24" s="294"/>
      <c r="F24" s="295"/>
    </row>
    <row r="25" spans="2:6" x14ac:dyDescent="0.25">
      <c r="B25" s="298"/>
      <c r="C25" s="299"/>
      <c r="D25" s="300"/>
      <c r="E25" s="294"/>
      <c r="F25" s="295"/>
    </row>
    <row r="26" spans="2:6" ht="34.5" customHeight="1" thickBot="1" x14ac:dyDescent="0.3">
      <c r="B26" s="298"/>
      <c r="C26" s="299"/>
      <c r="D26" s="300"/>
      <c r="E26" s="294"/>
      <c r="F26" s="295"/>
    </row>
    <row r="27" spans="2:6" ht="16.5" thickBot="1" x14ac:dyDescent="0.3">
      <c r="B27" s="276" t="s">
        <v>225</v>
      </c>
      <c r="C27" s="277"/>
      <c r="D27" s="278"/>
      <c r="E27" s="276" t="s">
        <v>224</v>
      </c>
      <c r="F27" s="278"/>
    </row>
    <row r="28" spans="2:6" x14ac:dyDescent="0.25">
      <c r="B28" s="298" t="s">
        <v>250</v>
      </c>
      <c r="C28" s="299"/>
      <c r="D28" s="300"/>
      <c r="E28" s="294" t="s">
        <v>251</v>
      </c>
      <c r="F28" s="295"/>
    </row>
    <row r="29" spans="2:6" x14ac:dyDescent="0.25">
      <c r="B29" s="298"/>
      <c r="C29" s="299"/>
      <c r="D29" s="300"/>
      <c r="E29" s="294"/>
      <c r="F29" s="295"/>
    </row>
    <row r="30" spans="2:6" x14ac:dyDescent="0.25">
      <c r="B30" s="298"/>
      <c r="C30" s="299"/>
      <c r="D30" s="300"/>
      <c r="E30" s="294"/>
      <c r="F30" s="295"/>
    </row>
    <row r="31" spans="2:6" x14ac:dyDescent="0.25">
      <c r="B31" s="298"/>
      <c r="C31" s="299"/>
      <c r="D31" s="300"/>
      <c r="E31" s="294"/>
      <c r="F31" s="295"/>
    </row>
    <row r="32" spans="2:6" x14ac:dyDescent="0.25">
      <c r="B32" s="298"/>
      <c r="C32" s="299"/>
      <c r="D32" s="300"/>
      <c r="E32" s="294"/>
      <c r="F32" s="295"/>
    </row>
    <row r="33" spans="2:6" x14ac:dyDescent="0.25">
      <c r="B33" s="298"/>
      <c r="C33" s="299"/>
      <c r="D33" s="300"/>
      <c r="E33" s="294"/>
      <c r="F33" s="295"/>
    </row>
    <row r="34" spans="2:6" ht="57" customHeight="1" thickBot="1" x14ac:dyDescent="0.3">
      <c r="B34" s="301"/>
      <c r="C34" s="302"/>
      <c r="D34" s="303"/>
      <c r="E34" s="296"/>
      <c r="F34" s="297"/>
    </row>
    <row r="35" spans="2:6" x14ac:dyDescent="0.25">
      <c r="B35" s="145"/>
    </row>
  </sheetData>
  <mergeCells count="17">
    <mergeCell ref="E28:F34"/>
    <mergeCell ref="B28:D34"/>
    <mergeCell ref="B19:D26"/>
    <mergeCell ref="B27:D27"/>
    <mergeCell ref="B2:B5"/>
    <mergeCell ref="C2:E5"/>
    <mergeCell ref="B18:D18"/>
    <mergeCell ref="E27:F27"/>
    <mergeCell ref="C7:F7"/>
    <mergeCell ref="C8:F8"/>
    <mergeCell ref="B9:F9"/>
    <mergeCell ref="B10:F10"/>
    <mergeCell ref="B11:C11"/>
    <mergeCell ref="B12:C12"/>
    <mergeCell ref="B15:F15"/>
    <mergeCell ref="E18:F18"/>
    <mergeCell ref="E19:F26"/>
  </mergeCells>
  <dataValidations count="1">
    <dataValidation type="list" allowBlank="1" showInputMessage="1" showErrorMessage="1" sqref="B12:C12">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78"/>
  <sheetViews>
    <sheetView showGridLines="0" tabSelected="1" topLeftCell="S1" zoomScale="90" zoomScaleNormal="90" workbookViewId="0">
      <selection activeCell="AJ17" sqref="AJ17"/>
    </sheetView>
  </sheetViews>
  <sheetFormatPr baseColWidth="10" defaultColWidth="11.42578125" defaultRowHeight="16.5" x14ac:dyDescent="0.3"/>
  <cols>
    <col min="1" max="1" width="5" style="111" customWidth="1"/>
    <col min="2" max="2" width="4" style="2" bestFit="1" customWidth="1" collapsed="1"/>
    <col min="3" max="3" width="14.28515625" style="2" customWidth="1" collapsed="1"/>
    <col min="4" max="4" width="13.28515625" style="2" customWidth="1" collapsed="1"/>
    <col min="5" max="5" width="16.28515625" style="2" customWidth="1" collapsed="1"/>
    <col min="6" max="6" width="32.42578125" style="1" customWidth="1" collapsed="1"/>
    <col min="7" max="7" width="19" style="5" customWidth="1" collapsed="1"/>
    <col min="8" max="8" width="17.7109375" style="1" customWidth="1" collapsed="1"/>
    <col min="9" max="9" width="16.42578125" style="1" customWidth="1" collapsed="1"/>
    <col min="10" max="10" width="6.28515625" style="1" bestFit="1" customWidth="1" collapsed="1"/>
    <col min="11" max="11" width="27.28515625" style="1" bestFit="1" customWidth="1" collapsed="1"/>
    <col min="12" max="12" width="30.42578125" style="1" hidden="1" customWidth="1" collapsed="1"/>
    <col min="13" max="13" width="17.42578125" style="1" customWidth="1" collapsed="1"/>
    <col min="14" max="14" width="6.28515625" style="1" bestFit="1" customWidth="1" collapsed="1"/>
    <col min="15" max="15" width="16" style="1" customWidth="1" collapsed="1"/>
    <col min="16" max="16" width="5.7109375" style="1" customWidth="1" collapsed="1"/>
    <col min="17" max="17" width="46.42578125" style="1" customWidth="1" collapsed="1"/>
    <col min="18" max="18" width="15.28515625" style="1" bestFit="1" customWidth="1" collapsed="1"/>
    <col min="19" max="19" width="6.7109375" style="1" customWidth="1" collapsed="1"/>
    <col min="20" max="20" width="5" style="1" customWidth="1" collapsed="1"/>
    <col min="21" max="21" width="5.42578125" style="1" customWidth="1" collapsed="1"/>
    <col min="22" max="22" width="7.28515625" style="1" customWidth="1" collapsed="1"/>
    <col min="23" max="23" width="6.7109375" style="1" customWidth="1" collapsed="1"/>
    <col min="24" max="24" width="7.42578125" style="1" customWidth="1" collapsed="1"/>
    <col min="25" max="25" width="38.28515625" style="1" hidden="1" customWidth="1" collapsed="1"/>
    <col min="26" max="26" width="8.7109375" style="1" hidden="1" customWidth="1" collapsed="1"/>
    <col min="27" max="27" width="10.42578125" style="1" hidden="1" customWidth="1" collapsed="1"/>
    <col min="28" max="29" width="9.28515625" style="1" hidden="1" customWidth="1" collapsed="1"/>
    <col min="30" max="30" width="8.42578125" style="1" hidden="1" customWidth="1" collapsed="1"/>
    <col min="31" max="31" width="7.28515625" style="1" customWidth="1" collapsed="1"/>
    <col min="32" max="32" width="27.28515625" style="1" customWidth="1" collapsed="1"/>
    <col min="33" max="33" width="18.7109375" style="110" customWidth="1" collapsed="1"/>
    <col min="34" max="34" width="16.7109375" style="1" customWidth="1" collapsed="1"/>
    <col min="35" max="35" width="14.7109375" style="1" customWidth="1" collapsed="1"/>
    <col min="36" max="36" width="18.42578125" style="1" customWidth="1" collapsed="1"/>
    <col min="37" max="37" width="21" style="1" customWidth="1" collapsed="1"/>
    <col min="38" max="16384" width="11.42578125" style="1" collapsed="1"/>
  </cols>
  <sheetData>
    <row r="1" spans="1:69" s="82" customFormat="1" ht="14.25" x14ac:dyDescent="0.2">
      <c r="B1" s="81"/>
      <c r="C1" s="81"/>
      <c r="D1" s="81"/>
      <c r="E1" s="81"/>
      <c r="G1" s="83"/>
      <c r="AG1" s="108"/>
    </row>
    <row r="2" spans="1:69" s="82" customFormat="1" ht="14.25" x14ac:dyDescent="0.2">
      <c r="B2" s="81"/>
      <c r="C2" s="81"/>
      <c r="D2" s="81"/>
      <c r="E2" s="81"/>
      <c r="G2" s="83"/>
      <c r="AG2" s="108"/>
    </row>
    <row r="3" spans="1:69" s="82" customFormat="1" ht="15" thickBot="1" x14ac:dyDescent="0.25">
      <c r="B3" s="81"/>
      <c r="C3" s="81"/>
      <c r="D3" s="81"/>
      <c r="E3" s="81"/>
      <c r="G3" s="83"/>
      <c r="AG3" s="108"/>
    </row>
    <row r="4" spans="1:69" s="82" customFormat="1" ht="14.85" customHeight="1" x14ac:dyDescent="0.2">
      <c r="B4" s="355"/>
      <c r="C4" s="356"/>
      <c r="D4" s="356"/>
      <c r="E4" s="356"/>
      <c r="F4" s="349" t="s">
        <v>214</v>
      </c>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47" t="s">
        <v>201</v>
      </c>
      <c r="AK4" s="348"/>
    </row>
    <row r="5" spans="1:69" s="82" customFormat="1" ht="14.85" customHeight="1" x14ac:dyDescent="0.2">
      <c r="B5" s="357"/>
      <c r="C5" s="358"/>
      <c r="D5" s="358"/>
      <c r="E5" s="358"/>
      <c r="F5" s="351"/>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45" t="s">
        <v>202</v>
      </c>
      <c r="AK5" s="346"/>
    </row>
    <row r="6" spans="1:69" ht="16.5" customHeight="1" x14ac:dyDescent="0.3">
      <c r="B6" s="357"/>
      <c r="C6" s="358"/>
      <c r="D6" s="358"/>
      <c r="E6" s="358"/>
      <c r="F6" s="351"/>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45" t="s">
        <v>243</v>
      </c>
      <c r="AK6" s="34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17.100000000000001" customHeight="1" thickBot="1" x14ac:dyDescent="0.35">
      <c r="B7" s="359"/>
      <c r="C7" s="360"/>
      <c r="D7" s="360"/>
      <c r="E7" s="360"/>
      <c r="F7" s="353"/>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43" t="s">
        <v>203</v>
      </c>
      <c r="AK7" s="344"/>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12.6" customHeight="1" thickBot="1" x14ac:dyDescent="0.35">
      <c r="B8" s="13"/>
      <c r="C8" s="14"/>
      <c r="D8" s="13"/>
      <c r="E8" s="13"/>
      <c r="F8" s="6"/>
      <c r="G8" s="12"/>
      <c r="H8" s="6"/>
      <c r="I8" s="6"/>
      <c r="J8" s="6"/>
      <c r="K8" s="6"/>
      <c r="L8" s="6"/>
      <c r="M8" s="6"/>
      <c r="N8" s="6"/>
      <c r="O8" s="6"/>
      <c r="P8" s="6"/>
      <c r="Q8" s="6"/>
      <c r="R8" s="6"/>
      <c r="S8" s="6"/>
      <c r="T8" s="6"/>
      <c r="U8" s="6"/>
      <c r="V8" s="6"/>
      <c r="W8" s="6"/>
      <c r="X8" s="6"/>
      <c r="Y8" s="6"/>
      <c r="Z8" s="6"/>
      <c r="AA8" s="6"/>
      <c r="AB8" s="6"/>
      <c r="AC8" s="6"/>
      <c r="AD8" s="6"/>
      <c r="AE8" s="6"/>
      <c r="AF8" s="6"/>
      <c r="AG8" s="109"/>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85" customFormat="1" ht="28.5" customHeight="1" x14ac:dyDescent="0.35">
      <c r="A9" s="155"/>
      <c r="B9" s="364" t="s">
        <v>199</v>
      </c>
      <c r="C9" s="365"/>
      <c r="D9" s="370" t="s">
        <v>259</v>
      </c>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1"/>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row>
    <row r="10" spans="1:69" s="85" customFormat="1" ht="28.5" customHeight="1" x14ac:dyDescent="0.35">
      <c r="A10" s="155"/>
      <c r="B10" s="366" t="s">
        <v>206</v>
      </c>
      <c r="C10" s="367"/>
      <c r="D10" s="372" t="s">
        <v>246</v>
      </c>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3"/>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row>
    <row r="11" spans="1:69" s="85" customFormat="1" ht="28.5" customHeight="1" thickBot="1" x14ac:dyDescent="0.4">
      <c r="B11" s="368" t="s">
        <v>200</v>
      </c>
      <c r="C11" s="369"/>
      <c r="D11" s="374" t="s">
        <v>258</v>
      </c>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5"/>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row>
    <row r="12" spans="1:69" s="85" customFormat="1" ht="15" customHeight="1" x14ac:dyDescent="0.35">
      <c r="B12" s="361"/>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3"/>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row>
    <row r="13" spans="1:69" ht="18" x14ac:dyDescent="0.3">
      <c r="B13" s="329" t="s">
        <v>121</v>
      </c>
      <c r="C13" s="330"/>
      <c r="D13" s="330"/>
      <c r="E13" s="330"/>
      <c r="F13" s="330"/>
      <c r="G13" s="330"/>
      <c r="H13" s="330"/>
      <c r="I13" s="330" t="s">
        <v>122</v>
      </c>
      <c r="J13" s="330"/>
      <c r="K13" s="330"/>
      <c r="L13" s="330"/>
      <c r="M13" s="330"/>
      <c r="N13" s="330"/>
      <c r="O13" s="330"/>
      <c r="P13" s="330" t="s">
        <v>123</v>
      </c>
      <c r="Q13" s="330"/>
      <c r="R13" s="330"/>
      <c r="S13" s="330"/>
      <c r="T13" s="330"/>
      <c r="U13" s="330"/>
      <c r="V13" s="330"/>
      <c r="W13" s="330"/>
      <c r="X13" s="330"/>
      <c r="Y13" s="330" t="s">
        <v>124</v>
      </c>
      <c r="Z13" s="330"/>
      <c r="AA13" s="330"/>
      <c r="AB13" s="330"/>
      <c r="AC13" s="330"/>
      <c r="AD13" s="330"/>
      <c r="AE13" s="330"/>
      <c r="AF13" s="330" t="s">
        <v>34</v>
      </c>
      <c r="AG13" s="330"/>
      <c r="AH13" s="330"/>
      <c r="AI13" s="330"/>
      <c r="AJ13" s="330"/>
      <c r="AK13" s="331"/>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16.5" customHeight="1" x14ac:dyDescent="0.3">
      <c r="B14" s="317" t="s">
        <v>0</v>
      </c>
      <c r="C14" s="312" t="s">
        <v>2</v>
      </c>
      <c r="D14" s="313" t="s">
        <v>3</v>
      </c>
      <c r="E14" s="313" t="s">
        <v>42</v>
      </c>
      <c r="F14" s="312" t="s">
        <v>1</v>
      </c>
      <c r="G14" s="313" t="s">
        <v>48</v>
      </c>
      <c r="H14" s="313" t="s">
        <v>117</v>
      </c>
      <c r="I14" s="313" t="s">
        <v>33</v>
      </c>
      <c r="J14" s="312" t="s">
        <v>5</v>
      </c>
      <c r="K14" s="313" t="s">
        <v>78</v>
      </c>
      <c r="L14" s="313" t="s">
        <v>83</v>
      </c>
      <c r="M14" s="313" t="s">
        <v>43</v>
      </c>
      <c r="N14" s="312" t="s">
        <v>5</v>
      </c>
      <c r="O14" s="313" t="s">
        <v>46</v>
      </c>
      <c r="P14" s="318" t="s">
        <v>11</v>
      </c>
      <c r="Q14" s="313" t="s">
        <v>144</v>
      </c>
      <c r="R14" s="313" t="s">
        <v>12</v>
      </c>
      <c r="S14" s="313" t="s">
        <v>8</v>
      </c>
      <c r="T14" s="313"/>
      <c r="U14" s="313"/>
      <c r="V14" s="313"/>
      <c r="W14" s="313"/>
      <c r="X14" s="313"/>
      <c r="Y14" s="318" t="s">
        <v>120</v>
      </c>
      <c r="Z14" s="318" t="s">
        <v>44</v>
      </c>
      <c r="AA14" s="318" t="s">
        <v>5</v>
      </c>
      <c r="AB14" s="318" t="s">
        <v>45</v>
      </c>
      <c r="AC14" s="318" t="s">
        <v>5</v>
      </c>
      <c r="AD14" s="318" t="s">
        <v>47</v>
      </c>
      <c r="AE14" s="318" t="s">
        <v>29</v>
      </c>
      <c r="AF14" s="313" t="s">
        <v>34</v>
      </c>
      <c r="AG14" s="313" t="s">
        <v>35</v>
      </c>
      <c r="AH14" s="313" t="s">
        <v>36</v>
      </c>
      <c r="AI14" s="313" t="s">
        <v>38</v>
      </c>
      <c r="AJ14" s="313" t="s">
        <v>37</v>
      </c>
      <c r="AK14" s="316" t="s">
        <v>39</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s="4" customFormat="1" ht="94.5" customHeight="1" x14ac:dyDescent="0.3">
      <c r="A15" s="111"/>
      <c r="B15" s="317"/>
      <c r="C15" s="312"/>
      <c r="D15" s="313"/>
      <c r="E15" s="313"/>
      <c r="F15" s="312"/>
      <c r="G15" s="313"/>
      <c r="H15" s="313"/>
      <c r="I15" s="313"/>
      <c r="J15" s="312"/>
      <c r="K15" s="313"/>
      <c r="L15" s="313"/>
      <c r="M15" s="312"/>
      <c r="N15" s="312"/>
      <c r="O15" s="313"/>
      <c r="P15" s="318"/>
      <c r="Q15" s="313"/>
      <c r="R15" s="313"/>
      <c r="S15" s="116" t="s">
        <v>13</v>
      </c>
      <c r="T15" s="116" t="s">
        <v>17</v>
      </c>
      <c r="U15" s="116" t="s">
        <v>28</v>
      </c>
      <c r="V15" s="116" t="s">
        <v>18</v>
      </c>
      <c r="W15" s="116" t="s">
        <v>21</v>
      </c>
      <c r="X15" s="116" t="s">
        <v>24</v>
      </c>
      <c r="Y15" s="318"/>
      <c r="Z15" s="318"/>
      <c r="AA15" s="318"/>
      <c r="AB15" s="318"/>
      <c r="AC15" s="318"/>
      <c r="AD15" s="318"/>
      <c r="AE15" s="318"/>
      <c r="AF15" s="313"/>
      <c r="AG15" s="313"/>
      <c r="AH15" s="313"/>
      <c r="AI15" s="313"/>
      <c r="AJ15" s="313"/>
      <c r="AK15" s="31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3" customFormat="1" ht="93.75" customHeight="1" x14ac:dyDescent="0.25">
      <c r="B16" s="307">
        <v>1</v>
      </c>
      <c r="C16" s="304" t="s">
        <v>196</v>
      </c>
      <c r="D16" s="304" t="s">
        <v>261</v>
      </c>
      <c r="E16" s="308" t="s">
        <v>254</v>
      </c>
      <c r="F16" s="304" t="s">
        <v>260</v>
      </c>
      <c r="G16" s="304" t="s">
        <v>189</v>
      </c>
      <c r="H16" s="305">
        <v>2</v>
      </c>
      <c r="I16" s="306" t="str">
        <f>IF(H16&lt;=0,"",IF(H16&lt;=2,"Muy Baja",IF(H16&lt;=24,"Baja",IF(H16&lt;=500,"Media",IF(H16&lt;=5000,"Alta","Muy Alta")))))</f>
        <v>Muy Baja</v>
      </c>
      <c r="J16" s="310">
        <f>IF(I16="","",IF(I16="Muy Baja",0.2,IF(I16="Baja",0.4,IF(I16="Media",0.6,IF(I16="Alta",0.8,IF(I16="Muy Alta",1,))))))</f>
        <v>0.2</v>
      </c>
      <c r="K16" s="311" t="s">
        <v>138</v>
      </c>
      <c r="L16" s="310" t="str">
        <f ca="1">IF(NOT(ISERROR(MATCH(K16,'Tabla Impacto'!$B$222:$B$224,0))),'Tabla Impacto'!$F$224&amp;"Por favor no seleccionar los criterios de impacto(Afectación Económica o presupuestal y Pérdida Reputacional)",K16)</f>
        <v xml:space="preserve">     El riesgo afecta la imagen de la entidad a nivel nacional, con efecto publicitarios sostenible a nivel país</v>
      </c>
      <c r="M16" s="306" t="str">
        <f ca="1">IF(OR(L16='Tabla Impacto'!$C$12,L16='Tabla Impacto'!$D$12),"Leve",IF(OR(L16='Tabla Impacto'!$C$13,L16='Tabla Impacto'!$D$13),"Menor",IF(OR(L16='Tabla Impacto'!$C$14,L16='Tabla Impacto'!$D$14),"Moderado",IF(OR(L16='Tabla Impacto'!$C$15,L16='Tabla Impacto'!$D$15),"Mayor",IF(OR(L16='Tabla Impacto'!$C$16,L16='Tabla Impacto'!$D$16),"Catastrófico","")))))</f>
        <v>Catastrófico</v>
      </c>
      <c r="N16" s="310">
        <f ca="1">IF(M16="","",IF(M16="Leve",0.2,IF(M16="Menor",0.4,IF(M16="Moderado",0.6,IF(M16="Mayor",0.8,IF(M16="Catastrófico",1,))))))</f>
        <v>1</v>
      </c>
      <c r="O16" s="309" t="str">
        <f ca="1">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Extremo</v>
      </c>
      <c r="P16" s="115">
        <v>1</v>
      </c>
      <c r="Q16" s="96" t="s">
        <v>262</v>
      </c>
      <c r="R16" s="97" t="str">
        <f t="shared" ref="R16:R17" si="0">IF(OR(S16="Preventivo",S16="Detectivo"),"Probabilidad",IF(S16="Correctivo","Impacto",""))</f>
        <v>Probabilidad</v>
      </c>
      <c r="S16" s="98" t="s">
        <v>14</v>
      </c>
      <c r="T16" s="98" t="s">
        <v>9</v>
      </c>
      <c r="U16" s="99" t="str">
        <f t="shared" ref="U16:U21" si="1">IF(AND(S16="Preventivo",T16="Automático"),"50%",IF(AND(S16="Preventivo",T16="Manual"),"40%",IF(AND(S16="Detectivo",T16="Automático"),"40%",IF(AND(S16="Detectivo",T16="Manual"),"30%",IF(AND(S16="Correctivo",T16="Automático"),"35%",IF(AND(S16="Correctivo",T16="Manual"),"25%",""))))))</f>
        <v>40%</v>
      </c>
      <c r="V16" s="98" t="s">
        <v>19</v>
      </c>
      <c r="W16" s="98" t="s">
        <v>22</v>
      </c>
      <c r="X16" s="98" t="s">
        <v>110</v>
      </c>
      <c r="Y16" s="100">
        <f>IFERROR(IF(R16="Probabilidad",(J16-(+J16*U16)),IF(R16="Impacto",J16,"")),"")</f>
        <v>0.12</v>
      </c>
      <c r="Z16" s="101" t="str">
        <f>IFERROR(IF(Y16="","",IF(Y16&lt;=0.2,"Muy Baja",IF(Y16&lt;=0.4,"Baja",IF(Y16&lt;=0.6,"Media",IF(Y16&lt;=0.8,"Alta","Muy Alta"))))),"")</f>
        <v>Muy Baja</v>
      </c>
      <c r="AA16" s="99">
        <f>+Y16</f>
        <v>0.12</v>
      </c>
      <c r="AB16" s="101" t="str">
        <f ca="1">IFERROR(IF(AC16="","",IF(AC16&lt;=0.2,"Leve",IF(AC16&lt;=0.4,"Menor",IF(AC16&lt;=0.6,"Moderado",IF(AC16&lt;=0.8,"Mayor","Catastrófico"))))),"")</f>
        <v>Catastrófico</v>
      </c>
      <c r="AC16" s="99">
        <f ca="1">IFERROR(IF(R16="Impacto",(N16-(+N16*U16)),IF(R16="Probabilidad",N16,"")),"")</f>
        <v>1</v>
      </c>
      <c r="AD16" s="102" t="str">
        <f ca="1">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Extremo</v>
      </c>
      <c r="AE16" s="98" t="s">
        <v>118</v>
      </c>
      <c r="AF16" s="209" t="s">
        <v>263</v>
      </c>
      <c r="AG16" s="210" t="s">
        <v>255</v>
      </c>
      <c r="AH16" s="211">
        <v>44530</v>
      </c>
      <c r="AI16" s="93">
        <v>44561</v>
      </c>
      <c r="AJ16" s="213" t="s">
        <v>264</v>
      </c>
      <c r="AK16" s="214">
        <v>1</v>
      </c>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2:69" ht="111.75" customHeight="1" thickBot="1" x14ac:dyDescent="0.35">
      <c r="B17" s="307"/>
      <c r="C17" s="304"/>
      <c r="D17" s="304"/>
      <c r="E17" s="308"/>
      <c r="F17" s="304"/>
      <c r="G17" s="304"/>
      <c r="H17" s="305"/>
      <c r="I17" s="306"/>
      <c r="J17" s="310"/>
      <c r="K17" s="311"/>
      <c r="L17" s="310">
        <f ca="1">IF(NOT(ISERROR(MATCH(K17,_xlfn.ANCHORARRAY(F28),0))),J30&amp;"Por favor no seleccionar los criterios de impacto",K17)</f>
        <v>0</v>
      </c>
      <c r="M17" s="306"/>
      <c r="N17" s="310"/>
      <c r="O17" s="309"/>
      <c r="P17" s="115">
        <v>2</v>
      </c>
      <c r="Q17" s="96" t="s">
        <v>257</v>
      </c>
      <c r="R17" s="97" t="str">
        <f t="shared" si="0"/>
        <v>Probabilidad</v>
      </c>
      <c r="S17" s="98" t="s">
        <v>14</v>
      </c>
      <c r="T17" s="98" t="s">
        <v>9</v>
      </c>
      <c r="U17" s="99" t="str">
        <f t="shared" si="1"/>
        <v>40%</v>
      </c>
      <c r="V17" s="98" t="s">
        <v>19</v>
      </c>
      <c r="W17" s="98" t="s">
        <v>22</v>
      </c>
      <c r="X17" s="98" t="s">
        <v>110</v>
      </c>
      <c r="Y17" s="100">
        <f>IFERROR(IF(AND(R16="Probabilidad",R17="Probabilidad"),(AA16-(+AA16*U17)),IF(R17="Probabilidad",(J16-(+J16*U17)),IF(R17="Impacto",AA16,""))),"")</f>
        <v>7.1999999999999995E-2</v>
      </c>
      <c r="Z17" s="101" t="str">
        <f t="shared" ref="Z17:Z75" si="2">IFERROR(IF(Y17="","",IF(Y17&lt;=0.2,"Muy Baja",IF(Y17&lt;=0.4,"Baja",IF(Y17&lt;=0.6,"Media",IF(Y17&lt;=0.8,"Alta","Muy Alta"))))),"")</f>
        <v>Muy Baja</v>
      </c>
      <c r="AA17" s="99">
        <f t="shared" ref="AA17:AA21" si="3">+Y17</f>
        <v>7.1999999999999995E-2</v>
      </c>
      <c r="AB17" s="101" t="str">
        <f t="shared" ref="AB17:AB75" ca="1" si="4">IFERROR(IF(AC17="","",IF(AC17&lt;=0.2,"Leve",IF(AC17&lt;=0.4,"Menor",IF(AC17&lt;=0.6,"Moderado",IF(AC17&lt;=0.8,"Mayor","Catastrófico"))))),"")</f>
        <v>Catastrófico</v>
      </c>
      <c r="AC17" s="99">
        <f ca="1">IFERROR(IF(AND(R16="Impacto",R17="Impacto"),(AC16-(+AC16*U17)),IF(R17="Impacto",($N$16-(+$N$16*U17)),IF(R17="Probabilidad",AC16,""))),"")</f>
        <v>1</v>
      </c>
      <c r="AD17" s="102" t="str">
        <f t="shared" ref="AD17:AD21" ca="1" si="5">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Extremo</v>
      </c>
      <c r="AE17" s="98" t="s">
        <v>118</v>
      </c>
      <c r="AF17" s="210" t="s">
        <v>256</v>
      </c>
      <c r="AG17" s="210" t="s">
        <v>255</v>
      </c>
      <c r="AH17" s="211">
        <v>44439</v>
      </c>
      <c r="AI17" s="93">
        <v>44561</v>
      </c>
      <c r="AJ17" s="213" t="s">
        <v>265</v>
      </c>
      <c r="AK17" s="214">
        <v>0.5</v>
      </c>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24" hidden="1" customHeight="1" x14ac:dyDescent="0.3">
      <c r="B18" s="307"/>
      <c r="C18" s="304"/>
      <c r="D18" s="304"/>
      <c r="E18" s="308"/>
      <c r="F18" s="304"/>
      <c r="G18" s="304"/>
      <c r="H18" s="305"/>
      <c r="I18" s="306"/>
      <c r="J18" s="310"/>
      <c r="K18" s="311"/>
      <c r="L18" s="310">
        <f ca="1">IF(NOT(ISERROR(MATCH(K18,_xlfn.ANCHORARRAY(F29),0))),J31&amp;"Por favor no seleccionar los criterios de impacto",K18)</f>
        <v>0</v>
      </c>
      <c r="M18" s="306"/>
      <c r="N18" s="310"/>
      <c r="O18" s="309"/>
      <c r="P18" s="115">
        <v>3</v>
      </c>
      <c r="Q18" s="104"/>
      <c r="R18" s="97" t="str">
        <f>IF(OR(S18="Preventivo",S18="Detectivo"),"Probabilidad",IF(S18="Correctivo","Impacto",""))</f>
        <v/>
      </c>
      <c r="S18" s="98"/>
      <c r="T18" s="98"/>
      <c r="U18" s="99" t="str">
        <f t="shared" si="1"/>
        <v/>
      </c>
      <c r="V18" s="98"/>
      <c r="W18" s="98"/>
      <c r="X18" s="98"/>
      <c r="Y18" s="100" t="str">
        <f>IFERROR(IF(AND(R17="Probabilidad",R18="Probabilidad"),(AA17-(+AA17*U18)),IF(AND(R17="Impacto",R18="Probabilidad"),(AA16-(+AA16*U18)),IF(R18="Impacto",AA17,""))),"")</f>
        <v/>
      </c>
      <c r="Z18" s="101" t="str">
        <f t="shared" si="2"/>
        <v/>
      </c>
      <c r="AA18" s="99" t="str">
        <f t="shared" si="3"/>
        <v/>
      </c>
      <c r="AB18" s="101" t="str">
        <f t="shared" si="4"/>
        <v/>
      </c>
      <c r="AC18" s="99" t="str">
        <f>IFERROR(IF(AND(R17="Impacto",R18="Impacto"),(AC17-(+AC17*U18)),IF(AND(R17="Probabilidad",R18="Impacto"),(AC16-(+AC16*U18)),IF(R18="Probabilidad",AC17,""))),"")</f>
        <v/>
      </c>
      <c r="AD18" s="102" t="str">
        <f t="shared" si="5"/>
        <v/>
      </c>
      <c r="AE18" s="98"/>
      <c r="AF18" s="114"/>
      <c r="AG18" s="114"/>
      <c r="AH18" s="103"/>
      <c r="AI18" s="103"/>
      <c r="AJ18" s="212"/>
      <c r="AK18" s="119"/>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24" hidden="1" customHeight="1" x14ac:dyDescent="0.3">
      <c r="B19" s="307"/>
      <c r="C19" s="304"/>
      <c r="D19" s="304"/>
      <c r="E19" s="308"/>
      <c r="F19" s="304"/>
      <c r="G19" s="304"/>
      <c r="H19" s="305"/>
      <c r="I19" s="306"/>
      <c r="J19" s="310"/>
      <c r="K19" s="311"/>
      <c r="L19" s="310">
        <f ca="1">IF(NOT(ISERROR(MATCH(K19,_xlfn.ANCHORARRAY(F30),0))),J32&amp;"Por favor no seleccionar los criterios de impacto",K19)</f>
        <v>0</v>
      </c>
      <c r="M19" s="306"/>
      <c r="N19" s="310"/>
      <c r="O19" s="309"/>
      <c r="P19" s="115">
        <v>4</v>
      </c>
      <c r="Q19" s="96"/>
      <c r="R19" s="97" t="str">
        <f t="shared" ref="R19:R21" si="6">IF(OR(S19="Preventivo",S19="Detectivo"),"Probabilidad",IF(S19="Correctivo","Impacto",""))</f>
        <v/>
      </c>
      <c r="S19" s="98"/>
      <c r="T19" s="98"/>
      <c r="U19" s="99" t="str">
        <f t="shared" si="1"/>
        <v/>
      </c>
      <c r="V19" s="98"/>
      <c r="W19" s="98"/>
      <c r="X19" s="98"/>
      <c r="Y19" s="100" t="str">
        <f t="shared" ref="Y19:Y21" si="7">IFERROR(IF(AND(R18="Probabilidad",R19="Probabilidad"),(AA18-(+AA18*U19)),IF(AND(R18="Impacto",R19="Probabilidad"),(AA17-(+AA17*U19)),IF(R19="Impacto",AA18,""))),"")</f>
        <v/>
      </c>
      <c r="Z19" s="101" t="str">
        <f t="shared" si="2"/>
        <v/>
      </c>
      <c r="AA19" s="99" t="str">
        <f t="shared" si="3"/>
        <v/>
      </c>
      <c r="AB19" s="101" t="str">
        <f t="shared" si="4"/>
        <v/>
      </c>
      <c r="AC19" s="99" t="str">
        <f t="shared" ref="AC19:AC21" si="8">IFERROR(IF(AND(R18="Impacto",R19="Impacto"),(AC18-(+AC18*U19)),IF(AND(R18="Probabilidad",R19="Impacto"),(AC17-(+AC17*U19)),IF(R19="Probabilidad",AC18,""))),"")</f>
        <v/>
      </c>
      <c r="AD19" s="10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98"/>
      <c r="AF19" s="114"/>
      <c r="AG19" s="114"/>
      <c r="AH19" s="103"/>
      <c r="AI19" s="103"/>
      <c r="AJ19" s="114"/>
      <c r="AK19" s="119"/>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21.95" hidden="1" customHeight="1" x14ac:dyDescent="0.3">
      <c r="B20" s="307"/>
      <c r="C20" s="304"/>
      <c r="D20" s="304"/>
      <c r="E20" s="308"/>
      <c r="F20" s="304"/>
      <c r="G20" s="304"/>
      <c r="H20" s="305"/>
      <c r="I20" s="306"/>
      <c r="J20" s="310"/>
      <c r="K20" s="311"/>
      <c r="L20" s="310">
        <f ca="1">IF(NOT(ISERROR(MATCH(K20,_xlfn.ANCHORARRAY(F31),0))),J33&amp;"Por favor no seleccionar los criterios de impacto",K20)</f>
        <v>0</v>
      </c>
      <c r="M20" s="306"/>
      <c r="N20" s="310"/>
      <c r="O20" s="309"/>
      <c r="P20" s="115">
        <v>5</v>
      </c>
      <c r="Q20" s="96"/>
      <c r="R20" s="97" t="str">
        <f t="shared" si="6"/>
        <v/>
      </c>
      <c r="S20" s="98"/>
      <c r="T20" s="98"/>
      <c r="U20" s="99" t="str">
        <f t="shared" si="1"/>
        <v/>
      </c>
      <c r="V20" s="98"/>
      <c r="W20" s="98"/>
      <c r="X20" s="98"/>
      <c r="Y20" s="100" t="str">
        <f t="shared" si="7"/>
        <v/>
      </c>
      <c r="Z20" s="101" t="str">
        <f t="shared" si="2"/>
        <v/>
      </c>
      <c r="AA20" s="99" t="str">
        <f t="shared" si="3"/>
        <v/>
      </c>
      <c r="AB20" s="101" t="str">
        <f t="shared" si="4"/>
        <v/>
      </c>
      <c r="AC20" s="99" t="str">
        <f t="shared" si="8"/>
        <v/>
      </c>
      <c r="AD20" s="102" t="str">
        <f t="shared" si="5"/>
        <v/>
      </c>
      <c r="AE20" s="98"/>
      <c r="AF20" s="114"/>
      <c r="AG20" s="114"/>
      <c r="AH20" s="103"/>
      <c r="AI20" s="103"/>
      <c r="AJ20" s="114"/>
      <c r="AK20" s="119"/>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24" hidden="1" customHeight="1" x14ac:dyDescent="0.3">
      <c r="B21" s="307"/>
      <c r="C21" s="304"/>
      <c r="D21" s="304"/>
      <c r="E21" s="308"/>
      <c r="F21" s="304"/>
      <c r="G21" s="304"/>
      <c r="H21" s="305"/>
      <c r="I21" s="306"/>
      <c r="J21" s="310"/>
      <c r="K21" s="311"/>
      <c r="L21" s="310">
        <f ca="1">IF(NOT(ISERROR(MATCH(K21,_xlfn.ANCHORARRAY(F32),0))),J34&amp;"Por favor no seleccionar los criterios de impacto",K21)</f>
        <v>0</v>
      </c>
      <c r="M21" s="306"/>
      <c r="N21" s="310"/>
      <c r="O21" s="309"/>
      <c r="P21" s="115">
        <v>6</v>
      </c>
      <c r="Q21" s="96"/>
      <c r="R21" s="97" t="str">
        <f t="shared" si="6"/>
        <v/>
      </c>
      <c r="S21" s="98"/>
      <c r="T21" s="98"/>
      <c r="U21" s="99" t="str">
        <f t="shared" si="1"/>
        <v/>
      </c>
      <c r="V21" s="98"/>
      <c r="W21" s="98"/>
      <c r="X21" s="98"/>
      <c r="Y21" s="100" t="str">
        <f t="shared" si="7"/>
        <v/>
      </c>
      <c r="Z21" s="101" t="str">
        <f t="shared" si="2"/>
        <v/>
      </c>
      <c r="AA21" s="99" t="str">
        <f t="shared" si="3"/>
        <v/>
      </c>
      <c r="AB21" s="101" t="str">
        <f t="shared" si="4"/>
        <v/>
      </c>
      <c r="AC21" s="99" t="str">
        <f t="shared" si="8"/>
        <v/>
      </c>
      <c r="AD21" s="102" t="str">
        <f t="shared" si="5"/>
        <v/>
      </c>
      <c r="AE21" s="98"/>
      <c r="AF21" s="114"/>
      <c r="AG21" s="114"/>
      <c r="AH21" s="103"/>
      <c r="AI21" s="103"/>
      <c r="AJ21" s="114"/>
      <c r="AK21" s="119"/>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151.5" hidden="1" customHeight="1" x14ac:dyDescent="0.3">
      <c r="B22" s="322">
        <v>2</v>
      </c>
      <c r="C22" s="314"/>
      <c r="D22" s="314"/>
      <c r="E22" s="314"/>
      <c r="F22" s="315"/>
      <c r="G22" s="314"/>
      <c r="H22" s="323"/>
      <c r="I22" s="320" t="str">
        <f>IF(H22&lt;=0,"",IF(H22&lt;=2,"Muy Baja",IF(H22&lt;=24,"Baja",IF(H22&lt;=500,"Media",IF(H22&lt;=5000,"Alta","Muy Alta")))))</f>
        <v/>
      </c>
      <c r="J22" s="319" t="str">
        <f>IF(I22="","",IF(I22="Muy Baja",0.2,IF(I22="Baja",0.4,IF(I22="Media",0.6,IF(I22="Alta",0.8,IF(I22="Muy Alta",1,))))))</f>
        <v/>
      </c>
      <c r="K22" s="324"/>
      <c r="L22" s="319">
        <f ca="1">IF(NOT(ISERROR(MATCH(K22,'Tabla Impacto'!$B$222:$B$224,0))),'Tabla Impacto'!$F$224&amp;"Por favor no seleccionar los criterios de impacto(Afectación Económica o presupuestal y Pérdida Reputacional)",K22)</f>
        <v>0</v>
      </c>
      <c r="M22" s="320" t="str">
        <f ca="1">IF(OR(L22='Tabla Impacto'!$C$12,L22='Tabla Impacto'!$D$12),"Leve",IF(OR(L22='Tabla Impacto'!$C$13,L22='Tabla Impacto'!$D$13),"Menor",IF(OR(L22='Tabla Impacto'!$C$14,L22='Tabla Impacto'!$D$14),"Moderado",IF(OR(L22='Tabla Impacto'!$C$15,L22='Tabla Impacto'!$D$15),"Mayor",IF(OR(L22='Tabla Impacto'!$C$16,L22='Tabla Impacto'!$D$16),"Catastrófico","")))))</f>
        <v/>
      </c>
      <c r="N22" s="319" t="str">
        <f ca="1">IF(M22="","",IF(M22="Leve",0.2,IF(M22="Menor",0.4,IF(M22="Moderado",0.6,IF(M22="Mayor",0.8,IF(M22="Catastrófico",1,))))))</f>
        <v/>
      </c>
      <c r="O22" s="321" t="str">
        <f ca="1">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
      </c>
      <c r="P22" s="112">
        <v>1</v>
      </c>
      <c r="Q22" s="86"/>
      <c r="R22" s="87" t="str">
        <f>IF(OR(S22="Preventivo",S22="Detectivo"),"Probabilidad",IF(S22="Correctivo","Impacto",""))</f>
        <v/>
      </c>
      <c r="S22" s="88"/>
      <c r="T22" s="88"/>
      <c r="U22" s="89" t="str">
        <f>IF(AND(S22="Preventivo",T22="Automático"),"50%",IF(AND(S22="Preventivo",T22="Manual"),"40%",IF(AND(S22="Detectivo",T22="Automático"),"40%",IF(AND(S22="Detectivo",T22="Manual"),"30%",IF(AND(S22="Correctivo",T22="Automático"),"35%",IF(AND(S22="Correctivo",T22="Manual"),"25%",""))))))</f>
        <v/>
      </c>
      <c r="V22" s="88"/>
      <c r="W22" s="88"/>
      <c r="X22" s="88"/>
      <c r="Y22" s="90" t="str">
        <f>IFERROR(IF(R22="Probabilidad",(J22-(+J22*U22)),IF(R22="Impacto",J22,"")),"")</f>
        <v/>
      </c>
      <c r="Z22" s="91" t="str">
        <f>IFERROR(IF(Y22="","",IF(Y22&lt;=0.2,"Muy Baja",IF(Y22&lt;=0.4,"Baja",IF(Y22&lt;=0.6,"Media",IF(Y22&lt;=0.8,"Alta","Muy Alta"))))),"")</f>
        <v/>
      </c>
      <c r="AA22" s="89" t="str">
        <f>+Y22</f>
        <v/>
      </c>
      <c r="AB22" s="91" t="str">
        <f>IFERROR(IF(AC22="","",IF(AC22&lt;=0.2,"Leve",IF(AC22&lt;=0.4,"Menor",IF(AC22&lt;=0.6,"Moderado",IF(AC22&lt;=0.8,"Mayor","Catastrófico"))))),"")</f>
        <v/>
      </c>
      <c r="AC22" s="89" t="str">
        <f>IFERROR(IF(R22="Impacto",(N22-(+N22*U22)),IF(R22="Probabilidad",N22,"")),"")</f>
        <v/>
      </c>
      <c r="AD22" s="92"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88"/>
      <c r="AF22" s="113"/>
      <c r="AG22" s="113"/>
      <c r="AH22" s="93"/>
      <c r="AI22" s="93"/>
      <c r="AJ22" s="113"/>
      <c r="AK22" s="120"/>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151.5" hidden="1" customHeight="1" x14ac:dyDescent="0.3">
      <c r="B23" s="322"/>
      <c r="C23" s="314"/>
      <c r="D23" s="314"/>
      <c r="E23" s="314"/>
      <c r="F23" s="315"/>
      <c r="G23" s="314"/>
      <c r="H23" s="323"/>
      <c r="I23" s="320"/>
      <c r="J23" s="319"/>
      <c r="K23" s="324"/>
      <c r="L23" s="319">
        <f ca="1">IF(NOT(ISERROR(MATCH(K23,_xlfn.ANCHORARRAY(F34),0))),J36&amp;"Por favor no seleccionar los criterios de impacto",K23)</f>
        <v>0</v>
      </c>
      <c r="M23" s="320"/>
      <c r="N23" s="319"/>
      <c r="O23" s="321"/>
      <c r="P23" s="112">
        <v>2</v>
      </c>
      <c r="Q23" s="86"/>
      <c r="R23" s="87" t="str">
        <f>IF(OR(S23="Preventivo",S23="Detectivo"),"Probabilidad",IF(S23="Correctivo","Impacto",""))</f>
        <v/>
      </c>
      <c r="S23" s="88"/>
      <c r="T23" s="88"/>
      <c r="U23" s="89" t="str">
        <f t="shared" ref="U23:U27" si="9">IF(AND(S23="Preventivo",T23="Automático"),"50%",IF(AND(S23="Preventivo",T23="Manual"),"40%",IF(AND(S23="Detectivo",T23="Automático"),"40%",IF(AND(S23="Detectivo",T23="Manual"),"30%",IF(AND(S23="Correctivo",T23="Automático"),"35%",IF(AND(S23="Correctivo",T23="Manual"),"25%",""))))))</f>
        <v/>
      </c>
      <c r="V23" s="88"/>
      <c r="W23" s="88"/>
      <c r="X23" s="88"/>
      <c r="Y23" s="90" t="str">
        <f>IFERROR(IF(AND(R22="Probabilidad",R23="Probabilidad"),(AA22-(+AA22*U23)),IF(R23="Probabilidad",(J22-(+J22*U23)),IF(R23="Impacto",AA22,""))),"")</f>
        <v/>
      </c>
      <c r="Z23" s="91" t="str">
        <f t="shared" si="2"/>
        <v/>
      </c>
      <c r="AA23" s="89" t="str">
        <f t="shared" ref="AA23:AA27" si="10">+Y23</f>
        <v/>
      </c>
      <c r="AB23" s="91" t="str">
        <f t="shared" si="4"/>
        <v/>
      </c>
      <c r="AC23" s="89" t="str">
        <f>IFERROR(IF(AND(R22="Impacto",R23="Impacto"),(AC16-(+AC16*U23)),IF(R23="Impacto",($N$22-(+$N$22*U23)),IF(R23="Probabilidad",AC16,""))),"")</f>
        <v/>
      </c>
      <c r="AD23" s="92" t="str">
        <f t="shared" ref="AD23:AD24" si="11">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88"/>
      <c r="AF23" s="113"/>
      <c r="AG23" s="113"/>
      <c r="AH23" s="93"/>
      <c r="AI23" s="93"/>
      <c r="AJ23" s="113"/>
      <c r="AK23" s="120"/>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151.5" hidden="1" customHeight="1" x14ac:dyDescent="0.3">
      <c r="B24" s="322"/>
      <c r="C24" s="314"/>
      <c r="D24" s="314"/>
      <c r="E24" s="314"/>
      <c r="F24" s="315"/>
      <c r="G24" s="314"/>
      <c r="H24" s="323"/>
      <c r="I24" s="320"/>
      <c r="J24" s="319"/>
      <c r="K24" s="324"/>
      <c r="L24" s="319">
        <f ca="1">IF(NOT(ISERROR(MATCH(K24,_xlfn.ANCHORARRAY(F35),0))),J37&amp;"Por favor no seleccionar los criterios de impacto",K24)</f>
        <v>0</v>
      </c>
      <c r="M24" s="320"/>
      <c r="N24" s="319"/>
      <c r="O24" s="321"/>
      <c r="P24" s="112">
        <v>3</v>
      </c>
      <c r="Q24" s="94"/>
      <c r="R24" s="87" t="str">
        <f>IF(OR(S24="Preventivo",S24="Detectivo"),"Probabilidad",IF(S24="Correctivo","Impacto",""))</f>
        <v/>
      </c>
      <c r="S24" s="88"/>
      <c r="T24" s="88"/>
      <c r="U24" s="89" t="str">
        <f t="shared" si="9"/>
        <v/>
      </c>
      <c r="V24" s="88"/>
      <c r="W24" s="88"/>
      <c r="X24" s="88"/>
      <c r="Y24" s="90" t="str">
        <f>IFERROR(IF(AND(R23="Probabilidad",R24="Probabilidad"),(AA23-(+AA23*U24)),IF(AND(R23="Impacto",R24="Probabilidad"),(AA22-(+AA22*U24)),IF(R24="Impacto",AA23,""))),"")</f>
        <v/>
      </c>
      <c r="Z24" s="91" t="str">
        <f t="shared" si="2"/>
        <v/>
      </c>
      <c r="AA24" s="89" t="str">
        <f t="shared" si="10"/>
        <v/>
      </c>
      <c r="AB24" s="91" t="str">
        <f t="shared" si="4"/>
        <v/>
      </c>
      <c r="AC24" s="89" t="str">
        <f>IFERROR(IF(AND(R23="Impacto",R24="Impacto"),(AC23-(+AC23*U24)),IF(AND(R23="Probabilidad",R24="Impacto"),(AC22-(+AC22*U24)),IF(R24="Probabilidad",AC23,""))),"")</f>
        <v/>
      </c>
      <c r="AD24" s="92" t="str">
        <f t="shared" si="11"/>
        <v/>
      </c>
      <c r="AE24" s="88"/>
      <c r="AF24" s="113"/>
      <c r="AG24" s="113"/>
      <c r="AH24" s="93"/>
      <c r="AI24" s="93"/>
      <c r="AJ24" s="113"/>
      <c r="AK24" s="120"/>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69" ht="151.5" hidden="1" customHeight="1" x14ac:dyDescent="0.3">
      <c r="B25" s="322"/>
      <c r="C25" s="314"/>
      <c r="D25" s="314"/>
      <c r="E25" s="314"/>
      <c r="F25" s="315"/>
      <c r="G25" s="314"/>
      <c r="H25" s="323"/>
      <c r="I25" s="320"/>
      <c r="J25" s="319"/>
      <c r="K25" s="324"/>
      <c r="L25" s="319">
        <f ca="1">IF(NOT(ISERROR(MATCH(K25,_xlfn.ANCHORARRAY(F36),0))),J38&amp;"Por favor no seleccionar los criterios de impacto",K25)</f>
        <v>0</v>
      </c>
      <c r="M25" s="320"/>
      <c r="N25" s="319"/>
      <c r="O25" s="321"/>
      <c r="P25" s="112">
        <v>4</v>
      </c>
      <c r="Q25" s="86"/>
      <c r="R25" s="87" t="str">
        <f t="shared" ref="R25:R27" si="12">IF(OR(S25="Preventivo",S25="Detectivo"),"Probabilidad",IF(S25="Correctivo","Impacto",""))</f>
        <v/>
      </c>
      <c r="S25" s="88"/>
      <c r="T25" s="88"/>
      <c r="U25" s="89" t="str">
        <f t="shared" si="9"/>
        <v/>
      </c>
      <c r="V25" s="88"/>
      <c r="W25" s="88"/>
      <c r="X25" s="88"/>
      <c r="Y25" s="90" t="str">
        <f t="shared" ref="Y25:Y27" si="13">IFERROR(IF(AND(R24="Probabilidad",R25="Probabilidad"),(AA24-(+AA24*U25)),IF(AND(R24="Impacto",R25="Probabilidad"),(AA23-(+AA23*U25)),IF(R25="Impacto",AA24,""))),"")</f>
        <v/>
      </c>
      <c r="Z25" s="91" t="str">
        <f t="shared" si="2"/>
        <v/>
      </c>
      <c r="AA25" s="89" t="str">
        <f t="shared" si="10"/>
        <v/>
      </c>
      <c r="AB25" s="91" t="str">
        <f t="shared" si="4"/>
        <v/>
      </c>
      <c r="AC25" s="89" t="str">
        <f t="shared" ref="AC25:AC27" si="14">IFERROR(IF(AND(R24="Impacto",R25="Impacto"),(AC24-(+AC24*U25)),IF(AND(R24="Probabilidad",R25="Impacto"),(AC23-(+AC23*U25)),IF(R25="Probabilidad",AC24,""))),"")</f>
        <v/>
      </c>
      <c r="AD25" s="9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88"/>
      <c r="AF25" s="113"/>
      <c r="AG25" s="113"/>
      <c r="AH25" s="93"/>
      <c r="AI25" s="93"/>
      <c r="AJ25" s="113"/>
      <c r="AK25" s="120"/>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69" ht="151.5" hidden="1" customHeight="1" x14ac:dyDescent="0.3">
      <c r="B26" s="322"/>
      <c r="C26" s="314"/>
      <c r="D26" s="314"/>
      <c r="E26" s="314"/>
      <c r="F26" s="315"/>
      <c r="G26" s="314"/>
      <c r="H26" s="323"/>
      <c r="I26" s="320"/>
      <c r="J26" s="319"/>
      <c r="K26" s="324"/>
      <c r="L26" s="319">
        <f ca="1">IF(NOT(ISERROR(MATCH(K26,_xlfn.ANCHORARRAY(F37),0))),J39&amp;"Por favor no seleccionar los criterios de impacto",K26)</f>
        <v>0</v>
      </c>
      <c r="M26" s="320"/>
      <c r="N26" s="319"/>
      <c r="O26" s="321"/>
      <c r="P26" s="112">
        <v>5</v>
      </c>
      <c r="Q26" s="86"/>
      <c r="R26" s="87" t="str">
        <f t="shared" si="12"/>
        <v/>
      </c>
      <c r="S26" s="88"/>
      <c r="T26" s="88"/>
      <c r="U26" s="89" t="str">
        <f t="shared" si="9"/>
        <v/>
      </c>
      <c r="V26" s="88"/>
      <c r="W26" s="88"/>
      <c r="X26" s="88"/>
      <c r="Y26" s="90" t="str">
        <f t="shared" si="13"/>
        <v/>
      </c>
      <c r="Z26" s="91" t="str">
        <f t="shared" si="2"/>
        <v/>
      </c>
      <c r="AA26" s="89" t="str">
        <f t="shared" si="10"/>
        <v/>
      </c>
      <c r="AB26" s="91" t="str">
        <f t="shared" si="4"/>
        <v/>
      </c>
      <c r="AC26" s="89" t="str">
        <f t="shared" si="14"/>
        <v/>
      </c>
      <c r="AD26" s="92" t="str">
        <f t="shared" ref="AD26:AD27" si="15">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88"/>
      <c r="AF26" s="113"/>
      <c r="AG26" s="113"/>
      <c r="AH26" s="93"/>
      <c r="AI26" s="93"/>
      <c r="AJ26" s="113"/>
      <c r="AK26" s="120"/>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69" ht="151.5" hidden="1" customHeight="1" x14ac:dyDescent="0.3">
      <c r="B27" s="322"/>
      <c r="C27" s="314"/>
      <c r="D27" s="314"/>
      <c r="E27" s="314"/>
      <c r="F27" s="315"/>
      <c r="G27" s="314"/>
      <c r="H27" s="323"/>
      <c r="I27" s="320"/>
      <c r="J27" s="319"/>
      <c r="K27" s="324"/>
      <c r="L27" s="319">
        <f ca="1">IF(NOT(ISERROR(MATCH(K27,_xlfn.ANCHORARRAY(F38),0))),J40&amp;"Por favor no seleccionar los criterios de impacto",K27)</f>
        <v>0</v>
      </c>
      <c r="M27" s="320"/>
      <c r="N27" s="319"/>
      <c r="O27" s="321"/>
      <c r="P27" s="112">
        <v>6</v>
      </c>
      <c r="Q27" s="86"/>
      <c r="R27" s="87" t="str">
        <f t="shared" si="12"/>
        <v/>
      </c>
      <c r="S27" s="88"/>
      <c r="T27" s="88"/>
      <c r="U27" s="89" t="str">
        <f t="shared" si="9"/>
        <v/>
      </c>
      <c r="V27" s="88"/>
      <c r="W27" s="88"/>
      <c r="X27" s="88"/>
      <c r="Y27" s="90" t="str">
        <f t="shared" si="13"/>
        <v/>
      </c>
      <c r="Z27" s="91" t="str">
        <f t="shared" si="2"/>
        <v/>
      </c>
      <c r="AA27" s="89" t="str">
        <f t="shared" si="10"/>
        <v/>
      </c>
      <c r="AB27" s="91" t="str">
        <f t="shared" si="4"/>
        <v/>
      </c>
      <c r="AC27" s="89" t="str">
        <f t="shared" si="14"/>
        <v/>
      </c>
      <c r="AD27" s="92" t="str">
        <f t="shared" si="15"/>
        <v/>
      </c>
      <c r="AE27" s="88"/>
      <c r="AF27" s="113"/>
      <c r="AG27" s="113"/>
      <c r="AH27" s="93"/>
      <c r="AI27" s="93"/>
      <c r="AJ27" s="113"/>
      <c r="AK27" s="120"/>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69" ht="151.5" hidden="1" customHeight="1" x14ac:dyDescent="0.3">
      <c r="B28" s="322">
        <v>3</v>
      </c>
      <c r="C28" s="314"/>
      <c r="D28" s="314"/>
      <c r="E28" s="314"/>
      <c r="F28" s="315"/>
      <c r="G28" s="314"/>
      <c r="H28" s="323"/>
      <c r="I28" s="320" t="str">
        <f>IF(H28&lt;=0,"",IF(H28&lt;=2,"Muy Baja",IF(H28&lt;=24,"Baja",IF(H28&lt;=500,"Media",IF(H28&lt;=5000,"Alta","Muy Alta")))))</f>
        <v/>
      </c>
      <c r="J28" s="319" t="str">
        <f>IF(I28="","",IF(I28="Muy Baja",0.2,IF(I28="Baja",0.4,IF(I28="Media",0.6,IF(I28="Alta",0.8,IF(I28="Muy Alta",1,))))))</f>
        <v/>
      </c>
      <c r="K28" s="324"/>
      <c r="L28" s="319">
        <f ca="1">IF(NOT(ISERROR(MATCH(K28,'Tabla Impacto'!$B$222:$B$224,0))),'Tabla Impacto'!$F$224&amp;"Por favor no seleccionar los criterios de impacto(Afectación Económica o presupuestal y Pérdida Reputacional)",K28)</f>
        <v>0</v>
      </c>
      <c r="M28" s="320" t="str">
        <f ca="1">IF(OR(L28='Tabla Impacto'!$C$12,L28='Tabla Impacto'!$D$12),"Leve",IF(OR(L28='Tabla Impacto'!$C$13,L28='Tabla Impacto'!$D$13),"Menor",IF(OR(L28='Tabla Impacto'!$C$14,L28='Tabla Impacto'!$D$14),"Moderado",IF(OR(L28='Tabla Impacto'!$C$15,L28='Tabla Impacto'!$D$15),"Mayor",IF(OR(L28='Tabla Impacto'!$C$16,L28='Tabla Impacto'!$D$16),"Catastrófico","")))))</f>
        <v/>
      </c>
      <c r="N28" s="319" t="str">
        <f ca="1">IF(M28="","",IF(M28="Leve",0.2,IF(M28="Menor",0.4,IF(M28="Moderado",0.6,IF(M28="Mayor",0.8,IF(M28="Catastrófico",1,))))))</f>
        <v/>
      </c>
      <c r="O28" s="321" t="str">
        <f ca="1">IF(OR(AND(I28="Muy Baja",M28="Leve"),AND(I28="Muy Baja",M28="Menor"),AND(I28="Baja",M28="Leve")),"Bajo",IF(OR(AND(I28="Muy baja",M28="Moderado"),AND(I28="Baja",M28="Menor"),AND(I28="Baja",M28="Moderado"),AND(I28="Media",M28="Leve"),AND(I28="Media",M28="Menor"),AND(I28="Media",M28="Moderado"),AND(I28="Alta",M28="Leve"),AND(I28="Alta",M28="Menor")),"Moderado",IF(OR(AND(I28="Muy Baja",M28="Mayor"),AND(I28="Baja",M28="Mayor"),AND(I28="Media",M28="Mayor"),AND(I28="Alta",M28="Moderado"),AND(I28="Alta",M28="Mayor"),AND(I28="Muy Alta",M28="Leve"),AND(I28="Muy Alta",M28="Menor"),AND(I28="Muy Alta",M28="Moderado"),AND(I28="Muy Alta",M28="Mayor")),"Alto",IF(OR(AND(I28="Muy Baja",M28="Catastrófico"),AND(I28="Baja",M28="Catastrófico"),AND(I28="Media",M28="Catastrófico"),AND(I28="Alta",M28="Catastrófico"),AND(I28="Muy Alta",M28="Catastrófico")),"Extremo",""))))</f>
        <v/>
      </c>
      <c r="P28" s="112">
        <v>1</v>
      </c>
      <c r="Q28" s="86"/>
      <c r="R28" s="87" t="str">
        <f>IF(OR(S28="Preventivo",S28="Detectivo"),"Probabilidad",IF(S28="Correctivo","Impacto",""))</f>
        <v/>
      </c>
      <c r="S28" s="88"/>
      <c r="T28" s="88"/>
      <c r="U28" s="89" t="str">
        <f>IF(AND(S28="Preventivo",T28="Automático"),"50%",IF(AND(S28="Preventivo",T28="Manual"),"40%",IF(AND(S28="Detectivo",T28="Automático"),"40%",IF(AND(S28="Detectivo",T28="Manual"),"30%",IF(AND(S28="Correctivo",T28="Automático"),"35%",IF(AND(S28="Correctivo",T28="Manual"),"25%",""))))))</f>
        <v/>
      </c>
      <c r="V28" s="88"/>
      <c r="W28" s="88"/>
      <c r="X28" s="88"/>
      <c r="Y28" s="90" t="str">
        <f>IFERROR(IF(R28="Probabilidad",(J28-(+J28*U28)),IF(R28="Impacto",J28,"")),"")</f>
        <v/>
      </c>
      <c r="Z28" s="91" t="str">
        <f>IFERROR(IF(Y28="","",IF(Y28&lt;=0.2,"Muy Baja",IF(Y28&lt;=0.4,"Baja",IF(Y28&lt;=0.6,"Media",IF(Y28&lt;=0.8,"Alta","Muy Alta"))))),"")</f>
        <v/>
      </c>
      <c r="AA28" s="89" t="str">
        <f>+Y28</f>
        <v/>
      </c>
      <c r="AB28" s="91" t="str">
        <f>IFERROR(IF(AC28="","",IF(AC28&lt;=0.2,"Leve",IF(AC28&lt;=0.4,"Menor",IF(AC28&lt;=0.6,"Moderado",IF(AC28&lt;=0.8,"Mayor","Catastrófico"))))),"")</f>
        <v/>
      </c>
      <c r="AC28" s="89" t="str">
        <f>IFERROR(IF(R28="Impacto",(N28-(+N28*U28)),IF(R28="Probabilidad",N28,"")),"")</f>
        <v/>
      </c>
      <c r="AD28" s="92" t="str">
        <f>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88"/>
      <c r="AF28" s="113"/>
      <c r="AG28" s="113"/>
      <c r="AH28" s="93"/>
      <c r="AI28" s="93"/>
      <c r="AJ28" s="113"/>
      <c r="AK28" s="120"/>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69" ht="151.5" hidden="1" customHeight="1" x14ac:dyDescent="0.3">
      <c r="B29" s="322"/>
      <c r="C29" s="314"/>
      <c r="D29" s="314"/>
      <c r="E29" s="314"/>
      <c r="F29" s="315"/>
      <c r="G29" s="314"/>
      <c r="H29" s="323"/>
      <c r="I29" s="320"/>
      <c r="J29" s="319"/>
      <c r="K29" s="324"/>
      <c r="L29" s="319">
        <f t="shared" ref="L29:L33" ca="1" si="16">IF(NOT(ISERROR(MATCH(K29,_xlfn.ANCHORARRAY(F40),0))),J42&amp;"Por favor no seleccionar los criterios de impacto",K29)</f>
        <v>0</v>
      </c>
      <c r="M29" s="320"/>
      <c r="N29" s="319"/>
      <c r="O29" s="321"/>
      <c r="P29" s="112">
        <v>2</v>
      </c>
      <c r="Q29" s="86"/>
      <c r="R29" s="87" t="str">
        <f>IF(OR(S29="Preventivo",S29="Detectivo"),"Probabilidad",IF(S29="Correctivo","Impacto",""))</f>
        <v/>
      </c>
      <c r="S29" s="88"/>
      <c r="T29" s="88"/>
      <c r="U29" s="89" t="str">
        <f t="shared" ref="U29:U33" si="17">IF(AND(S29="Preventivo",T29="Automático"),"50%",IF(AND(S29="Preventivo",T29="Manual"),"40%",IF(AND(S29="Detectivo",T29="Automático"),"40%",IF(AND(S29="Detectivo",T29="Manual"),"30%",IF(AND(S29="Correctivo",T29="Automático"),"35%",IF(AND(S29="Correctivo",T29="Manual"),"25%",""))))))</f>
        <v/>
      </c>
      <c r="V29" s="88"/>
      <c r="W29" s="88"/>
      <c r="X29" s="88"/>
      <c r="Y29" s="95" t="str">
        <f>IFERROR(IF(AND(R28="Probabilidad",R29="Probabilidad"),(AA28-(+AA28*U29)),IF(R29="Probabilidad",(J28-(+J28*U29)),IF(R29="Impacto",AA28,""))),"")</f>
        <v/>
      </c>
      <c r="Z29" s="91" t="str">
        <f t="shared" si="2"/>
        <v/>
      </c>
      <c r="AA29" s="89" t="str">
        <f t="shared" ref="AA29:AA33" si="18">+Y29</f>
        <v/>
      </c>
      <c r="AB29" s="91" t="str">
        <f t="shared" si="4"/>
        <v/>
      </c>
      <c r="AC29" s="89" t="str">
        <f>IFERROR(IF(AND(R28="Impacto",R29="Impacto"),(AC22-(+AC22*U29)),IF(R29="Impacto",($N$28-(+$N$28*U29)),IF(R29="Probabilidad",AC22,""))),"")</f>
        <v/>
      </c>
      <c r="AD29" s="92" t="str">
        <f t="shared" ref="AD29:AD30" si="19">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
      </c>
      <c r="AE29" s="88"/>
      <c r="AF29" s="113"/>
      <c r="AG29" s="113"/>
      <c r="AH29" s="93"/>
      <c r="AI29" s="93"/>
      <c r="AJ29" s="113"/>
      <c r="AK29" s="120"/>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69" ht="151.5" hidden="1" customHeight="1" x14ac:dyDescent="0.3">
      <c r="B30" s="322"/>
      <c r="C30" s="314"/>
      <c r="D30" s="314"/>
      <c r="E30" s="314"/>
      <c r="F30" s="315"/>
      <c r="G30" s="314"/>
      <c r="H30" s="323"/>
      <c r="I30" s="320"/>
      <c r="J30" s="319"/>
      <c r="K30" s="324"/>
      <c r="L30" s="319">
        <f t="shared" ca="1" si="16"/>
        <v>0</v>
      </c>
      <c r="M30" s="320"/>
      <c r="N30" s="319"/>
      <c r="O30" s="321"/>
      <c r="P30" s="112">
        <v>3</v>
      </c>
      <c r="Q30" s="94"/>
      <c r="R30" s="87" t="str">
        <f>IF(OR(S30="Preventivo",S30="Detectivo"),"Probabilidad",IF(S30="Correctivo","Impacto",""))</f>
        <v/>
      </c>
      <c r="S30" s="88"/>
      <c r="T30" s="88"/>
      <c r="U30" s="89" t="str">
        <f t="shared" si="17"/>
        <v/>
      </c>
      <c r="V30" s="88"/>
      <c r="W30" s="88"/>
      <c r="X30" s="88"/>
      <c r="Y30" s="90" t="str">
        <f>IFERROR(IF(AND(R29="Probabilidad",R30="Probabilidad"),(AA29-(+AA29*U30)),IF(AND(R29="Impacto",R30="Probabilidad"),(AA28-(+AA28*U30)),IF(R30="Impacto",AA29,""))),"")</f>
        <v/>
      </c>
      <c r="Z30" s="91" t="str">
        <f t="shared" si="2"/>
        <v/>
      </c>
      <c r="AA30" s="89" t="str">
        <f t="shared" si="18"/>
        <v/>
      </c>
      <c r="AB30" s="91" t="str">
        <f t="shared" si="4"/>
        <v/>
      </c>
      <c r="AC30" s="89" t="str">
        <f>IFERROR(IF(AND(R29="Impacto",R30="Impacto"),(AC29-(+AC29*U30)),IF(AND(R29="Probabilidad",R30="Impacto"),(AC28-(+AC28*U30)),IF(R30="Probabilidad",AC29,""))),"")</f>
        <v/>
      </c>
      <c r="AD30" s="92" t="str">
        <f t="shared" si="19"/>
        <v/>
      </c>
      <c r="AE30" s="88"/>
      <c r="AF30" s="113"/>
      <c r="AG30" s="113"/>
      <c r="AH30" s="93"/>
      <c r="AI30" s="93"/>
      <c r="AJ30" s="113"/>
      <c r="AK30" s="120"/>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151.5" hidden="1" customHeight="1" x14ac:dyDescent="0.3">
      <c r="B31" s="322"/>
      <c r="C31" s="314"/>
      <c r="D31" s="314"/>
      <c r="E31" s="314"/>
      <c r="F31" s="315"/>
      <c r="G31" s="314"/>
      <c r="H31" s="323"/>
      <c r="I31" s="320"/>
      <c r="J31" s="319"/>
      <c r="K31" s="324"/>
      <c r="L31" s="319">
        <f t="shared" ca="1" si="16"/>
        <v>0</v>
      </c>
      <c r="M31" s="320"/>
      <c r="N31" s="319"/>
      <c r="O31" s="321"/>
      <c r="P31" s="112">
        <v>4</v>
      </c>
      <c r="Q31" s="86"/>
      <c r="R31" s="87" t="str">
        <f t="shared" ref="R31:R33" si="20">IF(OR(S31="Preventivo",S31="Detectivo"),"Probabilidad",IF(S31="Correctivo","Impacto",""))</f>
        <v/>
      </c>
      <c r="S31" s="88"/>
      <c r="T31" s="88"/>
      <c r="U31" s="89" t="str">
        <f t="shared" si="17"/>
        <v/>
      </c>
      <c r="V31" s="88"/>
      <c r="W31" s="88"/>
      <c r="X31" s="88"/>
      <c r="Y31" s="90" t="str">
        <f t="shared" ref="Y31:Y33" si="21">IFERROR(IF(AND(R30="Probabilidad",R31="Probabilidad"),(AA30-(+AA30*U31)),IF(AND(R30="Impacto",R31="Probabilidad"),(AA29-(+AA29*U31)),IF(R31="Impacto",AA30,""))),"")</f>
        <v/>
      </c>
      <c r="Z31" s="91" t="str">
        <f t="shared" si="2"/>
        <v/>
      </c>
      <c r="AA31" s="89" t="str">
        <f t="shared" si="18"/>
        <v/>
      </c>
      <c r="AB31" s="91" t="str">
        <f t="shared" si="4"/>
        <v/>
      </c>
      <c r="AC31" s="89" t="str">
        <f t="shared" ref="AC31:AC33" si="22">IFERROR(IF(AND(R30="Impacto",R31="Impacto"),(AC30-(+AC30*U31)),IF(AND(R30="Probabilidad",R31="Impacto"),(AC29-(+AC29*U31)),IF(R31="Probabilidad",AC30,""))),"")</f>
        <v/>
      </c>
      <c r="AD31" s="92"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
      </c>
      <c r="AE31" s="88"/>
      <c r="AF31" s="113"/>
      <c r="AG31" s="113"/>
      <c r="AH31" s="93"/>
      <c r="AI31" s="93"/>
      <c r="AJ31" s="113"/>
      <c r="AK31" s="120"/>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69" ht="151.5" hidden="1" customHeight="1" x14ac:dyDescent="0.3">
      <c r="B32" s="322"/>
      <c r="C32" s="314"/>
      <c r="D32" s="314"/>
      <c r="E32" s="314"/>
      <c r="F32" s="315"/>
      <c r="G32" s="314"/>
      <c r="H32" s="323"/>
      <c r="I32" s="320"/>
      <c r="J32" s="319"/>
      <c r="K32" s="324"/>
      <c r="L32" s="319">
        <f t="shared" ca="1" si="16"/>
        <v>0</v>
      </c>
      <c r="M32" s="320"/>
      <c r="N32" s="319"/>
      <c r="O32" s="321"/>
      <c r="P32" s="112">
        <v>5</v>
      </c>
      <c r="Q32" s="86"/>
      <c r="R32" s="87" t="str">
        <f t="shared" si="20"/>
        <v/>
      </c>
      <c r="S32" s="88"/>
      <c r="T32" s="88"/>
      <c r="U32" s="89" t="str">
        <f t="shared" si="17"/>
        <v/>
      </c>
      <c r="V32" s="88"/>
      <c r="W32" s="88"/>
      <c r="X32" s="88"/>
      <c r="Y32" s="90" t="str">
        <f t="shared" si="21"/>
        <v/>
      </c>
      <c r="Z32" s="91" t="str">
        <f t="shared" si="2"/>
        <v/>
      </c>
      <c r="AA32" s="89" t="str">
        <f t="shared" si="18"/>
        <v/>
      </c>
      <c r="AB32" s="91" t="str">
        <f t="shared" si="4"/>
        <v/>
      </c>
      <c r="AC32" s="89" t="str">
        <f t="shared" si="22"/>
        <v/>
      </c>
      <c r="AD32" s="92" t="str">
        <f t="shared" ref="AD32:AD33" si="23">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
      </c>
      <c r="AE32" s="88"/>
      <c r="AF32" s="113"/>
      <c r="AG32" s="113"/>
      <c r="AH32" s="93"/>
      <c r="AI32" s="93"/>
      <c r="AJ32" s="113"/>
      <c r="AK32" s="120"/>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151.5" hidden="1" customHeight="1" x14ac:dyDescent="0.3">
      <c r="B33" s="322"/>
      <c r="C33" s="314"/>
      <c r="D33" s="314"/>
      <c r="E33" s="314"/>
      <c r="F33" s="315"/>
      <c r="G33" s="314"/>
      <c r="H33" s="323"/>
      <c r="I33" s="320"/>
      <c r="J33" s="319"/>
      <c r="K33" s="324"/>
      <c r="L33" s="319">
        <f t="shared" ca="1" si="16"/>
        <v>0</v>
      </c>
      <c r="M33" s="320"/>
      <c r="N33" s="319"/>
      <c r="O33" s="321"/>
      <c r="P33" s="112">
        <v>6</v>
      </c>
      <c r="Q33" s="86"/>
      <c r="R33" s="87" t="str">
        <f t="shared" si="20"/>
        <v/>
      </c>
      <c r="S33" s="88"/>
      <c r="T33" s="88"/>
      <c r="U33" s="89" t="str">
        <f t="shared" si="17"/>
        <v/>
      </c>
      <c r="V33" s="88"/>
      <c r="W33" s="88"/>
      <c r="X33" s="88"/>
      <c r="Y33" s="90" t="str">
        <f t="shared" si="21"/>
        <v/>
      </c>
      <c r="Z33" s="91" t="str">
        <f t="shared" si="2"/>
        <v/>
      </c>
      <c r="AA33" s="89" t="str">
        <f t="shared" si="18"/>
        <v/>
      </c>
      <c r="AB33" s="91" t="str">
        <f t="shared" si="4"/>
        <v/>
      </c>
      <c r="AC33" s="89" t="str">
        <f t="shared" si="22"/>
        <v/>
      </c>
      <c r="AD33" s="92" t="str">
        <f t="shared" si="23"/>
        <v/>
      </c>
      <c r="AE33" s="88"/>
      <c r="AF33" s="113"/>
      <c r="AG33" s="113"/>
      <c r="AH33" s="93"/>
      <c r="AI33" s="93"/>
      <c r="AJ33" s="113"/>
      <c r="AK33" s="120"/>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151.5" hidden="1" customHeight="1" x14ac:dyDescent="0.3">
      <c r="B34" s="322">
        <v>4</v>
      </c>
      <c r="C34" s="314"/>
      <c r="D34" s="314"/>
      <c r="E34" s="314"/>
      <c r="F34" s="315"/>
      <c r="G34" s="314"/>
      <c r="H34" s="323"/>
      <c r="I34" s="320" t="str">
        <f>IF(H34&lt;=0,"",IF(H34&lt;=2,"Muy Baja",IF(H34&lt;=24,"Baja",IF(H34&lt;=500,"Media",IF(H34&lt;=5000,"Alta","Muy Alta")))))</f>
        <v/>
      </c>
      <c r="J34" s="319" t="str">
        <f>IF(I34="","",IF(I34="Muy Baja",0.2,IF(I34="Baja",0.4,IF(I34="Media",0.6,IF(I34="Alta",0.8,IF(I34="Muy Alta",1,))))))</f>
        <v/>
      </c>
      <c r="K34" s="324"/>
      <c r="L34" s="319">
        <f ca="1">IF(NOT(ISERROR(MATCH(K34,'Tabla Impacto'!$B$222:$B$224,0))),'Tabla Impacto'!$F$224&amp;"Por favor no seleccionar los criterios de impacto(Afectación Económica o presupuestal y Pérdida Reputacional)",K34)</f>
        <v>0</v>
      </c>
      <c r="M34" s="320" t="str">
        <f ca="1">IF(OR(L34='Tabla Impacto'!$C$12,L34='Tabla Impacto'!$D$12),"Leve",IF(OR(L34='Tabla Impacto'!$C$13,L34='Tabla Impacto'!$D$13),"Menor",IF(OR(L34='Tabla Impacto'!$C$14,L34='Tabla Impacto'!$D$14),"Moderado",IF(OR(L34='Tabla Impacto'!$C$15,L34='Tabla Impacto'!$D$15),"Mayor",IF(OR(L34='Tabla Impacto'!$C$16,L34='Tabla Impacto'!$D$16),"Catastrófico","")))))</f>
        <v/>
      </c>
      <c r="N34" s="319" t="str">
        <f ca="1">IF(M34="","",IF(M34="Leve",0.2,IF(M34="Menor",0.4,IF(M34="Moderado",0.6,IF(M34="Mayor",0.8,IF(M34="Catastrófico",1,))))))</f>
        <v/>
      </c>
      <c r="O34" s="321" t="str">
        <f ca="1">IF(OR(AND(I34="Muy Baja",M34="Leve"),AND(I34="Muy Baja",M34="Menor"),AND(I34="Baja",M34="Leve")),"Bajo",IF(OR(AND(I34="Muy baja",M34="Moderado"),AND(I34="Baja",M34="Menor"),AND(I34="Baja",M34="Moderado"),AND(I34="Media",M34="Leve"),AND(I34="Media",M34="Menor"),AND(I34="Media",M34="Moderado"),AND(I34="Alta",M34="Leve"),AND(I34="Alta",M34="Menor")),"Moderado",IF(OR(AND(I34="Muy Baja",M34="Mayor"),AND(I34="Baja",M34="Mayor"),AND(I34="Media",M34="Mayor"),AND(I34="Alta",M34="Moderado"),AND(I34="Alta",M34="Mayor"),AND(I34="Muy Alta",M34="Leve"),AND(I34="Muy Alta",M34="Menor"),AND(I34="Muy Alta",M34="Moderado"),AND(I34="Muy Alta",M34="Mayor")),"Alto",IF(OR(AND(I34="Muy Baja",M34="Catastrófico"),AND(I34="Baja",M34="Catastrófico"),AND(I34="Media",M34="Catastrófico"),AND(I34="Alta",M34="Catastrófico"),AND(I34="Muy Alta",M34="Catastrófico")),"Extremo",""))))</f>
        <v/>
      </c>
      <c r="P34" s="112">
        <v>1</v>
      </c>
      <c r="Q34" s="86"/>
      <c r="R34" s="87" t="str">
        <f>IF(OR(S34="Preventivo",S34="Detectivo"),"Probabilidad",IF(S34="Correctivo","Impacto",""))</f>
        <v/>
      </c>
      <c r="S34" s="88"/>
      <c r="T34" s="88"/>
      <c r="U34" s="89" t="str">
        <f>IF(AND(S34="Preventivo",T34="Automático"),"50%",IF(AND(S34="Preventivo",T34="Manual"),"40%",IF(AND(S34="Detectivo",T34="Automático"),"40%",IF(AND(S34="Detectivo",T34="Manual"),"30%",IF(AND(S34="Correctivo",T34="Automático"),"35%",IF(AND(S34="Correctivo",T34="Manual"),"25%",""))))))</f>
        <v/>
      </c>
      <c r="V34" s="88"/>
      <c r="W34" s="88"/>
      <c r="X34" s="88"/>
      <c r="Y34" s="90" t="str">
        <f>IFERROR(IF(R34="Probabilidad",(J34-(+J34*U34)),IF(R34="Impacto",J34,"")),"")</f>
        <v/>
      </c>
      <c r="Z34" s="91" t="str">
        <f>IFERROR(IF(Y34="","",IF(Y34&lt;=0.2,"Muy Baja",IF(Y34&lt;=0.4,"Baja",IF(Y34&lt;=0.6,"Media",IF(Y34&lt;=0.8,"Alta","Muy Alta"))))),"")</f>
        <v/>
      </c>
      <c r="AA34" s="89" t="str">
        <f>+Y34</f>
        <v/>
      </c>
      <c r="AB34" s="91" t="str">
        <f>IFERROR(IF(AC34="","",IF(AC34&lt;=0.2,"Leve",IF(AC34&lt;=0.4,"Menor",IF(AC34&lt;=0.6,"Moderado",IF(AC34&lt;=0.8,"Mayor","Catastrófico"))))),"")</f>
        <v/>
      </c>
      <c r="AC34" s="89" t="str">
        <f>IFERROR(IF(R34="Impacto",(N34-(+N34*U34)),IF(R34="Probabilidad",N34,"")),"")</f>
        <v/>
      </c>
      <c r="AD34" s="92" t="str">
        <f>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
      </c>
      <c r="AE34" s="88"/>
      <c r="AF34" s="113"/>
      <c r="AG34" s="113"/>
      <c r="AH34" s="93"/>
      <c r="AI34" s="93"/>
      <c r="AJ34" s="113"/>
      <c r="AK34" s="120"/>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151.5" hidden="1" customHeight="1" x14ac:dyDescent="0.3">
      <c r="B35" s="322"/>
      <c r="C35" s="314"/>
      <c r="D35" s="314"/>
      <c r="E35" s="314"/>
      <c r="F35" s="315"/>
      <c r="G35" s="314"/>
      <c r="H35" s="323"/>
      <c r="I35" s="320"/>
      <c r="J35" s="319"/>
      <c r="K35" s="324"/>
      <c r="L35" s="319">
        <f t="shared" ref="L35:L39" ca="1" si="24">IF(NOT(ISERROR(MATCH(K35,_xlfn.ANCHORARRAY(F46),0))),J48&amp;"Por favor no seleccionar los criterios de impacto",K35)</f>
        <v>0</v>
      </c>
      <c r="M35" s="320"/>
      <c r="N35" s="319"/>
      <c r="O35" s="321"/>
      <c r="P35" s="112">
        <v>2</v>
      </c>
      <c r="Q35" s="86"/>
      <c r="R35" s="87" t="str">
        <f>IF(OR(S35="Preventivo",S35="Detectivo"),"Probabilidad",IF(S35="Correctivo","Impacto",""))</f>
        <v/>
      </c>
      <c r="S35" s="88"/>
      <c r="T35" s="88"/>
      <c r="U35" s="89" t="str">
        <f t="shared" ref="U35:U39" si="25">IF(AND(S35="Preventivo",T35="Automático"),"50%",IF(AND(S35="Preventivo",T35="Manual"),"40%",IF(AND(S35="Detectivo",T35="Automático"),"40%",IF(AND(S35="Detectivo",T35="Manual"),"30%",IF(AND(S35="Correctivo",T35="Automático"),"35%",IF(AND(S35="Correctivo",T35="Manual"),"25%",""))))))</f>
        <v/>
      </c>
      <c r="V35" s="88"/>
      <c r="W35" s="88"/>
      <c r="X35" s="88"/>
      <c r="Y35" s="90" t="str">
        <f>IFERROR(IF(AND(R34="Probabilidad",R35="Probabilidad"),(AA34-(+AA34*U35)),IF(R35="Probabilidad",(J34-(+J34*U35)),IF(R35="Impacto",AA34,""))),"")</f>
        <v/>
      </c>
      <c r="Z35" s="91" t="str">
        <f t="shared" si="2"/>
        <v/>
      </c>
      <c r="AA35" s="89" t="str">
        <f t="shared" ref="AA35:AA39" si="26">+Y35</f>
        <v/>
      </c>
      <c r="AB35" s="91" t="str">
        <f t="shared" si="4"/>
        <v/>
      </c>
      <c r="AC35" s="89" t="str">
        <f>IFERROR(IF(AND(R34="Impacto",R35="Impacto"),(AC28-(+AC28*U35)),IF(R35="Impacto",($N$34-(+$N$34*U35)),IF(R35="Probabilidad",AC28,""))),"")</f>
        <v/>
      </c>
      <c r="AD35" s="92" t="str">
        <f t="shared" ref="AD35:AD36" si="27">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
      </c>
      <c r="AE35" s="88"/>
      <c r="AF35" s="113"/>
      <c r="AG35" s="113"/>
      <c r="AH35" s="93"/>
      <c r="AI35" s="93"/>
      <c r="AJ35" s="113"/>
      <c r="AK35" s="120"/>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151.5" hidden="1" customHeight="1" x14ac:dyDescent="0.3">
      <c r="B36" s="322"/>
      <c r="C36" s="314"/>
      <c r="D36" s="314"/>
      <c r="E36" s="314"/>
      <c r="F36" s="315"/>
      <c r="G36" s="314"/>
      <c r="H36" s="323"/>
      <c r="I36" s="320"/>
      <c r="J36" s="319"/>
      <c r="K36" s="324"/>
      <c r="L36" s="319">
        <f t="shared" ca="1" si="24"/>
        <v>0</v>
      </c>
      <c r="M36" s="320"/>
      <c r="N36" s="319"/>
      <c r="O36" s="321"/>
      <c r="P36" s="112">
        <v>3</v>
      </c>
      <c r="Q36" s="94"/>
      <c r="R36" s="87" t="str">
        <f>IF(OR(S36="Preventivo",S36="Detectivo"),"Probabilidad",IF(S36="Correctivo","Impacto",""))</f>
        <v/>
      </c>
      <c r="S36" s="88"/>
      <c r="T36" s="88"/>
      <c r="U36" s="89" t="str">
        <f t="shared" si="25"/>
        <v/>
      </c>
      <c r="V36" s="88"/>
      <c r="W36" s="88"/>
      <c r="X36" s="88"/>
      <c r="Y36" s="90" t="str">
        <f>IFERROR(IF(AND(R35="Probabilidad",R36="Probabilidad"),(AA35-(+AA35*U36)),IF(AND(R35="Impacto",R36="Probabilidad"),(AA34-(+AA34*U36)),IF(R36="Impacto",AA35,""))),"")</f>
        <v/>
      </c>
      <c r="Z36" s="91" t="str">
        <f t="shared" si="2"/>
        <v/>
      </c>
      <c r="AA36" s="89" t="str">
        <f t="shared" si="26"/>
        <v/>
      </c>
      <c r="AB36" s="91" t="str">
        <f t="shared" si="4"/>
        <v/>
      </c>
      <c r="AC36" s="89" t="str">
        <f>IFERROR(IF(AND(R35="Impacto",R36="Impacto"),(AC35-(+AC35*U36)),IF(AND(R35="Probabilidad",R36="Impacto"),(AC34-(+AC34*U36)),IF(R36="Probabilidad",AC35,""))),"")</f>
        <v/>
      </c>
      <c r="AD36" s="92" t="str">
        <f t="shared" si="27"/>
        <v/>
      </c>
      <c r="AE36" s="88"/>
      <c r="AF36" s="113"/>
      <c r="AG36" s="113"/>
      <c r="AH36" s="93"/>
      <c r="AI36" s="93"/>
      <c r="AJ36" s="113"/>
      <c r="AK36" s="120"/>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151.5" hidden="1" customHeight="1" x14ac:dyDescent="0.3">
      <c r="B37" s="322"/>
      <c r="C37" s="314"/>
      <c r="D37" s="314"/>
      <c r="E37" s="314"/>
      <c r="F37" s="315"/>
      <c r="G37" s="314"/>
      <c r="H37" s="323"/>
      <c r="I37" s="320"/>
      <c r="J37" s="319"/>
      <c r="K37" s="324"/>
      <c r="L37" s="319">
        <f t="shared" ca="1" si="24"/>
        <v>0</v>
      </c>
      <c r="M37" s="320"/>
      <c r="N37" s="319"/>
      <c r="O37" s="321"/>
      <c r="P37" s="112">
        <v>4</v>
      </c>
      <c r="Q37" s="86"/>
      <c r="R37" s="87" t="str">
        <f t="shared" ref="R37:R39" si="28">IF(OR(S37="Preventivo",S37="Detectivo"),"Probabilidad",IF(S37="Correctivo","Impacto",""))</f>
        <v/>
      </c>
      <c r="S37" s="88"/>
      <c r="T37" s="88"/>
      <c r="U37" s="89" t="str">
        <f t="shared" si="25"/>
        <v/>
      </c>
      <c r="V37" s="88"/>
      <c r="W37" s="88"/>
      <c r="X37" s="88"/>
      <c r="Y37" s="90" t="str">
        <f t="shared" ref="Y37:Y39" si="29">IFERROR(IF(AND(R36="Probabilidad",R37="Probabilidad"),(AA36-(+AA36*U37)),IF(AND(R36="Impacto",R37="Probabilidad"),(AA35-(+AA35*U37)),IF(R37="Impacto",AA36,""))),"")</f>
        <v/>
      </c>
      <c r="Z37" s="91" t="str">
        <f t="shared" si="2"/>
        <v/>
      </c>
      <c r="AA37" s="89" t="str">
        <f t="shared" si="26"/>
        <v/>
      </c>
      <c r="AB37" s="91" t="str">
        <f t="shared" si="4"/>
        <v/>
      </c>
      <c r="AC37" s="89" t="str">
        <f t="shared" ref="AC37:AC39" si="30">IFERROR(IF(AND(R36="Impacto",R37="Impacto"),(AC36-(+AC36*U37)),IF(AND(R36="Probabilidad",R37="Impacto"),(AC35-(+AC35*U37)),IF(R37="Probabilidad",AC36,""))),"")</f>
        <v/>
      </c>
      <c r="AD37" s="92" t="str">
        <f>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
      </c>
      <c r="AE37" s="88"/>
      <c r="AF37" s="113"/>
      <c r="AG37" s="113"/>
      <c r="AH37" s="93"/>
      <c r="AI37" s="93"/>
      <c r="AJ37" s="113"/>
      <c r="AK37" s="120"/>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151.5" hidden="1" customHeight="1" x14ac:dyDescent="0.3">
      <c r="B38" s="322"/>
      <c r="C38" s="314"/>
      <c r="D38" s="314"/>
      <c r="E38" s="314"/>
      <c r="F38" s="315"/>
      <c r="G38" s="314"/>
      <c r="H38" s="323"/>
      <c r="I38" s="320"/>
      <c r="J38" s="319"/>
      <c r="K38" s="324"/>
      <c r="L38" s="319">
        <f t="shared" ca="1" si="24"/>
        <v>0</v>
      </c>
      <c r="M38" s="320"/>
      <c r="N38" s="319"/>
      <c r="O38" s="321"/>
      <c r="P38" s="112">
        <v>5</v>
      </c>
      <c r="Q38" s="86"/>
      <c r="R38" s="87" t="str">
        <f t="shared" si="28"/>
        <v/>
      </c>
      <c r="S38" s="88"/>
      <c r="T38" s="88"/>
      <c r="U38" s="89" t="str">
        <f t="shared" si="25"/>
        <v/>
      </c>
      <c r="V38" s="88"/>
      <c r="W38" s="88"/>
      <c r="X38" s="88"/>
      <c r="Y38" s="95" t="str">
        <f t="shared" si="29"/>
        <v/>
      </c>
      <c r="Z38" s="91" t="str">
        <f>IFERROR(IF(Y38="","",IF(Y38&lt;=0.2,"Muy Baja",IF(Y38&lt;=0.4,"Baja",IF(Y38&lt;=0.6,"Media",IF(Y38&lt;=0.8,"Alta","Muy Alta"))))),"")</f>
        <v/>
      </c>
      <c r="AA38" s="89" t="str">
        <f t="shared" si="26"/>
        <v/>
      </c>
      <c r="AB38" s="91" t="str">
        <f t="shared" si="4"/>
        <v/>
      </c>
      <c r="AC38" s="89" t="str">
        <f t="shared" si="30"/>
        <v/>
      </c>
      <c r="AD38" s="92" t="str">
        <f t="shared" ref="AD38:AD39" si="31">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
      </c>
      <c r="AE38" s="88"/>
      <c r="AF38" s="113"/>
      <c r="AG38" s="113"/>
      <c r="AH38" s="93"/>
      <c r="AI38" s="93"/>
      <c r="AJ38" s="113"/>
      <c r="AK38" s="120"/>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151.5" hidden="1" customHeight="1" x14ac:dyDescent="0.3">
      <c r="B39" s="322"/>
      <c r="C39" s="314"/>
      <c r="D39" s="314"/>
      <c r="E39" s="314"/>
      <c r="F39" s="315"/>
      <c r="G39" s="314"/>
      <c r="H39" s="323"/>
      <c r="I39" s="320"/>
      <c r="J39" s="319"/>
      <c r="K39" s="324"/>
      <c r="L39" s="319">
        <f t="shared" ca="1" si="24"/>
        <v>0</v>
      </c>
      <c r="M39" s="320"/>
      <c r="N39" s="319"/>
      <c r="O39" s="321"/>
      <c r="P39" s="112">
        <v>6</v>
      </c>
      <c r="Q39" s="86"/>
      <c r="R39" s="87" t="str">
        <f t="shared" si="28"/>
        <v/>
      </c>
      <c r="S39" s="88"/>
      <c r="T39" s="88"/>
      <c r="U39" s="89" t="str">
        <f t="shared" si="25"/>
        <v/>
      </c>
      <c r="V39" s="88"/>
      <c r="W39" s="88"/>
      <c r="X39" s="88"/>
      <c r="Y39" s="90" t="str">
        <f t="shared" si="29"/>
        <v/>
      </c>
      <c r="Z39" s="91" t="str">
        <f t="shared" si="2"/>
        <v/>
      </c>
      <c r="AA39" s="89" t="str">
        <f t="shared" si="26"/>
        <v/>
      </c>
      <c r="AB39" s="91" t="str">
        <f t="shared" si="4"/>
        <v/>
      </c>
      <c r="AC39" s="89" t="str">
        <f t="shared" si="30"/>
        <v/>
      </c>
      <c r="AD39" s="92" t="str">
        <f t="shared" si="31"/>
        <v/>
      </c>
      <c r="AE39" s="88"/>
      <c r="AF39" s="113"/>
      <c r="AG39" s="113"/>
      <c r="AH39" s="93"/>
      <c r="AI39" s="93"/>
      <c r="AJ39" s="113"/>
      <c r="AK39" s="120"/>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151.5" hidden="1" customHeight="1" x14ac:dyDescent="0.3">
      <c r="B40" s="322">
        <v>5</v>
      </c>
      <c r="C40" s="314"/>
      <c r="D40" s="314"/>
      <c r="E40" s="314"/>
      <c r="F40" s="315"/>
      <c r="G40" s="314"/>
      <c r="H40" s="323"/>
      <c r="I40" s="320" t="str">
        <f>IF(H40&lt;=0,"",IF(H40&lt;=2,"Muy Baja",IF(H40&lt;=24,"Baja",IF(H40&lt;=500,"Media",IF(H40&lt;=5000,"Alta","Muy Alta")))))</f>
        <v/>
      </c>
      <c r="J40" s="319" t="str">
        <f>IF(I40="","",IF(I40="Muy Baja",0.2,IF(I40="Baja",0.4,IF(I40="Media",0.6,IF(I40="Alta",0.8,IF(I40="Muy Alta",1,))))))</f>
        <v/>
      </c>
      <c r="K40" s="324"/>
      <c r="L40" s="319">
        <f ca="1">IF(NOT(ISERROR(MATCH(K40,'Tabla Impacto'!$B$222:$B$224,0))),'Tabla Impacto'!$F$224&amp;"Por favor no seleccionar los criterios de impacto(Afectación Económica o presupuestal y Pérdida Reputacional)",K40)</f>
        <v>0</v>
      </c>
      <c r="M40" s="320" t="str">
        <f ca="1">IF(OR(L40='Tabla Impacto'!$C$12,L40='Tabla Impacto'!$D$12),"Leve",IF(OR(L40='Tabla Impacto'!$C$13,L40='Tabla Impacto'!$D$13),"Menor",IF(OR(L40='Tabla Impacto'!$C$14,L40='Tabla Impacto'!$D$14),"Moderado",IF(OR(L40='Tabla Impacto'!$C$15,L40='Tabla Impacto'!$D$15),"Mayor",IF(OR(L40='Tabla Impacto'!$C$16,L40='Tabla Impacto'!$D$16),"Catastrófico","")))))</f>
        <v/>
      </c>
      <c r="N40" s="319" t="str">
        <f ca="1">IF(M40="","",IF(M40="Leve",0.2,IF(M40="Menor",0.4,IF(M40="Moderado",0.6,IF(M40="Mayor",0.8,IF(M40="Catastrófico",1,))))))</f>
        <v/>
      </c>
      <c r="O40" s="321" t="str">
        <f ca="1">IF(OR(AND(I40="Muy Baja",M40="Leve"),AND(I40="Muy Baja",M40="Menor"),AND(I40="Baja",M40="Leve")),"Bajo",IF(OR(AND(I40="Muy baja",M40="Moderado"),AND(I40="Baja",M40="Menor"),AND(I40="Baja",M40="Moderado"),AND(I40="Media",M40="Leve"),AND(I40="Media",M40="Menor"),AND(I40="Media",M40="Moderado"),AND(I40="Alta",M40="Leve"),AND(I40="Alta",M40="Menor")),"Moderado",IF(OR(AND(I40="Muy Baja",M40="Mayor"),AND(I40="Baja",M40="Mayor"),AND(I40="Media",M40="Mayor"),AND(I40="Alta",M40="Moderado"),AND(I40="Alta",M40="Mayor"),AND(I40="Muy Alta",M40="Leve"),AND(I40="Muy Alta",M40="Menor"),AND(I40="Muy Alta",M40="Moderado"),AND(I40="Muy Alta",M40="Mayor")),"Alto",IF(OR(AND(I40="Muy Baja",M40="Catastrófico"),AND(I40="Baja",M40="Catastrófico"),AND(I40="Media",M40="Catastrófico"),AND(I40="Alta",M40="Catastrófico"),AND(I40="Muy Alta",M40="Catastrófico")),"Extremo",""))))</f>
        <v/>
      </c>
      <c r="P40" s="112">
        <v>1</v>
      </c>
      <c r="Q40" s="86"/>
      <c r="R40" s="87" t="str">
        <f>IF(OR(S40="Preventivo",S40="Detectivo"),"Probabilidad",IF(S40="Correctivo","Impacto",""))</f>
        <v/>
      </c>
      <c r="S40" s="88"/>
      <c r="T40" s="88"/>
      <c r="U40" s="89" t="str">
        <f>IF(AND(S40="Preventivo",T40="Automático"),"50%",IF(AND(S40="Preventivo",T40="Manual"),"40%",IF(AND(S40="Detectivo",T40="Automático"),"40%",IF(AND(S40="Detectivo",T40="Manual"),"30%",IF(AND(S40="Correctivo",T40="Automático"),"35%",IF(AND(S40="Correctivo",T40="Manual"),"25%",""))))))</f>
        <v/>
      </c>
      <c r="V40" s="88"/>
      <c r="W40" s="88"/>
      <c r="X40" s="88"/>
      <c r="Y40" s="90" t="str">
        <f>IFERROR(IF(R40="Probabilidad",(J40-(+J40*U40)),IF(R40="Impacto",J40,"")),"")</f>
        <v/>
      </c>
      <c r="Z40" s="91" t="str">
        <f>IFERROR(IF(Y40="","",IF(Y40&lt;=0.2,"Muy Baja",IF(Y40&lt;=0.4,"Baja",IF(Y40&lt;=0.6,"Media",IF(Y40&lt;=0.8,"Alta","Muy Alta"))))),"")</f>
        <v/>
      </c>
      <c r="AA40" s="89" t="str">
        <f>+Y40</f>
        <v/>
      </c>
      <c r="AB40" s="91" t="str">
        <f>IFERROR(IF(AC40="","",IF(AC40&lt;=0.2,"Leve",IF(AC40&lt;=0.4,"Menor",IF(AC40&lt;=0.6,"Moderado",IF(AC40&lt;=0.8,"Mayor","Catastrófico"))))),"")</f>
        <v/>
      </c>
      <c r="AC40" s="89" t="str">
        <f>IFERROR(IF(R40="Impacto",(N40-(+N40*U40)),IF(R40="Probabilidad",N40,"")),"")</f>
        <v/>
      </c>
      <c r="AD40" s="92" t="str">
        <f>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88"/>
      <c r="AF40" s="113"/>
      <c r="AG40" s="113"/>
      <c r="AH40" s="93"/>
      <c r="AI40" s="93"/>
      <c r="AJ40" s="113"/>
      <c r="AK40" s="120"/>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151.5" hidden="1" customHeight="1" x14ac:dyDescent="0.3">
      <c r="B41" s="322"/>
      <c r="C41" s="314"/>
      <c r="D41" s="314"/>
      <c r="E41" s="314"/>
      <c r="F41" s="315"/>
      <c r="G41" s="314"/>
      <c r="H41" s="323"/>
      <c r="I41" s="320"/>
      <c r="J41" s="319"/>
      <c r="K41" s="324"/>
      <c r="L41" s="319">
        <f t="shared" ref="L41:L45" ca="1" si="32">IF(NOT(ISERROR(MATCH(K41,_xlfn.ANCHORARRAY(F52),0))),J54&amp;"Por favor no seleccionar los criterios de impacto",K41)</f>
        <v>0</v>
      </c>
      <c r="M41" s="320"/>
      <c r="N41" s="319"/>
      <c r="O41" s="321"/>
      <c r="P41" s="112">
        <v>2</v>
      </c>
      <c r="Q41" s="86"/>
      <c r="R41" s="87" t="str">
        <f>IF(OR(S41="Preventivo",S41="Detectivo"),"Probabilidad",IF(S41="Correctivo","Impacto",""))</f>
        <v/>
      </c>
      <c r="S41" s="88"/>
      <c r="T41" s="88"/>
      <c r="U41" s="89" t="str">
        <f t="shared" ref="U41:U45" si="33">IF(AND(S41="Preventivo",T41="Automático"),"50%",IF(AND(S41="Preventivo",T41="Manual"),"40%",IF(AND(S41="Detectivo",T41="Automático"),"40%",IF(AND(S41="Detectivo",T41="Manual"),"30%",IF(AND(S41="Correctivo",T41="Automático"),"35%",IF(AND(S41="Correctivo",T41="Manual"),"25%",""))))))</f>
        <v/>
      </c>
      <c r="V41" s="88"/>
      <c r="W41" s="88"/>
      <c r="X41" s="88"/>
      <c r="Y41" s="90" t="str">
        <f>IFERROR(IF(AND(R40="Probabilidad",R41="Probabilidad"),(AA40-(+AA40*U41)),IF(R41="Probabilidad",(J40-(+J40*U41)),IF(R41="Impacto",AA40,""))),"")</f>
        <v/>
      </c>
      <c r="Z41" s="91" t="str">
        <f t="shared" si="2"/>
        <v/>
      </c>
      <c r="AA41" s="89" t="str">
        <f t="shared" ref="AA41:AA45" si="34">+Y41</f>
        <v/>
      </c>
      <c r="AB41" s="91" t="str">
        <f t="shared" si="4"/>
        <v/>
      </c>
      <c r="AC41" s="89" t="str">
        <f>IFERROR(IF(AND(R40="Impacto",R41="Impacto"),(AC34-(+AC34*U41)),IF(R41="Impacto",($N$40-(+$N$40*U41)),IF(R41="Probabilidad",AC34,""))),"")</f>
        <v/>
      </c>
      <c r="AD41" s="92" t="str">
        <f t="shared" ref="AD41:AD42" si="35">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88"/>
      <c r="AF41" s="113"/>
      <c r="AG41" s="113"/>
      <c r="AH41" s="93"/>
      <c r="AI41" s="93"/>
      <c r="AJ41" s="113"/>
      <c r="AK41" s="120"/>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151.5" hidden="1" customHeight="1" x14ac:dyDescent="0.3">
      <c r="B42" s="322"/>
      <c r="C42" s="314"/>
      <c r="D42" s="314"/>
      <c r="E42" s="314"/>
      <c r="F42" s="315"/>
      <c r="G42" s="314"/>
      <c r="H42" s="323"/>
      <c r="I42" s="320"/>
      <c r="J42" s="319"/>
      <c r="K42" s="324"/>
      <c r="L42" s="319">
        <f t="shared" ca="1" si="32"/>
        <v>0</v>
      </c>
      <c r="M42" s="320"/>
      <c r="N42" s="319"/>
      <c r="O42" s="321"/>
      <c r="P42" s="112">
        <v>3</v>
      </c>
      <c r="Q42" s="94"/>
      <c r="R42" s="87" t="str">
        <f>IF(OR(S42="Preventivo",S42="Detectivo"),"Probabilidad",IF(S42="Correctivo","Impacto",""))</f>
        <v/>
      </c>
      <c r="S42" s="88"/>
      <c r="T42" s="88"/>
      <c r="U42" s="89" t="str">
        <f t="shared" si="33"/>
        <v/>
      </c>
      <c r="V42" s="88"/>
      <c r="W42" s="88"/>
      <c r="X42" s="88"/>
      <c r="Y42" s="90" t="str">
        <f>IFERROR(IF(AND(R41="Probabilidad",R42="Probabilidad"),(AA41-(+AA41*U42)),IF(AND(R41="Impacto",R42="Probabilidad"),(AA40-(+AA40*U42)),IF(R42="Impacto",AA41,""))),"")</f>
        <v/>
      </c>
      <c r="Z42" s="91" t="str">
        <f t="shared" si="2"/>
        <v/>
      </c>
      <c r="AA42" s="89" t="str">
        <f t="shared" si="34"/>
        <v/>
      </c>
      <c r="AB42" s="91" t="str">
        <f t="shared" si="4"/>
        <v/>
      </c>
      <c r="AC42" s="89" t="str">
        <f>IFERROR(IF(AND(R41="Impacto",R42="Impacto"),(AC41-(+AC41*U42)),IF(AND(R41="Probabilidad",R42="Impacto"),(AC40-(+AC40*U42)),IF(R42="Probabilidad",AC41,""))),"")</f>
        <v/>
      </c>
      <c r="AD42" s="92" t="str">
        <f t="shared" si="35"/>
        <v/>
      </c>
      <c r="AE42" s="88"/>
      <c r="AF42" s="113"/>
      <c r="AG42" s="113"/>
      <c r="AH42" s="93"/>
      <c r="AI42" s="93"/>
      <c r="AJ42" s="113"/>
      <c r="AK42" s="120"/>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151.5" hidden="1" customHeight="1" x14ac:dyDescent="0.3">
      <c r="B43" s="322"/>
      <c r="C43" s="314"/>
      <c r="D43" s="314"/>
      <c r="E43" s="314"/>
      <c r="F43" s="315"/>
      <c r="G43" s="314"/>
      <c r="H43" s="323"/>
      <c r="I43" s="320"/>
      <c r="J43" s="319"/>
      <c r="K43" s="324"/>
      <c r="L43" s="319">
        <f t="shared" ca="1" si="32"/>
        <v>0</v>
      </c>
      <c r="M43" s="320"/>
      <c r="N43" s="319"/>
      <c r="O43" s="321"/>
      <c r="P43" s="112">
        <v>4</v>
      </c>
      <c r="Q43" s="86"/>
      <c r="R43" s="87" t="str">
        <f t="shared" ref="R43:R45" si="36">IF(OR(S43="Preventivo",S43="Detectivo"),"Probabilidad",IF(S43="Correctivo","Impacto",""))</f>
        <v/>
      </c>
      <c r="S43" s="88"/>
      <c r="T43" s="88"/>
      <c r="U43" s="89" t="str">
        <f t="shared" si="33"/>
        <v/>
      </c>
      <c r="V43" s="88"/>
      <c r="W43" s="88"/>
      <c r="X43" s="88"/>
      <c r="Y43" s="90" t="str">
        <f t="shared" ref="Y43:Y45" si="37">IFERROR(IF(AND(R42="Probabilidad",R43="Probabilidad"),(AA42-(+AA42*U43)),IF(AND(R42="Impacto",R43="Probabilidad"),(AA41-(+AA41*U43)),IF(R43="Impacto",AA42,""))),"")</f>
        <v/>
      </c>
      <c r="Z43" s="91" t="str">
        <f t="shared" si="2"/>
        <v/>
      </c>
      <c r="AA43" s="89" t="str">
        <f t="shared" si="34"/>
        <v/>
      </c>
      <c r="AB43" s="91" t="str">
        <f t="shared" si="4"/>
        <v/>
      </c>
      <c r="AC43" s="89" t="str">
        <f t="shared" ref="AC43:AC45" si="38">IFERROR(IF(AND(R42="Impacto",R43="Impacto"),(AC42-(+AC42*U43)),IF(AND(R42="Probabilidad",R43="Impacto"),(AC41-(+AC41*U43)),IF(R43="Probabilidad",AC42,""))),"")</f>
        <v/>
      </c>
      <c r="AD43" s="92" t="str">
        <f>IFERROR(IF(OR(AND(Z43="Muy Baja",AB43="Leve"),AND(Z43="Muy Baja",AB43="Menor"),AND(Z43="Baja",AB43="Leve")),"Bajo",IF(OR(AND(Z43="Muy baja",AB43="Moderado"),AND(Z43="Baja",AB43="Menor"),AND(Z43="Baja",AB43="Moderado"),AND(Z43="Media",AB43="Leve"),AND(Z43="Media",AB43="Menor"),AND(Z43="Media",AB43="Moderado"),AND(Z43="Alta",AB43="Leve"),AND(Z43="Alta",AB43="Menor")),"Moderado",IF(OR(AND(Z43="Muy Baja",AB43="Mayor"),AND(Z43="Baja",AB43="Mayor"),AND(Z43="Media",AB43="Mayor"),AND(Z43="Alta",AB43="Moderado"),AND(Z43="Alta",AB43="Mayor"),AND(Z43="Muy Alta",AB43="Leve"),AND(Z43="Muy Alta",AB43="Menor"),AND(Z43="Muy Alta",AB43="Moderado"),AND(Z43="Muy Alta",AB43="Mayor")),"Alto",IF(OR(AND(Z43="Muy Baja",AB43="Catastrófico"),AND(Z43="Baja",AB43="Catastrófico"),AND(Z43="Media",AB43="Catastrófico"),AND(Z43="Alta",AB43="Catastrófico"),AND(Z43="Muy Alta",AB43="Catastrófico")),"Extremo","")))),"")</f>
        <v/>
      </c>
      <c r="AE43" s="88"/>
      <c r="AF43" s="113"/>
      <c r="AG43" s="113"/>
      <c r="AH43" s="93"/>
      <c r="AI43" s="93"/>
      <c r="AJ43" s="113"/>
      <c r="AK43" s="120"/>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151.5" hidden="1" customHeight="1" x14ac:dyDescent="0.3">
      <c r="B44" s="322"/>
      <c r="C44" s="314"/>
      <c r="D44" s="314"/>
      <c r="E44" s="314"/>
      <c r="F44" s="315"/>
      <c r="G44" s="314"/>
      <c r="H44" s="323"/>
      <c r="I44" s="320"/>
      <c r="J44" s="319"/>
      <c r="K44" s="324"/>
      <c r="L44" s="319">
        <f t="shared" ca="1" si="32"/>
        <v>0</v>
      </c>
      <c r="M44" s="320"/>
      <c r="N44" s="319"/>
      <c r="O44" s="321"/>
      <c r="P44" s="112">
        <v>5</v>
      </c>
      <c r="Q44" s="86"/>
      <c r="R44" s="87" t="str">
        <f t="shared" si="36"/>
        <v/>
      </c>
      <c r="S44" s="88"/>
      <c r="T44" s="88"/>
      <c r="U44" s="89" t="str">
        <f t="shared" si="33"/>
        <v/>
      </c>
      <c r="V44" s="88"/>
      <c r="W44" s="88"/>
      <c r="X44" s="88"/>
      <c r="Y44" s="90" t="str">
        <f t="shared" si="37"/>
        <v/>
      </c>
      <c r="Z44" s="91" t="str">
        <f t="shared" si="2"/>
        <v/>
      </c>
      <c r="AA44" s="89" t="str">
        <f t="shared" si="34"/>
        <v/>
      </c>
      <c r="AB44" s="91" t="str">
        <f t="shared" si="4"/>
        <v/>
      </c>
      <c r="AC44" s="89" t="str">
        <f t="shared" si="38"/>
        <v/>
      </c>
      <c r="AD44" s="92" t="str">
        <f t="shared" ref="AD44:AD45" si="39">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
      </c>
      <c r="AE44" s="88"/>
      <c r="AF44" s="113"/>
      <c r="AG44" s="113"/>
      <c r="AH44" s="93"/>
      <c r="AI44" s="93"/>
      <c r="AJ44" s="113"/>
      <c r="AK44" s="120"/>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151.5" hidden="1" customHeight="1" x14ac:dyDescent="0.3">
      <c r="B45" s="322"/>
      <c r="C45" s="314"/>
      <c r="D45" s="314"/>
      <c r="E45" s="314"/>
      <c r="F45" s="315"/>
      <c r="G45" s="314"/>
      <c r="H45" s="323"/>
      <c r="I45" s="320"/>
      <c r="J45" s="319"/>
      <c r="K45" s="324"/>
      <c r="L45" s="319">
        <f t="shared" ca="1" si="32"/>
        <v>0</v>
      </c>
      <c r="M45" s="320"/>
      <c r="N45" s="319"/>
      <c r="O45" s="321"/>
      <c r="P45" s="112">
        <v>6</v>
      </c>
      <c r="Q45" s="86"/>
      <c r="R45" s="87" t="str">
        <f t="shared" si="36"/>
        <v/>
      </c>
      <c r="S45" s="88"/>
      <c r="T45" s="88"/>
      <c r="U45" s="89" t="str">
        <f t="shared" si="33"/>
        <v/>
      </c>
      <c r="V45" s="88"/>
      <c r="W45" s="88"/>
      <c r="X45" s="88"/>
      <c r="Y45" s="90" t="str">
        <f t="shared" si="37"/>
        <v/>
      </c>
      <c r="Z45" s="91" t="str">
        <f t="shared" si="2"/>
        <v/>
      </c>
      <c r="AA45" s="89" t="str">
        <f t="shared" si="34"/>
        <v/>
      </c>
      <c r="AB45" s="91" t="str">
        <f t="shared" si="4"/>
        <v/>
      </c>
      <c r="AC45" s="89" t="str">
        <f t="shared" si="38"/>
        <v/>
      </c>
      <c r="AD45" s="92" t="str">
        <f t="shared" si="39"/>
        <v/>
      </c>
      <c r="AE45" s="88"/>
      <c r="AF45" s="113"/>
      <c r="AG45" s="113"/>
      <c r="AH45" s="93"/>
      <c r="AI45" s="93"/>
      <c r="AJ45" s="113"/>
      <c r="AK45" s="120"/>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151.5" hidden="1" customHeight="1" x14ac:dyDescent="0.3">
      <c r="B46" s="322">
        <v>6</v>
      </c>
      <c r="C46" s="314"/>
      <c r="D46" s="314"/>
      <c r="E46" s="314"/>
      <c r="F46" s="315"/>
      <c r="G46" s="314"/>
      <c r="H46" s="323"/>
      <c r="I46" s="320" t="str">
        <f>IF(H46&lt;=0,"",IF(H46&lt;=2,"Muy Baja",IF(H46&lt;=24,"Baja",IF(H46&lt;=500,"Media",IF(H46&lt;=5000,"Alta","Muy Alta")))))</f>
        <v/>
      </c>
      <c r="J46" s="319" t="str">
        <f>IF(I46="","",IF(I46="Muy Baja",0.2,IF(I46="Baja",0.4,IF(I46="Media",0.6,IF(I46="Alta",0.8,IF(I46="Muy Alta",1,))))))</f>
        <v/>
      </c>
      <c r="K46" s="324"/>
      <c r="L46" s="319">
        <f ca="1">IF(NOT(ISERROR(MATCH(K46,'Tabla Impacto'!$B$222:$B$224,0))),'Tabla Impacto'!$F$224&amp;"Por favor no seleccionar los criterios de impacto(Afectación Económica o presupuestal y Pérdida Reputacional)",K46)</f>
        <v>0</v>
      </c>
      <c r="M46" s="320" t="str">
        <f ca="1">IF(OR(L46='Tabla Impacto'!$C$12,L46='Tabla Impacto'!$D$12),"Leve",IF(OR(L46='Tabla Impacto'!$C$13,L46='Tabla Impacto'!$D$13),"Menor",IF(OR(L46='Tabla Impacto'!$C$14,L46='Tabla Impacto'!$D$14),"Moderado",IF(OR(L46='Tabla Impacto'!$C$15,L46='Tabla Impacto'!$D$15),"Mayor",IF(OR(L46='Tabla Impacto'!$C$16,L46='Tabla Impacto'!$D$16),"Catastrófico","")))))</f>
        <v/>
      </c>
      <c r="N46" s="319" t="str">
        <f ca="1">IF(M46="","",IF(M46="Leve",0.2,IF(M46="Menor",0.4,IF(M46="Moderado",0.6,IF(M46="Mayor",0.8,IF(M46="Catastrófico",1,))))))</f>
        <v/>
      </c>
      <c r="O46" s="321" t="str">
        <f ca="1">IF(OR(AND(I46="Muy Baja",M46="Leve"),AND(I46="Muy Baja",M46="Menor"),AND(I46="Baja",M46="Leve")),"Bajo",IF(OR(AND(I46="Muy baja",M46="Moderado"),AND(I46="Baja",M46="Menor"),AND(I46="Baja",M46="Moderado"),AND(I46="Media",M46="Leve"),AND(I46="Media",M46="Menor"),AND(I46="Media",M46="Moderado"),AND(I46="Alta",M46="Leve"),AND(I46="Alta",M46="Menor")),"Moderado",IF(OR(AND(I46="Muy Baja",M46="Mayor"),AND(I46="Baja",M46="Mayor"),AND(I46="Media",M46="Mayor"),AND(I46="Alta",M46="Moderado"),AND(I46="Alta",M46="Mayor"),AND(I46="Muy Alta",M46="Leve"),AND(I46="Muy Alta",M46="Menor"),AND(I46="Muy Alta",M46="Moderado"),AND(I46="Muy Alta",M46="Mayor")),"Alto",IF(OR(AND(I46="Muy Baja",M46="Catastrófico"),AND(I46="Baja",M46="Catastrófico"),AND(I46="Media",M46="Catastrófico"),AND(I46="Alta",M46="Catastrófico"),AND(I46="Muy Alta",M46="Catastrófico")),"Extremo",""))))</f>
        <v/>
      </c>
      <c r="P46" s="112">
        <v>1</v>
      </c>
      <c r="Q46" s="86"/>
      <c r="R46" s="87" t="str">
        <f>IF(OR(S46="Preventivo",S46="Detectivo"),"Probabilidad",IF(S46="Correctivo","Impacto",""))</f>
        <v/>
      </c>
      <c r="S46" s="88"/>
      <c r="T46" s="88"/>
      <c r="U46" s="89" t="str">
        <f>IF(AND(S46="Preventivo",T46="Automático"),"50%",IF(AND(S46="Preventivo",T46="Manual"),"40%",IF(AND(S46="Detectivo",T46="Automático"),"40%",IF(AND(S46="Detectivo",T46="Manual"),"30%",IF(AND(S46="Correctivo",T46="Automático"),"35%",IF(AND(S46="Correctivo",T46="Manual"),"25%",""))))))</f>
        <v/>
      </c>
      <c r="V46" s="88"/>
      <c r="W46" s="88"/>
      <c r="X46" s="88"/>
      <c r="Y46" s="90" t="str">
        <f>IFERROR(IF(R46="Probabilidad",(J46-(+J46*U46)),IF(R46="Impacto",J46,"")),"")</f>
        <v/>
      </c>
      <c r="Z46" s="91" t="str">
        <f>IFERROR(IF(Y46="","",IF(Y46&lt;=0.2,"Muy Baja",IF(Y46&lt;=0.4,"Baja",IF(Y46&lt;=0.6,"Media",IF(Y46&lt;=0.8,"Alta","Muy Alta"))))),"")</f>
        <v/>
      </c>
      <c r="AA46" s="89" t="str">
        <f>+Y46</f>
        <v/>
      </c>
      <c r="AB46" s="91" t="str">
        <f>IFERROR(IF(AC46="","",IF(AC46&lt;=0.2,"Leve",IF(AC46&lt;=0.4,"Menor",IF(AC46&lt;=0.6,"Moderado",IF(AC46&lt;=0.8,"Mayor","Catastrófico"))))),"")</f>
        <v/>
      </c>
      <c r="AC46" s="89" t="str">
        <f>IFERROR(IF(R46="Impacto",(N46-(+N46*U46)),IF(R46="Probabilidad",N46,"")),"")</f>
        <v/>
      </c>
      <c r="AD46" s="92"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
      </c>
      <c r="AE46" s="88"/>
      <c r="AF46" s="113"/>
      <c r="AG46" s="113"/>
      <c r="AH46" s="93"/>
      <c r="AI46" s="93"/>
      <c r="AJ46" s="113"/>
      <c r="AK46" s="120"/>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151.5" hidden="1" customHeight="1" x14ac:dyDescent="0.3">
      <c r="B47" s="322"/>
      <c r="C47" s="314"/>
      <c r="D47" s="314"/>
      <c r="E47" s="314"/>
      <c r="F47" s="315"/>
      <c r="G47" s="314"/>
      <c r="H47" s="323"/>
      <c r="I47" s="320"/>
      <c r="J47" s="319"/>
      <c r="K47" s="324"/>
      <c r="L47" s="319">
        <f t="shared" ref="L47:L51" ca="1" si="40">IF(NOT(ISERROR(MATCH(K47,_xlfn.ANCHORARRAY(F58),0))),J60&amp;"Por favor no seleccionar los criterios de impacto",K47)</f>
        <v>0</v>
      </c>
      <c r="M47" s="320"/>
      <c r="N47" s="319"/>
      <c r="O47" s="321"/>
      <c r="P47" s="112">
        <v>2</v>
      </c>
      <c r="Q47" s="86"/>
      <c r="R47" s="87" t="str">
        <f>IF(OR(S47="Preventivo",S47="Detectivo"),"Probabilidad",IF(S47="Correctivo","Impacto",""))</f>
        <v/>
      </c>
      <c r="S47" s="88"/>
      <c r="T47" s="88"/>
      <c r="U47" s="89" t="str">
        <f t="shared" ref="U47:U51" si="41">IF(AND(S47="Preventivo",T47="Automático"),"50%",IF(AND(S47="Preventivo",T47="Manual"),"40%",IF(AND(S47="Detectivo",T47="Automático"),"40%",IF(AND(S47="Detectivo",T47="Manual"),"30%",IF(AND(S47="Correctivo",T47="Automático"),"35%",IF(AND(S47="Correctivo",T47="Manual"),"25%",""))))))</f>
        <v/>
      </c>
      <c r="V47" s="88"/>
      <c r="W47" s="88"/>
      <c r="X47" s="88"/>
      <c r="Y47" s="90" t="str">
        <f>IFERROR(IF(AND(R46="Probabilidad",R47="Probabilidad"),(AA46-(+AA46*U47)),IF(R47="Probabilidad",(J46-(+J46*U47)),IF(R47="Impacto",AA46,""))),"")</f>
        <v/>
      </c>
      <c r="Z47" s="91" t="str">
        <f t="shared" si="2"/>
        <v/>
      </c>
      <c r="AA47" s="89" t="str">
        <f t="shared" ref="AA47:AA51" si="42">+Y47</f>
        <v/>
      </c>
      <c r="AB47" s="91" t="str">
        <f t="shared" si="4"/>
        <v/>
      </c>
      <c r="AC47" s="89" t="str">
        <f>IFERROR(IF(AND(R46="Impacto",R47="Impacto"),(AC40-(+AC40*U47)),IF(R47="Impacto",($N$46-(+$N$46*U47)),IF(R47="Probabilidad",AC40,""))),"")</f>
        <v/>
      </c>
      <c r="AD47" s="92" t="str">
        <f t="shared" ref="AD47:AD48" si="43">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88"/>
      <c r="AF47" s="113"/>
      <c r="AG47" s="113"/>
      <c r="AH47" s="93"/>
      <c r="AI47" s="93"/>
      <c r="AJ47" s="113"/>
      <c r="AK47" s="120"/>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151.5" hidden="1" customHeight="1" x14ac:dyDescent="0.3">
      <c r="B48" s="322"/>
      <c r="C48" s="314"/>
      <c r="D48" s="314"/>
      <c r="E48" s="314"/>
      <c r="F48" s="315"/>
      <c r="G48" s="314"/>
      <c r="H48" s="323"/>
      <c r="I48" s="320"/>
      <c r="J48" s="319"/>
      <c r="K48" s="324"/>
      <c r="L48" s="319">
        <f t="shared" ca="1" si="40"/>
        <v>0</v>
      </c>
      <c r="M48" s="320"/>
      <c r="N48" s="319"/>
      <c r="O48" s="321"/>
      <c r="P48" s="112">
        <v>3</v>
      </c>
      <c r="Q48" s="94"/>
      <c r="R48" s="87" t="str">
        <f>IF(OR(S48="Preventivo",S48="Detectivo"),"Probabilidad",IF(S48="Correctivo","Impacto",""))</f>
        <v/>
      </c>
      <c r="S48" s="88"/>
      <c r="T48" s="88"/>
      <c r="U48" s="89" t="str">
        <f t="shared" si="41"/>
        <v/>
      </c>
      <c r="V48" s="88"/>
      <c r="W48" s="88"/>
      <c r="X48" s="88"/>
      <c r="Y48" s="90" t="str">
        <f>IFERROR(IF(AND(R47="Probabilidad",R48="Probabilidad"),(AA47-(+AA47*U48)),IF(AND(R47="Impacto",R48="Probabilidad"),(AA46-(+AA46*U48)),IF(R48="Impacto",AA47,""))),"")</f>
        <v/>
      </c>
      <c r="Z48" s="91" t="str">
        <f t="shared" si="2"/>
        <v/>
      </c>
      <c r="AA48" s="89" t="str">
        <f t="shared" si="42"/>
        <v/>
      </c>
      <c r="AB48" s="91" t="str">
        <f t="shared" si="4"/>
        <v/>
      </c>
      <c r="AC48" s="89" t="str">
        <f>IFERROR(IF(AND(R47="Impacto",R48="Impacto"),(AC47-(+AC47*U48)),IF(AND(R47="Probabilidad",R48="Impacto"),(AC46-(+AC46*U48)),IF(R48="Probabilidad",AC47,""))),"")</f>
        <v/>
      </c>
      <c r="AD48" s="92" t="str">
        <f t="shared" si="43"/>
        <v/>
      </c>
      <c r="AE48" s="88"/>
      <c r="AF48" s="113"/>
      <c r="AG48" s="113"/>
      <c r="AH48" s="93"/>
      <c r="AI48" s="93"/>
      <c r="AJ48" s="113"/>
      <c r="AK48" s="120"/>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151.5" hidden="1" customHeight="1" x14ac:dyDescent="0.3">
      <c r="B49" s="322"/>
      <c r="C49" s="314"/>
      <c r="D49" s="314"/>
      <c r="E49" s="314"/>
      <c r="F49" s="315"/>
      <c r="G49" s="314"/>
      <c r="H49" s="323"/>
      <c r="I49" s="320"/>
      <c r="J49" s="319"/>
      <c r="K49" s="324"/>
      <c r="L49" s="319">
        <f t="shared" ca="1" si="40"/>
        <v>0</v>
      </c>
      <c r="M49" s="320"/>
      <c r="N49" s="319"/>
      <c r="O49" s="321"/>
      <c r="P49" s="112">
        <v>4</v>
      </c>
      <c r="Q49" s="86"/>
      <c r="R49" s="87" t="str">
        <f t="shared" ref="R49:R51" si="44">IF(OR(S49="Preventivo",S49="Detectivo"),"Probabilidad",IF(S49="Correctivo","Impacto",""))</f>
        <v/>
      </c>
      <c r="S49" s="88"/>
      <c r="T49" s="88"/>
      <c r="U49" s="89" t="str">
        <f t="shared" si="41"/>
        <v/>
      </c>
      <c r="V49" s="88"/>
      <c r="W49" s="88"/>
      <c r="X49" s="88"/>
      <c r="Y49" s="90" t="str">
        <f t="shared" ref="Y49:Y51" si="45">IFERROR(IF(AND(R48="Probabilidad",R49="Probabilidad"),(AA48-(+AA48*U49)),IF(AND(R48="Impacto",R49="Probabilidad"),(AA47-(+AA47*U49)),IF(R49="Impacto",AA48,""))),"")</f>
        <v/>
      </c>
      <c r="Z49" s="91" t="str">
        <f t="shared" si="2"/>
        <v/>
      </c>
      <c r="AA49" s="89" t="str">
        <f t="shared" si="42"/>
        <v/>
      </c>
      <c r="AB49" s="91" t="str">
        <f t="shared" si="4"/>
        <v/>
      </c>
      <c r="AC49" s="89" t="str">
        <f t="shared" ref="AC49:AC51" si="46">IFERROR(IF(AND(R48="Impacto",R49="Impacto"),(AC48-(+AC48*U49)),IF(AND(R48="Probabilidad",R49="Impacto"),(AC47-(+AC47*U49)),IF(R49="Probabilidad",AC48,""))),"")</f>
        <v/>
      </c>
      <c r="AD49" s="92"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
      </c>
      <c r="AE49" s="88"/>
      <c r="AF49" s="113"/>
      <c r="AG49" s="113"/>
      <c r="AH49" s="93"/>
      <c r="AI49" s="93"/>
      <c r="AJ49" s="113"/>
      <c r="AK49" s="120"/>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t="151.5" hidden="1" customHeight="1" x14ac:dyDescent="0.3">
      <c r="B50" s="322"/>
      <c r="C50" s="314"/>
      <c r="D50" s="314"/>
      <c r="E50" s="314"/>
      <c r="F50" s="315"/>
      <c r="G50" s="314"/>
      <c r="H50" s="323"/>
      <c r="I50" s="320"/>
      <c r="J50" s="319"/>
      <c r="K50" s="324"/>
      <c r="L50" s="319">
        <f t="shared" ca="1" si="40"/>
        <v>0</v>
      </c>
      <c r="M50" s="320"/>
      <c r="N50" s="319"/>
      <c r="O50" s="321"/>
      <c r="P50" s="112">
        <v>5</v>
      </c>
      <c r="Q50" s="86"/>
      <c r="R50" s="87" t="str">
        <f t="shared" si="44"/>
        <v/>
      </c>
      <c r="S50" s="88"/>
      <c r="T50" s="88"/>
      <c r="U50" s="89" t="str">
        <f t="shared" si="41"/>
        <v/>
      </c>
      <c r="V50" s="88"/>
      <c r="W50" s="88"/>
      <c r="X50" s="88"/>
      <c r="Y50" s="90" t="str">
        <f t="shared" si="45"/>
        <v/>
      </c>
      <c r="Z50" s="91" t="str">
        <f t="shared" si="2"/>
        <v/>
      </c>
      <c r="AA50" s="89" t="str">
        <f t="shared" si="42"/>
        <v/>
      </c>
      <c r="AB50" s="91" t="str">
        <f t="shared" si="4"/>
        <v/>
      </c>
      <c r="AC50" s="89" t="str">
        <f t="shared" si="46"/>
        <v/>
      </c>
      <c r="AD50" s="92" t="str">
        <f t="shared" ref="AD50" si="47">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
      </c>
      <c r="AE50" s="88"/>
      <c r="AF50" s="113"/>
      <c r="AG50" s="113"/>
      <c r="AH50" s="93"/>
      <c r="AI50" s="93"/>
      <c r="AJ50" s="113"/>
      <c r="AK50" s="120"/>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t="151.5" hidden="1" customHeight="1" x14ac:dyDescent="0.3">
      <c r="B51" s="322"/>
      <c r="C51" s="314"/>
      <c r="D51" s="314"/>
      <c r="E51" s="314"/>
      <c r="F51" s="315"/>
      <c r="G51" s="314"/>
      <c r="H51" s="323"/>
      <c r="I51" s="320"/>
      <c r="J51" s="319"/>
      <c r="K51" s="324"/>
      <c r="L51" s="319">
        <f t="shared" ca="1" si="40"/>
        <v>0</v>
      </c>
      <c r="M51" s="320"/>
      <c r="N51" s="319"/>
      <c r="O51" s="321"/>
      <c r="P51" s="112">
        <v>6</v>
      </c>
      <c r="Q51" s="86"/>
      <c r="R51" s="87" t="str">
        <f t="shared" si="44"/>
        <v/>
      </c>
      <c r="S51" s="88"/>
      <c r="T51" s="88"/>
      <c r="U51" s="89" t="str">
        <f t="shared" si="41"/>
        <v/>
      </c>
      <c r="V51" s="88"/>
      <c r="W51" s="88"/>
      <c r="X51" s="88"/>
      <c r="Y51" s="90" t="str">
        <f t="shared" si="45"/>
        <v/>
      </c>
      <c r="Z51" s="91" t="str">
        <f t="shared" si="2"/>
        <v/>
      </c>
      <c r="AA51" s="89" t="str">
        <f t="shared" si="42"/>
        <v/>
      </c>
      <c r="AB51" s="91" t="str">
        <f>IFERROR(IF(AC51="","",IF(AC51&lt;=0.2,"Leve",IF(AC51&lt;=0.4,"Menor",IF(AC51&lt;=0.6,"Moderado",IF(AC51&lt;=0.8,"Mayor","Catastrófico"))))),"")</f>
        <v/>
      </c>
      <c r="AC51" s="89" t="str">
        <f t="shared" si="46"/>
        <v/>
      </c>
      <c r="AD51" s="92"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88"/>
      <c r="AF51" s="113"/>
      <c r="AG51" s="113"/>
      <c r="AH51" s="93"/>
      <c r="AI51" s="93"/>
      <c r="AJ51" s="113"/>
      <c r="AK51" s="120"/>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t="151.5" hidden="1" customHeight="1" x14ac:dyDescent="0.3">
      <c r="B52" s="322">
        <v>7</v>
      </c>
      <c r="C52" s="314"/>
      <c r="D52" s="314"/>
      <c r="E52" s="314"/>
      <c r="F52" s="315"/>
      <c r="G52" s="314"/>
      <c r="H52" s="323"/>
      <c r="I52" s="320" t="str">
        <f>IF(H52&lt;=0,"",IF(H52&lt;=2,"Muy Baja",IF(H52&lt;=24,"Baja",IF(H52&lt;=500,"Media",IF(H52&lt;=5000,"Alta","Muy Alta")))))</f>
        <v/>
      </c>
      <c r="J52" s="319" t="str">
        <f>IF(I52="","",IF(I52="Muy Baja",0.2,IF(I52="Baja",0.4,IF(I52="Media",0.6,IF(I52="Alta",0.8,IF(I52="Muy Alta",1,))))))</f>
        <v/>
      </c>
      <c r="K52" s="324"/>
      <c r="L52" s="319">
        <f ca="1">IF(NOT(ISERROR(MATCH(K52,'Tabla Impacto'!$B$222:$B$224,0))),'Tabla Impacto'!$F$224&amp;"Por favor no seleccionar los criterios de impacto(Afectación Económica o presupuestal y Pérdida Reputacional)",K52)</f>
        <v>0</v>
      </c>
      <c r="M52" s="320" t="str">
        <f ca="1">IF(OR(L52='Tabla Impacto'!$C$12,L52='Tabla Impacto'!$D$12),"Leve",IF(OR(L52='Tabla Impacto'!$C$13,L52='Tabla Impacto'!$D$13),"Menor",IF(OR(L52='Tabla Impacto'!$C$14,L52='Tabla Impacto'!$D$14),"Moderado",IF(OR(L52='Tabla Impacto'!$C$15,L52='Tabla Impacto'!$D$15),"Mayor",IF(OR(L52='Tabla Impacto'!$C$16,L52='Tabla Impacto'!$D$16),"Catastrófico","")))))</f>
        <v/>
      </c>
      <c r="N52" s="319" t="str">
        <f ca="1">IF(M52="","",IF(M52="Leve",0.2,IF(M52="Menor",0.4,IF(M52="Moderado",0.6,IF(M52="Mayor",0.8,IF(M52="Catastrófico",1,))))))</f>
        <v/>
      </c>
      <c r="O52" s="321" t="str">
        <f ca="1">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
      </c>
      <c r="P52" s="112">
        <v>1</v>
      </c>
      <c r="Q52" s="86"/>
      <c r="R52" s="87" t="str">
        <f>IF(OR(S52="Preventivo",S52="Detectivo"),"Probabilidad",IF(S52="Correctivo","Impacto",""))</f>
        <v/>
      </c>
      <c r="S52" s="88"/>
      <c r="T52" s="88"/>
      <c r="U52" s="89" t="str">
        <f>IF(AND(S52="Preventivo",T52="Automático"),"50%",IF(AND(S52="Preventivo",T52="Manual"),"40%",IF(AND(S52="Detectivo",T52="Automático"),"40%",IF(AND(S52="Detectivo",T52="Manual"),"30%",IF(AND(S52="Correctivo",T52="Automático"),"35%",IF(AND(S52="Correctivo",T52="Manual"),"25%",""))))))</f>
        <v/>
      </c>
      <c r="V52" s="88"/>
      <c r="W52" s="88"/>
      <c r="X52" s="88"/>
      <c r="Y52" s="90" t="str">
        <f>IFERROR(IF(R52="Probabilidad",(J52-(+J52*U52)),IF(R52="Impacto",J52,"")),"")</f>
        <v/>
      </c>
      <c r="Z52" s="91" t="str">
        <f>IFERROR(IF(Y52="","",IF(Y52&lt;=0.2,"Muy Baja",IF(Y52&lt;=0.4,"Baja",IF(Y52&lt;=0.6,"Media",IF(Y52&lt;=0.8,"Alta","Muy Alta"))))),"")</f>
        <v/>
      </c>
      <c r="AA52" s="89" t="str">
        <f>+Y52</f>
        <v/>
      </c>
      <c r="AB52" s="91" t="str">
        <f>IFERROR(IF(AC52="","",IF(AC52&lt;=0.2,"Leve",IF(AC52&lt;=0.4,"Menor",IF(AC52&lt;=0.6,"Moderado",IF(AC52&lt;=0.8,"Mayor","Catastrófico"))))),"")</f>
        <v/>
      </c>
      <c r="AC52" s="89" t="str">
        <f>IFERROR(IF(R52="Impacto",(N52-(+N52*U52)),IF(R52="Probabilidad",N52,"")),"")</f>
        <v/>
      </c>
      <c r="AD52" s="92"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88"/>
      <c r="AF52" s="113"/>
      <c r="AG52" s="113"/>
      <c r="AH52" s="93"/>
      <c r="AI52" s="93"/>
      <c r="AJ52" s="113"/>
      <c r="AK52" s="120"/>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t="151.5" hidden="1" customHeight="1" x14ac:dyDescent="0.3">
      <c r="B53" s="322"/>
      <c r="C53" s="314"/>
      <c r="D53" s="314"/>
      <c r="E53" s="314"/>
      <c r="F53" s="315"/>
      <c r="G53" s="314"/>
      <c r="H53" s="323"/>
      <c r="I53" s="320"/>
      <c r="J53" s="319"/>
      <c r="K53" s="324"/>
      <c r="L53" s="319">
        <f t="shared" ref="L53:L57" ca="1" si="48">IF(NOT(ISERROR(MATCH(K53,_xlfn.ANCHORARRAY(F64),0))),J66&amp;"Por favor no seleccionar los criterios de impacto",K53)</f>
        <v>0</v>
      </c>
      <c r="M53" s="320"/>
      <c r="N53" s="319"/>
      <c r="O53" s="321"/>
      <c r="P53" s="112">
        <v>2</v>
      </c>
      <c r="Q53" s="86"/>
      <c r="R53" s="87" t="str">
        <f>IF(OR(S53="Preventivo",S53="Detectivo"),"Probabilidad",IF(S53="Correctivo","Impacto",""))</f>
        <v/>
      </c>
      <c r="S53" s="88"/>
      <c r="T53" s="88"/>
      <c r="U53" s="89" t="str">
        <f t="shared" ref="U53:U57" si="49">IF(AND(S53="Preventivo",T53="Automático"),"50%",IF(AND(S53="Preventivo",T53="Manual"),"40%",IF(AND(S53="Detectivo",T53="Automático"),"40%",IF(AND(S53="Detectivo",T53="Manual"),"30%",IF(AND(S53="Correctivo",T53="Automático"),"35%",IF(AND(S53="Correctivo",T53="Manual"),"25%",""))))))</f>
        <v/>
      </c>
      <c r="V53" s="88"/>
      <c r="W53" s="88"/>
      <c r="X53" s="88"/>
      <c r="Y53" s="90" t="str">
        <f>IFERROR(IF(AND(R52="Probabilidad",R53="Probabilidad"),(AA52-(+AA52*U53)),IF(R53="Probabilidad",(J52-(+J52*U53)),IF(R53="Impacto",AA52,""))),"")</f>
        <v/>
      </c>
      <c r="Z53" s="91" t="str">
        <f t="shared" si="2"/>
        <v/>
      </c>
      <c r="AA53" s="89" t="str">
        <f t="shared" ref="AA53:AA57" si="50">+Y53</f>
        <v/>
      </c>
      <c r="AB53" s="91" t="str">
        <f t="shared" si="4"/>
        <v/>
      </c>
      <c r="AC53" s="89" t="str">
        <f>IFERROR(IF(AND(R52="Impacto",R53="Impacto"),(AC46-(+AC46*U53)),IF(R53="Impacto",($N$52-(+$N$52*U53)),IF(R53="Probabilidad",AC46,""))),"")</f>
        <v/>
      </c>
      <c r="AD53" s="92" t="str">
        <f t="shared" ref="AD53:AD54" si="51">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88"/>
      <c r="AF53" s="113"/>
      <c r="AG53" s="113"/>
      <c r="AH53" s="93"/>
      <c r="AI53" s="93"/>
      <c r="AJ53" s="113"/>
      <c r="AK53" s="120"/>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151.5" hidden="1" customHeight="1" x14ac:dyDescent="0.3">
      <c r="B54" s="322"/>
      <c r="C54" s="314"/>
      <c r="D54" s="314"/>
      <c r="E54" s="314"/>
      <c r="F54" s="315"/>
      <c r="G54" s="314"/>
      <c r="H54" s="323"/>
      <c r="I54" s="320"/>
      <c r="J54" s="319"/>
      <c r="K54" s="324"/>
      <c r="L54" s="319">
        <f t="shared" ca="1" si="48"/>
        <v>0</v>
      </c>
      <c r="M54" s="320"/>
      <c r="N54" s="319"/>
      <c r="O54" s="321"/>
      <c r="P54" s="112">
        <v>3</v>
      </c>
      <c r="Q54" s="94"/>
      <c r="R54" s="87" t="str">
        <f>IF(OR(S54="Preventivo",S54="Detectivo"),"Probabilidad",IF(S54="Correctivo","Impacto",""))</f>
        <v/>
      </c>
      <c r="S54" s="88"/>
      <c r="T54" s="88"/>
      <c r="U54" s="89" t="str">
        <f t="shared" si="49"/>
        <v/>
      </c>
      <c r="V54" s="88"/>
      <c r="W54" s="88"/>
      <c r="X54" s="88"/>
      <c r="Y54" s="90" t="str">
        <f>IFERROR(IF(AND(R53="Probabilidad",R54="Probabilidad"),(AA53-(+AA53*U54)),IF(AND(R53="Impacto",R54="Probabilidad"),(AA52-(+AA52*U54)),IF(R54="Impacto",AA53,""))),"")</f>
        <v/>
      </c>
      <c r="Z54" s="91" t="str">
        <f t="shared" si="2"/>
        <v/>
      </c>
      <c r="AA54" s="89" t="str">
        <f t="shared" si="50"/>
        <v/>
      </c>
      <c r="AB54" s="91" t="str">
        <f t="shared" si="4"/>
        <v/>
      </c>
      <c r="AC54" s="89" t="str">
        <f>IFERROR(IF(AND(R53="Impacto",R54="Impacto"),(AC53-(+AC53*U54)),IF(AND(R53="Probabilidad",R54="Impacto"),(AC52-(+AC52*U54)),IF(R54="Probabilidad",AC53,""))),"")</f>
        <v/>
      </c>
      <c r="AD54" s="92" t="str">
        <f t="shared" si="51"/>
        <v/>
      </c>
      <c r="AE54" s="88"/>
      <c r="AF54" s="113"/>
      <c r="AG54" s="113"/>
      <c r="AH54" s="93"/>
      <c r="AI54" s="93"/>
      <c r="AJ54" s="113"/>
      <c r="AK54" s="120"/>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t="151.5" hidden="1" customHeight="1" x14ac:dyDescent="0.3">
      <c r="B55" s="322"/>
      <c r="C55" s="314"/>
      <c r="D55" s="314"/>
      <c r="E55" s="314"/>
      <c r="F55" s="315"/>
      <c r="G55" s="314"/>
      <c r="H55" s="323"/>
      <c r="I55" s="320"/>
      <c r="J55" s="319"/>
      <c r="K55" s="324"/>
      <c r="L55" s="319">
        <f t="shared" ca="1" si="48"/>
        <v>0</v>
      </c>
      <c r="M55" s="320"/>
      <c r="N55" s="319"/>
      <c r="O55" s="321"/>
      <c r="P55" s="112">
        <v>4</v>
      </c>
      <c r="Q55" s="86"/>
      <c r="R55" s="87" t="str">
        <f t="shared" ref="R55:R57" si="52">IF(OR(S55="Preventivo",S55="Detectivo"),"Probabilidad",IF(S55="Correctivo","Impacto",""))</f>
        <v/>
      </c>
      <c r="S55" s="88"/>
      <c r="T55" s="88"/>
      <c r="U55" s="89" t="str">
        <f t="shared" si="49"/>
        <v/>
      </c>
      <c r="V55" s="88"/>
      <c r="W55" s="88"/>
      <c r="X55" s="88"/>
      <c r="Y55" s="90" t="str">
        <f t="shared" ref="Y55:Y57" si="53">IFERROR(IF(AND(R54="Probabilidad",R55="Probabilidad"),(AA54-(+AA54*U55)),IF(AND(R54="Impacto",R55="Probabilidad"),(AA53-(+AA53*U55)),IF(R55="Impacto",AA54,""))),"")</f>
        <v/>
      </c>
      <c r="Z55" s="91" t="str">
        <f t="shared" si="2"/>
        <v/>
      </c>
      <c r="AA55" s="89" t="str">
        <f t="shared" si="50"/>
        <v/>
      </c>
      <c r="AB55" s="91" t="str">
        <f t="shared" si="4"/>
        <v/>
      </c>
      <c r="AC55" s="89" t="str">
        <f t="shared" ref="AC55:AC57" si="54">IFERROR(IF(AND(R54="Impacto",R55="Impacto"),(AC54-(+AC54*U55)),IF(AND(R54="Probabilidad",R55="Impacto"),(AC53-(+AC53*U55)),IF(R55="Probabilidad",AC54,""))),"")</f>
        <v/>
      </c>
      <c r="AD55" s="92" t="str">
        <f>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
      </c>
      <c r="AE55" s="88"/>
      <c r="AF55" s="113"/>
      <c r="AG55" s="113"/>
      <c r="AH55" s="93"/>
      <c r="AI55" s="93"/>
      <c r="AJ55" s="113"/>
      <c r="AK55" s="120"/>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t="151.5" hidden="1" customHeight="1" x14ac:dyDescent="0.3">
      <c r="B56" s="322"/>
      <c r="C56" s="314"/>
      <c r="D56" s="314"/>
      <c r="E56" s="314"/>
      <c r="F56" s="315"/>
      <c r="G56" s="314"/>
      <c r="H56" s="323"/>
      <c r="I56" s="320"/>
      <c r="J56" s="319"/>
      <c r="K56" s="324"/>
      <c r="L56" s="319">
        <f t="shared" ca="1" si="48"/>
        <v>0</v>
      </c>
      <c r="M56" s="320"/>
      <c r="N56" s="319"/>
      <c r="O56" s="321"/>
      <c r="P56" s="112">
        <v>5</v>
      </c>
      <c r="Q56" s="86"/>
      <c r="R56" s="87" t="str">
        <f t="shared" si="52"/>
        <v/>
      </c>
      <c r="S56" s="88"/>
      <c r="T56" s="88"/>
      <c r="U56" s="89" t="str">
        <f t="shared" si="49"/>
        <v/>
      </c>
      <c r="V56" s="88"/>
      <c r="W56" s="88"/>
      <c r="X56" s="88"/>
      <c r="Y56" s="90" t="str">
        <f t="shared" si="53"/>
        <v/>
      </c>
      <c r="Z56" s="91" t="str">
        <f t="shared" si="2"/>
        <v/>
      </c>
      <c r="AA56" s="89" t="str">
        <f t="shared" si="50"/>
        <v/>
      </c>
      <c r="AB56" s="91" t="str">
        <f t="shared" si="4"/>
        <v/>
      </c>
      <c r="AC56" s="89" t="str">
        <f t="shared" si="54"/>
        <v/>
      </c>
      <c r="AD56" s="92" t="str">
        <f t="shared" ref="AD56:AD57" si="55">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
      </c>
      <c r="AE56" s="88"/>
      <c r="AF56" s="113"/>
      <c r="AG56" s="113"/>
      <c r="AH56" s="93"/>
      <c r="AI56" s="93"/>
      <c r="AJ56" s="113"/>
      <c r="AK56" s="120"/>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t="151.5" hidden="1" customHeight="1" x14ac:dyDescent="0.3">
      <c r="B57" s="322"/>
      <c r="C57" s="314"/>
      <c r="D57" s="314"/>
      <c r="E57" s="314"/>
      <c r="F57" s="315"/>
      <c r="G57" s="314"/>
      <c r="H57" s="323"/>
      <c r="I57" s="320"/>
      <c r="J57" s="319"/>
      <c r="K57" s="324"/>
      <c r="L57" s="319">
        <f t="shared" ca="1" si="48"/>
        <v>0</v>
      </c>
      <c r="M57" s="320"/>
      <c r="N57" s="319"/>
      <c r="O57" s="321"/>
      <c r="P57" s="112">
        <v>6</v>
      </c>
      <c r="Q57" s="86"/>
      <c r="R57" s="87" t="str">
        <f t="shared" si="52"/>
        <v/>
      </c>
      <c r="S57" s="88"/>
      <c r="T57" s="88"/>
      <c r="U57" s="89" t="str">
        <f t="shared" si="49"/>
        <v/>
      </c>
      <c r="V57" s="88"/>
      <c r="W57" s="88"/>
      <c r="X57" s="88"/>
      <c r="Y57" s="90" t="str">
        <f t="shared" si="53"/>
        <v/>
      </c>
      <c r="Z57" s="91" t="str">
        <f t="shared" si="2"/>
        <v/>
      </c>
      <c r="AA57" s="89" t="str">
        <f t="shared" si="50"/>
        <v/>
      </c>
      <c r="AB57" s="91" t="str">
        <f t="shared" si="4"/>
        <v/>
      </c>
      <c r="AC57" s="89" t="str">
        <f t="shared" si="54"/>
        <v/>
      </c>
      <c r="AD57" s="92" t="str">
        <f t="shared" si="55"/>
        <v/>
      </c>
      <c r="AE57" s="88"/>
      <c r="AF57" s="113"/>
      <c r="AG57" s="113"/>
      <c r="AH57" s="93"/>
      <c r="AI57" s="93"/>
      <c r="AJ57" s="113"/>
      <c r="AK57" s="120"/>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t="151.5" hidden="1" customHeight="1" x14ac:dyDescent="0.3">
      <c r="B58" s="322">
        <v>8</v>
      </c>
      <c r="C58" s="314"/>
      <c r="D58" s="314"/>
      <c r="E58" s="314"/>
      <c r="F58" s="315"/>
      <c r="G58" s="314"/>
      <c r="H58" s="323"/>
      <c r="I58" s="320" t="str">
        <f>IF(H58&lt;=0,"",IF(H58&lt;=2,"Muy Baja",IF(H58&lt;=24,"Baja",IF(H58&lt;=500,"Media",IF(H58&lt;=5000,"Alta","Muy Alta")))))</f>
        <v/>
      </c>
      <c r="J58" s="319" t="str">
        <f>IF(I58="","",IF(I58="Muy Baja",0.2,IF(I58="Baja",0.4,IF(I58="Media",0.6,IF(I58="Alta",0.8,IF(I58="Muy Alta",1,))))))</f>
        <v/>
      </c>
      <c r="K58" s="324"/>
      <c r="L58" s="319">
        <f ca="1">IF(NOT(ISERROR(MATCH(K58,'Tabla Impacto'!$B$222:$B$224,0))),'Tabla Impacto'!$F$224&amp;"Por favor no seleccionar los criterios de impacto(Afectación Económica o presupuestal y Pérdida Reputacional)",K58)</f>
        <v>0</v>
      </c>
      <c r="M58" s="320" t="str">
        <f ca="1">IF(OR(L58='Tabla Impacto'!$C$12,L58='Tabla Impacto'!$D$12),"Leve",IF(OR(L58='Tabla Impacto'!$C$13,L58='Tabla Impacto'!$D$13),"Menor",IF(OR(L58='Tabla Impacto'!$C$14,L58='Tabla Impacto'!$D$14),"Moderado",IF(OR(L58='Tabla Impacto'!$C$15,L58='Tabla Impacto'!$D$15),"Mayor",IF(OR(L58='Tabla Impacto'!$C$16,L58='Tabla Impacto'!$D$16),"Catastrófico","")))))</f>
        <v/>
      </c>
      <c r="N58" s="319" t="str">
        <f ca="1">IF(M58="","",IF(M58="Leve",0.2,IF(M58="Menor",0.4,IF(M58="Moderado",0.6,IF(M58="Mayor",0.8,IF(M58="Catastrófico",1,))))))</f>
        <v/>
      </c>
      <c r="O58" s="321" t="str">
        <f ca="1">IF(OR(AND(I58="Muy Baja",M58="Leve"),AND(I58="Muy Baja",M58="Menor"),AND(I58="Baja",M58="Leve")),"Bajo",IF(OR(AND(I58="Muy baja",M58="Moderado"),AND(I58="Baja",M58="Menor"),AND(I58="Baja",M58="Moderado"),AND(I58="Media",M58="Leve"),AND(I58="Media",M58="Menor"),AND(I58="Media",M58="Moderado"),AND(I58="Alta",M58="Leve"),AND(I58="Alta",M58="Menor")),"Moderado",IF(OR(AND(I58="Muy Baja",M58="Mayor"),AND(I58="Baja",M58="Mayor"),AND(I58="Media",M58="Mayor"),AND(I58="Alta",M58="Moderado"),AND(I58="Alta",M58="Mayor"),AND(I58="Muy Alta",M58="Leve"),AND(I58="Muy Alta",M58="Menor"),AND(I58="Muy Alta",M58="Moderado"),AND(I58="Muy Alta",M58="Mayor")),"Alto",IF(OR(AND(I58="Muy Baja",M58="Catastrófico"),AND(I58="Baja",M58="Catastrófico"),AND(I58="Media",M58="Catastrófico"),AND(I58="Alta",M58="Catastrófico"),AND(I58="Muy Alta",M58="Catastrófico")),"Extremo",""))))</f>
        <v/>
      </c>
      <c r="P58" s="112">
        <v>1</v>
      </c>
      <c r="Q58" s="86"/>
      <c r="R58" s="87" t="str">
        <f>IF(OR(S58="Preventivo",S58="Detectivo"),"Probabilidad",IF(S58="Correctivo","Impacto",""))</f>
        <v/>
      </c>
      <c r="S58" s="88"/>
      <c r="T58" s="88"/>
      <c r="U58" s="89" t="str">
        <f>IF(AND(S58="Preventivo",T58="Automático"),"50%",IF(AND(S58="Preventivo",T58="Manual"),"40%",IF(AND(S58="Detectivo",T58="Automático"),"40%",IF(AND(S58="Detectivo",T58="Manual"),"30%",IF(AND(S58="Correctivo",T58="Automático"),"35%",IF(AND(S58="Correctivo",T58="Manual"),"25%",""))))))</f>
        <v/>
      </c>
      <c r="V58" s="88"/>
      <c r="W58" s="88"/>
      <c r="X58" s="88"/>
      <c r="Y58" s="90" t="str">
        <f>IFERROR(IF(R58="Probabilidad",(J58-(+J58*U58)),IF(R58="Impacto",J58,"")),"")</f>
        <v/>
      </c>
      <c r="Z58" s="91" t="str">
        <f>IFERROR(IF(Y58="","",IF(Y58&lt;=0.2,"Muy Baja",IF(Y58&lt;=0.4,"Baja",IF(Y58&lt;=0.6,"Media",IF(Y58&lt;=0.8,"Alta","Muy Alta"))))),"")</f>
        <v/>
      </c>
      <c r="AA58" s="89" t="str">
        <f>+Y58</f>
        <v/>
      </c>
      <c r="AB58" s="91" t="str">
        <f>IFERROR(IF(AC58="","",IF(AC58&lt;=0.2,"Leve",IF(AC58&lt;=0.4,"Menor",IF(AC58&lt;=0.6,"Moderado",IF(AC58&lt;=0.8,"Mayor","Catastrófico"))))),"")</f>
        <v/>
      </c>
      <c r="AC58" s="89" t="str">
        <f>IFERROR(IF(R58="Impacto",(N58-(+N58*U58)),IF(R58="Probabilidad",N58,"")),"")</f>
        <v/>
      </c>
      <c r="AD58" s="92" t="str">
        <f>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88"/>
      <c r="AF58" s="113"/>
      <c r="AG58" s="113"/>
      <c r="AH58" s="93"/>
      <c r="AI58" s="93"/>
      <c r="AJ58" s="113"/>
      <c r="AK58" s="120"/>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t="151.5" hidden="1" customHeight="1" x14ac:dyDescent="0.3">
      <c r="B59" s="322"/>
      <c r="C59" s="314"/>
      <c r="D59" s="314"/>
      <c r="E59" s="314"/>
      <c r="F59" s="315"/>
      <c r="G59" s="314"/>
      <c r="H59" s="323"/>
      <c r="I59" s="320"/>
      <c r="J59" s="319"/>
      <c r="K59" s="324"/>
      <c r="L59" s="319">
        <f ca="1">IF(NOT(ISERROR(MATCH(K59,_xlfn.ANCHORARRAY(F70),0))),J72&amp;"Por favor no seleccionar los criterios de impacto",K59)</f>
        <v>0</v>
      </c>
      <c r="M59" s="320"/>
      <c r="N59" s="319"/>
      <c r="O59" s="321"/>
      <c r="P59" s="112">
        <v>2</v>
      </c>
      <c r="Q59" s="86"/>
      <c r="R59" s="87" t="str">
        <f>IF(OR(S59="Preventivo",S59="Detectivo"),"Probabilidad",IF(S59="Correctivo","Impacto",""))</f>
        <v/>
      </c>
      <c r="S59" s="88"/>
      <c r="T59" s="88"/>
      <c r="U59" s="89" t="str">
        <f t="shared" ref="U59:U63" si="56">IF(AND(S59="Preventivo",T59="Automático"),"50%",IF(AND(S59="Preventivo",T59="Manual"),"40%",IF(AND(S59="Detectivo",T59="Automático"),"40%",IF(AND(S59="Detectivo",T59="Manual"),"30%",IF(AND(S59="Correctivo",T59="Automático"),"35%",IF(AND(S59="Correctivo",T59="Manual"),"25%",""))))))</f>
        <v/>
      </c>
      <c r="V59" s="88"/>
      <c r="W59" s="88"/>
      <c r="X59" s="88"/>
      <c r="Y59" s="90" t="str">
        <f>IFERROR(IF(AND(R58="Probabilidad",R59="Probabilidad"),(AA58-(+AA58*U59)),IF(R59="Probabilidad",(J58-(+J58*U59)),IF(R59="Impacto",AA58,""))),"")</f>
        <v/>
      </c>
      <c r="Z59" s="91" t="str">
        <f t="shared" si="2"/>
        <v/>
      </c>
      <c r="AA59" s="89" t="str">
        <f t="shared" ref="AA59:AA63" si="57">+Y59</f>
        <v/>
      </c>
      <c r="AB59" s="91" t="str">
        <f t="shared" si="4"/>
        <v/>
      </c>
      <c r="AC59" s="89" t="str">
        <f>IFERROR(IF(AND(R58="Impacto",R59="Impacto"),(AC52-(+AC52*U59)),IF(R59="Impacto",($N$58-(+$N$58*U59)),IF(R59="Probabilidad",AC52,""))),"")</f>
        <v/>
      </c>
      <c r="AD59" s="92" t="str">
        <f t="shared" ref="AD59:AD60" si="58">IFERROR(IF(OR(AND(Z59="Muy Baja",AB59="Leve"),AND(Z59="Muy Baja",AB59="Menor"),AND(Z59="Baja",AB59="Leve")),"Bajo",IF(OR(AND(Z59="Muy baja",AB59="Moderado"),AND(Z59="Baja",AB59="Menor"),AND(Z59="Baja",AB59="Moderado"),AND(Z59="Media",AB59="Leve"),AND(Z59="Media",AB59="Menor"),AND(Z59="Media",AB59="Moderado"),AND(Z59="Alta",AB59="Leve"),AND(Z59="Alta",AB59="Menor")),"Moderado",IF(OR(AND(Z59="Muy Baja",AB59="Mayor"),AND(Z59="Baja",AB59="Mayor"),AND(Z59="Media",AB59="Mayor"),AND(Z59="Alta",AB59="Moderado"),AND(Z59="Alta",AB59="Mayor"),AND(Z59="Muy Alta",AB59="Leve"),AND(Z59="Muy Alta",AB59="Menor"),AND(Z59="Muy Alta",AB59="Moderado"),AND(Z59="Muy Alta",AB59="Mayor")),"Alto",IF(OR(AND(Z59="Muy Baja",AB59="Catastrófico"),AND(Z59="Baja",AB59="Catastrófico"),AND(Z59="Media",AB59="Catastrófico"),AND(Z59="Alta",AB59="Catastrófico"),AND(Z59="Muy Alta",AB59="Catastrófico")),"Extremo","")))),"")</f>
        <v/>
      </c>
      <c r="AE59" s="88"/>
      <c r="AF59" s="113"/>
      <c r="AG59" s="113"/>
      <c r="AH59" s="93"/>
      <c r="AI59" s="93"/>
      <c r="AJ59" s="113"/>
      <c r="AK59" s="120"/>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151.5" hidden="1" customHeight="1" x14ac:dyDescent="0.3">
      <c r="B60" s="322"/>
      <c r="C60" s="314"/>
      <c r="D60" s="314"/>
      <c r="E60" s="314"/>
      <c r="F60" s="315"/>
      <c r="G60" s="314"/>
      <c r="H60" s="323"/>
      <c r="I60" s="320"/>
      <c r="J60" s="319"/>
      <c r="K60" s="324"/>
      <c r="L60" s="319">
        <f ca="1">IF(NOT(ISERROR(MATCH(K60,_xlfn.ANCHORARRAY(F71),0))),J73&amp;"Por favor no seleccionar los criterios de impacto",K60)</f>
        <v>0</v>
      </c>
      <c r="M60" s="320"/>
      <c r="N60" s="319"/>
      <c r="O60" s="321"/>
      <c r="P60" s="112">
        <v>3</v>
      </c>
      <c r="Q60" s="94"/>
      <c r="R60" s="87" t="str">
        <f>IF(OR(S60="Preventivo",S60="Detectivo"),"Probabilidad",IF(S60="Correctivo","Impacto",""))</f>
        <v/>
      </c>
      <c r="S60" s="88"/>
      <c r="T60" s="88"/>
      <c r="U60" s="89" t="str">
        <f t="shared" si="56"/>
        <v/>
      </c>
      <c r="V60" s="88"/>
      <c r="W60" s="88"/>
      <c r="X60" s="88"/>
      <c r="Y60" s="90" t="str">
        <f>IFERROR(IF(AND(R59="Probabilidad",R60="Probabilidad"),(AA59-(+AA59*U60)),IF(AND(R59="Impacto",R60="Probabilidad"),(AA58-(+AA58*U60)),IF(R60="Impacto",AA59,""))),"")</f>
        <v/>
      </c>
      <c r="Z60" s="91" t="str">
        <f t="shared" si="2"/>
        <v/>
      </c>
      <c r="AA60" s="89" t="str">
        <f t="shared" si="57"/>
        <v/>
      </c>
      <c r="AB60" s="91" t="str">
        <f t="shared" si="4"/>
        <v/>
      </c>
      <c r="AC60" s="89" t="str">
        <f>IFERROR(IF(AND(R59="Impacto",R60="Impacto"),(AC59-(+AC59*U60)),IF(AND(R59="Probabilidad",R60="Impacto"),(AC58-(+AC58*U60)),IF(R60="Probabilidad",AC59,""))),"")</f>
        <v/>
      </c>
      <c r="AD60" s="92" t="str">
        <f t="shared" si="58"/>
        <v/>
      </c>
      <c r="AE60" s="88"/>
      <c r="AF60" s="113"/>
      <c r="AG60" s="113"/>
      <c r="AH60" s="93"/>
      <c r="AI60" s="93"/>
      <c r="AJ60" s="113"/>
      <c r="AK60" s="120"/>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151.5" hidden="1" customHeight="1" x14ac:dyDescent="0.3">
      <c r="B61" s="322"/>
      <c r="C61" s="314"/>
      <c r="D61" s="314"/>
      <c r="E61" s="314"/>
      <c r="F61" s="315"/>
      <c r="G61" s="314"/>
      <c r="H61" s="323"/>
      <c r="I61" s="320"/>
      <c r="J61" s="319"/>
      <c r="K61" s="324"/>
      <c r="L61" s="319">
        <f ca="1">IF(NOT(ISERROR(MATCH(K61,_xlfn.ANCHORARRAY(F72),0))),J74&amp;"Por favor no seleccionar los criterios de impacto",K61)</f>
        <v>0</v>
      </c>
      <c r="M61" s="320"/>
      <c r="N61" s="319"/>
      <c r="O61" s="321"/>
      <c r="P61" s="112">
        <v>4</v>
      </c>
      <c r="Q61" s="86"/>
      <c r="R61" s="87" t="str">
        <f t="shared" ref="R61:R63" si="59">IF(OR(S61="Preventivo",S61="Detectivo"),"Probabilidad",IF(S61="Correctivo","Impacto",""))</f>
        <v/>
      </c>
      <c r="S61" s="88"/>
      <c r="T61" s="88"/>
      <c r="U61" s="89" t="str">
        <f t="shared" si="56"/>
        <v/>
      </c>
      <c r="V61" s="88"/>
      <c r="W61" s="88"/>
      <c r="X61" s="88"/>
      <c r="Y61" s="90" t="str">
        <f t="shared" ref="Y61:Y63" si="60">IFERROR(IF(AND(R60="Probabilidad",R61="Probabilidad"),(AA60-(+AA60*U61)),IF(AND(R60="Impacto",R61="Probabilidad"),(AA59-(+AA59*U61)),IF(R61="Impacto",AA60,""))),"")</f>
        <v/>
      </c>
      <c r="Z61" s="91" t="str">
        <f t="shared" si="2"/>
        <v/>
      </c>
      <c r="AA61" s="89" t="str">
        <f t="shared" si="57"/>
        <v/>
      </c>
      <c r="AB61" s="91" t="str">
        <f t="shared" si="4"/>
        <v/>
      </c>
      <c r="AC61" s="89" t="str">
        <f t="shared" ref="AC61:AC63" si="61">IFERROR(IF(AND(R60="Impacto",R61="Impacto"),(AC60-(+AC60*U61)),IF(AND(R60="Probabilidad",R61="Impacto"),(AC59-(+AC59*U61)),IF(R61="Probabilidad",AC60,""))),"")</f>
        <v/>
      </c>
      <c r="AD61" s="92" t="str">
        <f>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
      </c>
      <c r="AE61" s="88"/>
      <c r="AF61" s="113"/>
      <c r="AG61" s="113"/>
      <c r="AH61" s="93"/>
      <c r="AI61" s="93"/>
      <c r="AJ61" s="113"/>
      <c r="AK61" s="120"/>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151.5" hidden="1" customHeight="1" x14ac:dyDescent="0.3">
      <c r="B62" s="322"/>
      <c r="C62" s="314"/>
      <c r="D62" s="314"/>
      <c r="E62" s="314"/>
      <c r="F62" s="315"/>
      <c r="G62" s="314"/>
      <c r="H62" s="323"/>
      <c r="I62" s="320"/>
      <c r="J62" s="319"/>
      <c r="K62" s="324"/>
      <c r="L62" s="319">
        <f ca="1">IF(NOT(ISERROR(MATCH(K62,_xlfn.ANCHORARRAY(F73),0))),J75&amp;"Por favor no seleccionar los criterios de impacto",K62)</f>
        <v>0</v>
      </c>
      <c r="M62" s="320"/>
      <c r="N62" s="319"/>
      <c r="O62" s="321"/>
      <c r="P62" s="112">
        <v>5</v>
      </c>
      <c r="Q62" s="86"/>
      <c r="R62" s="87" t="str">
        <f t="shared" si="59"/>
        <v/>
      </c>
      <c r="S62" s="88"/>
      <c r="T62" s="88"/>
      <c r="U62" s="89" t="str">
        <f t="shared" si="56"/>
        <v/>
      </c>
      <c r="V62" s="88"/>
      <c r="W62" s="88"/>
      <c r="X62" s="88"/>
      <c r="Y62" s="90" t="str">
        <f t="shared" si="60"/>
        <v/>
      </c>
      <c r="Z62" s="91" t="str">
        <f t="shared" si="2"/>
        <v/>
      </c>
      <c r="AA62" s="89" t="str">
        <f t="shared" si="57"/>
        <v/>
      </c>
      <c r="AB62" s="91" t="str">
        <f t="shared" si="4"/>
        <v/>
      </c>
      <c r="AC62" s="89" t="str">
        <f t="shared" si="61"/>
        <v/>
      </c>
      <c r="AD62" s="92" t="str">
        <f t="shared" ref="AD62:AD63" si="62">IFERROR(IF(OR(AND(Z62="Muy Baja",AB62="Leve"),AND(Z62="Muy Baja",AB62="Menor"),AND(Z62="Baja",AB62="Leve")),"Bajo",IF(OR(AND(Z62="Muy baja",AB62="Moderado"),AND(Z62="Baja",AB62="Menor"),AND(Z62="Baja",AB62="Moderado"),AND(Z62="Media",AB62="Leve"),AND(Z62="Media",AB62="Menor"),AND(Z62="Media",AB62="Moderado"),AND(Z62="Alta",AB62="Leve"),AND(Z62="Alta",AB62="Menor")),"Moderado",IF(OR(AND(Z62="Muy Baja",AB62="Mayor"),AND(Z62="Baja",AB62="Mayor"),AND(Z62="Media",AB62="Mayor"),AND(Z62="Alta",AB62="Moderado"),AND(Z62="Alta",AB62="Mayor"),AND(Z62="Muy Alta",AB62="Leve"),AND(Z62="Muy Alta",AB62="Menor"),AND(Z62="Muy Alta",AB62="Moderado"),AND(Z62="Muy Alta",AB62="Mayor")),"Alto",IF(OR(AND(Z62="Muy Baja",AB62="Catastrófico"),AND(Z62="Baja",AB62="Catastrófico"),AND(Z62="Media",AB62="Catastrófico"),AND(Z62="Alta",AB62="Catastrófico"),AND(Z62="Muy Alta",AB62="Catastrófico")),"Extremo","")))),"")</f>
        <v/>
      </c>
      <c r="AE62" s="88"/>
      <c r="AF62" s="113"/>
      <c r="AG62" s="113"/>
      <c r="AH62" s="93"/>
      <c r="AI62" s="93"/>
      <c r="AJ62" s="113"/>
      <c r="AK62" s="120"/>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151.5" hidden="1" customHeight="1" x14ac:dyDescent="0.3">
      <c r="B63" s="322"/>
      <c r="C63" s="314"/>
      <c r="D63" s="314"/>
      <c r="E63" s="314"/>
      <c r="F63" s="315"/>
      <c r="G63" s="314"/>
      <c r="H63" s="323"/>
      <c r="I63" s="320"/>
      <c r="J63" s="319"/>
      <c r="K63" s="324"/>
      <c r="L63" s="319">
        <f ca="1">IF(NOT(ISERROR(MATCH(K63,_xlfn.ANCHORARRAY(F74),0))),J76&amp;"Por favor no seleccionar los criterios de impacto",K63)</f>
        <v>0</v>
      </c>
      <c r="M63" s="320"/>
      <c r="N63" s="319"/>
      <c r="O63" s="321"/>
      <c r="P63" s="112">
        <v>6</v>
      </c>
      <c r="Q63" s="86"/>
      <c r="R63" s="87" t="str">
        <f t="shared" si="59"/>
        <v/>
      </c>
      <c r="S63" s="88"/>
      <c r="T63" s="88"/>
      <c r="U63" s="89" t="str">
        <f t="shared" si="56"/>
        <v/>
      </c>
      <c r="V63" s="88"/>
      <c r="W63" s="88"/>
      <c r="X63" s="88"/>
      <c r="Y63" s="90" t="str">
        <f t="shared" si="60"/>
        <v/>
      </c>
      <c r="Z63" s="91" t="str">
        <f t="shared" si="2"/>
        <v/>
      </c>
      <c r="AA63" s="89" t="str">
        <f t="shared" si="57"/>
        <v/>
      </c>
      <c r="AB63" s="91" t="str">
        <f t="shared" si="4"/>
        <v/>
      </c>
      <c r="AC63" s="89" t="str">
        <f t="shared" si="61"/>
        <v/>
      </c>
      <c r="AD63" s="92" t="str">
        <f t="shared" si="62"/>
        <v/>
      </c>
      <c r="AE63" s="88"/>
      <c r="AF63" s="113"/>
      <c r="AG63" s="113"/>
      <c r="AH63" s="93"/>
      <c r="AI63" s="93"/>
      <c r="AJ63" s="113"/>
      <c r="AK63" s="120"/>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t="151.5" hidden="1" customHeight="1" x14ac:dyDescent="0.3">
      <c r="B64" s="322">
        <v>9</v>
      </c>
      <c r="C64" s="314"/>
      <c r="D64" s="314"/>
      <c r="E64" s="314"/>
      <c r="F64" s="315"/>
      <c r="G64" s="314"/>
      <c r="H64" s="323"/>
      <c r="I64" s="320" t="str">
        <f>IF(H64&lt;=0,"",IF(H64&lt;=2,"Muy Baja",IF(H64&lt;=24,"Baja",IF(H64&lt;=500,"Media",IF(H64&lt;=5000,"Alta","Muy Alta")))))</f>
        <v/>
      </c>
      <c r="J64" s="319" t="str">
        <f>IF(I64="","",IF(I64="Muy Baja",0.2,IF(I64="Baja",0.4,IF(I64="Media",0.6,IF(I64="Alta",0.8,IF(I64="Muy Alta",1,))))))</f>
        <v/>
      </c>
      <c r="K64" s="324"/>
      <c r="L64" s="319">
        <f ca="1">IF(NOT(ISERROR(MATCH(K64,'Tabla Impacto'!$B$222:$B$224,0))),'Tabla Impacto'!$F$224&amp;"Por favor no seleccionar los criterios de impacto(Afectación Económica o presupuestal y Pérdida Reputacional)",K64)</f>
        <v>0</v>
      </c>
      <c r="M64" s="320" t="str">
        <f ca="1">IF(OR(L64='Tabla Impacto'!$C$12,L64='Tabla Impacto'!$D$12),"Leve",IF(OR(L64='Tabla Impacto'!$C$13,L64='Tabla Impacto'!$D$13),"Menor",IF(OR(L64='Tabla Impacto'!$C$14,L64='Tabla Impacto'!$D$14),"Moderado",IF(OR(L64='Tabla Impacto'!$C$15,L64='Tabla Impacto'!$D$15),"Mayor",IF(OR(L64='Tabla Impacto'!$C$16,L64='Tabla Impacto'!$D$16),"Catastrófico","")))))</f>
        <v/>
      </c>
      <c r="N64" s="319" t="str">
        <f ca="1">IF(M64="","",IF(M64="Leve",0.2,IF(M64="Menor",0.4,IF(M64="Moderado",0.6,IF(M64="Mayor",0.8,IF(M64="Catastrófico",1,))))))</f>
        <v/>
      </c>
      <c r="O64" s="321" t="str">
        <f ca="1">IF(OR(AND(I64="Muy Baja",M64="Leve"),AND(I64="Muy Baja",M64="Menor"),AND(I64="Baja",M64="Leve")),"Bajo",IF(OR(AND(I64="Muy baja",M64="Moderado"),AND(I64="Baja",M64="Menor"),AND(I64="Baja",M64="Moderado"),AND(I64="Media",M64="Leve"),AND(I64="Media",M64="Menor"),AND(I64="Media",M64="Moderado"),AND(I64="Alta",M64="Leve"),AND(I64="Alta",M64="Menor")),"Moderado",IF(OR(AND(I64="Muy Baja",M64="Mayor"),AND(I64="Baja",M64="Mayor"),AND(I64="Media",M64="Mayor"),AND(I64="Alta",M64="Moderado"),AND(I64="Alta",M64="Mayor"),AND(I64="Muy Alta",M64="Leve"),AND(I64="Muy Alta",M64="Menor"),AND(I64="Muy Alta",M64="Moderado"),AND(I64="Muy Alta",M64="Mayor")),"Alto",IF(OR(AND(I64="Muy Baja",M64="Catastrófico"),AND(I64="Baja",M64="Catastrófico"),AND(I64="Media",M64="Catastrófico"),AND(I64="Alta",M64="Catastrófico"),AND(I64="Muy Alta",M64="Catastrófico")),"Extremo",""))))</f>
        <v/>
      </c>
      <c r="P64" s="112">
        <v>1</v>
      </c>
      <c r="Q64" s="86"/>
      <c r="R64" s="87" t="str">
        <f>IF(OR(S64="Preventivo",S64="Detectivo"),"Probabilidad",IF(S64="Correctivo","Impacto",""))</f>
        <v/>
      </c>
      <c r="S64" s="88"/>
      <c r="T64" s="88"/>
      <c r="U64" s="89" t="str">
        <f>IF(AND(S64="Preventivo",T64="Automático"),"50%",IF(AND(S64="Preventivo",T64="Manual"),"40%",IF(AND(S64="Detectivo",T64="Automático"),"40%",IF(AND(S64="Detectivo",T64="Manual"),"30%",IF(AND(S64="Correctivo",T64="Automático"),"35%",IF(AND(S64="Correctivo",T64="Manual"),"25%",""))))))</f>
        <v/>
      </c>
      <c r="V64" s="88"/>
      <c r="W64" s="88"/>
      <c r="X64" s="88"/>
      <c r="Y64" s="90" t="str">
        <f>IFERROR(IF(R64="Probabilidad",(J64-(+J64*U64)),IF(R64="Impacto",J64,"")),"")</f>
        <v/>
      </c>
      <c r="Z64" s="91" t="str">
        <f>IFERROR(IF(Y64="","",IF(Y64&lt;=0.2,"Muy Baja",IF(Y64&lt;=0.4,"Baja",IF(Y64&lt;=0.6,"Media",IF(Y64&lt;=0.8,"Alta","Muy Alta"))))),"")</f>
        <v/>
      </c>
      <c r="AA64" s="89" t="str">
        <f>+Y64</f>
        <v/>
      </c>
      <c r="AB64" s="91" t="str">
        <f>IFERROR(IF(AC64="","",IF(AC64&lt;=0.2,"Leve",IF(AC64&lt;=0.4,"Menor",IF(AC64&lt;=0.6,"Moderado",IF(AC64&lt;=0.8,"Mayor","Catastrófico"))))),"")</f>
        <v/>
      </c>
      <c r="AC64" s="89" t="str">
        <f>IFERROR(IF(R64="Impacto",(N64-(+N64*U64)),IF(R64="Probabilidad",N64,"")),"")</f>
        <v/>
      </c>
      <c r="AD64" s="92" t="str">
        <f>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88"/>
      <c r="AF64" s="113"/>
      <c r="AG64" s="113"/>
      <c r="AH64" s="93"/>
      <c r="AI64" s="93"/>
      <c r="AJ64" s="113"/>
      <c r="AK64" s="120"/>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t="151.5" hidden="1" customHeight="1" x14ac:dyDescent="0.3">
      <c r="B65" s="322"/>
      <c r="C65" s="314"/>
      <c r="D65" s="314"/>
      <c r="E65" s="314"/>
      <c r="F65" s="315"/>
      <c r="G65" s="314"/>
      <c r="H65" s="323"/>
      <c r="I65" s="320"/>
      <c r="J65" s="319"/>
      <c r="K65" s="324"/>
      <c r="L65" s="319">
        <f ca="1">IF(NOT(ISERROR(MATCH(K65,_xlfn.ANCHORARRAY(F76),0))),J78&amp;"Por favor no seleccionar los criterios de impacto",K65)</f>
        <v>0</v>
      </c>
      <c r="M65" s="320"/>
      <c r="N65" s="319"/>
      <c r="O65" s="321"/>
      <c r="P65" s="112">
        <v>2</v>
      </c>
      <c r="Q65" s="86"/>
      <c r="R65" s="87" t="str">
        <f>IF(OR(S65="Preventivo",S65="Detectivo"),"Probabilidad",IF(S65="Correctivo","Impacto",""))</f>
        <v/>
      </c>
      <c r="S65" s="88"/>
      <c r="T65" s="88"/>
      <c r="U65" s="89" t="str">
        <f t="shared" ref="U65:U69" si="63">IF(AND(S65="Preventivo",T65="Automático"),"50%",IF(AND(S65="Preventivo",T65="Manual"),"40%",IF(AND(S65="Detectivo",T65="Automático"),"40%",IF(AND(S65="Detectivo",T65="Manual"),"30%",IF(AND(S65="Correctivo",T65="Automático"),"35%",IF(AND(S65="Correctivo",T65="Manual"),"25%",""))))))</f>
        <v/>
      </c>
      <c r="V65" s="88"/>
      <c r="W65" s="88"/>
      <c r="X65" s="88"/>
      <c r="Y65" s="90" t="str">
        <f>IFERROR(IF(AND(R64="Probabilidad",R65="Probabilidad"),(AA64-(+AA64*U65)),IF(R65="Probabilidad",(J64-(+J64*U65)),IF(R65="Impacto",AA64,""))),"")</f>
        <v/>
      </c>
      <c r="Z65" s="91" t="str">
        <f t="shared" si="2"/>
        <v/>
      </c>
      <c r="AA65" s="89" t="str">
        <f t="shared" ref="AA65:AA69" si="64">+Y65</f>
        <v/>
      </c>
      <c r="AB65" s="91" t="str">
        <f t="shared" si="4"/>
        <v/>
      </c>
      <c r="AC65" s="89" t="str">
        <f>IFERROR(IF(AND(R64="Impacto",R65="Impacto"),(AC58-(+AC58*U65)),IF(R65="Impacto",($N$64-(+$N$64*U65)),IF(R65="Probabilidad",AC58,""))),"")</f>
        <v/>
      </c>
      <c r="AD65" s="92" t="str">
        <f t="shared" ref="AD65:AD66" si="65">IFERROR(IF(OR(AND(Z65="Muy Baja",AB65="Leve"),AND(Z65="Muy Baja",AB65="Menor"),AND(Z65="Baja",AB65="Leve")),"Bajo",IF(OR(AND(Z65="Muy baja",AB65="Moderado"),AND(Z65="Baja",AB65="Menor"),AND(Z65="Baja",AB65="Moderado"),AND(Z65="Media",AB65="Leve"),AND(Z65="Media",AB65="Menor"),AND(Z65="Media",AB65="Moderado"),AND(Z65="Alta",AB65="Leve"),AND(Z65="Alta",AB65="Menor")),"Moderado",IF(OR(AND(Z65="Muy Baja",AB65="Mayor"),AND(Z65="Baja",AB65="Mayor"),AND(Z65="Media",AB65="Mayor"),AND(Z65="Alta",AB65="Moderado"),AND(Z65="Alta",AB65="Mayor"),AND(Z65="Muy Alta",AB65="Leve"),AND(Z65="Muy Alta",AB65="Menor"),AND(Z65="Muy Alta",AB65="Moderado"),AND(Z65="Muy Alta",AB65="Mayor")),"Alto",IF(OR(AND(Z65="Muy Baja",AB65="Catastrófico"),AND(Z65="Baja",AB65="Catastrófico"),AND(Z65="Media",AB65="Catastrófico"),AND(Z65="Alta",AB65="Catastrófico"),AND(Z65="Muy Alta",AB65="Catastrófico")),"Extremo","")))),"")</f>
        <v/>
      </c>
      <c r="AE65" s="88"/>
      <c r="AF65" s="113"/>
      <c r="AG65" s="113"/>
      <c r="AH65" s="93"/>
      <c r="AI65" s="93"/>
      <c r="AJ65" s="113"/>
      <c r="AK65" s="120"/>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151.5" hidden="1" customHeight="1" x14ac:dyDescent="0.3">
      <c r="B66" s="322"/>
      <c r="C66" s="314"/>
      <c r="D66" s="314"/>
      <c r="E66" s="314"/>
      <c r="F66" s="315"/>
      <c r="G66" s="314"/>
      <c r="H66" s="323"/>
      <c r="I66" s="320"/>
      <c r="J66" s="319"/>
      <c r="K66" s="324"/>
      <c r="L66" s="319">
        <f ca="1">IF(NOT(ISERROR(MATCH(K66,_xlfn.ANCHORARRAY(F77),0))),J79&amp;"Por favor no seleccionar los criterios de impacto",K66)</f>
        <v>0</v>
      </c>
      <c r="M66" s="320"/>
      <c r="N66" s="319"/>
      <c r="O66" s="321"/>
      <c r="P66" s="112">
        <v>3</v>
      </c>
      <c r="Q66" s="94"/>
      <c r="R66" s="87" t="str">
        <f>IF(OR(S66="Preventivo",S66="Detectivo"),"Probabilidad",IF(S66="Correctivo","Impacto",""))</f>
        <v/>
      </c>
      <c r="S66" s="88"/>
      <c r="T66" s="88"/>
      <c r="U66" s="89" t="str">
        <f t="shared" si="63"/>
        <v/>
      </c>
      <c r="V66" s="88"/>
      <c r="W66" s="88"/>
      <c r="X66" s="88"/>
      <c r="Y66" s="90" t="str">
        <f>IFERROR(IF(AND(R65="Probabilidad",R66="Probabilidad"),(AA65-(+AA65*U66)),IF(AND(R65="Impacto",R66="Probabilidad"),(AA64-(+AA64*U66)),IF(R66="Impacto",AA65,""))),"")</f>
        <v/>
      </c>
      <c r="Z66" s="91" t="str">
        <f t="shared" si="2"/>
        <v/>
      </c>
      <c r="AA66" s="89" t="str">
        <f t="shared" si="64"/>
        <v/>
      </c>
      <c r="AB66" s="91" t="str">
        <f t="shared" si="4"/>
        <v/>
      </c>
      <c r="AC66" s="89" t="str">
        <f>IFERROR(IF(AND(R65="Impacto",R66="Impacto"),(AC65-(+AC65*U66)),IF(AND(R65="Probabilidad",R66="Impacto"),(AC64-(+AC64*U66)),IF(R66="Probabilidad",AC65,""))),"")</f>
        <v/>
      </c>
      <c r="AD66" s="92" t="str">
        <f t="shared" si="65"/>
        <v/>
      </c>
      <c r="AE66" s="88"/>
      <c r="AF66" s="113"/>
      <c r="AG66" s="113"/>
      <c r="AH66" s="93"/>
      <c r="AI66" s="93"/>
      <c r="AJ66" s="113"/>
      <c r="AK66" s="120"/>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idden="1" x14ac:dyDescent="0.3">
      <c r="B67" s="326"/>
      <c r="C67" s="327"/>
      <c r="D67" s="327"/>
      <c r="E67" s="327"/>
      <c r="F67" s="325"/>
      <c r="G67" s="328"/>
      <c r="H67" s="325"/>
      <c r="I67" s="325"/>
      <c r="J67" s="325"/>
      <c r="K67" s="325"/>
      <c r="L67" s="325"/>
      <c r="M67" s="325"/>
      <c r="N67" s="325"/>
      <c r="O67" s="325"/>
      <c r="P67" s="121"/>
      <c r="Q67" s="121"/>
      <c r="R67" s="121"/>
      <c r="S67" s="121"/>
      <c r="T67" s="121"/>
      <c r="U67" s="121"/>
      <c r="V67" s="121"/>
      <c r="W67" s="121"/>
      <c r="X67" s="121"/>
      <c r="Y67" s="121"/>
      <c r="Z67" s="121"/>
      <c r="AA67" s="121"/>
      <c r="AB67" s="121"/>
      <c r="AC67" s="121"/>
      <c r="AD67" s="121"/>
      <c r="AE67" s="121"/>
      <c r="AF67" s="121"/>
      <c r="AG67" s="122"/>
      <c r="AH67" s="121"/>
      <c r="AI67" s="121"/>
      <c r="AJ67" s="121"/>
      <c r="AK67" s="123"/>
    </row>
    <row r="68" spans="2:69" ht="151.5" hidden="1" customHeight="1" x14ac:dyDescent="0.3">
      <c r="B68" s="322"/>
      <c r="C68" s="314"/>
      <c r="D68" s="314"/>
      <c r="E68" s="314"/>
      <c r="F68" s="315"/>
      <c r="G68" s="314"/>
      <c r="H68" s="323"/>
      <c r="I68" s="320"/>
      <c r="J68" s="319"/>
      <c r="K68" s="324"/>
      <c r="L68" s="319">
        <f ca="1">IF(NOT(ISERROR(MATCH(K68,_xlfn.ANCHORARRAY(F79),0))),J81&amp;"Por favor no seleccionar los criterios de impacto",K68)</f>
        <v>0</v>
      </c>
      <c r="M68" s="320"/>
      <c r="N68" s="319"/>
      <c r="O68" s="321"/>
      <c r="P68" s="112">
        <v>5</v>
      </c>
      <c r="Q68" s="86"/>
      <c r="R68" s="87" t="str">
        <f t="shared" ref="R68:R69" si="66">IF(OR(S68="Preventivo",S68="Detectivo"),"Probabilidad",IF(S68="Correctivo","Impacto",""))</f>
        <v/>
      </c>
      <c r="S68" s="88"/>
      <c r="T68" s="88"/>
      <c r="U68" s="89" t="str">
        <f t="shared" si="63"/>
        <v/>
      </c>
      <c r="V68" s="88"/>
      <c r="W68" s="88"/>
      <c r="X68" s="88"/>
      <c r="Y68" s="90" t="str">
        <f t="shared" ref="Y68:Y69" si="67">IFERROR(IF(AND(R67="Probabilidad",R68="Probabilidad"),(AA67-(+AA67*U68)),IF(AND(R67="Impacto",R68="Probabilidad"),(AA66-(+AA66*U68)),IF(R68="Impacto",AA67,""))),"")</f>
        <v/>
      </c>
      <c r="Z68" s="91" t="str">
        <f t="shared" si="2"/>
        <v/>
      </c>
      <c r="AA68" s="89" t="str">
        <f t="shared" si="64"/>
        <v/>
      </c>
      <c r="AB68" s="91" t="str">
        <f t="shared" si="4"/>
        <v/>
      </c>
      <c r="AC68" s="89" t="str">
        <f t="shared" ref="AC68:AC69" si="68">IFERROR(IF(AND(R67="Impacto",R68="Impacto"),(AC67-(+AC67*U68)),IF(AND(R67="Probabilidad",R68="Impacto"),(AC66-(+AC66*U68)),IF(R68="Probabilidad",AC67,""))),"")</f>
        <v/>
      </c>
      <c r="AD68" s="92" t="str">
        <f t="shared" ref="AD68:AD69" si="69">IFERROR(IF(OR(AND(Z68="Muy Baja",AB68="Leve"),AND(Z68="Muy Baja",AB68="Menor"),AND(Z68="Baja",AB68="Leve")),"Bajo",IF(OR(AND(Z68="Muy baja",AB68="Moderado"),AND(Z68="Baja",AB68="Menor"),AND(Z68="Baja",AB68="Moderado"),AND(Z68="Media",AB68="Leve"),AND(Z68="Media",AB68="Menor"),AND(Z68="Media",AB68="Moderado"),AND(Z68="Alta",AB68="Leve"),AND(Z68="Alta",AB68="Menor")),"Moderado",IF(OR(AND(Z68="Muy Baja",AB68="Mayor"),AND(Z68="Baja",AB68="Mayor"),AND(Z68="Media",AB68="Mayor"),AND(Z68="Alta",AB68="Moderado"),AND(Z68="Alta",AB68="Mayor"),AND(Z68="Muy Alta",AB68="Leve"),AND(Z68="Muy Alta",AB68="Menor"),AND(Z68="Muy Alta",AB68="Moderado"),AND(Z68="Muy Alta",AB68="Mayor")),"Alto",IF(OR(AND(Z68="Muy Baja",AB68="Catastrófico"),AND(Z68="Baja",AB68="Catastrófico"),AND(Z68="Media",AB68="Catastrófico"),AND(Z68="Alta",AB68="Catastrófico"),AND(Z68="Muy Alta",AB68="Catastrófico")),"Extremo","")))),"")</f>
        <v/>
      </c>
      <c r="AE68" s="88"/>
      <c r="AF68" s="113"/>
      <c r="AG68" s="113"/>
      <c r="AH68" s="93"/>
      <c r="AI68" s="93"/>
      <c r="AJ68" s="113"/>
      <c r="AK68" s="120"/>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t="151.5" hidden="1" customHeight="1" x14ac:dyDescent="0.3">
      <c r="B69" s="322"/>
      <c r="C69" s="314"/>
      <c r="D69" s="314"/>
      <c r="E69" s="314"/>
      <c r="F69" s="315"/>
      <c r="G69" s="314"/>
      <c r="H69" s="323"/>
      <c r="I69" s="320"/>
      <c r="J69" s="319"/>
      <c r="K69" s="324"/>
      <c r="L69" s="319">
        <f ca="1">IF(NOT(ISERROR(MATCH(K69,_xlfn.ANCHORARRAY(F80),0))),J82&amp;"Por favor no seleccionar los criterios de impacto",K69)</f>
        <v>0</v>
      </c>
      <c r="M69" s="320"/>
      <c r="N69" s="319"/>
      <c r="O69" s="321"/>
      <c r="P69" s="112">
        <v>6</v>
      </c>
      <c r="Q69" s="86"/>
      <c r="R69" s="87" t="str">
        <f t="shared" si="66"/>
        <v/>
      </c>
      <c r="S69" s="88"/>
      <c r="T69" s="88"/>
      <c r="U69" s="89" t="str">
        <f t="shared" si="63"/>
        <v/>
      </c>
      <c r="V69" s="88"/>
      <c r="W69" s="88"/>
      <c r="X69" s="88"/>
      <c r="Y69" s="90" t="str">
        <f t="shared" si="67"/>
        <v/>
      </c>
      <c r="Z69" s="91" t="str">
        <f t="shared" si="2"/>
        <v/>
      </c>
      <c r="AA69" s="89" t="str">
        <f t="shared" si="64"/>
        <v/>
      </c>
      <c r="AB69" s="91" t="str">
        <f t="shared" si="4"/>
        <v/>
      </c>
      <c r="AC69" s="89" t="str">
        <f t="shared" si="68"/>
        <v/>
      </c>
      <c r="AD69" s="92" t="str">
        <f t="shared" si="69"/>
        <v/>
      </c>
      <c r="AE69" s="88"/>
      <c r="AF69" s="113"/>
      <c r="AG69" s="113"/>
      <c r="AH69" s="93"/>
      <c r="AI69" s="93"/>
      <c r="AJ69" s="113"/>
      <c r="AK69" s="120"/>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2:69" ht="151.5" hidden="1" customHeight="1" x14ac:dyDescent="0.3">
      <c r="B70" s="322">
        <v>10</v>
      </c>
      <c r="C70" s="314"/>
      <c r="D70" s="314"/>
      <c r="E70" s="314"/>
      <c r="F70" s="315"/>
      <c r="G70" s="314"/>
      <c r="H70" s="323"/>
      <c r="I70" s="320" t="str">
        <f>IF(H70&lt;=0,"",IF(H70&lt;=2,"Muy Baja",IF(H70&lt;=24,"Baja",IF(H70&lt;=500,"Media",IF(H70&lt;=5000,"Alta","Muy Alta")))))</f>
        <v/>
      </c>
      <c r="J70" s="319" t="str">
        <f>IF(I70="","",IF(I70="Muy Baja",0.2,IF(I70="Baja",0.4,IF(I70="Media",0.6,IF(I70="Alta",0.8,IF(I70="Muy Alta",1,))))))</f>
        <v/>
      </c>
      <c r="K70" s="324"/>
      <c r="L70" s="319">
        <f ca="1">IF(NOT(ISERROR(MATCH(K70,'Tabla Impacto'!$B$222:$B$224,0))),'Tabla Impacto'!$F$224&amp;"Por favor no seleccionar los criterios de impacto(Afectación Económica o presupuestal y Pérdida Reputacional)",K70)</f>
        <v>0</v>
      </c>
      <c r="M70" s="320" t="str">
        <f ca="1">IF(OR(L70='Tabla Impacto'!$C$12,L70='Tabla Impacto'!$D$12),"Leve",IF(OR(L70='Tabla Impacto'!$C$13,L70='Tabla Impacto'!$D$13),"Menor",IF(OR(L70='Tabla Impacto'!$C$14,L70='Tabla Impacto'!$D$14),"Moderado",IF(OR(L70='Tabla Impacto'!$C$15,L70='Tabla Impacto'!$D$15),"Mayor",IF(OR(L70='Tabla Impacto'!$C$16,L70='Tabla Impacto'!$D$16),"Catastrófico","")))))</f>
        <v/>
      </c>
      <c r="N70" s="319" t="str">
        <f ca="1">IF(M70="","",IF(M70="Leve",0.2,IF(M70="Menor",0.4,IF(M70="Moderado",0.6,IF(M70="Mayor",0.8,IF(M70="Catastrófico",1,))))))</f>
        <v/>
      </c>
      <c r="O70" s="321" t="str">
        <f ca="1">IF(OR(AND(I70="Muy Baja",M70="Leve"),AND(I70="Muy Baja",M70="Menor"),AND(I70="Baja",M70="Leve")),"Bajo",IF(OR(AND(I70="Muy baja",M70="Moderado"),AND(I70="Baja",M70="Menor"),AND(I70="Baja",M70="Moderado"),AND(I70="Media",M70="Leve"),AND(I70="Media",M70="Menor"),AND(I70="Media",M70="Moderado"),AND(I70="Alta",M70="Leve"),AND(I70="Alta",M70="Menor")),"Moderado",IF(OR(AND(I70="Muy Baja",M70="Mayor"),AND(I70="Baja",M70="Mayor"),AND(I70="Media",M70="Mayor"),AND(I70="Alta",M70="Moderado"),AND(I70="Alta",M70="Mayor"),AND(I70="Muy Alta",M70="Leve"),AND(I70="Muy Alta",M70="Menor"),AND(I70="Muy Alta",M70="Moderado"),AND(I70="Muy Alta",M70="Mayor")),"Alto",IF(OR(AND(I70="Muy Baja",M70="Catastrófico"),AND(I70="Baja",M70="Catastrófico"),AND(I70="Media",M70="Catastrófico"),AND(I70="Alta",M70="Catastrófico"),AND(I70="Muy Alta",M70="Catastrófico")),"Extremo",""))))</f>
        <v/>
      </c>
      <c r="P70" s="112">
        <v>1</v>
      </c>
      <c r="Q70" s="86"/>
      <c r="R70" s="87" t="str">
        <f>IF(OR(S70="Preventivo",S70="Detectivo"),"Probabilidad",IF(S70="Correctivo","Impacto",""))</f>
        <v/>
      </c>
      <c r="S70" s="88"/>
      <c r="T70" s="88"/>
      <c r="U70" s="89" t="str">
        <f>IF(AND(S70="Preventivo",T70="Automático"),"50%",IF(AND(S70="Preventivo",T70="Manual"),"40%",IF(AND(S70="Detectivo",T70="Automático"),"40%",IF(AND(S70="Detectivo",T70="Manual"),"30%",IF(AND(S70="Correctivo",T70="Automático"),"35%",IF(AND(S70="Correctivo",T70="Manual"),"25%",""))))))</f>
        <v/>
      </c>
      <c r="V70" s="88"/>
      <c r="W70" s="88"/>
      <c r="X70" s="88"/>
      <c r="Y70" s="90" t="str">
        <f>IFERROR(IF(R70="Probabilidad",(J70-(+J70*U70)),IF(R70="Impacto",J70,"")),"")</f>
        <v/>
      </c>
      <c r="Z70" s="91" t="str">
        <f>IFERROR(IF(Y70="","",IF(Y70&lt;=0.2,"Muy Baja",IF(Y70&lt;=0.4,"Baja",IF(Y70&lt;=0.6,"Media",IF(Y70&lt;=0.8,"Alta","Muy Alta"))))),"")</f>
        <v/>
      </c>
      <c r="AA70" s="89" t="str">
        <f>+Y70</f>
        <v/>
      </c>
      <c r="AB70" s="91" t="str">
        <f>IFERROR(IF(AC70="","",IF(AC70&lt;=0.2,"Leve",IF(AC70&lt;=0.4,"Menor",IF(AC70&lt;=0.6,"Moderado",IF(AC70&lt;=0.8,"Mayor","Catastrófico"))))),"")</f>
        <v/>
      </c>
      <c r="AC70" s="89" t="str">
        <f>IFERROR(IF(R70="Impacto",(N70-(+N70*U70)),IF(R70="Probabilidad",N70,"")),"")</f>
        <v/>
      </c>
      <c r="AD70" s="92" t="str">
        <f>IFERROR(IF(OR(AND(Z70="Muy Baja",AB70="Leve"),AND(Z70="Muy Baja",AB70="Menor"),AND(Z70="Baja",AB70="Leve")),"Bajo",IF(OR(AND(Z70="Muy baja",AB70="Moderado"),AND(Z70="Baja",AB70="Menor"),AND(Z70="Baja",AB70="Moderado"),AND(Z70="Media",AB70="Leve"),AND(Z70="Media",AB70="Menor"),AND(Z70="Media",AB70="Moderado"),AND(Z70="Alta",AB70="Leve"),AND(Z70="Alta",AB70="Menor")),"Moderado",IF(OR(AND(Z70="Muy Baja",AB70="Mayor"),AND(Z70="Baja",AB70="Mayor"),AND(Z70="Media",AB70="Mayor"),AND(Z70="Alta",AB70="Moderado"),AND(Z70="Alta",AB70="Mayor"),AND(Z70="Muy Alta",AB70="Leve"),AND(Z70="Muy Alta",AB70="Menor"),AND(Z70="Muy Alta",AB70="Moderado"),AND(Z70="Muy Alta",AB70="Mayor")),"Alto",IF(OR(AND(Z70="Muy Baja",AB70="Catastrófico"),AND(Z70="Baja",AB70="Catastrófico"),AND(Z70="Media",AB70="Catastrófico"),AND(Z70="Alta",AB70="Catastrófico"),AND(Z70="Muy Alta",AB70="Catastrófico")),"Extremo","")))),"")</f>
        <v/>
      </c>
      <c r="AE70" s="88"/>
      <c r="AF70" s="113"/>
      <c r="AG70" s="113"/>
      <c r="AH70" s="93"/>
      <c r="AI70" s="93"/>
      <c r="AJ70" s="113"/>
      <c r="AK70" s="120"/>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t="151.5" hidden="1" customHeight="1" x14ac:dyDescent="0.3">
      <c r="B71" s="322"/>
      <c r="C71" s="314"/>
      <c r="D71" s="314"/>
      <c r="E71" s="314"/>
      <c r="F71" s="315"/>
      <c r="G71" s="314"/>
      <c r="H71" s="323"/>
      <c r="I71" s="320"/>
      <c r="J71" s="319"/>
      <c r="K71" s="324"/>
      <c r="L71" s="319">
        <f ca="1">IF(NOT(ISERROR(MATCH(K71,_xlfn.ANCHORARRAY(F82),0))),J84&amp;"Por favor no seleccionar los criterios de impacto",K71)</f>
        <v>0</v>
      </c>
      <c r="M71" s="320"/>
      <c r="N71" s="319"/>
      <c r="O71" s="321"/>
      <c r="P71" s="112">
        <v>2</v>
      </c>
      <c r="Q71" s="86"/>
      <c r="R71" s="87" t="str">
        <f>IF(OR(S71="Preventivo",S71="Detectivo"),"Probabilidad",IF(S71="Correctivo","Impacto",""))</f>
        <v/>
      </c>
      <c r="S71" s="88"/>
      <c r="T71" s="88"/>
      <c r="U71" s="89" t="str">
        <f t="shared" ref="U71:U75" si="70">IF(AND(S71="Preventivo",T71="Automático"),"50%",IF(AND(S71="Preventivo",T71="Manual"),"40%",IF(AND(S71="Detectivo",T71="Automático"),"40%",IF(AND(S71="Detectivo",T71="Manual"),"30%",IF(AND(S71="Correctivo",T71="Automático"),"35%",IF(AND(S71="Correctivo",T71="Manual"),"25%",""))))))</f>
        <v/>
      </c>
      <c r="V71" s="88"/>
      <c r="W71" s="88"/>
      <c r="X71" s="88"/>
      <c r="Y71" s="90" t="str">
        <f>IFERROR(IF(AND(R70="Probabilidad",R71="Probabilidad"),(AA70-(+AA70*U71)),IF(R71="Probabilidad",(J70-(+J70*U71)),IF(R71="Impacto",AA70,""))),"")</f>
        <v/>
      </c>
      <c r="Z71" s="91" t="str">
        <f t="shared" si="2"/>
        <v/>
      </c>
      <c r="AA71" s="89" t="str">
        <f t="shared" ref="AA71:AA75" si="71">+Y71</f>
        <v/>
      </c>
      <c r="AB71" s="91" t="str">
        <f t="shared" si="4"/>
        <v/>
      </c>
      <c r="AC71" s="89" t="str">
        <f>IFERROR(IF(AND(R70="Impacto",R71="Impacto"),(AC64-(+AC64*U71)),IF(R71="Impacto",($N$70-(+$N$70*U71)),IF(R71="Probabilidad",AC64,""))),"")</f>
        <v/>
      </c>
      <c r="AD71" s="92" t="str">
        <f t="shared" ref="AD71:AD72" si="72">IFERROR(IF(OR(AND(Z71="Muy Baja",AB71="Leve"),AND(Z71="Muy Baja",AB71="Menor"),AND(Z71="Baja",AB71="Leve")),"Bajo",IF(OR(AND(Z71="Muy baja",AB71="Moderado"),AND(Z71="Baja",AB71="Menor"),AND(Z71="Baja",AB71="Moderado"),AND(Z71="Media",AB71="Leve"),AND(Z71="Media",AB71="Menor"),AND(Z71="Media",AB71="Moderado"),AND(Z71="Alta",AB71="Leve"),AND(Z71="Alta",AB71="Menor")),"Moderado",IF(OR(AND(Z71="Muy Baja",AB71="Mayor"),AND(Z71="Baja",AB71="Mayor"),AND(Z71="Media",AB71="Mayor"),AND(Z71="Alta",AB71="Moderado"),AND(Z71="Alta",AB71="Mayor"),AND(Z71="Muy Alta",AB71="Leve"),AND(Z71="Muy Alta",AB71="Menor"),AND(Z71="Muy Alta",AB71="Moderado"),AND(Z71="Muy Alta",AB71="Mayor")),"Alto",IF(OR(AND(Z71="Muy Baja",AB71="Catastrófico"),AND(Z71="Baja",AB71="Catastrófico"),AND(Z71="Media",AB71="Catastrófico"),AND(Z71="Alta",AB71="Catastrófico"),AND(Z71="Muy Alta",AB71="Catastrófico")),"Extremo","")))),"")</f>
        <v/>
      </c>
      <c r="AE71" s="88"/>
      <c r="AF71" s="113"/>
      <c r="AG71" s="113"/>
      <c r="AH71" s="93"/>
      <c r="AI71" s="93"/>
      <c r="AJ71" s="113"/>
      <c r="AK71" s="120"/>
    </row>
    <row r="72" spans="2:69" ht="151.5" hidden="1" customHeight="1" x14ac:dyDescent="0.3">
      <c r="B72" s="322"/>
      <c r="C72" s="314"/>
      <c r="D72" s="314"/>
      <c r="E72" s="314"/>
      <c r="F72" s="315"/>
      <c r="G72" s="314"/>
      <c r="H72" s="323"/>
      <c r="I72" s="320"/>
      <c r="J72" s="319"/>
      <c r="K72" s="324"/>
      <c r="L72" s="319">
        <f ca="1">IF(NOT(ISERROR(MATCH(K72,_xlfn.ANCHORARRAY(F83),0))),J85&amp;"Por favor no seleccionar los criterios de impacto",K72)</f>
        <v>0</v>
      </c>
      <c r="M72" s="320"/>
      <c r="N72" s="319"/>
      <c r="O72" s="321"/>
      <c r="P72" s="112">
        <v>3</v>
      </c>
      <c r="Q72" s="94"/>
      <c r="R72" s="87" t="str">
        <f>IF(OR(S72="Preventivo",S72="Detectivo"),"Probabilidad",IF(S72="Correctivo","Impacto",""))</f>
        <v/>
      </c>
      <c r="S72" s="88"/>
      <c r="T72" s="88"/>
      <c r="U72" s="89" t="str">
        <f t="shared" si="70"/>
        <v/>
      </c>
      <c r="V72" s="88"/>
      <c r="W72" s="88"/>
      <c r="X72" s="88"/>
      <c r="Y72" s="90" t="str">
        <f>IFERROR(IF(AND(R71="Probabilidad",R72="Probabilidad"),(AA71-(+AA71*U72)),IF(AND(R71="Impacto",R72="Probabilidad"),(AA70-(+AA70*U72)),IF(R72="Impacto",AA71,""))),"")</f>
        <v/>
      </c>
      <c r="Z72" s="91" t="str">
        <f t="shared" si="2"/>
        <v/>
      </c>
      <c r="AA72" s="89" t="str">
        <f t="shared" si="71"/>
        <v/>
      </c>
      <c r="AB72" s="91" t="str">
        <f t="shared" si="4"/>
        <v/>
      </c>
      <c r="AC72" s="89" t="str">
        <f>IFERROR(IF(AND(R71="Impacto",R72="Impacto"),(AC71-(+AC71*U72)),IF(AND(R71="Probabilidad",R72="Impacto"),(AC70-(+AC70*U72)),IF(R72="Probabilidad",AC71,""))),"")</f>
        <v/>
      </c>
      <c r="AD72" s="92" t="str">
        <f t="shared" si="72"/>
        <v/>
      </c>
      <c r="AE72" s="88"/>
      <c r="AF72" s="113"/>
      <c r="AG72" s="113"/>
      <c r="AH72" s="93"/>
      <c r="AI72" s="93"/>
      <c r="AJ72" s="113"/>
      <c r="AK72" s="120"/>
    </row>
    <row r="73" spans="2:69" ht="151.5" hidden="1" customHeight="1" x14ac:dyDescent="0.3">
      <c r="B73" s="322"/>
      <c r="C73" s="314"/>
      <c r="D73" s="314"/>
      <c r="E73" s="314"/>
      <c r="F73" s="315"/>
      <c r="G73" s="314"/>
      <c r="H73" s="323"/>
      <c r="I73" s="320"/>
      <c r="J73" s="319"/>
      <c r="K73" s="324"/>
      <c r="L73" s="319">
        <f ca="1">IF(NOT(ISERROR(MATCH(K73,_xlfn.ANCHORARRAY(F84),0))),J86&amp;"Por favor no seleccionar los criterios de impacto",K73)</f>
        <v>0</v>
      </c>
      <c r="M73" s="320"/>
      <c r="N73" s="319"/>
      <c r="O73" s="321"/>
      <c r="P73" s="112">
        <v>4</v>
      </c>
      <c r="Q73" s="86"/>
      <c r="R73" s="87" t="str">
        <f t="shared" ref="R73:R75" si="73">IF(OR(S73="Preventivo",S73="Detectivo"),"Probabilidad",IF(S73="Correctivo","Impacto",""))</f>
        <v/>
      </c>
      <c r="S73" s="88"/>
      <c r="T73" s="88"/>
      <c r="U73" s="89" t="str">
        <f t="shared" si="70"/>
        <v/>
      </c>
      <c r="V73" s="88"/>
      <c r="W73" s="88"/>
      <c r="X73" s="88"/>
      <c r="Y73" s="90" t="str">
        <f t="shared" ref="Y73:Y75" si="74">IFERROR(IF(AND(R72="Probabilidad",R73="Probabilidad"),(AA72-(+AA72*U73)),IF(AND(R72="Impacto",R73="Probabilidad"),(AA71-(+AA71*U73)),IF(R73="Impacto",AA72,""))),"")</f>
        <v/>
      </c>
      <c r="Z73" s="91" t="str">
        <f t="shared" si="2"/>
        <v/>
      </c>
      <c r="AA73" s="89" t="str">
        <f t="shared" si="71"/>
        <v/>
      </c>
      <c r="AB73" s="91" t="str">
        <f t="shared" si="4"/>
        <v/>
      </c>
      <c r="AC73" s="89" t="str">
        <f t="shared" ref="AC73:AC75" si="75">IFERROR(IF(AND(R72="Impacto",R73="Impacto"),(AC72-(+AC72*U73)),IF(AND(R72="Probabilidad",R73="Impacto"),(AC71-(+AC71*U73)),IF(R73="Probabilidad",AC72,""))),"")</f>
        <v/>
      </c>
      <c r="AD73" s="92" t="str">
        <f>IFERROR(IF(OR(AND(Z73="Muy Baja",AB73="Leve"),AND(Z73="Muy Baja",AB73="Menor"),AND(Z73="Baja",AB73="Leve")),"Bajo",IF(OR(AND(Z73="Muy baja",AB73="Moderado"),AND(Z73="Baja",AB73="Menor"),AND(Z73="Baja",AB73="Moderado"),AND(Z73="Media",AB73="Leve"),AND(Z73="Media",AB73="Menor"),AND(Z73="Media",AB73="Moderado"),AND(Z73="Alta",AB73="Leve"),AND(Z73="Alta",AB73="Menor")),"Moderado",IF(OR(AND(Z73="Muy Baja",AB73="Mayor"),AND(Z73="Baja",AB73="Mayor"),AND(Z73="Media",AB73="Mayor"),AND(Z73="Alta",AB73="Moderado"),AND(Z73="Alta",AB73="Mayor"),AND(Z73="Muy Alta",AB73="Leve"),AND(Z73="Muy Alta",AB73="Menor"),AND(Z73="Muy Alta",AB73="Moderado"),AND(Z73="Muy Alta",AB73="Mayor")),"Alto",IF(OR(AND(Z73="Muy Baja",AB73="Catastrófico"),AND(Z73="Baja",AB73="Catastrófico"),AND(Z73="Media",AB73="Catastrófico"),AND(Z73="Alta",AB73="Catastrófico"),AND(Z73="Muy Alta",AB73="Catastrófico")),"Extremo","")))),"")</f>
        <v/>
      </c>
      <c r="AE73" s="88"/>
      <c r="AF73" s="113"/>
      <c r="AG73" s="113"/>
      <c r="AH73" s="93"/>
      <c r="AI73" s="93"/>
      <c r="AJ73" s="113"/>
      <c r="AK73" s="120"/>
    </row>
    <row r="74" spans="2:69" ht="151.5" hidden="1" customHeight="1" x14ac:dyDescent="0.3">
      <c r="B74" s="322"/>
      <c r="C74" s="314"/>
      <c r="D74" s="314"/>
      <c r="E74" s="314"/>
      <c r="F74" s="315"/>
      <c r="G74" s="314"/>
      <c r="H74" s="323"/>
      <c r="I74" s="320"/>
      <c r="J74" s="319"/>
      <c r="K74" s="324"/>
      <c r="L74" s="319">
        <f ca="1">IF(NOT(ISERROR(MATCH(K74,_xlfn.ANCHORARRAY(F85),0))),J87&amp;"Por favor no seleccionar los criterios de impacto",K74)</f>
        <v>0</v>
      </c>
      <c r="M74" s="320"/>
      <c r="N74" s="319"/>
      <c r="O74" s="321"/>
      <c r="P74" s="112">
        <v>5</v>
      </c>
      <c r="Q74" s="86"/>
      <c r="R74" s="87" t="str">
        <f t="shared" si="73"/>
        <v/>
      </c>
      <c r="S74" s="88"/>
      <c r="T74" s="88"/>
      <c r="U74" s="89" t="str">
        <f t="shared" si="70"/>
        <v/>
      </c>
      <c r="V74" s="88"/>
      <c r="W74" s="88"/>
      <c r="X74" s="88"/>
      <c r="Y74" s="90" t="str">
        <f t="shared" si="74"/>
        <v/>
      </c>
      <c r="Z74" s="91" t="str">
        <f t="shared" si="2"/>
        <v/>
      </c>
      <c r="AA74" s="89" t="str">
        <f t="shared" si="71"/>
        <v/>
      </c>
      <c r="AB74" s="91" t="str">
        <f t="shared" si="4"/>
        <v/>
      </c>
      <c r="AC74" s="89" t="str">
        <f t="shared" si="75"/>
        <v/>
      </c>
      <c r="AD74" s="92" t="str">
        <f t="shared" ref="AD74:AD75" si="76">IFERROR(IF(OR(AND(Z74="Muy Baja",AB74="Leve"),AND(Z74="Muy Baja",AB74="Menor"),AND(Z74="Baja",AB74="Leve")),"Bajo",IF(OR(AND(Z74="Muy baja",AB74="Moderado"),AND(Z74="Baja",AB74="Menor"),AND(Z74="Baja",AB74="Moderado"),AND(Z74="Media",AB74="Leve"),AND(Z74="Media",AB74="Menor"),AND(Z74="Media",AB74="Moderado"),AND(Z74="Alta",AB74="Leve"),AND(Z74="Alta",AB74="Menor")),"Moderado",IF(OR(AND(Z74="Muy Baja",AB74="Mayor"),AND(Z74="Baja",AB74="Mayor"),AND(Z74="Media",AB74="Mayor"),AND(Z74="Alta",AB74="Moderado"),AND(Z74="Alta",AB74="Mayor"),AND(Z74="Muy Alta",AB74="Leve"),AND(Z74="Muy Alta",AB74="Menor"),AND(Z74="Muy Alta",AB74="Moderado"),AND(Z74="Muy Alta",AB74="Mayor")),"Alto",IF(OR(AND(Z74="Muy Baja",AB74="Catastrófico"),AND(Z74="Baja",AB74="Catastrófico"),AND(Z74="Media",AB74="Catastrófico"),AND(Z74="Alta",AB74="Catastrófico"),AND(Z74="Muy Alta",AB74="Catastrófico")),"Extremo","")))),"")</f>
        <v/>
      </c>
      <c r="AE74" s="88"/>
      <c r="AF74" s="113"/>
      <c r="AG74" s="113"/>
      <c r="AH74" s="93"/>
      <c r="AI74" s="93"/>
      <c r="AJ74" s="113"/>
      <c r="AK74" s="120"/>
    </row>
    <row r="75" spans="2:69" ht="151.5" hidden="1" customHeight="1" x14ac:dyDescent="0.3">
      <c r="B75" s="335"/>
      <c r="C75" s="336"/>
      <c r="D75" s="336"/>
      <c r="E75" s="336"/>
      <c r="F75" s="337"/>
      <c r="G75" s="336"/>
      <c r="H75" s="338"/>
      <c r="I75" s="339"/>
      <c r="J75" s="340"/>
      <c r="K75" s="341"/>
      <c r="L75" s="340">
        <f ca="1">IF(NOT(ISERROR(MATCH(K75,_xlfn.ANCHORARRAY(F86),0))),J88&amp;"Por favor no seleccionar los criterios de impacto",K75)</f>
        <v>0</v>
      </c>
      <c r="M75" s="339"/>
      <c r="N75" s="340"/>
      <c r="O75" s="342"/>
      <c r="P75" s="196">
        <v>6</v>
      </c>
      <c r="Q75" s="197"/>
      <c r="R75" s="198" t="str">
        <f t="shared" si="73"/>
        <v/>
      </c>
      <c r="S75" s="199"/>
      <c r="T75" s="199"/>
      <c r="U75" s="200" t="str">
        <f t="shared" si="70"/>
        <v/>
      </c>
      <c r="V75" s="199"/>
      <c r="W75" s="199"/>
      <c r="X75" s="199"/>
      <c r="Y75" s="201" t="str">
        <f t="shared" si="74"/>
        <v/>
      </c>
      <c r="Z75" s="202" t="str">
        <f t="shared" si="2"/>
        <v/>
      </c>
      <c r="AA75" s="200" t="str">
        <f t="shared" si="71"/>
        <v/>
      </c>
      <c r="AB75" s="202" t="str">
        <f t="shared" si="4"/>
        <v/>
      </c>
      <c r="AC75" s="200" t="str">
        <f t="shared" si="75"/>
        <v/>
      </c>
      <c r="AD75" s="203" t="str">
        <f t="shared" si="76"/>
        <v/>
      </c>
      <c r="AE75" s="199"/>
      <c r="AF75" s="204"/>
      <c r="AG75" s="204"/>
      <c r="AH75" s="205"/>
      <c r="AI75" s="205"/>
      <c r="AJ75" s="204"/>
      <c r="AK75" s="206"/>
    </row>
    <row r="76" spans="2:69" ht="42.75" customHeight="1" thickBot="1" x14ac:dyDescent="0.35">
      <c r="B76" s="207"/>
      <c r="C76" s="332" t="s">
        <v>114</v>
      </c>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4"/>
    </row>
    <row r="78" spans="2:69" x14ac:dyDescent="0.3">
      <c r="B78" s="1"/>
      <c r="C78" s="9" t="s">
        <v>125</v>
      </c>
      <c r="D78" s="1"/>
      <c r="E78" s="1"/>
      <c r="G78" s="1"/>
    </row>
  </sheetData>
  <dataConsolidate/>
  <mergeCells count="190">
    <mergeCell ref="AJ7:AK7"/>
    <mergeCell ref="AJ6:AK6"/>
    <mergeCell ref="AJ5:AK5"/>
    <mergeCell ref="AJ4:AK4"/>
    <mergeCell ref="F4:AI7"/>
    <mergeCell ref="B4:E7"/>
    <mergeCell ref="B12:AK12"/>
    <mergeCell ref="B9:C9"/>
    <mergeCell ref="B10:C10"/>
    <mergeCell ref="B11:C11"/>
    <mergeCell ref="D9:AK9"/>
    <mergeCell ref="D10:AK10"/>
    <mergeCell ref="D11:AK11"/>
    <mergeCell ref="B13:H13"/>
    <mergeCell ref="I13:O13"/>
    <mergeCell ref="P13:X13"/>
    <mergeCell ref="Y13:AE13"/>
    <mergeCell ref="AF13:AK13"/>
    <mergeCell ref="C76:AK76"/>
    <mergeCell ref="N64:N69"/>
    <mergeCell ref="O64:O69"/>
    <mergeCell ref="B70:B75"/>
    <mergeCell ref="C70:C75"/>
    <mergeCell ref="D70:D75"/>
    <mergeCell ref="E70:E75"/>
    <mergeCell ref="F70:F75"/>
    <mergeCell ref="G70:G75"/>
    <mergeCell ref="H70:H75"/>
    <mergeCell ref="I70:I75"/>
    <mergeCell ref="J70:J75"/>
    <mergeCell ref="K70:K75"/>
    <mergeCell ref="L70:L75"/>
    <mergeCell ref="M70:M75"/>
    <mergeCell ref="N70:N75"/>
    <mergeCell ref="O70:O75"/>
    <mergeCell ref="K64:K69"/>
    <mergeCell ref="L64:L69"/>
    <mergeCell ref="M64:M69"/>
    <mergeCell ref="B64:B69"/>
    <mergeCell ref="C64:C69"/>
    <mergeCell ref="D64:D69"/>
    <mergeCell ref="E64:E69"/>
    <mergeCell ref="F64:F69"/>
    <mergeCell ref="G64:G69"/>
    <mergeCell ref="H64:H69"/>
    <mergeCell ref="I64:I69"/>
    <mergeCell ref="J64:J69"/>
    <mergeCell ref="N52:N57"/>
    <mergeCell ref="O52:O57"/>
    <mergeCell ref="G58:G63"/>
    <mergeCell ref="H58:H63"/>
    <mergeCell ref="I58:I63"/>
    <mergeCell ref="J58:J63"/>
    <mergeCell ref="K58:K63"/>
    <mergeCell ref="G52:G57"/>
    <mergeCell ref="H52:H57"/>
    <mergeCell ref="I52:I57"/>
    <mergeCell ref="J52:J57"/>
    <mergeCell ref="L58:L63"/>
    <mergeCell ref="M58:M63"/>
    <mergeCell ref="N58:N63"/>
    <mergeCell ref="O58:O63"/>
    <mergeCell ref="J40:J45"/>
    <mergeCell ref="K40:K45"/>
    <mergeCell ref="H46:H51"/>
    <mergeCell ref="I46:I51"/>
    <mergeCell ref="J46:J51"/>
    <mergeCell ref="L40:L45"/>
    <mergeCell ref="M40:M45"/>
    <mergeCell ref="B58:B63"/>
    <mergeCell ref="C58:C63"/>
    <mergeCell ref="D58:D63"/>
    <mergeCell ref="E58:E63"/>
    <mergeCell ref="F58:F63"/>
    <mergeCell ref="B52:B57"/>
    <mergeCell ref="C52:C57"/>
    <mergeCell ref="D52:D57"/>
    <mergeCell ref="E52:E57"/>
    <mergeCell ref="F52:F57"/>
    <mergeCell ref="N40:N45"/>
    <mergeCell ref="O40:O45"/>
    <mergeCell ref="N46:N51"/>
    <mergeCell ref="O46:O51"/>
    <mergeCell ref="K52:K57"/>
    <mergeCell ref="L52:L57"/>
    <mergeCell ref="M52:M57"/>
    <mergeCell ref="B40:B45"/>
    <mergeCell ref="C40:C45"/>
    <mergeCell ref="D40:D45"/>
    <mergeCell ref="B46:B51"/>
    <mergeCell ref="C46:C51"/>
    <mergeCell ref="D46:D51"/>
    <mergeCell ref="E46:E51"/>
    <mergeCell ref="F46:F51"/>
    <mergeCell ref="G46:G51"/>
    <mergeCell ref="E40:E45"/>
    <mergeCell ref="F40:F45"/>
    <mergeCell ref="K46:K51"/>
    <mergeCell ref="L46:L51"/>
    <mergeCell ref="M46:M51"/>
    <mergeCell ref="G40:G45"/>
    <mergeCell ref="H40:H45"/>
    <mergeCell ref="I40:I45"/>
    <mergeCell ref="N28:N33"/>
    <mergeCell ref="O28:O33"/>
    <mergeCell ref="B34:B39"/>
    <mergeCell ref="C34:C39"/>
    <mergeCell ref="D34:D39"/>
    <mergeCell ref="E34:E39"/>
    <mergeCell ref="F34:F39"/>
    <mergeCell ref="G34:G39"/>
    <mergeCell ref="H34:H39"/>
    <mergeCell ref="I34:I39"/>
    <mergeCell ref="J34:J39"/>
    <mergeCell ref="K34:K39"/>
    <mergeCell ref="L34:L39"/>
    <mergeCell ref="M34:M39"/>
    <mergeCell ref="N34:N39"/>
    <mergeCell ref="O34:O39"/>
    <mergeCell ref="L22:L27"/>
    <mergeCell ref="M22:M27"/>
    <mergeCell ref="N22:N27"/>
    <mergeCell ref="O22:O27"/>
    <mergeCell ref="B28:B33"/>
    <mergeCell ref="C28:C33"/>
    <mergeCell ref="D28:D33"/>
    <mergeCell ref="E28:E33"/>
    <mergeCell ref="F28:F33"/>
    <mergeCell ref="G28:G33"/>
    <mergeCell ref="H28:H33"/>
    <mergeCell ref="I28:I33"/>
    <mergeCell ref="J28:J33"/>
    <mergeCell ref="K28:K33"/>
    <mergeCell ref="L28:L33"/>
    <mergeCell ref="M28:M33"/>
    <mergeCell ref="G22:G27"/>
    <mergeCell ref="H22:H27"/>
    <mergeCell ref="I22:I27"/>
    <mergeCell ref="J22:J27"/>
    <mergeCell ref="K22:K27"/>
    <mergeCell ref="B22:B27"/>
    <mergeCell ref="C22:C27"/>
    <mergeCell ref="D22:D27"/>
    <mergeCell ref="E22:E27"/>
    <mergeCell ref="F22:F27"/>
    <mergeCell ref="AF14:AF15"/>
    <mergeCell ref="AK14:AK15"/>
    <mergeCell ref="AJ14:AJ15"/>
    <mergeCell ref="AI14:AI15"/>
    <mergeCell ref="AH14:AH15"/>
    <mergeCell ref="AG14:AG15"/>
    <mergeCell ref="B14:B15"/>
    <mergeCell ref="G14:G15"/>
    <mergeCell ref="F14:F15"/>
    <mergeCell ref="E14:E15"/>
    <mergeCell ref="D14:D15"/>
    <mergeCell ref="AE14:AE15"/>
    <mergeCell ref="P14:P15"/>
    <mergeCell ref="AD14:AD15"/>
    <mergeCell ref="AC14:AC15"/>
    <mergeCell ref="Y14:Y15"/>
    <mergeCell ref="Q14:Q15"/>
    <mergeCell ref="AB14:AB15"/>
    <mergeCell ref="Z14:Z15"/>
    <mergeCell ref="AA14:AA15"/>
    <mergeCell ref="H14:H15"/>
    <mergeCell ref="I14:I15"/>
    <mergeCell ref="J14:J15"/>
    <mergeCell ref="M14:M15"/>
    <mergeCell ref="N14:N15"/>
    <mergeCell ref="C14:C15"/>
    <mergeCell ref="O14:O15"/>
    <mergeCell ref="K14:K15"/>
    <mergeCell ref="L14:L15"/>
    <mergeCell ref="R14:R15"/>
    <mergeCell ref="S14:X14"/>
    <mergeCell ref="G16:G21"/>
    <mergeCell ref="H16:H21"/>
    <mergeCell ref="I16:I21"/>
    <mergeCell ref="B16:B21"/>
    <mergeCell ref="C16:C21"/>
    <mergeCell ref="D16:D21"/>
    <mergeCell ref="E16:E21"/>
    <mergeCell ref="F16:F21"/>
    <mergeCell ref="O16:O21"/>
    <mergeCell ref="J16:J21"/>
    <mergeCell ref="K16:K21"/>
    <mergeCell ref="L16:L21"/>
    <mergeCell ref="M16:M21"/>
    <mergeCell ref="N16:N21"/>
  </mergeCells>
  <conditionalFormatting sqref="I16 I22">
    <cfRule type="cellIs" dxfId="240" priority="319" operator="equal">
      <formula>"Muy Alta"</formula>
    </cfRule>
    <cfRule type="cellIs" dxfId="239" priority="320" operator="equal">
      <formula>"Alta"</formula>
    </cfRule>
    <cfRule type="cellIs" dxfId="238" priority="321" operator="equal">
      <formula>"Media"</formula>
    </cfRule>
    <cfRule type="cellIs" dxfId="237" priority="322" operator="equal">
      <formula>"Baja"</formula>
    </cfRule>
    <cfRule type="cellIs" dxfId="236" priority="323" operator="equal">
      <formula>"Muy Baja"</formula>
    </cfRule>
  </conditionalFormatting>
  <conditionalFormatting sqref="M16 M22 M28 M34 M40 M46 M52 M58 M64 M70">
    <cfRule type="cellIs" dxfId="235" priority="314" operator="equal">
      <formula>"Catastrófico"</formula>
    </cfRule>
    <cfRule type="cellIs" dxfId="234" priority="315" operator="equal">
      <formula>"Mayor"</formula>
    </cfRule>
    <cfRule type="cellIs" dxfId="233" priority="316" operator="equal">
      <formula>"Moderado"</formula>
    </cfRule>
    <cfRule type="cellIs" dxfId="232" priority="317" operator="equal">
      <formula>"Menor"</formula>
    </cfRule>
    <cfRule type="cellIs" dxfId="231" priority="318" operator="equal">
      <formula>"Leve"</formula>
    </cfRule>
  </conditionalFormatting>
  <conditionalFormatting sqref="O16">
    <cfRule type="cellIs" dxfId="230" priority="310" operator="equal">
      <formula>"Extremo"</formula>
    </cfRule>
    <cfRule type="cellIs" dxfId="229" priority="311" operator="equal">
      <formula>"Alto"</formula>
    </cfRule>
    <cfRule type="cellIs" dxfId="228" priority="312" operator="equal">
      <formula>"Moderado"</formula>
    </cfRule>
    <cfRule type="cellIs" dxfId="227" priority="313" operator="equal">
      <formula>"Bajo"</formula>
    </cfRule>
  </conditionalFormatting>
  <conditionalFormatting sqref="Z16:Z21">
    <cfRule type="cellIs" dxfId="226" priority="305" operator="equal">
      <formula>"Muy Alta"</formula>
    </cfRule>
    <cfRule type="cellIs" dxfId="225" priority="306" operator="equal">
      <formula>"Alta"</formula>
    </cfRule>
    <cfRule type="cellIs" dxfId="224" priority="307" operator="equal">
      <formula>"Media"</formula>
    </cfRule>
    <cfRule type="cellIs" dxfId="223" priority="308" operator="equal">
      <formula>"Baja"</formula>
    </cfRule>
    <cfRule type="cellIs" dxfId="222" priority="309" operator="equal">
      <formula>"Muy Baja"</formula>
    </cfRule>
  </conditionalFormatting>
  <conditionalFormatting sqref="AB16:AB21">
    <cfRule type="cellIs" dxfId="221" priority="300" operator="equal">
      <formula>"Catastrófico"</formula>
    </cfRule>
    <cfRule type="cellIs" dxfId="220" priority="301" operator="equal">
      <formula>"Mayor"</formula>
    </cfRule>
    <cfRule type="cellIs" dxfId="219" priority="302" operator="equal">
      <formula>"Moderado"</formula>
    </cfRule>
    <cfRule type="cellIs" dxfId="218" priority="303" operator="equal">
      <formula>"Menor"</formula>
    </cfRule>
    <cfRule type="cellIs" dxfId="217" priority="304" operator="equal">
      <formula>"Leve"</formula>
    </cfRule>
  </conditionalFormatting>
  <conditionalFormatting sqref="AD16:AD21">
    <cfRule type="cellIs" dxfId="216" priority="296" operator="equal">
      <formula>"Extremo"</formula>
    </cfRule>
    <cfRule type="cellIs" dxfId="215" priority="297" operator="equal">
      <formula>"Alto"</formula>
    </cfRule>
    <cfRule type="cellIs" dxfId="214" priority="298" operator="equal">
      <formula>"Moderado"</formula>
    </cfRule>
    <cfRule type="cellIs" dxfId="213" priority="299" operator="equal">
      <formula>"Bajo"</formula>
    </cfRule>
  </conditionalFormatting>
  <conditionalFormatting sqref="I64">
    <cfRule type="cellIs" dxfId="212" priority="53" operator="equal">
      <formula>"Muy Alta"</formula>
    </cfRule>
    <cfRule type="cellIs" dxfId="211" priority="54" operator="equal">
      <formula>"Alta"</formula>
    </cfRule>
    <cfRule type="cellIs" dxfId="210" priority="55" operator="equal">
      <formula>"Media"</formula>
    </cfRule>
    <cfRule type="cellIs" dxfId="209" priority="56" operator="equal">
      <formula>"Baja"</formula>
    </cfRule>
    <cfRule type="cellIs" dxfId="208" priority="57" operator="equal">
      <formula>"Muy Baja"</formula>
    </cfRule>
  </conditionalFormatting>
  <conditionalFormatting sqref="O22">
    <cfRule type="cellIs" dxfId="207" priority="240" operator="equal">
      <formula>"Extremo"</formula>
    </cfRule>
    <cfRule type="cellIs" dxfId="206" priority="241" operator="equal">
      <formula>"Alto"</formula>
    </cfRule>
    <cfRule type="cellIs" dxfId="205" priority="242" operator="equal">
      <formula>"Moderado"</formula>
    </cfRule>
    <cfRule type="cellIs" dxfId="204" priority="243" operator="equal">
      <formula>"Bajo"</formula>
    </cfRule>
  </conditionalFormatting>
  <conditionalFormatting sqref="Z22:Z27">
    <cfRule type="cellIs" dxfId="203" priority="235" operator="equal">
      <formula>"Muy Alta"</formula>
    </cfRule>
    <cfRule type="cellIs" dxfId="202" priority="236" operator="equal">
      <formula>"Alta"</formula>
    </cfRule>
    <cfRule type="cellIs" dxfId="201" priority="237" operator="equal">
      <formula>"Media"</formula>
    </cfRule>
    <cfRule type="cellIs" dxfId="200" priority="238" operator="equal">
      <formula>"Baja"</formula>
    </cfRule>
    <cfRule type="cellIs" dxfId="199" priority="239" operator="equal">
      <formula>"Muy Baja"</formula>
    </cfRule>
  </conditionalFormatting>
  <conditionalFormatting sqref="AB22:AB27">
    <cfRule type="cellIs" dxfId="198" priority="230" operator="equal">
      <formula>"Catastrófico"</formula>
    </cfRule>
    <cfRule type="cellIs" dxfId="197" priority="231" operator="equal">
      <formula>"Mayor"</formula>
    </cfRule>
    <cfRule type="cellIs" dxfId="196" priority="232" operator="equal">
      <formula>"Moderado"</formula>
    </cfRule>
    <cfRule type="cellIs" dxfId="195" priority="233" operator="equal">
      <formula>"Menor"</formula>
    </cfRule>
    <cfRule type="cellIs" dxfId="194" priority="234" operator="equal">
      <formula>"Leve"</formula>
    </cfRule>
  </conditionalFormatting>
  <conditionalFormatting sqref="AD22:AD27">
    <cfRule type="cellIs" dxfId="193" priority="226" operator="equal">
      <formula>"Extremo"</formula>
    </cfRule>
    <cfRule type="cellIs" dxfId="192" priority="227" operator="equal">
      <formula>"Alto"</formula>
    </cfRule>
    <cfRule type="cellIs" dxfId="191" priority="228" operator="equal">
      <formula>"Moderado"</formula>
    </cfRule>
    <cfRule type="cellIs" dxfId="190" priority="229" operator="equal">
      <formula>"Bajo"</formula>
    </cfRule>
  </conditionalFormatting>
  <conditionalFormatting sqref="I28">
    <cfRule type="cellIs" dxfId="189" priority="221" operator="equal">
      <formula>"Muy Alta"</formula>
    </cfRule>
    <cfRule type="cellIs" dxfId="188" priority="222" operator="equal">
      <formula>"Alta"</formula>
    </cfRule>
    <cfRule type="cellIs" dxfId="187" priority="223" operator="equal">
      <formula>"Media"</formula>
    </cfRule>
    <cfRule type="cellIs" dxfId="186" priority="224" operator="equal">
      <formula>"Baja"</formula>
    </cfRule>
    <cfRule type="cellIs" dxfId="185" priority="225" operator="equal">
      <formula>"Muy Baja"</formula>
    </cfRule>
  </conditionalFormatting>
  <conditionalFormatting sqref="O28">
    <cfRule type="cellIs" dxfId="184" priority="212" operator="equal">
      <formula>"Extremo"</formula>
    </cfRule>
    <cfRule type="cellIs" dxfId="183" priority="213" operator="equal">
      <formula>"Alto"</formula>
    </cfRule>
    <cfRule type="cellIs" dxfId="182" priority="214" operator="equal">
      <formula>"Moderado"</formula>
    </cfRule>
    <cfRule type="cellIs" dxfId="181" priority="215" operator="equal">
      <formula>"Bajo"</formula>
    </cfRule>
  </conditionalFormatting>
  <conditionalFormatting sqref="Z28:Z33">
    <cfRule type="cellIs" dxfId="180" priority="207" operator="equal">
      <formula>"Muy Alta"</formula>
    </cfRule>
    <cfRule type="cellIs" dxfId="179" priority="208" operator="equal">
      <formula>"Alta"</formula>
    </cfRule>
    <cfRule type="cellIs" dxfId="178" priority="209" operator="equal">
      <formula>"Media"</formula>
    </cfRule>
    <cfRule type="cellIs" dxfId="177" priority="210" operator="equal">
      <formula>"Baja"</formula>
    </cfRule>
    <cfRule type="cellIs" dxfId="176" priority="211" operator="equal">
      <formula>"Muy Baja"</formula>
    </cfRule>
  </conditionalFormatting>
  <conditionalFormatting sqref="AB28:AB33">
    <cfRule type="cellIs" dxfId="175" priority="202" operator="equal">
      <formula>"Catastrófico"</formula>
    </cfRule>
    <cfRule type="cellIs" dxfId="174" priority="203" operator="equal">
      <formula>"Mayor"</formula>
    </cfRule>
    <cfRule type="cellIs" dxfId="173" priority="204" operator="equal">
      <formula>"Moderado"</formula>
    </cfRule>
    <cfRule type="cellIs" dxfId="172" priority="205" operator="equal">
      <formula>"Menor"</formula>
    </cfRule>
    <cfRule type="cellIs" dxfId="171" priority="206" operator="equal">
      <formula>"Leve"</formula>
    </cfRule>
  </conditionalFormatting>
  <conditionalFormatting sqref="AD28:AD33">
    <cfRule type="cellIs" dxfId="170" priority="198" operator="equal">
      <formula>"Extremo"</formula>
    </cfRule>
    <cfRule type="cellIs" dxfId="169" priority="199" operator="equal">
      <formula>"Alto"</formula>
    </cfRule>
    <cfRule type="cellIs" dxfId="168" priority="200" operator="equal">
      <formula>"Moderado"</formula>
    </cfRule>
    <cfRule type="cellIs" dxfId="167" priority="201" operator="equal">
      <formula>"Bajo"</formula>
    </cfRule>
  </conditionalFormatting>
  <conditionalFormatting sqref="I34">
    <cfRule type="cellIs" dxfId="166" priority="193" operator="equal">
      <formula>"Muy Alta"</formula>
    </cfRule>
    <cfRule type="cellIs" dxfId="165" priority="194" operator="equal">
      <formula>"Alta"</formula>
    </cfRule>
    <cfRule type="cellIs" dxfId="164" priority="195" operator="equal">
      <formula>"Media"</formula>
    </cfRule>
    <cfRule type="cellIs" dxfId="163" priority="196" operator="equal">
      <formula>"Baja"</formula>
    </cfRule>
    <cfRule type="cellIs" dxfId="162" priority="197" operator="equal">
      <formula>"Muy Baja"</formula>
    </cfRule>
  </conditionalFormatting>
  <conditionalFormatting sqref="O34">
    <cfRule type="cellIs" dxfId="161" priority="184" operator="equal">
      <formula>"Extremo"</formula>
    </cfRule>
    <cfRule type="cellIs" dxfId="160" priority="185" operator="equal">
      <formula>"Alto"</formula>
    </cfRule>
    <cfRule type="cellIs" dxfId="159" priority="186" operator="equal">
      <formula>"Moderado"</formula>
    </cfRule>
    <cfRule type="cellIs" dxfId="158" priority="187" operator="equal">
      <formula>"Bajo"</formula>
    </cfRule>
  </conditionalFormatting>
  <conditionalFormatting sqref="Z34:Z39">
    <cfRule type="cellIs" dxfId="157" priority="179" operator="equal">
      <formula>"Muy Alta"</formula>
    </cfRule>
    <cfRule type="cellIs" dxfId="156" priority="180" operator="equal">
      <formula>"Alta"</formula>
    </cfRule>
    <cfRule type="cellIs" dxfId="155" priority="181" operator="equal">
      <formula>"Media"</formula>
    </cfRule>
    <cfRule type="cellIs" dxfId="154" priority="182" operator="equal">
      <formula>"Baja"</formula>
    </cfRule>
    <cfRule type="cellIs" dxfId="153" priority="183" operator="equal">
      <formula>"Muy Baja"</formula>
    </cfRule>
  </conditionalFormatting>
  <conditionalFormatting sqref="AB34:AB39">
    <cfRule type="cellIs" dxfId="152" priority="174" operator="equal">
      <formula>"Catastrófico"</formula>
    </cfRule>
    <cfRule type="cellIs" dxfId="151" priority="175" operator="equal">
      <formula>"Mayor"</formula>
    </cfRule>
    <cfRule type="cellIs" dxfId="150" priority="176" operator="equal">
      <formula>"Moderado"</formula>
    </cfRule>
    <cfRule type="cellIs" dxfId="149" priority="177" operator="equal">
      <formula>"Menor"</formula>
    </cfRule>
    <cfRule type="cellIs" dxfId="148" priority="178" operator="equal">
      <formula>"Leve"</formula>
    </cfRule>
  </conditionalFormatting>
  <conditionalFormatting sqref="AD34:AD39">
    <cfRule type="cellIs" dxfId="147" priority="170" operator="equal">
      <formula>"Extremo"</formula>
    </cfRule>
    <cfRule type="cellIs" dxfId="146" priority="171" operator="equal">
      <formula>"Alto"</formula>
    </cfRule>
    <cfRule type="cellIs" dxfId="145" priority="172" operator="equal">
      <formula>"Moderado"</formula>
    </cfRule>
    <cfRule type="cellIs" dxfId="144" priority="173" operator="equal">
      <formula>"Bajo"</formula>
    </cfRule>
  </conditionalFormatting>
  <conditionalFormatting sqref="I40">
    <cfRule type="cellIs" dxfId="143" priority="165" operator="equal">
      <formula>"Muy Alta"</formula>
    </cfRule>
    <cfRule type="cellIs" dxfId="142" priority="166" operator="equal">
      <formula>"Alta"</formula>
    </cfRule>
    <cfRule type="cellIs" dxfId="141" priority="167" operator="equal">
      <formula>"Media"</formula>
    </cfRule>
    <cfRule type="cellIs" dxfId="140" priority="168" operator="equal">
      <formula>"Baja"</formula>
    </cfRule>
    <cfRule type="cellIs" dxfId="139" priority="169" operator="equal">
      <formula>"Muy Baja"</formula>
    </cfRule>
  </conditionalFormatting>
  <conditionalFormatting sqref="O40">
    <cfRule type="cellIs" dxfId="138" priority="156" operator="equal">
      <formula>"Extremo"</formula>
    </cfRule>
    <cfRule type="cellIs" dxfId="137" priority="157" operator="equal">
      <formula>"Alto"</formula>
    </cfRule>
    <cfRule type="cellIs" dxfId="136" priority="158" operator="equal">
      <formula>"Moderado"</formula>
    </cfRule>
    <cfRule type="cellIs" dxfId="135" priority="159" operator="equal">
      <formula>"Bajo"</formula>
    </cfRule>
  </conditionalFormatting>
  <conditionalFormatting sqref="Z40:Z45">
    <cfRule type="cellIs" dxfId="134" priority="151" operator="equal">
      <formula>"Muy Alta"</formula>
    </cfRule>
    <cfRule type="cellIs" dxfId="133" priority="152" operator="equal">
      <formula>"Alta"</formula>
    </cfRule>
    <cfRule type="cellIs" dxfId="132" priority="153" operator="equal">
      <formula>"Media"</formula>
    </cfRule>
    <cfRule type="cellIs" dxfId="131" priority="154" operator="equal">
      <formula>"Baja"</formula>
    </cfRule>
    <cfRule type="cellIs" dxfId="130" priority="155" operator="equal">
      <formula>"Muy Baja"</formula>
    </cfRule>
  </conditionalFormatting>
  <conditionalFormatting sqref="AB40:AB45">
    <cfRule type="cellIs" dxfId="129" priority="146" operator="equal">
      <formula>"Catastrófico"</formula>
    </cfRule>
    <cfRule type="cellIs" dxfId="128" priority="147" operator="equal">
      <formula>"Mayor"</formula>
    </cfRule>
    <cfRule type="cellIs" dxfId="127" priority="148" operator="equal">
      <formula>"Moderado"</formula>
    </cfRule>
    <cfRule type="cellIs" dxfId="126" priority="149" operator="equal">
      <formula>"Menor"</formula>
    </cfRule>
    <cfRule type="cellIs" dxfId="125" priority="150" operator="equal">
      <formula>"Leve"</formula>
    </cfRule>
  </conditionalFormatting>
  <conditionalFormatting sqref="AD40:AD45">
    <cfRule type="cellIs" dxfId="124" priority="142" operator="equal">
      <formula>"Extremo"</formula>
    </cfRule>
    <cfRule type="cellIs" dxfId="123" priority="143" operator="equal">
      <formula>"Alto"</formula>
    </cfRule>
    <cfRule type="cellIs" dxfId="122" priority="144" operator="equal">
      <formula>"Moderado"</formula>
    </cfRule>
    <cfRule type="cellIs" dxfId="121" priority="145" operator="equal">
      <formula>"Bajo"</formula>
    </cfRule>
  </conditionalFormatting>
  <conditionalFormatting sqref="I46">
    <cfRule type="cellIs" dxfId="120" priority="137" operator="equal">
      <formula>"Muy Alta"</formula>
    </cfRule>
    <cfRule type="cellIs" dxfId="119" priority="138" operator="equal">
      <formula>"Alta"</formula>
    </cfRule>
    <cfRule type="cellIs" dxfId="118" priority="139" operator="equal">
      <formula>"Media"</formula>
    </cfRule>
    <cfRule type="cellIs" dxfId="117" priority="140" operator="equal">
      <formula>"Baja"</formula>
    </cfRule>
    <cfRule type="cellIs" dxfId="116" priority="141" operator="equal">
      <formula>"Muy Baja"</formula>
    </cfRule>
  </conditionalFormatting>
  <conditionalFormatting sqref="O46">
    <cfRule type="cellIs" dxfId="115" priority="128" operator="equal">
      <formula>"Extremo"</formula>
    </cfRule>
    <cfRule type="cellIs" dxfId="114" priority="129" operator="equal">
      <formula>"Alto"</formula>
    </cfRule>
    <cfRule type="cellIs" dxfId="113" priority="130" operator="equal">
      <formula>"Moderado"</formula>
    </cfRule>
    <cfRule type="cellIs" dxfId="112" priority="131" operator="equal">
      <formula>"Bajo"</formula>
    </cfRule>
  </conditionalFormatting>
  <conditionalFormatting sqref="Z46:Z51">
    <cfRule type="cellIs" dxfId="111" priority="123" operator="equal">
      <formula>"Muy Alta"</formula>
    </cfRule>
    <cfRule type="cellIs" dxfId="110" priority="124" operator="equal">
      <formula>"Alta"</formula>
    </cfRule>
    <cfRule type="cellIs" dxfId="109" priority="125" operator="equal">
      <formula>"Media"</formula>
    </cfRule>
    <cfRule type="cellIs" dxfId="108" priority="126" operator="equal">
      <formula>"Baja"</formula>
    </cfRule>
    <cfRule type="cellIs" dxfId="107" priority="127" operator="equal">
      <formula>"Muy Baja"</formula>
    </cfRule>
  </conditionalFormatting>
  <conditionalFormatting sqref="AB46:AB51">
    <cfRule type="cellIs" dxfId="106" priority="118" operator="equal">
      <formula>"Catastrófico"</formula>
    </cfRule>
    <cfRule type="cellIs" dxfId="105" priority="119" operator="equal">
      <formula>"Mayor"</formula>
    </cfRule>
    <cfRule type="cellIs" dxfId="104" priority="120" operator="equal">
      <formula>"Moderado"</formula>
    </cfRule>
    <cfRule type="cellIs" dxfId="103" priority="121" operator="equal">
      <formula>"Menor"</formula>
    </cfRule>
    <cfRule type="cellIs" dxfId="102" priority="122" operator="equal">
      <formula>"Leve"</formula>
    </cfRule>
  </conditionalFormatting>
  <conditionalFormatting sqref="AD46:AD51">
    <cfRule type="cellIs" dxfId="101" priority="114" operator="equal">
      <formula>"Extremo"</formula>
    </cfRule>
    <cfRule type="cellIs" dxfId="100" priority="115" operator="equal">
      <formula>"Alto"</formula>
    </cfRule>
    <cfRule type="cellIs" dxfId="99" priority="116" operator="equal">
      <formula>"Moderado"</formula>
    </cfRule>
    <cfRule type="cellIs" dxfId="98" priority="117" operator="equal">
      <formula>"Bajo"</formula>
    </cfRule>
  </conditionalFormatting>
  <conditionalFormatting sqref="I52">
    <cfRule type="cellIs" dxfId="97" priority="109" operator="equal">
      <formula>"Muy Alta"</formula>
    </cfRule>
    <cfRule type="cellIs" dxfId="96" priority="110" operator="equal">
      <formula>"Alta"</formula>
    </cfRule>
    <cfRule type="cellIs" dxfId="95" priority="111" operator="equal">
      <formula>"Media"</formula>
    </cfRule>
    <cfRule type="cellIs" dxfId="94" priority="112" operator="equal">
      <formula>"Baja"</formula>
    </cfRule>
    <cfRule type="cellIs" dxfId="93" priority="113" operator="equal">
      <formula>"Muy Baja"</formula>
    </cfRule>
  </conditionalFormatting>
  <conditionalFormatting sqref="O52">
    <cfRule type="cellIs" dxfId="92" priority="100" operator="equal">
      <formula>"Extremo"</formula>
    </cfRule>
    <cfRule type="cellIs" dxfId="91" priority="101" operator="equal">
      <formula>"Alto"</formula>
    </cfRule>
    <cfRule type="cellIs" dxfId="90" priority="102" operator="equal">
      <formula>"Moderado"</formula>
    </cfRule>
    <cfRule type="cellIs" dxfId="89" priority="103" operator="equal">
      <formula>"Bajo"</formula>
    </cfRule>
  </conditionalFormatting>
  <conditionalFormatting sqref="Z52:Z57">
    <cfRule type="cellIs" dxfId="88" priority="95" operator="equal">
      <formula>"Muy Alta"</formula>
    </cfRule>
    <cfRule type="cellIs" dxfId="87" priority="96" operator="equal">
      <formula>"Alta"</formula>
    </cfRule>
    <cfRule type="cellIs" dxfId="86" priority="97" operator="equal">
      <formula>"Media"</formula>
    </cfRule>
    <cfRule type="cellIs" dxfId="85" priority="98" operator="equal">
      <formula>"Baja"</formula>
    </cfRule>
    <cfRule type="cellIs" dxfId="84" priority="99" operator="equal">
      <formula>"Muy Baja"</formula>
    </cfRule>
  </conditionalFormatting>
  <conditionalFormatting sqref="AB52:AB57">
    <cfRule type="cellIs" dxfId="83" priority="90" operator="equal">
      <formula>"Catastrófico"</formula>
    </cfRule>
    <cfRule type="cellIs" dxfId="82" priority="91" operator="equal">
      <formula>"Mayor"</formula>
    </cfRule>
    <cfRule type="cellIs" dxfId="81" priority="92" operator="equal">
      <formula>"Moderado"</formula>
    </cfRule>
    <cfRule type="cellIs" dxfId="80" priority="93" operator="equal">
      <formula>"Menor"</formula>
    </cfRule>
    <cfRule type="cellIs" dxfId="79" priority="94" operator="equal">
      <formula>"Leve"</formula>
    </cfRule>
  </conditionalFormatting>
  <conditionalFormatting sqref="AD52:AD57">
    <cfRule type="cellIs" dxfId="78" priority="86" operator="equal">
      <formula>"Extremo"</formula>
    </cfRule>
    <cfRule type="cellIs" dxfId="77" priority="87" operator="equal">
      <formula>"Alto"</formula>
    </cfRule>
    <cfRule type="cellIs" dxfId="76" priority="88" operator="equal">
      <formula>"Moderado"</formula>
    </cfRule>
    <cfRule type="cellIs" dxfId="75" priority="89" operator="equal">
      <formula>"Bajo"</formula>
    </cfRule>
  </conditionalFormatting>
  <conditionalFormatting sqref="I58">
    <cfRule type="cellIs" dxfId="74" priority="81" operator="equal">
      <formula>"Muy Alta"</formula>
    </cfRule>
    <cfRule type="cellIs" dxfId="73" priority="82" operator="equal">
      <formula>"Alta"</formula>
    </cfRule>
    <cfRule type="cellIs" dxfId="72" priority="83" operator="equal">
      <formula>"Media"</formula>
    </cfRule>
    <cfRule type="cellIs" dxfId="71" priority="84" operator="equal">
      <formula>"Baja"</formula>
    </cfRule>
    <cfRule type="cellIs" dxfId="70" priority="85" operator="equal">
      <formula>"Muy Baja"</formula>
    </cfRule>
  </conditionalFormatting>
  <conditionalFormatting sqref="O58">
    <cfRule type="cellIs" dxfId="69" priority="72" operator="equal">
      <formula>"Extremo"</formula>
    </cfRule>
    <cfRule type="cellIs" dxfId="68" priority="73" operator="equal">
      <formula>"Alto"</formula>
    </cfRule>
    <cfRule type="cellIs" dxfId="67" priority="74" operator="equal">
      <formula>"Moderado"</formula>
    </cfRule>
    <cfRule type="cellIs" dxfId="66" priority="75" operator="equal">
      <formula>"Bajo"</formula>
    </cfRule>
  </conditionalFormatting>
  <conditionalFormatting sqref="Z58:Z63">
    <cfRule type="cellIs" dxfId="65" priority="67" operator="equal">
      <formula>"Muy Alta"</formula>
    </cfRule>
    <cfRule type="cellIs" dxfId="64" priority="68" operator="equal">
      <formula>"Alta"</formula>
    </cfRule>
    <cfRule type="cellIs" dxfId="63" priority="69" operator="equal">
      <formula>"Media"</formula>
    </cfRule>
    <cfRule type="cellIs" dxfId="62" priority="70" operator="equal">
      <formula>"Baja"</formula>
    </cfRule>
    <cfRule type="cellIs" dxfId="61" priority="71" operator="equal">
      <formula>"Muy Baja"</formula>
    </cfRule>
  </conditionalFormatting>
  <conditionalFormatting sqref="AB58:AB63">
    <cfRule type="cellIs" dxfId="60" priority="62" operator="equal">
      <formula>"Catastrófico"</formula>
    </cfRule>
    <cfRule type="cellIs" dxfId="59" priority="63" operator="equal">
      <formula>"Mayor"</formula>
    </cfRule>
    <cfRule type="cellIs" dxfId="58" priority="64" operator="equal">
      <formula>"Moderado"</formula>
    </cfRule>
    <cfRule type="cellIs" dxfId="57" priority="65" operator="equal">
      <formula>"Menor"</formula>
    </cfRule>
    <cfRule type="cellIs" dxfId="56" priority="66" operator="equal">
      <formula>"Leve"</formula>
    </cfRule>
  </conditionalFormatting>
  <conditionalFormatting sqref="AD58:AD63">
    <cfRule type="cellIs" dxfId="55" priority="58" operator="equal">
      <formula>"Extremo"</formula>
    </cfRule>
    <cfRule type="cellIs" dxfId="54" priority="59" operator="equal">
      <formula>"Alto"</formula>
    </cfRule>
    <cfRule type="cellIs" dxfId="53" priority="60" operator="equal">
      <formula>"Moderado"</formula>
    </cfRule>
    <cfRule type="cellIs" dxfId="52" priority="61" operator="equal">
      <formula>"Bajo"</formula>
    </cfRule>
  </conditionalFormatting>
  <conditionalFormatting sqref="O64">
    <cfRule type="cellIs" dxfId="51" priority="44" operator="equal">
      <formula>"Extremo"</formula>
    </cfRule>
    <cfRule type="cellIs" dxfId="50" priority="45" operator="equal">
      <formula>"Alto"</formula>
    </cfRule>
    <cfRule type="cellIs" dxfId="49" priority="46" operator="equal">
      <formula>"Moderado"</formula>
    </cfRule>
    <cfRule type="cellIs" dxfId="48" priority="47" operator="equal">
      <formula>"Bajo"</formula>
    </cfRule>
  </conditionalFormatting>
  <conditionalFormatting sqref="Z64:Z69">
    <cfRule type="cellIs" dxfId="47" priority="39" operator="equal">
      <formula>"Muy Alta"</formula>
    </cfRule>
    <cfRule type="cellIs" dxfId="46" priority="40" operator="equal">
      <formula>"Alta"</formula>
    </cfRule>
    <cfRule type="cellIs" dxfId="45" priority="41" operator="equal">
      <formula>"Media"</formula>
    </cfRule>
    <cfRule type="cellIs" dxfId="44" priority="42" operator="equal">
      <formula>"Baja"</formula>
    </cfRule>
    <cfRule type="cellIs" dxfId="43" priority="43" operator="equal">
      <formula>"Muy Baja"</formula>
    </cfRule>
  </conditionalFormatting>
  <conditionalFormatting sqref="AB64:AB69">
    <cfRule type="cellIs" dxfId="42" priority="34" operator="equal">
      <formula>"Catastrófico"</formula>
    </cfRule>
    <cfRule type="cellIs" dxfId="41" priority="35" operator="equal">
      <formula>"Mayor"</formula>
    </cfRule>
    <cfRule type="cellIs" dxfId="40" priority="36" operator="equal">
      <formula>"Moderado"</formula>
    </cfRule>
    <cfRule type="cellIs" dxfId="39" priority="37" operator="equal">
      <formula>"Menor"</formula>
    </cfRule>
    <cfRule type="cellIs" dxfId="38" priority="38" operator="equal">
      <formula>"Leve"</formula>
    </cfRule>
  </conditionalFormatting>
  <conditionalFormatting sqref="AD64:AD69">
    <cfRule type="cellIs" dxfId="37" priority="30" operator="equal">
      <formula>"Extremo"</formula>
    </cfRule>
    <cfRule type="cellIs" dxfId="36" priority="31" operator="equal">
      <formula>"Alto"</formula>
    </cfRule>
    <cfRule type="cellIs" dxfId="35" priority="32" operator="equal">
      <formula>"Moderado"</formula>
    </cfRule>
    <cfRule type="cellIs" dxfId="34" priority="33" operator="equal">
      <formula>"Bajo"</formula>
    </cfRule>
  </conditionalFormatting>
  <conditionalFormatting sqref="I70">
    <cfRule type="cellIs" dxfId="33" priority="25" operator="equal">
      <formula>"Muy Alta"</formula>
    </cfRule>
    <cfRule type="cellIs" dxfId="32" priority="26" operator="equal">
      <formula>"Alta"</formula>
    </cfRule>
    <cfRule type="cellIs" dxfId="31" priority="27" operator="equal">
      <formula>"Media"</formula>
    </cfRule>
    <cfRule type="cellIs" dxfId="30" priority="28" operator="equal">
      <formula>"Baja"</formula>
    </cfRule>
    <cfRule type="cellIs" dxfId="29" priority="29" operator="equal">
      <formula>"Muy Baja"</formula>
    </cfRule>
  </conditionalFormatting>
  <conditionalFormatting sqref="O70">
    <cfRule type="cellIs" dxfId="28" priority="16" operator="equal">
      <formula>"Extremo"</formula>
    </cfRule>
    <cfRule type="cellIs" dxfId="27" priority="17" operator="equal">
      <formula>"Alto"</formula>
    </cfRule>
    <cfRule type="cellIs" dxfId="26" priority="18" operator="equal">
      <formula>"Moderado"</formula>
    </cfRule>
    <cfRule type="cellIs" dxfId="25" priority="19" operator="equal">
      <formula>"Bajo"</formula>
    </cfRule>
  </conditionalFormatting>
  <conditionalFormatting sqref="Z70:Z75">
    <cfRule type="cellIs" dxfId="24" priority="11" operator="equal">
      <formula>"Muy Alta"</formula>
    </cfRule>
    <cfRule type="cellIs" dxfId="23" priority="12" operator="equal">
      <formula>"Alta"</formula>
    </cfRule>
    <cfRule type="cellIs" dxfId="22" priority="13" operator="equal">
      <formula>"Media"</formula>
    </cfRule>
    <cfRule type="cellIs" dxfId="21" priority="14" operator="equal">
      <formula>"Baja"</formula>
    </cfRule>
    <cfRule type="cellIs" dxfId="20" priority="15" operator="equal">
      <formula>"Muy Baja"</formula>
    </cfRule>
  </conditionalFormatting>
  <conditionalFormatting sqref="AB70:AB75">
    <cfRule type="cellIs" dxfId="19" priority="6" operator="equal">
      <formula>"Catastrófico"</formula>
    </cfRule>
    <cfRule type="cellIs" dxfId="18" priority="7" operator="equal">
      <formula>"Mayor"</formula>
    </cfRule>
    <cfRule type="cellIs" dxfId="17" priority="8" operator="equal">
      <formula>"Moderado"</formula>
    </cfRule>
    <cfRule type="cellIs" dxfId="16" priority="9" operator="equal">
      <formula>"Menor"</formula>
    </cfRule>
    <cfRule type="cellIs" dxfId="15" priority="10" operator="equal">
      <formula>"Leve"</formula>
    </cfRule>
  </conditionalFormatting>
  <conditionalFormatting sqref="AD70:AD75">
    <cfRule type="cellIs" dxfId="14" priority="2" operator="equal">
      <formula>"Extremo"</formula>
    </cfRule>
    <cfRule type="cellIs" dxfId="13" priority="3" operator="equal">
      <formula>"Alto"</formula>
    </cfRule>
    <cfRule type="cellIs" dxfId="12" priority="4" operator="equal">
      <formula>"Moderado"</formula>
    </cfRule>
    <cfRule type="cellIs" dxfId="11" priority="5" operator="equal">
      <formula>"Bajo"</formula>
    </cfRule>
  </conditionalFormatting>
  <conditionalFormatting sqref="L16:L75">
    <cfRule type="containsText" dxfId="10" priority="1" operator="containsText" text="❌">
      <formula>NOT(ISERROR(SEARCH("❌",L16)))</formula>
    </cfRule>
  </conditionalFormatting>
  <pageMargins left="0.7" right="0.7" top="0.75" bottom="0.75" header="0.3" footer="0.3"/>
  <pageSetup orientation="portrait" r:id="rId1"/>
  <ignoredErrors>
    <ignoredError sqref="AC18"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controles'!$D$5:$D$7</xm:f>
          </x14:formula1>
          <xm:sqref>S16:S75</xm:sqref>
        </x14:dataValidation>
        <x14:dataValidation type="list" allowBlank="1" showInputMessage="1" showErrorMessage="1">
          <x14:formula1>
            <xm:f>'Tabla Valoración controles'!$D$8:$D$9</xm:f>
          </x14:formula1>
          <xm:sqref>T16:T75</xm:sqref>
        </x14:dataValidation>
        <x14:dataValidation type="list" allowBlank="1" showInputMessage="1" showErrorMessage="1">
          <x14:formula1>
            <xm:f>'Tabla Valoración controles'!$D$10:$D$11</xm:f>
          </x14:formula1>
          <xm:sqref>V16:V75</xm:sqref>
        </x14:dataValidation>
        <x14:dataValidation type="list" allowBlank="1" showInputMessage="1" showErrorMessage="1">
          <x14:formula1>
            <xm:f>'Tabla Valoración controles'!$D$12:$D$13</xm:f>
          </x14:formula1>
          <xm:sqref>W16:W75</xm:sqref>
        </x14:dataValidation>
        <x14:dataValidation type="list" allowBlank="1" showInputMessage="1" showErrorMessage="1">
          <x14:formula1>
            <xm:f>'Opciones Tratamiento'!$B$9:$B$10</xm:f>
          </x14:formula1>
          <xm:sqref>AK73:AK74 AK19:AK20 AK22:AK23 AK25:AK26 AK28:AK29 AK31:AK32 AK34:AK35 AK37:AK38 AK40:AK41 AK43:AK44 AK46:AK47 AK49:AK50 AK52:AK53 AK55:AK56 AK58:AK59 AK61:AK62 AK64:AK65 AK67:AK68 AK70:AK71</xm:sqref>
        </x14:dataValidation>
        <x14:dataValidation type="list" allowBlank="1" showInputMessage="1" showErrorMessage="1">
          <x14:formula1>
            <xm:f>'Tabla Valoración controles'!$D$14:$D$15</xm:f>
          </x14:formula1>
          <xm:sqref>X16:X75</xm:sqref>
        </x14:dataValidation>
        <x14:dataValidation type="list" allowBlank="1" showInputMessage="1" showErrorMessage="1">
          <x14:formula1>
            <xm:f>'Opciones Tratamiento'!$B$13:$B$19</xm:f>
          </x14:formula1>
          <xm:sqref>G16:G75</xm:sqref>
        </x14:dataValidation>
        <x14:dataValidation type="list" allowBlank="1" showInputMessage="1" showErrorMessage="1">
          <x14:formula1>
            <xm:f>'Opciones Tratamiento'!$E$2:$E$4</xm:f>
          </x14:formula1>
          <xm:sqref>C16:C75</xm:sqref>
        </x14:dataValidation>
        <x14:dataValidation type="list" allowBlank="1" showInputMessage="1" showErrorMessage="1">
          <x14:formula1>
            <xm:f>'Opciones Tratamiento'!$B$2:$B$5</xm:f>
          </x14:formula1>
          <xm:sqref>AE16:AE75</xm:sqref>
        </x14:dataValidation>
        <x14:dataValidation type="list" allowBlank="1" showInputMessage="1" showErrorMessage="1">
          <x14:formula1>
            <xm:f>'Tabla Impacto'!$F$211:$F$222</xm:f>
          </x14:formula1>
          <xm:sqref>K16:K75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AF16:AF75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AG16:AG75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AH16:AH75 AI16:AI17</xm:sqref>
        </x14:dataValidation>
        <x14:dataValidation type="custom" allowBlank="1" showInputMessage="1" showErrorMessage="1" error="Recuerde que las acciones se generan bajo la medida de mitigar el riesgo">
          <x14:formula1>
            <xm:f>IF(OR(AE18='Opciones Tratamiento'!$B$2,AE18='Opciones Tratamiento'!$B$3,AE18='Opciones Tratamiento'!$B$4),ISBLANK(AE18),ISTEXT(AE18))</xm:f>
          </x14:formula1>
          <xm:sqref>AI18:AI75</xm:sqref>
        </x14:dataValidation>
        <x14:dataValidation type="custom" allowBlank="1" showInputMessage="1" showErrorMessage="1" error="Recuerde que las acciones se generan bajo la medida de mitigar el riesgo">
          <x14:formula1>
            <xm:f>IF(OR(AE18='Opciones Tratamiento'!$B$2,AE18='Opciones Tratamiento'!$B$3,AE18='Opciones Tratamiento'!$B$4),ISBLANK(AE18),ISTEXT(AE18))</xm:f>
          </x14:formula1>
          <xm:sqref>AJ18:AJ75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40" zoomScaleNormal="40" workbookViewId="0"/>
  </sheetViews>
  <sheetFormatPr baseColWidth="10" defaultRowHeight="15" x14ac:dyDescent="0.25"/>
  <cols>
    <col min="2" max="39" width="5.7109375" customWidth="1" collapsed="1"/>
    <col min="41" max="46" width="5.7109375" customWidth="1" collapsed="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376" t="s">
        <v>142</v>
      </c>
      <c r="C2" s="376"/>
      <c r="D2" s="376"/>
      <c r="E2" s="376"/>
      <c r="F2" s="376"/>
      <c r="G2" s="376"/>
      <c r="H2" s="376"/>
      <c r="I2" s="376"/>
      <c r="J2" s="414" t="s">
        <v>2</v>
      </c>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376"/>
      <c r="C3" s="376"/>
      <c r="D3" s="376"/>
      <c r="E3" s="376"/>
      <c r="F3" s="376"/>
      <c r="G3" s="376"/>
      <c r="H3" s="376"/>
      <c r="I3" s="376"/>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376"/>
      <c r="C4" s="376"/>
      <c r="D4" s="376"/>
      <c r="E4" s="376"/>
      <c r="F4" s="376"/>
      <c r="G4" s="376"/>
      <c r="H4" s="376"/>
      <c r="I4" s="376"/>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426" t="s">
        <v>4</v>
      </c>
      <c r="C6" s="426"/>
      <c r="D6" s="427"/>
      <c r="E6" s="415" t="s">
        <v>107</v>
      </c>
      <c r="F6" s="416"/>
      <c r="G6" s="416"/>
      <c r="H6" s="416"/>
      <c r="I6" s="417"/>
      <c r="J6" s="411" t="str">
        <f ca="1">IF(AND('MAPA DE RIESGO'!$I$16="Muy Alta",'MAPA DE RIESGO'!$M$16="Leve"),CONCATENATE("R",'MAPA DE RIESGO'!$B$16),"")</f>
        <v/>
      </c>
      <c r="K6" s="412"/>
      <c r="L6" s="412" t="str">
        <f ca="1">IF(AND('MAPA DE RIESGO'!$I$22="Muy Alta",'MAPA DE RIESGO'!$M$22="Leve"),CONCATENATE("R",'MAPA DE RIESGO'!$B$22),"")</f>
        <v/>
      </c>
      <c r="M6" s="412"/>
      <c r="N6" s="412" t="str">
        <f ca="1">IF(AND('MAPA DE RIESGO'!$I$28="Muy Alta",'MAPA DE RIESGO'!$M$28="Leve"),CONCATENATE("R",'MAPA DE RIESGO'!$B$28),"")</f>
        <v/>
      </c>
      <c r="O6" s="413"/>
      <c r="P6" s="411" t="str">
        <f ca="1">IF(AND('MAPA DE RIESGO'!$I$16="Muy Alta",'MAPA DE RIESGO'!$M$16="Menor"),CONCATENATE("R",'MAPA DE RIESGO'!$B$16),"")</f>
        <v/>
      </c>
      <c r="Q6" s="412"/>
      <c r="R6" s="412" t="str">
        <f ca="1">IF(AND('MAPA DE RIESGO'!$I$22="Muy Alta",'MAPA DE RIESGO'!$M$22="Menor"),CONCATENATE("R",'MAPA DE RIESGO'!$B$22),"")</f>
        <v/>
      </c>
      <c r="S6" s="412"/>
      <c r="T6" s="412" t="str">
        <f ca="1">IF(AND('MAPA DE RIESGO'!$I$28="Muy Alta",'MAPA DE RIESGO'!$M$28="Menor"),CONCATENATE("R",'MAPA DE RIESGO'!$B$28),"")</f>
        <v/>
      </c>
      <c r="U6" s="413"/>
      <c r="V6" s="411" t="str">
        <f ca="1">IF(AND('MAPA DE RIESGO'!$I$16="Muy Alta",'MAPA DE RIESGO'!$M$16="Moderado"),CONCATENATE("R",'MAPA DE RIESGO'!$B$16),"")</f>
        <v/>
      </c>
      <c r="W6" s="412"/>
      <c r="X6" s="412" t="str">
        <f ca="1">IF(AND('MAPA DE RIESGO'!$I$22="Muy Alta",'MAPA DE RIESGO'!$M$22="Moderado"),CONCATENATE("R",'MAPA DE RIESGO'!$B$22),"")</f>
        <v/>
      </c>
      <c r="Y6" s="412"/>
      <c r="Z6" s="412" t="str">
        <f ca="1">IF(AND('MAPA DE RIESGO'!$I$28="Muy Alta",'MAPA DE RIESGO'!$M$28="Moderado"),CONCATENATE("R",'MAPA DE RIESGO'!$B$28),"")</f>
        <v/>
      </c>
      <c r="AA6" s="413"/>
      <c r="AB6" s="411" t="str">
        <f ca="1">IF(AND('MAPA DE RIESGO'!$I$16="Muy Alta",'MAPA DE RIESGO'!$M$16="Mayor"),CONCATENATE("R",'MAPA DE RIESGO'!$B$16),"")</f>
        <v/>
      </c>
      <c r="AC6" s="412"/>
      <c r="AD6" s="412" t="str">
        <f ca="1">IF(AND('MAPA DE RIESGO'!$I$22="Muy Alta",'MAPA DE RIESGO'!$M$22="Mayor"),CONCATENATE("R",'MAPA DE RIESGO'!$B$22),"")</f>
        <v/>
      </c>
      <c r="AE6" s="412"/>
      <c r="AF6" s="412" t="str">
        <f ca="1">IF(AND('MAPA DE RIESGO'!$I$28="Muy Alta",'MAPA DE RIESGO'!$M$28="Mayor"),CONCATENATE("R",'MAPA DE RIESGO'!$B$28),"")</f>
        <v/>
      </c>
      <c r="AG6" s="413"/>
      <c r="AH6" s="401" t="str">
        <f ca="1">IF(AND('MAPA DE RIESGO'!$I$16="Muy Alta",'MAPA DE RIESGO'!$M$16="Catastrófico"),CONCATENATE("R",'MAPA DE RIESGO'!$B$16),"")</f>
        <v/>
      </c>
      <c r="AI6" s="402"/>
      <c r="AJ6" s="402" t="str">
        <f ca="1">IF(AND('MAPA DE RIESGO'!$I$22="Muy Alta",'MAPA DE RIESGO'!$M$22="Catastrófico"),CONCATENATE("R",'MAPA DE RIESGO'!$B$22),"")</f>
        <v/>
      </c>
      <c r="AK6" s="402"/>
      <c r="AL6" s="402" t="str">
        <f ca="1">IF(AND('MAPA DE RIESGO'!$I$28="Muy Alta",'MAPA DE RIESGO'!$M$28="Catastrófico"),CONCATENATE("R",'MAPA DE RIESGO'!$B$28),"")</f>
        <v/>
      </c>
      <c r="AM6" s="403"/>
      <c r="AO6" s="428" t="s">
        <v>71</v>
      </c>
      <c r="AP6" s="429"/>
      <c r="AQ6" s="429"/>
      <c r="AR6" s="429"/>
      <c r="AS6" s="429"/>
      <c r="AT6" s="430"/>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426"/>
      <c r="C7" s="426"/>
      <c r="D7" s="427"/>
      <c r="E7" s="418"/>
      <c r="F7" s="419"/>
      <c r="G7" s="419"/>
      <c r="H7" s="419"/>
      <c r="I7" s="420"/>
      <c r="J7" s="404"/>
      <c r="K7" s="405"/>
      <c r="L7" s="405"/>
      <c r="M7" s="405"/>
      <c r="N7" s="405"/>
      <c r="O7" s="407"/>
      <c r="P7" s="404"/>
      <c r="Q7" s="405"/>
      <c r="R7" s="405"/>
      <c r="S7" s="405"/>
      <c r="T7" s="405"/>
      <c r="U7" s="407"/>
      <c r="V7" s="404"/>
      <c r="W7" s="405"/>
      <c r="X7" s="405"/>
      <c r="Y7" s="405"/>
      <c r="Z7" s="405"/>
      <c r="AA7" s="407"/>
      <c r="AB7" s="404"/>
      <c r="AC7" s="405"/>
      <c r="AD7" s="405"/>
      <c r="AE7" s="405"/>
      <c r="AF7" s="405"/>
      <c r="AG7" s="407"/>
      <c r="AH7" s="395"/>
      <c r="AI7" s="396"/>
      <c r="AJ7" s="396"/>
      <c r="AK7" s="396"/>
      <c r="AL7" s="396"/>
      <c r="AM7" s="397"/>
      <c r="AN7" s="55"/>
      <c r="AO7" s="431"/>
      <c r="AP7" s="432"/>
      <c r="AQ7" s="432"/>
      <c r="AR7" s="432"/>
      <c r="AS7" s="432"/>
      <c r="AT7" s="433"/>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426"/>
      <c r="C8" s="426"/>
      <c r="D8" s="427"/>
      <c r="E8" s="418"/>
      <c r="F8" s="419"/>
      <c r="G8" s="419"/>
      <c r="H8" s="419"/>
      <c r="I8" s="420"/>
      <c r="J8" s="404" t="str">
        <f ca="1">IF(AND('MAPA DE RIESGO'!$I$34="Muy Alta",'MAPA DE RIESGO'!$M$34="Leve"),CONCATENATE("R",'MAPA DE RIESGO'!$B$34),"")</f>
        <v/>
      </c>
      <c r="K8" s="405"/>
      <c r="L8" s="406" t="str">
        <f ca="1">IF(AND('MAPA DE RIESGO'!$I$40="Muy Alta",'MAPA DE RIESGO'!$M$40="Leve"),CONCATENATE("R",'MAPA DE RIESGO'!$B$40),"")</f>
        <v/>
      </c>
      <c r="M8" s="406"/>
      <c r="N8" s="406" t="str">
        <f ca="1">IF(AND('MAPA DE RIESGO'!$I$46="Muy Alta",'MAPA DE RIESGO'!$M$46="Leve"),CONCATENATE("R",'MAPA DE RIESGO'!$B$46),"")</f>
        <v/>
      </c>
      <c r="O8" s="407"/>
      <c r="P8" s="404" t="str">
        <f ca="1">IF(AND('MAPA DE RIESGO'!$I$34="Muy Alta",'MAPA DE RIESGO'!$M$34="Menor"),CONCATENATE("R",'MAPA DE RIESGO'!$B$34),"")</f>
        <v/>
      </c>
      <c r="Q8" s="405"/>
      <c r="R8" s="406" t="str">
        <f ca="1">IF(AND('MAPA DE RIESGO'!$I$40="Muy Alta",'MAPA DE RIESGO'!$M$40="Menor"),CONCATENATE("R",'MAPA DE RIESGO'!$B$40),"")</f>
        <v/>
      </c>
      <c r="S8" s="406"/>
      <c r="T8" s="406" t="str">
        <f ca="1">IF(AND('MAPA DE RIESGO'!$I$46="Muy Alta",'MAPA DE RIESGO'!$M$46="Menor"),CONCATENATE("R",'MAPA DE RIESGO'!$B$46),"")</f>
        <v/>
      </c>
      <c r="U8" s="407"/>
      <c r="V8" s="404" t="str">
        <f ca="1">IF(AND('MAPA DE RIESGO'!$I$34="Muy Alta",'MAPA DE RIESGO'!$M$34="Moderado"),CONCATENATE("R",'MAPA DE RIESGO'!$B$34),"")</f>
        <v/>
      </c>
      <c r="W8" s="405"/>
      <c r="X8" s="406" t="str">
        <f ca="1">IF(AND('MAPA DE RIESGO'!$I$40="Muy Alta",'MAPA DE RIESGO'!$M$40="Moderado"),CONCATENATE("R",'MAPA DE RIESGO'!$B$40),"")</f>
        <v/>
      </c>
      <c r="Y8" s="406"/>
      <c r="Z8" s="406" t="str">
        <f ca="1">IF(AND('MAPA DE RIESGO'!$I$46="Muy Alta",'MAPA DE RIESGO'!$M$46="Moderado"),CONCATENATE("R",'MAPA DE RIESGO'!$B$46),"")</f>
        <v/>
      </c>
      <c r="AA8" s="407"/>
      <c r="AB8" s="404" t="str">
        <f ca="1">IF(AND('MAPA DE RIESGO'!$I$34="Muy Alta",'MAPA DE RIESGO'!$M$34="Mayor"),CONCATENATE("R",'MAPA DE RIESGO'!$B$34),"")</f>
        <v/>
      </c>
      <c r="AC8" s="405"/>
      <c r="AD8" s="406" t="str">
        <f ca="1">IF(AND('MAPA DE RIESGO'!$I$40="Muy Alta",'MAPA DE RIESGO'!$M$40="Mayor"),CONCATENATE("R",'MAPA DE RIESGO'!$B$40),"")</f>
        <v/>
      </c>
      <c r="AE8" s="406"/>
      <c r="AF8" s="406" t="str">
        <f ca="1">IF(AND('MAPA DE RIESGO'!$I$46="Muy Alta",'MAPA DE RIESGO'!$M$46="Mayor"),CONCATENATE("R",'MAPA DE RIESGO'!$B$46),"")</f>
        <v/>
      </c>
      <c r="AG8" s="407"/>
      <c r="AH8" s="395" t="str">
        <f ca="1">IF(AND('MAPA DE RIESGO'!$I$34="Muy Alta",'MAPA DE RIESGO'!$M$34="Catastrófico"),CONCATENATE("R",'MAPA DE RIESGO'!$B$34),"")</f>
        <v/>
      </c>
      <c r="AI8" s="396"/>
      <c r="AJ8" s="396" t="str">
        <f ca="1">IF(AND('MAPA DE RIESGO'!$I$40="Muy Alta",'MAPA DE RIESGO'!$M$40="Catastrófico"),CONCATENATE("R",'MAPA DE RIESGO'!$B$40),"")</f>
        <v/>
      </c>
      <c r="AK8" s="396"/>
      <c r="AL8" s="396" t="str">
        <f ca="1">IF(AND('MAPA DE RIESGO'!$I$46="Muy Alta",'MAPA DE RIESGO'!$M$46="Catastrófico"),CONCATENATE("R",'MAPA DE RIESGO'!$B$46),"")</f>
        <v/>
      </c>
      <c r="AM8" s="397"/>
      <c r="AN8" s="55"/>
      <c r="AO8" s="431"/>
      <c r="AP8" s="432"/>
      <c r="AQ8" s="432"/>
      <c r="AR8" s="432"/>
      <c r="AS8" s="432"/>
      <c r="AT8" s="433"/>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426"/>
      <c r="C9" s="426"/>
      <c r="D9" s="427"/>
      <c r="E9" s="418"/>
      <c r="F9" s="419"/>
      <c r="G9" s="419"/>
      <c r="H9" s="419"/>
      <c r="I9" s="420"/>
      <c r="J9" s="404"/>
      <c r="K9" s="405"/>
      <c r="L9" s="406"/>
      <c r="M9" s="406"/>
      <c r="N9" s="406"/>
      <c r="O9" s="407"/>
      <c r="P9" s="404"/>
      <c r="Q9" s="405"/>
      <c r="R9" s="406"/>
      <c r="S9" s="406"/>
      <c r="T9" s="406"/>
      <c r="U9" s="407"/>
      <c r="V9" s="404"/>
      <c r="W9" s="405"/>
      <c r="X9" s="406"/>
      <c r="Y9" s="406"/>
      <c r="Z9" s="406"/>
      <c r="AA9" s="407"/>
      <c r="AB9" s="404"/>
      <c r="AC9" s="405"/>
      <c r="AD9" s="406"/>
      <c r="AE9" s="406"/>
      <c r="AF9" s="406"/>
      <c r="AG9" s="407"/>
      <c r="AH9" s="395"/>
      <c r="AI9" s="396"/>
      <c r="AJ9" s="396"/>
      <c r="AK9" s="396"/>
      <c r="AL9" s="396"/>
      <c r="AM9" s="397"/>
      <c r="AN9" s="55"/>
      <c r="AO9" s="431"/>
      <c r="AP9" s="432"/>
      <c r="AQ9" s="432"/>
      <c r="AR9" s="432"/>
      <c r="AS9" s="432"/>
      <c r="AT9" s="433"/>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426"/>
      <c r="C10" s="426"/>
      <c r="D10" s="427"/>
      <c r="E10" s="418"/>
      <c r="F10" s="419"/>
      <c r="G10" s="419"/>
      <c r="H10" s="419"/>
      <c r="I10" s="420"/>
      <c r="J10" s="404" t="str">
        <f ca="1">IF(AND('MAPA DE RIESGO'!$I$52="Muy Alta",'MAPA DE RIESGO'!$M$52="Leve"),CONCATENATE("R",'MAPA DE RIESGO'!$B$52),"")</f>
        <v/>
      </c>
      <c r="K10" s="405"/>
      <c r="L10" s="406" t="str">
        <f ca="1">IF(AND('MAPA DE RIESGO'!$I$58="Muy Alta",'MAPA DE RIESGO'!$M$58="Leve"),CONCATENATE("R",'MAPA DE RIESGO'!$B$58),"")</f>
        <v/>
      </c>
      <c r="M10" s="406"/>
      <c r="N10" s="406" t="str">
        <f ca="1">IF(AND('MAPA DE RIESGO'!$I$64="Muy Alta",'MAPA DE RIESGO'!$M$64="Leve"),CONCATENATE("R",'MAPA DE RIESGO'!$B$64),"")</f>
        <v/>
      </c>
      <c r="O10" s="407"/>
      <c r="P10" s="404" t="str">
        <f ca="1">IF(AND('MAPA DE RIESGO'!$I$52="Muy Alta",'MAPA DE RIESGO'!$M$52="Menor"),CONCATENATE("R",'MAPA DE RIESGO'!$B$52),"")</f>
        <v/>
      </c>
      <c r="Q10" s="405"/>
      <c r="R10" s="406" t="str">
        <f ca="1">IF(AND('MAPA DE RIESGO'!$I$58="Muy Alta",'MAPA DE RIESGO'!$M$58="Menor"),CONCATENATE("R",'MAPA DE RIESGO'!$B$58),"")</f>
        <v/>
      </c>
      <c r="S10" s="406"/>
      <c r="T10" s="406" t="str">
        <f ca="1">IF(AND('MAPA DE RIESGO'!$I$64="Muy Alta",'MAPA DE RIESGO'!$M$64="Menor"),CONCATENATE("R",'MAPA DE RIESGO'!$B$64),"")</f>
        <v/>
      </c>
      <c r="U10" s="407"/>
      <c r="V10" s="404" t="str">
        <f ca="1">IF(AND('MAPA DE RIESGO'!$I$52="Muy Alta",'MAPA DE RIESGO'!$M$52="Moderado"),CONCATENATE("R",'MAPA DE RIESGO'!$B$52),"")</f>
        <v/>
      </c>
      <c r="W10" s="405"/>
      <c r="X10" s="406" t="str">
        <f ca="1">IF(AND('MAPA DE RIESGO'!$I$58="Muy Alta",'MAPA DE RIESGO'!$M$58="Moderado"),CONCATENATE("R",'MAPA DE RIESGO'!$B$58),"")</f>
        <v/>
      </c>
      <c r="Y10" s="406"/>
      <c r="Z10" s="406" t="str">
        <f ca="1">IF(AND('MAPA DE RIESGO'!$I$64="Muy Alta",'MAPA DE RIESGO'!$M$64="Moderado"),CONCATENATE("R",'MAPA DE RIESGO'!$B$64),"")</f>
        <v/>
      </c>
      <c r="AA10" s="407"/>
      <c r="AB10" s="404" t="str">
        <f ca="1">IF(AND('MAPA DE RIESGO'!$I$52="Muy Alta",'MAPA DE RIESGO'!$M$52="Mayor"),CONCATENATE("R",'MAPA DE RIESGO'!$B$52),"")</f>
        <v/>
      </c>
      <c r="AC10" s="405"/>
      <c r="AD10" s="406" t="str">
        <f ca="1">IF(AND('MAPA DE RIESGO'!$I$58="Muy Alta",'MAPA DE RIESGO'!$M$58="Mayor"),CONCATENATE("R",'MAPA DE RIESGO'!$B$58),"")</f>
        <v/>
      </c>
      <c r="AE10" s="406"/>
      <c r="AF10" s="406" t="str">
        <f ca="1">IF(AND('MAPA DE RIESGO'!$I$64="Muy Alta",'MAPA DE RIESGO'!$M$64="Mayor"),CONCATENATE("R",'MAPA DE RIESGO'!$B$64),"")</f>
        <v/>
      </c>
      <c r="AG10" s="407"/>
      <c r="AH10" s="395" t="str">
        <f ca="1">IF(AND('MAPA DE RIESGO'!$I$52="Muy Alta",'MAPA DE RIESGO'!$M$52="Catastrófico"),CONCATENATE("R",'MAPA DE RIESGO'!$B$52),"")</f>
        <v/>
      </c>
      <c r="AI10" s="396"/>
      <c r="AJ10" s="396" t="str">
        <f ca="1">IF(AND('MAPA DE RIESGO'!$I$58="Muy Alta",'MAPA DE RIESGO'!$M$58="Catastrófico"),CONCATENATE("R",'MAPA DE RIESGO'!$B$58),"")</f>
        <v/>
      </c>
      <c r="AK10" s="396"/>
      <c r="AL10" s="396" t="str">
        <f ca="1">IF(AND('MAPA DE RIESGO'!$I$64="Muy Alta",'MAPA DE RIESGO'!$M$64="Catastrófico"),CONCATENATE("R",'MAPA DE RIESGO'!$B$64),"")</f>
        <v/>
      </c>
      <c r="AM10" s="397"/>
      <c r="AN10" s="55"/>
      <c r="AO10" s="431"/>
      <c r="AP10" s="432"/>
      <c r="AQ10" s="432"/>
      <c r="AR10" s="432"/>
      <c r="AS10" s="432"/>
      <c r="AT10" s="433"/>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426"/>
      <c r="C11" s="426"/>
      <c r="D11" s="427"/>
      <c r="E11" s="418"/>
      <c r="F11" s="419"/>
      <c r="G11" s="419"/>
      <c r="H11" s="419"/>
      <c r="I11" s="420"/>
      <c r="J11" s="404"/>
      <c r="K11" s="405"/>
      <c r="L11" s="406"/>
      <c r="M11" s="406"/>
      <c r="N11" s="406"/>
      <c r="O11" s="407"/>
      <c r="P11" s="404"/>
      <c r="Q11" s="405"/>
      <c r="R11" s="406"/>
      <c r="S11" s="406"/>
      <c r="T11" s="406"/>
      <c r="U11" s="407"/>
      <c r="V11" s="404"/>
      <c r="W11" s="405"/>
      <c r="X11" s="406"/>
      <c r="Y11" s="406"/>
      <c r="Z11" s="406"/>
      <c r="AA11" s="407"/>
      <c r="AB11" s="404"/>
      <c r="AC11" s="405"/>
      <c r="AD11" s="406"/>
      <c r="AE11" s="406"/>
      <c r="AF11" s="406"/>
      <c r="AG11" s="407"/>
      <c r="AH11" s="395"/>
      <c r="AI11" s="396"/>
      <c r="AJ11" s="396"/>
      <c r="AK11" s="396"/>
      <c r="AL11" s="396"/>
      <c r="AM11" s="397"/>
      <c r="AN11" s="55"/>
      <c r="AO11" s="431"/>
      <c r="AP11" s="432"/>
      <c r="AQ11" s="432"/>
      <c r="AR11" s="432"/>
      <c r="AS11" s="432"/>
      <c r="AT11" s="433"/>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426"/>
      <c r="C12" s="426"/>
      <c r="D12" s="427"/>
      <c r="E12" s="418"/>
      <c r="F12" s="419"/>
      <c r="G12" s="419"/>
      <c r="H12" s="419"/>
      <c r="I12" s="420"/>
      <c r="J12" s="404" t="str">
        <f ca="1">IF(AND('MAPA DE RIESGO'!$I$70="Muy Alta",'MAPA DE RIESGO'!$M$70="Leve"),CONCATENATE("R",'MAPA DE RIESGO'!$B$70),"")</f>
        <v/>
      </c>
      <c r="K12" s="405"/>
      <c r="L12" s="406" t="str">
        <f>IF(AND('MAPA DE RIESGO'!$I$76="Muy Alta",'MAPA DE RIESGO'!$M$76="Leve"),CONCATENATE("R",'MAPA DE RIESGO'!$B$76),"")</f>
        <v/>
      </c>
      <c r="M12" s="406"/>
      <c r="N12" s="406" t="str">
        <f>IF(AND('MAPA DE RIESGO'!$I$82="Muy Alta",'MAPA DE RIESGO'!$M$82="Leve"),CONCATENATE("R",'MAPA DE RIESGO'!$B$82),"")</f>
        <v/>
      </c>
      <c r="O12" s="407"/>
      <c r="P12" s="404" t="str">
        <f ca="1">IF(AND('MAPA DE RIESGO'!$I$70="Muy Alta",'MAPA DE RIESGO'!$M$70="Menor"),CONCATENATE("R",'MAPA DE RIESGO'!$B$70),"")</f>
        <v/>
      </c>
      <c r="Q12" s="405"/>
      <c r="R12" s="406" t="str">
        <f>IF(AND('MAPA DE RIESGO'!$I$76="Muy Alta",'MAPA DE RIESGO'!$M$76="Menor"),CONCATENATE("R",'MAPA DE RIESGO'!$B$76),"")</f>
        <v/>
      </c>
      <c r="S12" s="406"/>
      <c r="T12" s="406" t="str">
        <f>IF(AND('MAPA DE RIESGO'!$I$82="Muy Alta",'MAPA DE RIESGO'!$M$82="Menor"),CONCATENATE("R",'MAPA DE RIESGO'!$B$82),"")</f>
        <v/>
      </c>
      <c r="U12" s="407"/>
      <c r="V12" s="404" t="str">
        <f ca="1">IF(AND('MAPA DE RIESGO'!$I$70="Muy Alta",'MAPA DE RIESGO'!$M$70="Moderado"),CONCATENATE("R",'MAPA DE RIESGO'!$B$70),"")</f>
        <v/>
      </c>
      <c r="W12" s="405"/>
      <c r="X12" s="406" t="str">
        <f>IF(AND('MAPA DE RIESGO'!$I$76="Muy Alta",'MAPA DE RIESGO'!$M$76="Moderado"),CONCATENATE("R",'MAPA DE RIESGO'!$B$76),"")</f>
        <v/>
      </c>
      <c r="Y12" s="406"/>
      <c r="Z12" s="406" t="str">
        <f>IF(AND('MAPA DE RIESGO'!$I$82="Muy Alta",'MAPA DE RIESGO'!$M$82="Moderado"),CONCATENATE("R",'MAPA DE RIESGO'!$B$82),"")</f>
        <v/>
      </c>
      <c r="AA12" s="407"/>
      <c r="AB12" s="404" t="str">
        <f ca="1">IF(AND('MAPA DE RIESGO'!$I$70="Muy Alta",'MAPA DE RIESGO'!$M$70="Mayor"),CONCATENATE("R",'MAPA DE RIESGO'!$B$70),"")</f>
        <v/>
      </c>
      <c r="AC12" s="405"/>
      <c r="AD12" s="406" t="str">
        <f>IF(AND('MAPA DE RIESGO'!$I$76="Muy Alta",'MAPA DE RIESGO'!$M$76="Mayor"),CONCATENATE("R",'MAPA DE RIESGO'!$B$76),"")</f>
        <v/>
      </c>
      <c r="AE12" s="406"/>
      <c r="AF12" s="406" t="str">
        <f>IF(AND('MAPA DE RIESGO'!$I$82="Muy Alta",'MAPA DE RIESGO'!$M$82="Mayor"),CONCATENATE("R",'MAPA DE RIESGO'!$B$82),"")</f>
        <v/>
      </c>
      <c r="AG12" s="407"/>
      <c r="AH12" s="395" t="str">
        <f ca="1">IF(AND('MAPA DE RIESGO'!$I$70="Muy Alta",'MAPA DE RIESGO'!$M$70="Catastrófico"),CONCATENATE("R",'MAPA DE RIESGO'!$B$70),"")</f>
        <v/>
      </c>
      <c r="AI12" s="396"/>
      <c r="AJ12" s="396" t="str">
        <f>IF(AND('MAPA DE RIESGO'!$I$76="Muy Alta",'MAPA DE RIESGO'!$M$76="Catastrófico"),CONCATENATE("R",'MAPA DE RIESGO'!$B$76),"")</f>
        <v/>
      </c>
      <c r="AK12" s="396"/>
      <c r="AL12" s="396" t="str">
        <f>IF(AND('MAPA DE RIESGO'!$I$82="Muy Alta",'MAPA DE RIESGO'!$M$82="Catastrófico"),CONCATENATE("R",'MAPA DE RIESGO'!$B$82),"")</f>
        <v/>
      </c>
      <c r="AM12" s="397"/>
      <c r="AN12" s="55"/>
      <c r="AO12" s="431"/>
      <c r="AP12" s="432"/>
      <c r="AQ12" s="432"/>
      <c r="AR12" s="432"/>
      <c r="AS12" s="432"/>
      <c r="AT12" s="433"/>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426"/>
      <c r="C13" s="426"/>
      <c r="D13" s="427"/>
      <c r="E13" s="421"/>
      <c r="F13" s="422"/>
      <c r="G13" s="422"/>
      <c r="H13" s="422"/>
      <c r="I13" s="423"/>
      <c r="J13" s="404"/>
      <c r="K13" s="405"/>
      <c r="L13" s="405"/>
      <c r="M13" s="405"/>
      <c r="N13" s="405"/>
      <c r="O13" s="407"/>
      <c r="P13" s="404"/>
      <c r="Q13" s="405"/>
      <c r="R13" s="405"/>
      <c r="S13" s="405"/>
      <c r="T13" s="405"/>
      <c r="U13" s="407"/>
      <c r="V13" s="404"/>
      <c r="W13" s="405"/>
      <c r="X13" s="405"/>
      <c r="Y13" s="405"/>
      <c r="Z13" s="405"/>
      <c r="AA13" s="407"/>
      <c r="AB13" s="404"/>
      <c r="AC13" s="405"/>
      <c r="AD13" s="405"/>
      <c r="AE13" s="405"/>
      <c r="AF13" s="405"/>
      <c r="AG13" s="407"/>
      <c r="AH13" s="398"/>
      <c r="AI13" s="399"/>
      <c r="AJ13" s="399"/>
      <c r="AK13" s="399"/>
      <c r="AL13" s="399"/>
      <c r="AM13" s="400"/>
      <c r="AN13" s="55"/>
      <c r="AO13" s="434"/>
      <c r="AP13" s="435"/>
      <c r="AQ13" s="435"/>
      <c r="AR13" s="435"/>
      <c r="AS13" s="435"/>
      <c r="AT13" s="436"/>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426"/>
      <c r="C14" s="426"/>
      <c r="D14" s="427"/>
      <c r="E14" s="415" t="s">
        <v>106</v>
      </c>
      <c r="F14" s="416"/>
      <c r="G14" s="416"/>
      <c r="H14" s="416"/>
      <c r="I14" s="416"/>
      <c r="J14" s="392" t="str">
        <f ca="1">IF(AND('MAPA DE RIESGO'!$I$16="Alta",'MAPA DE RIESGO'!$M$16="Leve"),CONCATENATE("R",'MAPA DE RIESGO'!$B$16),"")</f>
        <v/>
      </c>
      <c r="K14" s="393"/>
      <c r="L14" s="393" t="str">
        <f ca="1">IF(AND('MAPA DE RIESGO'!$I$22="Alta",'MAPA DE RIESGO'!$M$22="Leve"),CONCATENATE("R",'MAPA DE RIESGO'!$B$22),"")</f>
        <v/>
      </c>
      <c r="M14" s="393"/>
      <c r="N14" s="393" t="str">
        <f ca="1">IF(AND('MAPA DE RIESGO'!$I$28="Alta",'MAPA DE RIESGO'!$M$28="Leve"),CONCATENATE("R",'MAPA DE RIESGO'!$B$28),"")</f>
        <v/>
      </c>
      <c r="O14" s="394"/>
      <c r="P14" s="392" t="str">
        <f ca="1">IF(AND('MAPA DE RIESGO'!$I$16="Alta",'MAPA DE RIESGO'!$M$16="Menor"),CONCATENATE("R",'MAPA DE RIESGO'!$B$16),"")</f>
        <v/>
      </c>
      <c r="Q14" s="393"/>
      <c r="R14" s="393" t="str">
        <f ca="1">IF(AND('MAPA DE RIESGO'!$I$22="Alta",'MAPA DE RIESGO'!$M$22="Menor"),CONCATENATE("R",'MAPA DE RIESGO'!$B$22),"")</f>
        <v/>
      </c>
      <c r="S14" s="393"/>
      <c r="T14" s="393" t="str">
        <f ca="1">IF(AND('MAPA DE RIESGO'!$I$28="Alta",'MAPA DE RIESGO'!$M$28="Menor"),CONCATENATE("R",'MAPA DE RIESGO'!$B$28),"")</f>
        <v/>
      </c>
      <c r="U14" s="394"/>
      <c r="V14" s="411" t="str">
        <f ca="1">IF(AND('MAPA DE RIESGO'!$I$16="Alta",'MAPA DE RIESGO'!$M$16="Moderado"),CONCATENATE("R",'MAPA DE RIESGO'!$B$16),"")</f>
        <v/>
      </c>
      <c r="W14" s="412"/>
      <c r="X14" s="412" t="str">
        <f ca="1">IF(AND('MAPA DE RIESGO'!$I$22="Alta",'MAPA DE RIESGO'!$M$22="Moderado"),CONCATENATE("R",'MAPA DE RIESGO'!$B$22),"")</f>
        <v/>
      </c>
      <c r="Y14" s="412"/>
      <c r="Z14" s="412" t="str">
        <f ca="1">IF(AND('MAPA DE RIESGO'!$I$28="Alta",'MAPA DE RIESGO'!$M$28="Moderado"),CONCATENATE("R",'MAPA DE RIESGO'!$B$28),"")</f>
        <v/>
      </c>
      <c r="AA14" s="413"/>
      <c r="AB14" s="411" t="str">
        <f ca="1">IF(AND('MAPA DE RIESGO'!$I$16="Alta",'MAPA DE RIESGO'!$M$16="Mayor"),CONCATENATE("R",'MAPA DE RIESGO'!$B$16),"")</f>
        <v/>
      </c>
      <c r="AC14" s="412"/>
      <c r="AD14" s="412" t="str">
        <f ca="1">IF(AND('MAPA DE RIESGO'!$I$22="Alta",'MAPA DE RIESGO'!$M$22="Mayor"),CONCATENATE("R",'MAPA DE RIESGO'!$B$22),"")</f>
        <v/>
      </c>
      <c r="AE14" s="412"/>
      <c r="AF14" s="412" t="str">
        <f ca="1">IF(AND('MAPA DE RIESGO'!$I$28="Alta",'MAPA DE RIESGO'!$M$28="Mayor"),CONCATENATE("R",'MAPA DE RIESGO'!$B$28),"")</f>
        <v/>
      </c>
      <c r="AG14" s="413"/>
      <c r="AH14" s="401" t="str">
        <f ca="1">IF(AND('MAPA DE RIESGO'!$I$16="Alta",'MAPA DE RIESGO'!$M$16="Catastrófico"),CONCATENATE("R",'MAPA DE RIESGO'!$B$16),"")</f>
        <v/>
      </c>
      <c r="AI14" s="402"/>
      <c r="AJ14" s="402" t="str">
        <f ca="1">IF(AND('MAPA DE RIESGO'!$I$22="Alta",'MAPA DE RIESGO'!$M$22="Catastrófico"),CONCATENATE("R",'MAPA DE RIESGO'!$B$22),"")</f>
        <v/>
      </c>
      <c r="AK14" s="402"/>
      <c r="AL14" s="402" t="str">
        <f ca="1">IF(AND('MAPA DE RIESGO'!$I$28="Alta",'MAPA DE RIESGO'!$M$28="Catastrófico"),CONCATENATE("R",'MAPA DE RIESGO'!$B$28),"")</f>
        <v/>
      </c>
      <c r="AM14" s="403"/>
      <c r="AN14" s="55"/>
      <c r="AO14" s="437" t="s">
        <v>72</v>
      </c>
      <c r="AP14" s="438"/>
      <c r="AQ14" s="438"/>
      <c r="AR14" s="438"/>
      <c r="AS14" s="438"/>
      <c r="AT14" s="439"/>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426"/>
      <c r="C15" s="426"/>
      <c r="D15" s="427"/>
      <c r="E15" s="418"/>
      <c r="F15" s="419"/>
      <c r="G15" s="419"/>
      <c r="H15" s="419"/>
      <c r="I15" s="424"/>
      <c r="J15" s="386"/>
      <c r="K15" s="387"/>
      <c r="L15" s="387"/>
      <c r="M15" s="387"/>
      <c r="N15" s="387"/>
      <c r="O15" s="388"/>
      <c r="P15" s="386"/>
      <c r="Q15" s="387"/>
      <c r="R15" s="387"/>
      <c r="S15" s="387"/>
      <c r="T15" s="387"/>
      <c r="U15" s="388"/>
      <c r="V15" s="404"/>
      <c r="W15" s="405"/>
      <c r="X15" s="405"/>
      <c r="Y15" s="405"/>
      <c r="Z15" s="405"/>
      <c r="AA15" s="407"/>
      <c r="AB15" s="404"/>
      <c r="AC15" s="405"/>
      <c r="AD15" s="405"/>
      <c r="AE15" s="405"/>
      <c r="AF15" s="405"/>
      <c r="AG15" s="407"/>
      <c r="AH15" s="395"/>
      <c r="AI15" s="396"/>
      <c r="AJ15" s="396"/>
      <c r="AK15" s="396"/>
      <c r="AL15" s="396"/>
      <c r="AM15" s="397"/>
      <c r="AN15" s="55"/>
      <c r="AO15" s="440"/>
      <c r="AP15" s="441"/>
      <c r="AQ15" s="441"/>
      <c r="AR15" s="441"/>
      <c r="AS15" s="441"/>
      <c r="AT15" s="442"/>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426"/>
      <c r="C16" s="426"/>
      <c r="D16" s="427"/>
      <c r="E16" s="418"/>
      <c r="F16" s="419"/>
      <c r="G16" s="419"/>
      <c r="H16" s="419"/>
      <c r="I16" s="424"/>
      <c r="J16" s="386" t="str">
        <f ca="1">IF(AND('MAPA DE RIESGO'!$I$34="Alta",'MAPA DE RIESGO'!$M$34="Leve"),CONCATENATE("R",'MAPA DE RIESGO'!$B$34),"")</f>
        <v/>
      </c>
      <c r="K16" s="387"/>
      <c r="L16" s="387" t="str">
        <f ca="1">IF(AND('MAPA DE RIESGO'!$I$40="Alta",'MAPA DE RIESGO'!$M$40="Leve"),CONCATENATE("R",'MAPA DE RIESGO'!$B$40),"")</f>
        <v/>
      </c>
      <c r="M16" s="387"/>
      <c r="N16" s="387" t="str">
        <f ca="1">IF(AND('MAPA DE RIESGO'!$I$46="Alta",'MAPA DE RIESGO'!$M$46="Leve"),CONCATENATE("R",'MAPA DE RIESGO'!$B$46),"")</f>
        <v/>
      </c>
      <c r="O16" s="388"/>
      <c r="P16" s="386" t="str">
        <f ca="1">IF(AND('MAPA DE RIESGO'!$I$34="Alta",'MAPA DE RIESGO'!$M$34="Menor"),CONCATENATE("R",'MAPA DE RIESGO'!$B$34),"")</f>
        <v/>
      </c>
      <c r="Q16" s="387"/>
      <c r="R16" s="387" t="str">
        <f ca="1">IF(AND('MAPA DE RIESGO'!$I$40="Alta",'MAPA DE RIESGO'!$M$40="Menor"),CONCATENATE("R",'MAPA DE RIESGO'!$B$40),"")</f>
        <v/>
      </c>
      <c r="S16" s="387"/>
      <c r="T16" s="387" t="str">
        <f ca="1">IF(AND('MAPA DE RIESGO'!$I$46="Alta",'MAPA DE RIESGO'!$M$46="Menor"),CONCATENATE("R",'MAPA DE RIESGO'!$B$46),"")</f>
        <v/>
      </c>
      <c r="U16" s="388"/>
      <c r="V16" s="404" t="str">
        <f ca="1">IF(AND('MAPA DE RIESGO'!$I$34="Alta",'MAPA DE RIESGO'!$M$34="Moderado"),CONCATENATE("R",'MAPA DE RIESGO'!$B$34),"")</f>
        <v/>
      </c>
      <c r="W16" s="405"/>
      <c r="X16" s="406" t="str">
        <f ca="1">IF(AND('MAPA DE RIESGO'!$I$40="Alta",'MAPA DE RIESGO'!$M$40="Moderado"),CONCATENATE("R",'MAPA DE RIESGO'!$B$40),"")</f>
        <v/>
      </c>
      <c r="Y16" s="406"/>
      <c r="Z16" s="406" t="str">
        <f ca="1">IF(AND('MAPA DE RIESGO'!$I$46="Alta",'MAPA DE RIESGO'!$M$46="Moderado"),CONCATENATE("R",'MAPA DE RIESGO'!$B$46),"")</f>
        <v/>
      </c>
      <c r="AA16" s="407"/>
      <c r="AB16" s="404" t="str">
        <f ca="1">IF(AND('MAPA DE RIESGO'!$I$34="Alta",'MAPA DE RIESGO'!$M$34="Mayor"),CONCATENATE("R",'MAPA DE RIESGO'!$B$34),"")</f>
        <v/>
      </c>
      <c r="AC16" s="405"/>
      <c r="AD16" s="406" t="str">
        <f ca="1">IF(AND('MAPA DE RIESGO'!$I$40="Alta",'MAPA DE RIESGO'!$M$40="Mayor"),CONCATENATE("R",'MAPA DE RIESGO'!$B$40),"")</f>
        <v/>
      </c>
      <c r="AE16" s="406"/>
      <c r="AF16" s="406" t="str">
        <f ca="1">IF(AND('MAPA DE RIESGO'!$I$46="Alta",'MAPA DE RIESGO'!$M$46="Mayor"),CONCATENATE("R",'MAPA DE RIESGO'!$B$46),"")</f>
        <v/>
      </c>
      <c r="AG16" s="407"/>
      <c r="AH16" s="395" t="str">
        <f ca="1">IF(AND('MAPA DE RIESGO'!$I$34="Alta",'MAPA DE RIESGO'!$M$34="Catastrófico"),CONCATENATE("R",'MAPA DE RIESGO'!$B$34),"")</f>
        <v/>
      </c>
      <c r="AI16" s="396"/>
      <c r="AJ16" s="396" t="str">
        <f ca="1">IF(AND('MAPA DE RIESGO'!$I$40="Alta",'MAPA DE RIESGO'!$M$40="Catastrófico"),CONCATENATE("R",'MAPA DE RIESGO'!$B$40),"")</f>
        <v/>
      </c>
      <c r="AK16" s="396"/>
      <c r="AL16" s="396" t="str">
        <f ca="1">IF(AND('MAPA DE RIESGO'!$I$46="Alta",'MAPA DE RIESGO'!$M$46="Catastrófico"),CONCATENATE("R",'MAPA DE RIESGO'!$B$46),"")</f>
        <v/>
      </c>
      <c r="AM16" s="397"/>
      <c r="AN16" s="55"/>
      <c r="AO16" s="440"/>
      <c r="AP16" s="441"/>
      <c r="AQ16" s="441"/>
      <c r="AR16" s="441"/>
      <c r="AS16" s="441"/>
      <c r="AT16" s="442"/>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426"/>
      <c r="C17" s="426"/>
      <c r="D17" s="427"/>
      <c r="E17" s="418"/>
      <c r="F17" s="419"/>
      <c r="G17" s="419"/>
      <c r="H17" s="419"/>
      <c r="I17" s="424"/>
      <c r="J17" s="386"/>
      <c r="K17" s="387"/>
      <c r="L17" s="387"/>
      <c r="M17" s="387"/>
      <c r="N17" s="387"/>
      <c r="O17" s="388"/>
      <c r="P17" s="386"/>
      <c r="Q17" s="387"/>
      <c r="R17" s="387"/>
      <c r="S17" s="387"/>
      <c r="T17" s="387"/>
      <c r="U17" s="388"/>
      <c r="V17" s="404"/>
      <c r="W17" s="405"/>
      <c r="X17" s="406"/>
      <c r="Y17" s="406"/>
      <c r="Z17" s="406"/>
      <c r="AA17" s="407"/>
      <c r="AB17" s="404"/>
      <c r="AC17" s="405"/>
      <c r="AD17" s="406"/>
      <c r="AE17" s="406"/>
      <c r="AF17" s="406"/>
      <c r="AG17" s="407"/>
      <c r="AH17" s="395"/>
      <c r="AI17" s="396"/>
      <c r="AJ17" s="396"/>
      <c r="AK17" s="396"/>
      <c r="AL17" s="396"/>
      <c r="AM17" s="397"/>
      <c r="AN17" s="55"/>
      <c r="AO17" s="440"/>
      <c r="AP17" s="441"/>
      <c r="AQ17" s="441"/>
      <c r="AR17" s="441"/>
      <c r="AS17" s="441"/>
      <c r="AT17" s="442"/>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426"/>
      <c r="C18" s="426"/>
      <c r="D18" s="427"/>
      <c r="E18" s="418"/>
      <c r="F18" s="419"/>
      <c r="G18" s="419"/>
      <c r="H18" s="419"/>
      <c r="I18" s="424"/>
      <c r="J18" s="386" t="str">
        <f ca="1">IF(AND('MAPA DE RIESGO'!$I$52="Alta",'MAPA DE RIESGO'!$M$52="Leve"),CONCATENATE("R",'MAPA DE RIESGO'!$B$52),"")</f>
        <v/>
      </c>
      <c r="K18" s="387"/>
      <c r="L18" s="387" t="str">
        <f ca="1">IF(AND('MAPA DE RIESGO'!$I$58="Alta",'MAPA DE RIESGO'!$M$58="Leve"),CONCATENATE("R",'MAPA DE RIESGO'!$B$58),"")</f>
        <v/>
      </c>
      <c r="M18" s="387"/>
      <c r="N18" s="387" t="str">
        <f ca="1">IF(AND('MAPA DE RIESGO'!$I$64="Alta",'MAPA DE RIESGO'!$M$64="Leve"),CONCATENATE("R",'MAPA DE RIESGO'!$B$64),"")</f>
        <v/>
      </c>
      <c r="O18" s="388"/>
      <c r="P18" s="386" t="str">
        <f ca="1">IF(AND('MAPA DE RIESGO'!$I$52="Alta",'MAPA DE RIESGO'!$M$52="Menor"),CONCATENATE("R",'MAPA DE RIESGO'!$B$52),"")</f>
        <v/>
      </c>
      <c r="Q18" s="387"/>
      <c r="R18" s="387" t="str">
        <f ca="1">IF(AND('MAPA DE RIESGO'!$I$58="Alta",'MAPA DE RIESGO'!$M$58="Menor"),CONCATENATE("R",'MAPA DE RIESGO'!$B$58),"")</f>
        <v/>
      </c>
      <c r="S18" s="387"/>
      <c r="T18" s="387" t="str">
        <f ca="1">IF(AND('MAPA DE RIESGO'!$I$64="Alta",'MAPA DE RIESGO'!$M$64="Menor"),CONCATENATE("R",'MAPA DE RIESGO'!$B$64),"")</f>
        <v/>
      </c>
      <c r="U18" s="388"/>
      <c r="V18" s="404" t="str">
        <f ca="1">IF(AND('MAPA DE RIESGO'!$I$52="Alta",'MAPA DE RIESGO'!$M$52="Moderado"),CONCATENATE("R",'MAPA DE RIESGO'!$B$52),"")</f>
        <v/>
      </c>
      <c r="W18" s="405"/>
      <c r="X18" s="406" t="str">
        <f ca="1">IF(AND('MAPA DE RIESGO'!$I$58="Alta",'MAPA DE RIESGO'!$M$58="Moderado"),CONCATENATE("R",'MAPA DE RIESGO'!$B$58),"")</f>
        <v/>
      </c>
      <c r="Y18" s="406"/>
      <c r="Z18" s="406" t="str">
        <f ca="1">IF(AND('MAPA DE RIESGO'!$I$64="Alta",'MAPA DE RIESGO'!$M$64="Moderado"),CONCATENATE("R",'MAPA DE RIESGO'!$B$64),"")</f>
        <v/>
      </c>
      <c r="AA18" s="407"/>
      <c r="AB18" s="404" t="str">
        <f ca="1">IF(AND('MAPA DE RIESGO'!$I$52="Alta",'MAPA DE RIESGO'!$M$52="Mayor"),CONCATENATE("R",'MAPA DE RIESGO'!$B$52),"")</f>
        <v/>
      </c>
      <c r="AC18" s="405"/>
      <c r="AD18" s="406" t="str">
        <f ca="1">IF(AND('MAPA DE RIESGO'!$I$58="Alta",'MAPA DE RIESGO'!$M$58="Mayor"),CONCATENATE("R",'MAPA DE RIESGO'!$B$58),"")</f>
        <v/>
      </c>
      <c r="AE18" s="406"/>
      <c r="AF18" s="406" t="str">
        <f ca="1">IF(AND('MAPA DE RIESGO'!$I$64="Alta",'MAPA DE RIESGO'!$M$64="Mayor"),CONCATENATE("R",'MAPA DE RIESGO'!$B$64),"")</f>
        <v/>
      </c>
      <c r="AG18" s="407"/>
      <c r="AH18" s="395" t="str">
        <f ca="1">IF(AND('MAPA DE RIESGO'!$I$52="Alta",'MAPA DE RIESGO'!$M$52="Catastrófico"),CONCATENATE("R",'MAPA DE RIESGO'!$B$52),"")</f>
        <v/>
      </c>
      <c r="AI18" s="396"/>
      <c r="AJ18" s="396" t="str">
        <f ca="1">IF(AND('MAPA DE RIESGO'!$I$58="Alta",'MAPA DE RIESGO'!$M$58="Catastrófico"),CONCATENATE("R",'MAPA DE RIESGO'!$B$58),"")</f>
        <v/>
      </c>
      <c r="AK18" s="396"/>
      <c r="AL18" s="396" t="str">
        <f ca="1">IF(AND('MAPA DE RIESGO'!$I$64="Alta",'MAPA DE RIESGO'!$M$64="Catastrófico"),CONCATENATE("R",'MAPA DE RIESGO'!$B$64),"")</f>
        <v/>
      </c>
      <c r="AM18" s="397"/>
      <c r="AN18" s="55"/>
      <c r="AO18" s="440"/>
      <c r="AP18" s="441"/>
      <c r="AQ18" s="441"/>
      <c r="AR18" s="441"/>
      <c r="AS18" s="441"/>
      <c r="AT18" s="442"/>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426"/>
      <c r="C19" s="426"/>
      <c r="D19" s="427"/>
      <c r="E19" s="418"/>
      <c r="F19" s="419"/>
      <c r="G19" s="419"/>
      <c r="H19" s="419"/>
      <c r="I19" s="424"/>
      <c r="J19" s="386"/>
      <c r="K19" s="387"/>
      <c r="L19" s="387"/>
      <c r="M19" s="387"/>
      <c r="N19" s="387"/>
      <c r="O19" s="388"/>
      <c r="P19" s="386"/>
      <c r="Q19" s="387"/>
      <c r="R19" s="387"/>
      <c r="S19" s="387"/>
      <c r="T19" s="387"/>
      <c r="U19" s="388"/>
      <c r="V19" s="404"/>
      <c r="W19" s="405"/>
      <c r="X19" s="406"/>
      <c r="Y19" s="406"/>
      <c r="Z19" s="406"/>
      <c r="AA19" s="407"/>
      <c r="AB19" s="404"/>
      <c r="AC19" s="405"/>
      <c r="AD19" s="406"/>
      <c r="AE19" s="406"/>
      <c r="AF19" s="406"/>
      <c r="AG19" s="407"/>
      <c r="AH19" s="395"/>
      <c r="AI19" s="396"/>
      <c r="AJ19" s="396"/>
      <c r="AK19" s="396"/>
      <c r="AL19" s="396"/>
      <c r="AM19" s="397"/>
      <c r="AN19" s="55"/>
      <c r="AO19" s="440"/>
      <c r="AP19" s="441"/>
      <c r="AQ19" s="441"/>
      <c r="AR19" s="441"/>
      <c r="AS19" s="441"/>
      <c r="AT19" s="442"/>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426"/>
      <c r="C20" s="426"/>
      <c r="D20" s="427"/>
      <c r="E20" s="418"/>
      <c r="F20" s="419"/>
      <c r="G20" s="419"/>
      <c r="H20" s="419"/>
      <c r="I20" s="424"/>
      <c r="J20" s="386" t="str">
        <f ca="1">IF(AND('MAPA DE RIESGO'!$I$70="Alta",'MAPA DE RIESGO'!$M$70="Leve"),CONCATENATE("R",'MAPA DE RIESGO'!$B$70),"")</f>
        <v/>
      </c>
      <c r="K20" s="387"/>
      <c r="L20" s="387" t="str">
        <f>IF(AND('MAPA DE RIESGO'!$I$76="Alta",'MAPA DE RIESGO'!$M$76="Leve"),CONCATENATE("R",'MAPA DE RIESGO'!$B$76),"")</f>
        <v/>
      </c>
      <c r="M20" s="387"/>
      <c r="N20" s="387" t="str">
        <f>IF(AND('MAPA DE RIESGO'!$I$82="Alta",'MAPA DE RIESGO'!$M$82="Leve"),CONCATENATE("R",'MAPA DE RIESGO'!$B$82),"")</f>
        <v/>
      </c>
      <c r="O20" s="388"/>
      <c r="P20" s="386" t="str">
        <f ca="1">IF(AND('MAPA DE RIESGO'!$I$70="Alta",'MAPA DE RIESGO'!$M$70="Menor"),CONCATENATE("R",'MAPA DE RIESGO'!$B$70),"")</f>
        <v/>
      </c>
      <c r="Q20" s="387"/>
      <c r="R20" s="387" t="str">
        <f>IF(AND('MAPA DE RIESGO'!$I$76="Alta",'MAPA DE RIESGO'!$M$76="Menor"),CONCATENATE("R",'MAPA DE RIESGO'!$B$76),"")</f>
        <v/>
      </c>
      <c r="S20" s="387"/>
      <c r="T20" s="387" t="str">
        <f>IF(AND('MAPA DE RIESGO'!$I$82="Alta",'MAPA DE RIESGO'!$M$82="Menor"),CONCATENATE("R",'MAPA DE RIESGO'!$B$82),"")</f>
        <v/>
      </c>
      <c r="U20" s="388"/>
      <c r="V20" s="404" t="str">
        <f ca="1">IF(AND('MAPA DE RIESGO'!$I$70="Alta",'MAPA DE RIESGO'!$M$70="Moderado"),CONCATENATE("R",'MAPA DE RIESGO'!$B$70),"")</f>
        <v/>
      </c>
      <c r="W20" s="405"/>
      <c r="X20" s="406" t="str">
        <f>IF(AND('MAPA DE RIESGO'!$I$76="Alta",'MAPA DE RIESGO'!$M$76="Moderado"),CONCATENATE("R",'MAPA DE RIESGO'!$B$76),"")</f>
        <v/>
      </c>
      <c r="Y20" s="406"/>
      <c r="Z20" s="406" t="str">
        <f>IF(AND('MAPA DE RIESGO'!$I$82="Alta",'MAPA DE RIESGO'!$M$82="Moderado"),CONCATENATE("R",'MAPA DE RIESGO'!$B$82),"")</f>
        <v/>
      </c>
      <c r="AA20" s="407"/>
      <c r="AB20" s="404" t="str">
        <f ca="1">IF(AND('MAPA DE RIESGO'!$I$70="Alta",'MAPA DE RIESGO'!$M$70="Mayor"),CONCATENATE("R",'MAPA DE RIESGO'!$B$70),"")</f>
        <v/>
      </c>
      <c r="AC20" s="405"/>
      <c r="AD20" s="406" t="str">
        <f>IF(AND('MAPA DE RIESGO'!$I$76="Alta",'MAPA DE RIESGO'!$M$76="Mayor"),CONCATENATE("R",'MAPA DE RIESGO'!$B$76),"")</f>
        <v/>
      </c>
      <c r="AE20" s="406"/>
      <c r="AF20" s="406" t="str">
        <f>IF(AND('MAPA DE RIESGO'!$I$82="Alta",'MAPA DE RIESGO'!$M$82="Mayor"),CONCATENATE("R",'MAPA DE RIESGO'!$B$82),"")</f>
        <v/>
      </c>
      <c r="AG20" s="407"/>
      <c r="AH20" s="395" t="str">
        <f ca="1">IF(AND('MAPA DE RIESGO'!$I$70="Alta",'MAPA DE RIESGO'!$M$70="Catastrófico"),CONCATENATE("R",'MAPA DE RIESGO'!$B$70),"")</f>
        <v/>
      </c>
      <c r="AI20" s="396"/>
      <c r="AJ20" s="396" t="str">
        <f>IF(AND('MAPA DE RIESGO'!$I$76="Alta",'MAPA DE RIESGO'!$M$76="Catastrófico"),CONCATENATE("R",'MAPA DE RIESGO'!$B$76),"")</f>
        <v/>
      </c>
      <c r="AK20" s="396"/>
      <c r="AL20" s="396" t="str">
        <f>IF(AND('MAPA DE RIESGO'!$I$82="Alta",'MAPA DE RIESGO'!$M$82="Catastrófico"),CONCATENATE("R",'MAPA DE RIESGO'!$B$82),"")</f>
        <v/>
      </c>
      <c r="AM20" s="397"/>
      <c r="AN20" s="55"/>
      <c r="AO20" s="440"/>
      <c r="AP20" s="441"/>
      <c r="AQ20" s="441"/>
      <c r="AR20" s="441"/>
      <c r="AS20" s="441"/>
      <c r="AT20" s="442"/>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426"/>
      <c r="C21" s="426"/>
      <c r="D21" s="427"/>
      <c r="E21" s="421"/>
      <c r="F21" s="422"/>
      <c r="G21" s="422"/>
      <c r="H21" s="422"/>
      <c r="I21" s="422"/>
      <c r="J21" s="389"/>
      <c r="K21" s="390"/>
      <c r="L21" s="390"/>
      <c r="M21" s="390"/>
      <c r="N21" s="390"/>
      <c r="O21" s="391"/>
      <c r="P21" s="389"/>
      <c r="Q21" s="390"/>
      <c r="R21" s="390"/>
      <c r="S21" s="390"/>
      <c r="T21" s="390"/>
      <c r="U21" s="391"/>
      <c r="V21" s="408"/>
      <c r="W21" s="409"/>
      <c r="X21" s="409"/>
      <c r="Y21" s="409"/>
      <c r="Z21" s="409"/>
      <c r="AA21" s="410"/>
      <c r="AB21" s="408"/>
      <c r="AC21" s="409"/>
      <c r="AD21" s="409"/>
      <c r="AE21" s="409"/>
      <c r="AF21" s="409"/>
      <c r="AG21" s="410"/>
      <c r="AH21" s="398"/>
      <c r="AI21" s="399"/>
      <c r="AJ21" s="399"/>
      <c r="AK21" s="399"/>
      <c r="AL21" s="399"/>
      <c r="AM21" s="400"/>
      <c r="AN21" s="55"/>
      <c r="AO21" s="443"/>
      <c r="AP21" s="444"/>
      <c r="AQ21" s="444"/>
      <c r="AR21" s="444"/>
      <c r="AS21" s="444"/>
      <c r="AT21" s="44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426"/>
      <c r="C22" s="426"/>
      <c r="D22" s="427"/>
      <c r="E22" s="415" t="s">
        <v>108</v>
      </c>
      <c r="F22" s="416"/>
      <c r="G22" s="416"/>
      <c r="H22" s="416"/>
      <c r="I22" s="417"/>
      <c r="J22" s="392" t="str">
        <f ca="1">IF(AND('MAPA DE RIESGO'!$I$16="Media",'MAPA DE RIESGO'!$M$16="Leve"),CONCATENATE("R",'MAPA DE RIESGO'!$B$16),"")</f>
        <v/>
      </c>
      <c r="K22" s="393"/>
      <c r="L22" s="393" t="str">
        <f ca="1">IF(AND('MAPA DE RIESGO'!$I$22="Media",'MAPA DE RIESGO'!$M$22="Leve"),CONCATENATE("R",'MAPA DE RIESGO'!$B$22),"")</f>
        <v/>
      </c>
      <c r="M22" s="393"/>
      <c r="N22" s="393" t="str">
        <f ca="1">IF(AND('MAPA DE RIESGO'!$I$28="Media",'MAPA DE RIESGO'!$M$28="Leve"),CONCATENATE("R",'MAPA DE RIESGO'!$B$28),"")</f>
        <v/>
      </c>
      <c r="O22" s="394"/>
      <c r="P22" s="392" t="str">
        <f ca="1">IF(AND('MAPA DE RIESGO'!$I$16="Media",'MAPA DE RIESGO'!$M$16="Menor"),CONCATENATE("R",'MAPA DE RIESGO'!$B$16),"")</f>
        <v/>
      </c>
      <c r="Q22" s="393"/>
      <c r="R22" s="393" t="str">
        <f ca="1">IF(AND('MAPA DE RIESGO'!$I$22="Media",'MAPA DE RIESGO'!$M$22="Menor"),CONCATENATE("R",'MAPA DE RIESGO'!$B$22),"")</f>
        <v/>
      </c>
      <c r="S22" s="393"/>
      <c r="T22" s="393" t="str">
        <f ca="1">IF(AND('MAPA DE RIESGO'!$I$28="Media",'MAPA DE RIESGO'!$M$28="Menor"),CONCATENATE("R",'MAPA DE RIESGO'!$B$28),"")</f>
        <v/>
      </c>
      <c r="U22" s="394"/>
      <c r="V22" s="392" t="str">
        <f ca="1">IF(AND('MAPA DE RIESGO'!$I$16="Media",'MAPA DE RIESGO'!$M$16="Moderado"),CONCATENATE("R",'MAPA DE RIESGO'!$B$16),"")</f>
        <v/>
      </c>
      <c r="W22" s="393"/>
      <c r="X22" s="393" t="str">
        <f ca="1">IF(AND('MAPA DE RIESGO'!$I$22="Media",'MAPA DE RIESGO'!$M$22="Moderado"),CONCATENATE("R",'MAPA DE RIESGO'!$B$22),"")</f>
        <v/>
      </c>
      <c r="Y22" s="393"/>
      <c r="Z22" s="393" t="str">
        <f ca="1">IF(AND('MAPA DE RIESGO'!$I$28="Media",'MAPA DE RIESGO'!$M$28="Moderado"),CONCATENATE("R",'MAPA DE RIESGO'!$B$28),"")</f>
        <v/>
      </c>
      <c r="AA22" s="394"/>
      <c r="AB22" s="411" t="str">
        <f ca="1">IF(AND('MAPA DE RIESGO'!$I$16="Media",'MAPA DE RIESGO'!$M$16="Mayor"),CONCATENATE("R",'MAPA DE RIESGO'!$B$16),"")</f>
        <v/>
      </c>
      <c r="AC22" s="412"/>
      <c r="AD22" s="412" t="str">
        <f ca="1">IF(AND('MAPA DE RIESGO'!$I$22="Media",'MAPA DE RIESGO'!$M$22="Mayor"),CONCATENATE("R",'MAPA DE RIESGO'!$B$22),"")</f>
        <v/>
      </c>
      <c r="AE22" s="412"/>
      <c r="AF22" s="412" t="str">
        <f ca="1">IF(AND('MAPA DE RIESGO'!$I$28="Media",'MAPA DE RIESGO'!$M$28="Mayor"),CONCATENATE("R",'MAPA DE RIESGO'!$B$28),"")</f>
        <v/>
      </c>
      <c r="AG22" s="413"/>
      <c r="AH22" s="401" t="str">
        <f ca="1">IF(AND('MAPA DE RIESGO'!$I$16="Media",'MAPA DE RIESGO'!$M$16="Catastrófico"),CONCATENATE("R",'MAPA DE RIESGO'!$B$16),"")</f>
        <v/>
      </c>
      <c r="AI22" s="402"/>
      <c r="AJ22" s="402" t="str">
        <f ca="1">IF(AND('MAPA DE RIESGO'!$I$22="Media",'MAPA DE RIESGO'!$M$22="Catastrófico"),CONCATENATE("R",'MAPA DE RIESGO'!$B$22),"")</f>
        <v/>
      </c>
      <c r="AK22" s="402"/>
      <c r="AL22" s="402" t="str">
        <f ca="1">IF(AND('MAPA DE RIESGO'!$I$28="Media",'MAPA DE RIESGO'!$M$28="Catastrófico"),CONCATENATE("R",'MAPA DE RIESGO'!$B$28),"")</f>
        <v/>
      </c>
      <c r="AM22" s="403"/>
      <c r="AN22" s="55"/>
      <c r="AO22" s="446" t="s">
        <v>73</v>
      </c>
      <c r="AP22" s="447"/>
      <c r="AQ22" s="447"/>
      <c r="AR22" s="447"/>
      <c r="AS22" s="447"/>
      <c r="AT22" s="448"/>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426"/>
      <c r="C23" s="426"/>
      <c r="D23" s="427"/>
      <c r="E23" s="418"/>
      <c r="F23" s="419"/>
      <c r="G23" s="419"/>
      <c r="H23" s="419"/>
      <c r="I23" s="420"/>
      <c r="J23" s="386"/>
      <c r="K23" s="387"/>
      <c r="L23" s="387"/>
      <c r="M23" s="387"/>
      <c r="N23" s="387"/>
      <c r="O23" s="388"/>
      <c r="P23" s="386"/>
      <c r="Q23" s="387"/>
      <c r="R23" s="387"/>
      <c r="S23" s="387"/>
      <c r="T23" s="387"/>
      <c r="U23" s="388"/>
      <c r="V23" s="386"/>
      <c r="W23" s="387"/>
      <c r="X23" s="387"/>
      <c r="Y23" s="387"/>
      <c r="Z23" s="387"/>
      <c r="AA23" s="388"/>
      <c r="AB23" s="404"/>
      <c r="AC23" s="405"/>
      <c r="AD23" s="405"/>
      <c r="AE23" s="405"/>
      <c r="AF23" s="405"/>
      <c r="AG23" s="407"/>
      <c r="AH23" s="395"/>
      <c r="AI23" s="396"/>
      <c r="AJ23" s="396"/>
      <c r="AK23" s="396"/>
      <c r="AL23" s="396"/>
      <c r="AM23" s="397"/>
      <c r="AN23" s="55"/>
      <c r="AO23" s="449"/>
      <c r="AP23" s="450"/>
      <c r="AQ23" s="450"/>
      <c r="AR23" s="450"/>
      <c r="AS23" s="450"/>
      <c r="AT23" s="451"/>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426"/>
      <c r="C24" s="426"/>
      <c r="D24" s="427"/>
      <c r="E24" s="418"/>
      <c r="F24" s="419"/>
      <c r="G24" s="419"/>
      <c r="H24" s="419"/>
      <c r="I24" s="420"/>
      <c r="J24" s="386" t="str">
        <f ca="1">IF(AND('MAPA DE RIESGO'!$I$34="Media",'MAPA DE RIESGO'!$M$34="Leve"),CONCATENATE("R",'MAPA DE RIESGO'!$B$34),"")</f>
        <v/>
      </c>
      <c r="K24" s="387"/>
      <c r="L24" s="387" t="str">
        <f ca="1">IF(AND('MAPA DE RIESGO'!$I$40="Media",'MAPA DE RIESGO'!$M$40="Leve"),CONCATENATE("R",'MAPA DE RIESGO'!$B$40),"")</f>
        <v/>
      </c>
      <c r="M24" s="387"/>
      <c r="N24" s="387" t="str">
        <f ca="1">IF(AND('MAPA DE RIESGO'!$I$46="Media",'MAPA DE RIESGO'!$M$46="Leve"),CONCATENATE("R",'MAPA DE RIESGO'!$B$46),"")</f>
        <v/>
      </c>
      <c r="O24" s="388"/>
      <c r="P24" s="386" t="str">
        <f ca="1">IF(AND('MAPA DE RIESGO'!$I$34="Media",'MAPA DE RIESGO'!$M$34="Menor"),CONCATENATE("R",'MAPA DE RIESGO'!$B$34),"")</f>
        <v/>
      </c>
      <c r="Q24" s="387"/>
      <c r="R24" s="387" t="str">
        <f ca="1">IF(AND('MAPA DE RIESGO'!$I$40="Media",'MAPA DE RIESGO'!$M$40="Menor"),CONCATENATE("R",'MAPA DE RIESGO'!$B$40),"")</f>
        <v/>
      </c>
      <c r="S24" s="387"/>
      <c r="T24" s="387" t="str">
        <f ca="1">IF(AND('MAPA DE RIESGO'!$I$46="Media",'MAPA DE RIESGO'!$M$46="Menor"),CONCATENATE("R",'MAPA DE RIESGO'!$B$46),"")</f>
        <v/>
      </c>
      <c r="U24" s="388"/>
      <c r="V24" s="386" t="str">
        <f ca="1">IF(AND('MAPA DE RIESGO'!$I$34="Media",'MAPA DE RIESGO'!$M$34="Moderado"),CONCATENATE("R",'MAPA DE RIESGO'!$B$34),"")</f>
        <v/>
      </c>
      <c r="W24" s="387"/>
      <c r="X24" s="387" t="str">
        <f ca="1">IF(AND('MAPA DE RIESGO'!$I$40="Media",'MAPA DE RIESGO'!$M$40="Moderado"),CONCATENATE("R",'MAPA DE RIESGO'!$B$40),"")</f>
        <v/>
      </c>
      <c r="Y24" s="387"/>
      <c r="Z24" s="387" t="str">
        <f ca="1">IF(AND('MAPA DE RIESGO'!$I$46="Media",'MAPA DE RIESGO'!$M$46="Moderado"),CONCATENATE("R",'MAPA DE RIESGO'!$B$46),"")</f>
        <v/>
      </c>
      <c r="AA24" s="388"/>
      <c r="AB24" s="404" t="str">
        <f ca="1">IF(AND('MAPA DE RIESGO'!$I$34="Media",'MAPA DE RIESGO'!$M$34="Mayor"),CONCATENATE("R",'MAPA DE RIESGO'!$B$34),"")</f>
        <v/>
      </c>
      <c r="AC24" s="405"/>
      <c r="AD24" s="406" t="str">
        <f ca="1">IF(AND('MAPA DE RIESGO'!$I$40="Media",'MAPA DE RIESGO'!$M$40="Mayor"),CONCATENATE("R",'MAPA DE RIESGO'!$B$40),"")</f>
        <v/>
      </c>
      <c r="AE24" s="406"/>
      <c r="AF24" s="406" t="str">
        <f ca="1">IF(AND('MAPA DE RIESGO'!$I$46="Media",'MAPA DE RIESGO'!$M$46="Mayor"),CONCATENATE("R",'MAPA DE RIESGO'!$B$46),"")</f>
        <v/>
      </c>
      <c r="AG24" s="407"/>
      <c r="AH24" s="395" t="str">
        <f ca="1">IF(AND('MAPA DE RIESGO'!$I$34="Media",'MAPA DE RIESGO'!$M$34="Catastrófico"),CONCATENATE("R",'MAPA DE RIESGO'!$B$34),"")</f>
        <v/>
      </c>
      <c r="AI24" s="396"/>
      <c r="AJ24" s="396" t="str">
        <f ca="1">IF(AND('MAPA DE RIESGO'!$I$40="Media",'MAPA DE RIESGO'!$M$40="Catastrófico"),CONCATENATE("R",'MAPA DE RIESGO'!$B$40),"")</f>
        <v/>
      </c>
      <c r="AK24" s="396"/>
      <c r="AL24" s="396" t="str">
        <f ca="1">IF(AND('MAPA DE RIESGO'!$I$46="Media",'MAPA DE RIESGO'!$M$46="Catastrófico"),CONCATENATE("R",'MAPA DE RIESGO'!$B$46),"")</f>
        <v/>
      </c>
      <c r="AM24" s="397"/>
      <c r="AN24" s="55"/>
      <c r="AO24" s="449"/>
      <c r="AP24" s="450"/>
      <c r="AQ24" s="450"/>
      <c r="AR24" s="450"/>
      <c r="AS24" s="450"/>
      <c r="AT24" s="451"/>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426"/>
      <c r="C25" s="426"/>
      <c r="D25" s="427"/>
      <c r="E25" s="418"/>
      <c r="F25" s="419"/>
      <c r="G25" s="419"/>
      <c r="H25" s="419"/>
      <c r="I25" s="420"/>
      <c r="J25" s="386"/>
      <c r="K25" s="387"/>
      <c r="L25" s="387"/>
      <c r="M25" s="387"/>
      <c r="N25" s="387"/>
      <c r="O25" s="388"/>
      <c r="P25" s="386"/>
      <c r="Q25" s="387"/>
      <c r="R25" s="387"/>
      <c r="S25" s="387"/>
      <c r="T25" s="387"/>
      <c r="U25" s="388"/>
      <c r="V25" s="386"/>
      <c r="W25" s="387"/>
      <c r="X25" s="387"/>
      <c r="Y25" s="387"/>
      <c r="Z25" s="387"/>
      <c r="AA25" s="388"/>
      <c r="AB25" s="404"/>
      <c r="AC25" s="405"/>
      <c r="AD25" s="406"/>
      <c r="AE25" s="406"/>
      <c r="AF25" s="406"/>
      <c r="AG25" s="407"/>
      <c r="AH25" s="395"/>
      <c r="AI25" s="396"/>
      <c r="AJ25" s="396"/>
      <c r="AK25" s="396"/>
      <c r="AL25" s="396"/>
      <c r="AM25" s="397"/>
      <c r="AN25" s="55"/>
      <c r="AO25" s="449"/>
      <c r="AP25" s="450"/>
      <c r="AQ25" s="450"/>
      <c r="AR25" s="450"/>
      <c r="AS25" s="450"/>
      <c r="AT25" s="451"/>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426"/>
      <c r="C26" s="426"/>
      <c r="D26" s="427"/>
      <c r="E26" s="418"/>
      <c r="F26" s="419"/>
      <c r="G26" s="419"/>
      <c r="H26" s="419"/>
      <c r="I26" s="420"/>
      <c r="J26" s="386" t="str">
        <f ca="1">IF(AND('MAPA DE RIESGO'!$I$52="Media",'MAPA DE RIESGO'!$M$52="Leve"),CONCATENATE("R",'MAPA DE RIESGO'!$B$52),"")</f>
        <v/>
      </c>
      <c r="K26" s="387"/>
      <c r="L26" s="387" t="str">
        <f ca="1">IF(AND('MAPA DE RIESGO'!$I$58="Media",'MAPA DE RIESGO'!$M$58="Leve"),CONCATENATE("R",'MAPA DE RIESGO'!$B$58),"")</f>
        <v/>
      </c>
      <c r="M26" s="387"/>
      <c r="N26" s="387" t="str">
        <f ca="1">IF(AND('MAPA DE RIESGO'!$I$64="Media",'MAPA DE RIESGO'!$M$64="Leve"),CONCATENATE("R",'MAPA DE RIESGO'!$B$64),"")</f>
        <v/>
      </c>
      <c r="O26" s="388"/>
      <c r="P26" s="386" t="str">
        <f ca="1">IF(AND('MAPA DE RIESGO'!$I$52="Media",'MAPA DE RIESGO'!$M$52="Menor"),CONCATENATE("R",'MAPA DE RIESGO'!$B$52),"")</f>
        <v/>
      </c>
      <c r="Q26" s="387"/>
      <c r="R26" s="387" t="str">
        <f ca="1">IF(AND('MAPA DE RIESGO'!$I$58="Media",'MAPA DE RIESGO'!$M$58="Menor"),CONCATENATE("R",'MAPA DE RIESGO'!$B$58),"")</f>
        <v/>
      </c>
      <c r="S26" s="387"/>
      <c r="T26" s="387" t="str">
        <f ca="1">IF(AND('MAPA DE RIESGO'!$I$64="Media",'MAPA DE RIESGO'!$M$64="Menor"),CONCATENATE("R",'MAPA DE RIESGO'!$B$64),"")</f>
        <v/>
      </c>
      <c r="U26" s="388"/>
      <c r="V26" s="386" t="str">
        <f ca="1">IF(AND('MAPA DE RIESGO'!$I$52="Media",'MAPA DE RIESGO'!$M$52="Moderado"),CONCATENATE("R",'MAPA DE RIESGO'!$B$52),"")</f>
        <v/>
      </c>
      <c r="W26" s="387"/>
      <c r="X26" s="387" t="str">
        <f ca="1">IF(AND('MAPA DE RIESGO'!$I$58="Media",'MAPA DE RIESGO'!$M$58="Moderado"),CONCATENATE("R",'MAPA DE RIESGO'!$B$58),"")</f>
        <v/>
      </c>
      <c r="Y26" s="387"/>
      <c r="Z26" s="387" t="str">
        <f ca="1">IF(AND('MAPA DE RIESGO'!$I$64="Media",'MAPA DE RIESGO'!$M$64="Moderado"),CONCATENATE("R",'MAPA DE RIESGO'!$B$64),"")</f>
        <v/>
      </c>
      <c r="AA26" s="388"/>
      <c r="AB26" s="404" t="str">
        <f ca="1">IF(AND('MAPA DE RIESGO'!$I$52="Media",'MAPA DE RIESGO'!$M$52="Mayor"),CONCATENATE("R",'MAPA DE RIESGO'!$B$52),"")</f>
        <v/>
      </c>
      <c r="AC26" s="405"/>
      <c r="AD26" s="406" t="str">
        <f ca="1">IF(AND('MAPA DE RIESGO'!$I$58="Media",'MAPA DE RIESGO'!$M$58="Mayor"),CONCATENATE("R",'MAPA DE RIESGO'!$B$58),"")</f>
        <v/>
      </c>
      <c r="AE26" s="406"/>
      <c r="AF26" s="406" t="str">
        <f ca="1">IF(AND('MAPA DE RIESGO'!$I$64="Media",'MAPA DE RIESGO'!$M$64="Mayor"),CONCATENATE("R",'MAPA DE RIESGO'!$B$64),"")</f>
        <v/>
      </c>
      <c r="AG26" s="407"/>
      <c r="AH26" s="395" t="str">
        <f ca="1">IF(AND('MAPA DE RIESGO'!$I$52="Media",'MAPA DE RIESGO'!$M$52="Catastrófico"),CONCATENATE("R",'MAPA DE RIESGO'!$B$52),"")</f>
        <v/>
      </c>
      <c r="AI26" s="396"/>
      <c r="AJ26" s="396" t="str">
        <f ca="1">IF(AND('MAPA DE RIESGO'!$I$58="Media",'MAPA DE RIESGO'!$M$58="Catastrófico"),CONCATENATE("R",'MAPA DE RIESGO'!$B$58),"")</f>
        <v/>
      </c>
      <c r="AK26" s="396"/>
      <c r="AL26" s="396" t="str">
        <f ca="1">IF(AND('MAPA DE RIESGO'!$I$64="Media",'MAPA DE RIESGO'!$M$64="Catastrófico"),CONCATENATE("R",'MAPA DE RIESGO'!$B$64),"")</f>
        <v/>
      </c>
      <c r="AM26" s="397"/>
      <c r="AN26" s="55"/>
      <c r="AO26" s="449"/>
      <c r="AP26" s="450"/>
      <c r="AQ26" s="450"/>
      <c r="AR26" s="450"/>
      <c r="AS26" s="450"/>
      <c r="AT26" s="451"/>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426"/>
      <c r="C27" s="426"/>
      <c r="D27" s="427"/>
      <c r="E27" s="418"/>
      <c r="F27" s="419"/>
      <c r="G27" s="419"/>
      <c r="H27" s="419"/>
      <c r="I27" s="420"/>
      <c r="J27" s="386"/>
      <c r="K27" s="387"/>
      <c r="L27" s="387"/>
      <c r="M27" s="387"/>
      <c r="N27" s="387"/>
      <c r="O27" s="388"/>
      <c r="P27" s="386"/>
      <c r="Q27" s="387"/>
      <c r="R27" s="387"/>
      <c r="S27" s="387"/>
      <c r="T27" s="387"/>
      <c r="U27" s="388"/>
      <c r="V27" s="386"/>
      <c r="W27" s="387"/>
      <c r="X27" s="387"/>
      <c r="Y27" s="387"/>
      <c r="Z27" s="387"/>
      <c r="AA27" s="388"/>
      <c r="AB27" s="404"/>
      <c r="AC27" s="405"/>
      <c r="AD27" s="406"/>
      <c r="AE27" s="406"/>
      <c r="AF27" s="406"/>
      <c r="AG27" s="407"/>
      <c r="AH27" s="395"/>
      <c r="AI27" s="396"/>
      <c r="AJ27" s="396"/>
      <c r="AK27" s="396"/>
      <c r="AL27" s="396"/>
      <c r="AM27" s="397"/>
      <c r="AN27" s="55"/>
      <c r="AO27" s="449"/>
      <c r="AP27" s="450"/>
      <c r="AQ27" s="450"/>
      <c r="AR27" s="450"/>
      <c r="AS27" s="450"/>
      <c r="AT27" s="451"/>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426"/>
      <c r="C28" s="426"/>
      <c r="D28" s="427"/>
      <c r="E28" s="418"/>
      <c r="F28" s="419"/>
      <c r="G28" s="419"/>
      <c r="H28" s="419"/>
      <c r="I28" s="420"/>
      <c r="J28" s="386" t="str">
        <f ca="1">IF(AND('MAPA DE RIESGO'!$I$70="Media",'MAPA DE RIESGO'!$M$70="Leve"),CONCATENATE("R",'MAPA DE RIESGO'!$B$70),"")</f>
        <v/>
      </c>
      <c r="K28" s="387"/>
      <c r="L28" s="387" t="str">
        <f>IF(AND('MAPA DE RIESGO'!$I$76="Media",'MAPA DE RIESGO'!$M$76="Leve"),CONCATENATE("R",'MAPA DE RIESGO'!$B$76),"")</f>
        <v/>
      </c>
      <c r="M28" s="387"/>
      <c r="N28" s="387" t="str">
        <f>IF(AND('MAPA DE RIESGO'!$I$82="Media",'MAPA DE RIESGO'!$M$82="Leve"),CONCATENATE("R",'MAPA DE RIESGO'!$B$82),"")</f>
        <v/>
      </c>
      <c r="O28" s="388"/>
      <c r="P28" s="386" t="str">
        <f ca="1">IF(AND('MAPA DE RIESGO'!$I$70="Media",'MAPA DE RIESGO'!$M$70="Menor"),CONCATENATE("R",'MAPA DE RIESGO'!$B$70),"")</f>
        <v/>
      </c>
      <c r="Q28" s="387"/>
      <c r="R28" s="387" t="str">
        <f>IF(AND('MAPA DE RIESGO'!$I$76="Media",'MAPA DE RIESGO'!$M$76="Menor"),CONCATENATE("R",'MAPA DE RIESGO'!$B$76),"")</f>
        <v/>
      </c>
      <c r="S28" s="387"/>
      <c r="T28" s="387" t="str">
        <f>IF(AND('MAPA DE RIESGO'!$I$82="Media",'MAPA DE RIESGO'!$M$82="Menor"),CONCATENATE("R",'MAPA DE RIESGO'!$B$82),"")</f>
        <v/>
      </c>
      <c r="U28" s="388"/>
      <c r="V28" s="386" t="str">
        <f ca="1">IF(AND('MAPA DE RIESGO'!$I$70="Media",'MAPA DE RIESGO'!$M$70="Moderado"),CONCATENATE("R",'MAPA DE RIESGO'!$B$70),"")</f>
        <v/>
      </c>
      <c r="W28" s="387"/>
      <c r="X28" s="387" t="str">
        <f>IF(AND('MAPA DE RIESGO'!$I$76="Media",'MAPA DE RIESGO'!$M$76="Moderado"),CONCATENATE("R",'MAPA DE RIESGO'!$B$76),"")</f>
        <v/>
      </c>
      <c r="Y28" s="387"/>
      <c r="Z28" s="387" t="str">
        <f>IF(AND('MAPA DE RIESGO'!$I$82="Media",'MAPA DE RIESGO'!$M$82="Moderado"),CONCATENATE("R",'MAPA DE RIESGO'!$B$82),"")</f>
        <v/>
      </c>
      <c r="AA28" s="388"/>
      <c r="AB28" s="404" t="str">
        <f ca="1">IF(AND('MAPA DE RIESGO'!$I$70="Media",'MAPA DE RIESGO'!$M$70="Mayor"),CONCATENATE("R",'MAPA DE RIESGO'!$B$70),"")</f>
        <v/>
      </c>
      <c r="AC28" s="405"/>
      <c r="AD28" s="406" t="str">
        <f>IF(AND('MAPA DE RIESGO'!$I$76="Media",'MAPA DE RIESGO'!$M$76="Mayor"),CONCATENATE("R",'MAPA DE RIESGO'!$B$76),"")</f>
        <v/>
      </c>
      <c r="AE28" s="406"/>
      <c r="AF28" s="406" t="str">
        <f>IF(AND('MAPA DE RIESGO'!$I$82="Media",'MAPA DE RIESGO'!$M$82="Mayor"),CONCATENATE("R",'MAPA DE RIESGO'!$B$82),"")</f>
        <v/>
      </c>
      <c r="AG28" s="407"/>
      <c r="AH28" s="395" t="str">
        <f ca="1">IF(AND('MAPA DE RIESGO'!$I$70="Media",'MAPA DE RIESGO'!$M$70="Catastrófico"),CONCATENATE("R",'MAPA DE RIESGO'!$B$70),"")</f>
        <v/>
      </c>
      <c r="AI28" s="396"/>
      <c r="AJ28" s="396" t="str">
        <f>IF(AND('MAPA DE RIESGO'!$I$76="Media",'MAPA DE RIESGO'!$M$76="Catastrófico"),CONCATENATE("R",'MAPA DE RIESGO'!$B$76),"")</f>
        <v/>
      </c>
      <c r="AK28" s="396"/>
      <c r="AL28" s="396" t="str">
        <f>IF(AND('MAPA DE RIESGO'!$I$82="Media",'MAPA DE RIESGO'!$M$82="Catastrófico"),CONCATENATE("R",'MAPA DE RIESGO'!$B$82),"")</f>
        <v/>
      </c>
      <c r="AM28" s="397"/>
      <c r="AN28" s="55"/>
      <c r="AO28" s="449"/>
      <c r="AP28" s="450"/>
      <c r="AQ28" s="450"/>
      <c r="AR28" s="450"/>
      <c r="AS28" s="450"/>
      <c r="AT28" s="451"/>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426"/>
      <c r="C29" s="426"/>
      <c r="D29" s="427"/>
      <c r="E29" s="421"/>
      <c r="F29" s="422"/>
      <c r="G29" s="422"/>
      <c r="H29" s="422"/>
      <c r="I29" s="423"/>
      <c r="J29" s="386"/>
      <c r="K29" s="387"/>
      <c r="L29" s="387"/>
      <c r="M29" s="387"/>
      <c r="N29" s="387"/>
      <c r="O29" s="388"/>
      <c r="P29" s="389"/>
      <c r="Q29" s="390"/>
      <c r="R29" s="390"/>
      <c r="S29" s="390"/>
      <c r="T29" s="390"/>
      <c r="U29" s="391"/>
      <c r="V29" s="389"/>
      <c r="W29" s="390"/>
      <c r="X29" s="390"/>
      <c r="Y29" s="390"/>
      <c r="Z29" s="390"/>
      <c r="AA29" s="391"/>
      <c r="AB29" s="408"/>
      <c r="AC29" s="409"/>
      <c r="AD29" s="409"/>
      <c r="AE29" s="409"/>
      <c r="AF29" s="409"/>
      <c r="AG29" s="410"/>
      <c r="AH29" s="398"/>
      <c r="AI29" s="399"/>
      <c r="AJ29" s="399"/>
      <c r="AK29" s="399"/>
      <c r="AL29" s="399"/>
      <c r="AM29" s="400"/>
      <c r="AN29" s="55"/>
      <c r="AO29" s="452"/>
      <c r="AP29" s="453"/>
      <c r="AQ29" s="453"/>
      <c r="AR29" s="453"/>
      <c r="AS29" s="453"/>
      <c r="AT29" s="454"/>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426"/>
      <c r="C30" s="426"/>
      <c r="D30" s="427"/>
      <c r="E30" s="415" t="s">
        <v>105</v>
      </c>
      <c r="F30" s="416"/>
      <c r="G30" s="416"/>
      <c r="H30" s="416"/>
      <c r="I30" s="416"/>
      <c r="J30" s="383" t="str">
        <f ca="1">IF(AND('MAPA DE RIESGO'!$I$16="Baja",'MAPA DE RIESGO'!$M$16="Leve"),CONCATENATE("R",'MAPA DE RIESGO'!$B$16),"")</f>
        <v/>
      </c>
      <c r="K30" s="384"/>
      <c r="L30" s="384" t="str">
        <f ca="1">IF(AND('MAPA DE RIESGO'!$I$22="Baja",'MAPA DE RIESGO'!$M$22="Leve"),CONCATENATE("R",'MAPA DE RIESGO'!$B$22),"")</f>
        <v/>
      </c>
      <c r="M30" s="384"/>
      <c r="N30" s="384" t="str">
        <f ca="1">IF(AND('MAPA DE RIESGO'!$I$28="Baja",'MAPA DE RIESGO'!$M$28="Leve"),CONCATENATE("R",'MAPA DE RIESGO'!$B$28),"")</f>
        <v/>
      </c>
      <c r="O30" s="385"/>
      <c r="P30" s="393" t="str">
        <f ca="1">IF(AND('MAPA DE RIESGO'!$I$16="Baja",'MAPA DE RIESGO'!$M$16="Menor"),CONCATENATE("R",'MAPA DE RIESGO'!$B$16),"")</f>
        <v/>
      </c>
      <c r="Q30" s="393"/>
      <c r="R30" s="393" t="str">
        <f ca="1">IF(AND('MAPA DE RIESGO'!$I$22="Baja",'MAPA DE RIESGO'!$M$22="Menor"),CONCATENATE("R",'MAPA DE RIESGO'!$B$22),"")</f>
        <v/>
      </c>
      <c r="S30" s="393"/>
      <c r="T30" s="393" t="str">
        <f ca="1">IF(AND('MAPA DE RIESGO'!$I$28="Baja",'MAPA DE RIESGO'!$M$28="Menor"),CONCATENATE("R",'MAPA DE RIESGO'!$B$28),"")</f>
        <v/>
      </c>
      <c r="U30" s="394"/>
      <c r="V30" s="392" t="str">
        <f ca="1">IF(AND('MAPA DE RIESGO'!$I$16="Baja",'MAPA DE RIESGO'!$M$16="Moderado"),CONCATENATE("R",'MAPA DE RIESGO'!$B$16),"")</f>
        <v/>
      </c>
      <c r="W30" s="393"/>
      <c r="X30" s="393" t="str">
        <f ca="1">IF(AND('MAPA DE RIESGO'!$I$22="Baja",'MAPA DE RIESGO'!$M$22="Moderado"),CONCATENATE("R",'MAPA DE RIESGO'!$B$22),"")</f>
        <v/>
      </c>
      <c r="Y30" s="393"/>
      <c r="Z30" s="393" t="str">
        <f ca="1">IF(AND('MAPA DE RIESGO'!$I$28="Baja",'MAPA DE RIESGO'!$M$28="Moderado"),CONCATENATE("R",'MAPA DE RIESGO'!$B$28),"")</f>
        <v/>
      </c>
      <c r="AA30" s="394"/>
      <c r="AB30" s="411" t="str">
        <f ca="1">IF(AND('MAPA DE RIESGO'!$I$16="Baja",'MAPA DE RIESGO'!$M$16="Mayor"),CONCATENATE("R",'MAPA DE RIESGO'!$B$16),"")</f>
        <v/>
      </c>
      <c r="AC30" s="412"/>
      <c r="AD30" s="412" t="str">
        <f ca="1">IF(AND('MAPA DE RIESGO'!$I$22="Baja",'MAPA DE RIESGO'!$M$22="Mayor"),CONCATENATE("R",'MAPA DE RIESGO'!$B$22),"")</f>
        <v/>
      </c>
      <c r="AE30" s="412"/>
      <c r="AF30" s="412" t="str">
        <f ca="1">IF(AND('MAPA DE RIESGO'!$I$28="Baja",'MAPA DE RIESGO'!$M$28="Mayor"),CONCATENATE("R",'MAPA DE RIESGO'!$B$28),"")</f>
        <v/>
      </c>
      <c r="AG30" s="413"/>
      <c r="AH30" s="401" t="str">
        <f ca="1">IF(AND('MAPA DE RIESGO'!$I$16="Baja",'MAPA DE RIESGO'!$M$16="Catastrófico"),CONCATENATE("R",'MAPA DE RIESGO'!$B$16),"")</f>
        <v/>
      </c>
      <c r="AI30" s="402"/>
      <c r="AJ30" s="402" t="str">
        <f ca="1">IF(AND('MAPA DE RIESGO'!$I$22="Baja",'MAPA DE RIESGO'!$M$22="Catastrófico"),CONCATENATE("R",'MAPA DE RIESGO'!$B$22),"")</f>
        <v/>
      </c>
      <c r="AK30" s="402"/>
      <c r="AL30" s="402" t="str">
        <f ca="1">IF(AND('MAPA DE RIESGO'!$I$28="Baja",'MAPA DE RIESGO'!$M$28="Catastrófico"),CONCATENATE("R",'MAPA DE RIESGO'!$B$28),"")</f>
        <v/>
      </c>
      <c r="AM30" s="403"/>
      <c r="AN30" s="55"/>
      <c r="AO30" s="455" t="s">
        <v>74</v>
      </c>
      <c r="AP30" s="456"/>
      <c r="AQ30" s="456"/>
      <c r="AR30" s="456"/>
      <c r="AS30" s="456"/>
      <c r="AT30" s="457"/>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426"/>
      <c r="C31" s="426"/>
      <c r="D31" s="427"/>
      <c r="E31" s="418"/>
      <c r="F31" s="419"/>
      <c r="G31" s="419"/>
      <c r="H31" s="419"/>
      <c r="I31" s="424"/>
      <c r="J31" s="377"/>
      <c r="K31" s="378"/>
      <c r="L31" s="378"/>
      <c r="M31" s="378"/>
      <c r="N31" s="378"/>
      <c r="O31" s="379"/>
      <c r="P31" s="387"/>
      <c r="Q31" s="387"/>
      <c r="R31" s="387"/>
      <c r="S31" s="387"/>
      <c r="T31" s="387"/>
      <c r="U31" s="388"/>
      <c r="V31" s="386"/>
      <c r="W31" s="387"/>
      <c r="X31" s="387"/>
      <c r="Y31" s="387"/>
      <c r="Z31" s="387"/>
      <c r="AA31" s="388"/>
      <c r="AB31" s="404"/>
      <c r="AC31" s="405"/>
      <c r="AD31" s="405"/>
      <c r="AE31" s="405"/>
      <c r="AF31" s="405"/>
      <c r="AG31" s="407"/>
      <c r="AH31" s="395"/>
      <c r="AI31" s="396"/>
      <c r="AJ31" s="396"/>
      <c r="AK31" s="396"/>
      <c r="AL31" s="396"/>
      <c r="AM31" s="397"/>
      <c r="AN31" s="55"/>
      <c r="AO31" s="458"/>
      <c r="AP31" s="459"/>
      <c r="AQ31" s="459"/>
      <c r="AR31" s="459"/>
      <c r="AS31" s="459"/>
      <c r="AT31" s="460"/>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426"/>
      <c r="C32" s="426"/>
      <c r="D32" s="427"/>
      <c r="E32" s="418"/>
      <c r="F32" s="419"/>
      <c r="G32" s="419"/>
      <c r="H32" s="419"/>
      <c r="I32" s="424"/>
      <c r="J32" s="377" t="str">
        <f ca="1">IF(AND('MAPA DE RIESGO'!$I$34="Baja",'MAPA DE RIESGO'!$M$34="Leve"),CONCATENATE("R",'MAPA DE RIESGO'!$B$34),"")</f>
        <v/>
      </c>
      <c r="K32" s="378"/>
      <c r="L32" s="378" t="str">
        <f ca="1">IF(AND('MAPA DE RIESGO'!$I$40="Baja",'MAPA DE RIESGO'!$M$40="Leve"),CONCATENATE("R",'MAPA DE RIESGO'!$B$40),"")</f>
        <v/>
      </c>
      <c r="M32" s="378"/>
      <c r="N32" s="378" t="str">
        <f ca="1">IF(AND('MAPA DE RIESGO'!$I$46="Baja",'MAPA DE RIESGO'!$M$46="Leve"),CONCATENATE("R",'MAPA DE RIESGO'!$B$46),"")</f>
        <v/>
      </c>
      <c r="O32" s="379"/>
      <c r="P32" s="387" t="str">
        <f ca="1">IF(AND('MAPA DE RIESGO'!$I$34="Baja",'MAPA DE RIESGO'!$M$34="Menor"),CONCATENATE("R",'MAPA DE RIESGO'!$B$34),"")</f>
        <v/>
      </c>
      <c r="Q32" s="387"/>
      <c r="R32" s="387" t="str">
        <f ca="1">IF(AND('MAPA DE RIESGO'!$I$40="Baja",'MAPA DE RIESGO'!$M$40="Menor"),CONCATENATE("R",'MAPA DE RIESGO'!$B$40),"")</f>
        <v/>
      </c>
      <c r="S32" s="387"/>
      <c r="T32" s="387" t="str">
        <f ca="1">IF(AND('MAPA DE RIESGO'!$I$46="Baja",'MAPA DE RIESGO'!$M$46="Menor"),CONCATENATE("R",'MAPA DE RIESGO'!$B$46),"")</f>
        <v/>
      </c>
      <c r="U32" s="388"/>
      <c r="V32" s="386" t="str">
        <f ca="1">IF(AND('MAPA DE RIESGO'!$I$34="Baja",'MAPA DE RIESGO'!$M$34="Moderado"),CONCATENATE("R",'MAPA DE RIESGO'!$B$34),"")</f>
        <v/>
      </c>
      <c r="W32" s="387"/>
      <c r="X32" s="387" t="str">
        <f ca="1">IF(AND('MAPA DE RIESGO'!$I$40="Baja",'MAPA DE RIESGO'!$M$40="Moderado"),CONCATENATE("R",'MAPA DE RIESGO'!$B$40),"")</f>
        <v/>
      </c>
      <c r="Y32" s="387"/>
      <c r="Z32" s="387" t="str">
        <f ca="1">IF(AND('MAPA DE RIESGO'!$I$46="Baja",'MAPA DE RIESGO'!$M$46="Moderado"),CONCATENATE("R",'MAPA DE RIESGO'!$B$46),"")</f>
        <v/>
      </c>
      <c r="AA32" s="388"/>
      <c r="AB32" s="404" t="str">
        <f ca="1">IF(AND('MAPA DE RIESGO'!$I$34="Baja",'MAPA DE RIESGO'!$M$34="Mayor"),CONCATENATE("R",'MAPA DE RIESGO'!$B$34),"")</f>
        <v/>
      </c>
      <c r="AC32" s="405"/>
      <c r="AD32" s="406" t="str">
        <f ca="1">IF(AND('MAPA DE RIESGO'!$I$40="Baja",'MAPA DE RIESGO'!$M$40="Mayor"),CONCATENATE("R",'MAPA DE RIESGO'!$B$40),"")</f>
        <v/>
      </c>
      <c r="AE32" s="406"/>
      <c r="AF32" s="406" t="str">
        <f ca="1">IF(AND('MAPA DE RIESGO'!$I$46="Baja",'MAPA DE RIESGO'!$M$46="Mayor"),CONCATENATE("R",'MAPA DE RIESGO'!$B$46),"")</f>
        <v/>
      </c>
      <c r="AG32" s="407"/>
      <c r="AH32" s="395" t="str">
        <f ca="1">IF(AND('MAPA DE RIESGO'!$I$34="Baja",'MAPA DE RIESGO'!$M$34="Catastrófico"),CONCATENATE("R",'MAPA DE RIESGO'!$B$34),"")</f>
        <v/>
      </c>
      <c r="AI32" s="396"/>
      <c r="AJ32" s="396" t="str">
        <f ca="1">IF(AND('MAPA DE RIESGO'!$I$40="Baja",'MAPA DE RIESGO'!$M$40="Catastrófico"),CONCATENATE("R",'MAPA DE RIESGO'!$B$40),"")</f>
        <v/>
      </c>
      <c r="AK32" s="396"/>
      <c r="AL32" s="396" t="str">
        <f ca="1">IF(AND('MAPA DE RIESGO'!$I$46="Baja",'MAPA DE RIESGO'!$M$46="Catastrófico"),CONCATENATE("R",'MAPA DE RIESGO'!$B$46),"")</f>
        <v/>
      </c>
      <c r="AM32" s="397"/>
      <c r="AN32" s="55"/>
      <c r="AO32" s="458"/>
      <c r="AP32" s="459"/>
      <c r="AQ32" s="459"/>
      <c r="AR32" s="459"/>
      <c r="AS32" s="459"/>
      <c r="AT32" s="460"/>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426"/>
      <c r="C33" s="426"/>
      <c r="D33" s="427"/>
      <c r="E33" s="418"/>
      <c r="F33" s="419"/>
      <c r="G33" s="419"/>
      <c r="H33" s="419"/>
      <c r="I33" s="424"/>
      <c r="J33" s="377"/>
      <c r="K33" s="378"/>
      <c r="L33" s="378"/>
      <c r="M33" s="378"/>
      <c r="N33" s="378"/>
      <c r="O33" s="379"/>
      <c r="P33" s="387"/>
      <c r="Q33" s="387"/>
      <c r="R33" s="387"/>
      <c r="S33" s="387"/>
      <c r="T33" s="387"/>
      <c r="U33" s="388"/>
      <c r="V33" s="386"/>
      <c r="W33" s="387"/>
      <c r="X33" s="387"/>
      <c r="Y33" s="387"/>
      <c r="Z33" s="387"/>
      <c r="AA33" s="388"/>
      <c r="AB33" s="404"/>
      <c r="AC33" s="405"/>
      <c r="AD33" s="406"/>
      <c r="AE33" s="406"/>
      <c r="AF33" s="406"/>
      <c r="AG33" s="407"/>
      <c r="AH33" s="395"/>
      <c r="AI33" s="396"/>
      <c r="AJ33" s="396"/>
      <c r="AK33" s="396"/>
      <c r="AL33" s="396"/>
      <c r="AM33" s="397"/>
      <c r="AN33" s="55"/>
      <c r="AO33" s="458"/>
      <c r="AP33" s="459"/>
      <c r="AQ33" s="459"/>
      <c r="AR33" s="459"/>
      <c r="AS33" s="459"/>
      <c r="AT33" s="460"/>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426"/>
      <c r="C34" s="426"/>
      <c r="D34" s="427"/>
      <c r="E34" s="418"/>
      <c r="F34" s="419"/>
      <c r="G34" s="419"/>
      <c r="H34" s="419"/>
      <c r="I34" s="424"/>
      <c r="J34" s="377" t="str">
        <f ca="1">IF(AND('MAPA DE RIESGO'!$I$52="Baja",'MAPA DE RIESGO'!$M$52="Leve"),CONCATENATE("R",'MAPA DE RIESGO'!$B$52),"")</f>
        <v/>
      </c>
      <c r="K34" s="378"/>
      <c r="L34" s="378" t="str">
        <f ca="1">IF(AND('MAPA DE RIESGO'!$I$58="Baja",'MAPA DE RIESGO'!$M$58="Leve"),CONCATENATE("R",'MAPA DE RIESGO'!$B$58),"")</f>
        <v/>
      </c>
      <c r="M34" s="378"/>
      <c r="N34" s="378" t="str">
        <f ca="1">IF(AND('MAPA DE RIESGO'!$I$64="Baja",'MAPA DE RIESGO'!$M$64="Leve"),CONCATENATE("R",'MAPA DE RIESGO'!$B$64),"")</f>
        <v/>
      </c>
      <c r="O34" s="379"/>
      <c r="P34" s="387" t="str">
        <f ca="1">IF(AND('MAPA DE RIESGO'!$I$52="Baja",'MAPA DE RIESGO'!$M$52="Menor"),CONCATENATE("R",'MAPA DE RIESGO'!$B$52),"")</f>
        <v/>
      </c>
      <c r="Q34" s="387"/>
      <c r="R34" s="387" t="str">
        <f ca="1">IF(AND('MAPA DE RIESGO'!$I$58="Baja",'MAPA DE RIESGO'!$M$58="Menor"),CONCATENATE("R",'MAPA DE RIESGO'!$B$58),"")</f>
        <v/>
      </c>
      <c r="S34" s="387"/>
      <c r="T34" s="387" t="str">
        <f ca="1">IF(AND('MAPA DE RIESGO'!$I$64="Baja",'MAPA DE RIESGO'!$M$64="Menor"),CONCATENATE("R",'MAPA DE RIESGO'!$B$64),"")</f>
        <v/>
      </c>
      <c r="U34" s="388"/>
      <c r="V34" s="386" t="str">
        <f ca="1">IF(AND('MAPA DE RIESGO'!$I$52="Baja",'MAPA DE RIESGO'!$M$52="Moderado"),CONCATENATE("R",'MAPA DE RIESGO'!$B$52),"")</f>
        <v/>
      </c>
      <c r="W34" s="387"/>
      <c r="X34" s="387" t="str">
        <f ca="1">IF(AND('MAPA DE RIESGO'!$I$58="Baja",'MAPA DE RIESGO'!$M$58="Moderado"),CONCATENATE("R",'MAPA DE RIESGO'!$B$58),"")</f>
        <v/>
      </c>
      <c r="Y34" s="387"/>
      <c r="Z34" s="387" t="str">
        <f ca="1">IF(AND('MAPA DE RIESGO'!$I$64="Baja",'MAPA DE RIESGO'!$M$64="Moderado"),CONCATENATE("R",'MAPA DE RIESGO'!$B$64),"")</f>
        <v/>
      </c>
      <c r="AA34" s="388"/>
      <c r="AB34" s="404" t="str">
        <f ca="1">IF(AND('MAPA DE RIESGO'!$I$52="Baja",'MAPA DE RIESGO'!$M$52="Mayor"),CONCATENATE("R",'MAPA DE RIESGO'!$B$52),"")</f>
        <v/>
      </c>
      <c r="AC34" s="405"/>
      <c r="AD34" s="406" t="str">
        <f ca="1">IF(AND('MAPA DE RIESGO'!$I$58="Baja",'MAPA DE RIESGO'!$M$58="Mayor"),CONCATENATE("R",'MAPA DE RIESGO'!$B$58),"")</f>
        <v/>
      </c>
      <c r="AE34" s="406"/>
      <c r="AF34" s="406" t="str">
        <f ca="1">IF(AND('MAPA DE RIESGO'!$I$64="Baja",'MAPA DE RIESGO'!$M$64="Mayor"),CONCATENATE("R",'MAPA DE RIESGO'!$B$64),"")</f>
        <v/>
      </c>
      <c r="AG34" s="407"/>
      <c r="AH34" s="395" t="str">
        <f ca="1">IF(AND('MAPA DE RIESGO'!$I$52="Baja",'MAPA DE RIESGO'!$M$52="Catastrófico"),CONCATENATE("R",'MAPA DE RIESGO'!$B$52),"")</f>
        <v/>
      </c>
      <c r="AI34" s="396"/>
      <c r="AJ34" s="396" t="str">
        <f ca="1">IF(AND('MAPA DE RIESGO'!$I$58="Baja",'MAPA DE RIESGO'!$M$58="Catastrófico"),CONCATENATE("R",'MAPA DE RIESGO'!$B$58),"")</f>
        <v/>
      </c>
      <c r="AK34" s="396"/>
      <c r="AL34" s="396" t="str">
        <f ca="1">IF(AND('MAPA DE RIESGO'!$I$64="Baja",'MAPA DE RIESGO'!$M$64="Catastrófico"),CONCATENATE("R",'MAPA DE RIESGO'!$B$64),"")</f>
        <v/>
      </c>
      <c r="AM34" s="397"/>
      <c r="AN34" s="55"/>
      <c r="AO34" s="458"/>
      <c r="AP34" s="459"/>
      <c r="AQ34" s="459"/>
      <c r="AR34" s="459"/>
      <c r="AS34" s="459"/>
      <c r="AT34" s="460"/>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426"/>
      <c r="C35" s="426"/>
      <c r="D35" s="427"/>
      <c r="E35" s="418"/>
      <c r="F35" s="419"/>
      <c r="G35" s="419"/>
      <c r="H35" s="419"/>
      <c r="I35" s="424"/>
      <c r="J35" s="377"/>
      <c r="K35" s="378"/>
      <c r="L35" s="378"/>
      <c r="M35" s="378"/>
      <c r="N35" s="378"/>
      <c r="O35" s="379"/>
      <c r="P35" s="387"/>
      <c r="Q35" s="387"/>
      <c r="R35" s="387"/>
      <c r="S35" s="387"/>
      <c r="T35" s="387"/>
      <c r="U35" s="388"/>
      <c r="V35" s="386"/>
      <c r="W35" s="387"/>
      <c r="X35" s="387"/>
      <c r="Y35" s="387"/>
      <c r="Z35" s="387"/>
      <c r="AA35" s="388"/>
      <c r="AB35" s="404"/>
      <c r="AC35" s="405"/>
      <c r="AD35" s="406"/>
      <c r="AE35" s="406"/>
      <c r="AF35" s="406"/>
      <c r="AG35" s="407"/>
      <c r="AH35" s="395"/>
      <c r="AI35" s="396"/>
      <c r="AJ35" s="396"/>
      <c r="AK35" s="396"/>
      <c r="AL35" s="396"/>
      <c r="AM35" s="397"/>
      <c r="AN35" s="55"/>
      <c r="AO35" s="458"/>
      <c r="AP35" s="459"/>
      <c r="AQ35" s="459"/>
      <c r="AR35" s="459"/>
      <c r="AS35" s="459"/>
      <c r="AT35" s="460"/>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426"/>
      <c r="C36" s="426"/>
      <c r="D36" s="427"/>
      <c r="E36" s="418"/>
      <c r="F36" s="419"/>
      <c r="G36" s="419"/>
      <c r="H36" s="419"/>
      <c r="I36" s="424"/>
      <c r="J36" s="377" t="str">
        <f ca="1">IF(AND('MAPA DE RIESGO'!$I$70="Baja",'MAPA DE RIESGO'!$M$70="Leve"),CONCATENATE("R",'MAPA DE RIESGO'!$B$70),"")</f>
        <v/>
      </c>
      <c r="K36" s="378"/>
      <c r="L36" s="378" t="str">
        <f>IF(AND('MAPA DE RIESGO'!$I$76="Baja",'MAPA DE RIESGO'!$M$76="Leve"),CONCATENATE("R",'MAPA DE RIESGO'!$B$76),"")</f>
        <v/>
      </c>
      <c r="M36" s="378"/>
      <c r="N36" s="378" t="str">
        <f>IF(AND('MAPA DE RIESGO'!$I$82="Baja",'MAPA DE RIESGO'!$M$82="Leve"),CONCATENATE("R",'MAPA DE RIESGO'!$B$82),"")</f>
        <v/>
      </c>
      <c r="O36" s="379"/>
      <c r="P36" s="387" t="str">
        <f ca="1">IF(AND('MAPA DE RIESGO'!$I$70="Baja",'MAPA DE RIESGO'!$M$70="Menor"),CONCATENATE("R",'MAPA DE RIESGO'!$B$70),"")</f>
        <v/>
      </c>
      <c r="Q36" s="387"/>
      <c r="R36" s="387" t="str">
        <f>IF(AND('MAPA DE RIESGO'!$I$76="Baja",'MAPA DE RIESGO'!$M$76="Menor"),CONCATENATE("R",'MAPA DE RIESGO'!$B$76),"")</f>
        <v/>
      </c>
      <c r="S36" s="387"/>
      <c r="T36" s="387" t="str">
        <f>IF(AND('MAPA DE RIESGO'!$I$82="Baja",'MAPA DE RIESGO'!$M$82="Menor"),CONCATENATE("R",'MAPA DE RIESGO'!$B$82),"")</f>
        <v/>
      </c>
      <c r="U36" s="388"/>
      <c r="V36" s="386" t="str">
        <f ca="1">IF(AND('MAPA DE RIESGO'!$I$70="Baja",'MAPA DE RIESGO'!$M$70="Moderado"),CONCATENATE("R",'MAPA DE RIESGO'!$B$70),"")</f>
        <v/>
      </c>
      <c r="W36" s="387"/>
      <c r="X36" s="387" t="str">
        <f>IF(AND('MAPA DE RIESGO'!$I$76="Baja",'MAPA DE RIESGO'!$M$76="Moderado"),CONCATENATE("R",'MAPA DE RIESGO'!$B$76),"")</f>
        <v/>
      </c>
      <c r="Y36" s="387"/>
      <c r="Z36" s="387" t="str">
        <f>IF(AND('MAPA DE RIESGO'!$I$82="Baja",'MAPA DE RIESGO'!$M$82="Moderado"),CONCATENATE("R",'MAPA DE RIESGO'!$B$82),"")</f>
        <v/>
      </c>
      <c r="AA36" s="388"/>
      <c r="AB36" s="404" t="str">
        <f ca="1">IF(AND('MAPA DE RIESGO'!$I$70="Baja",'MAPA DE RIESGO'!$M$70="Mayor"),CONCATENATE("R",'MAPA DE RIESGO'!$B$70),"")</f>
        <v/>
      </c>
      <c r="AC36" s="405"/>
      <c r="AD36" s="406" t="str">
        <f>IF(AND('MAPA DE RIESGO'!$I$76="Baja",'MAPA DE RIESGO'!$M$76="Mayor"),CONCATENATE("R",'MAPA DE RIESGO'!$B$76),"")</f>
        <v/>
      </c>
      <c r="AE36" s="406"/>
      <c r="AF36" s="406" t="str">
        <f>IF(AND('MAPA DE RIESGO'!$I$82="Baja",'MAPA DE RIESGO'!$M$82="Mayor"),CONCATENATE("R",'MAPA DE RIESGO'!$B$82),"")</f>
        <v/>
      </c>
      <c r="AG36" s="407"/>
      <c r="AH36" s="395" t="str">
        <f ca="1">IF(AND('MAPA DE RIESGO'!$I$70="Baja",'MAPA DE RIESGO'!$M$70="Catastrófico"),CONCATENATE("R",'MAPA DE RIESGO'!$B$70),"")</f>
        <v/>
      </c>
      <c r="AI36" s="396"/>
      <c r="AJ36" s="396" t="str">
        <f>IF(AND('MAPA DE RIESGO'!$I$76="Baja",'MAPA DE RIESGO'!$M$76="Catastrófico"),CONCATENATE("R",'MAPA DE RIESGO'!$B$76),"")</f>
        <v/>
      </c>
      <c r="AK36" s="396"/>
      <c r="AL36" s="396" t="str">
        <f>IF(AND('MAPA DE RIESGO'!$I$82="Baja",'MAPA DE RIESGO'!$M$82="Catastrófico"),CONCATENATE("R",'MAPA DE RIESGO'!$B$82),"")</f>
        <v/>
      </c>
      <c r="AM36" s="397"/>
      <c r="AN36" s="55"/>
      <c r="AO36" s="458"/>
      <c r="AP36" s="459"/>
      <c r="AQ36" s="459"/>
      <c r="AR36" s="459"/>
      <c r="AS36" s="459"/>
      <c r="AT36" s="460"/>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426"/>
      <c r="C37" s="426"/>
      <c r="D37" s="427"/>
      <c r="E37" s="421"/>
      <c r="F37" s="422"/>
      <c r="G37" s="422"/>
      <c r="H37" s="422"/>
      <c r="I37" s="422"/>
      <c r="J37" s="380"/>
      <c r="K37" s="381"/>
      <c r="L37" s="381"/>
      <c r="M37" s="381"/>
      <c r="N37" s="381"/>
      <c r="O37" s="382"/>
      <c r="P37" s="390"/>
      <c r="Q37" s="390"/>
      <c r="R37" s="390"/>
      <c r="S37" s="390"/>
      <c r="T37" s="390"/>
      <c r="U37" s="391"/>
      <c r="V37" s="389"/>
      <c r="W37" s="390"/>
      <c r="X37" s="390"/>
      <c r="Y37" s="390"/>
      <c r="Z37" s="390"/>
      <c r="AA37" s="391"/>
      <c r="AB37" s="408"/>
      <c r="AC37" s="409"/>
      <c r="AD37" s="409"/>
      <c r="AE37" s="409"/>
      <c r="AF37" s="409"/>
      <c r="AG37" s="410"/>
      <c r="AH37" s="398"/>
      <c r="AI37" s="399"/>
      <c r="AJ37" s="399"/>
      <c r="AK37" s="399"/>
      <c r="AL37" s="399"/>
      <c r="AM37" s="400"/>
      <c r="AN37" s="55"/>
      <c r="AO37" s="461"/>
      <c r="AP37" s="462"/>
      <c r="AQ37" s="462"/>
      <c r="AR37" s="462"/>
      <c r="AS37" s="462"/>
      <c r="AT37" s="463"/>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426"/>
      <c r="C38" s="426"/>
      <c r="D38" s="427"/>
      <c r="E38" s="415" t="s">
        <v>104</v>
      </c>
      <c r="F38" s="416"/>
      <c r="G38" s="416"/>
      <c r="H38" s="416"/>
      <c r="I38" s="417"/>
      <c r="J38" s="383" t="str">
        <f ca="1">IF(AND('MAPA DE RIESGO'!$I$16="Muy Baja",'MAPA DE RIESGO'!$M$16="Leve"),CONCATENATE("R",'MAPA DE RIESGO'!$B$16),"")</f>
        <v/>
      </c>
      <c r="K38" s="384"/>
      <c r="L38" s="384" t="str">
        <f ca="1">IF(AND('MAPA DE RIESGO'!$I$22="Muy Baja",'MAPA DE RIESGO'!$M$22="Leve"),CONCATENATE("R",'MAPA DE RIESGO'!$B$22),"")</f>
        <v/>
      </c>
      <c r="M38" s="384"/>
      <c r="N38" s="384" t="str">
        <f ca="1">IF(AND('MAPA DE RIESGO'!$I$28="Muy Baja",'MAPA DE RIESGO'!$M$28="Leve"),CONCATENATE("R",'MAPA DE RIESGO'!$B$28),"")</f>
        <v/>
      </c>
      <c r="O38" s="385"/>
      <c r="P38" s="383" t="str">
        <f ca="1">IF(AND('MAPA DE RIESGO'!$I$16="Muy Baja",'MAPA DE RIESGO'!$M$16="Menor"),CONCATENATE("R",'MAPA DE RIESGO'!$B$16),"")</f>
        <v/>
      </c>
      <c r="Q38" s="384"/>
      <c r="R38" s="384" t="str">
        <f ca="1">IF(AND('MAPA DE RIESGO'!$I$22="Muy Baja",'MAPA DE RIESGO'!$M$22="Menor"),CONCATENATE("R",'MAPA DE RIESGO'!$B$22),"")</f>
        <v/>
      </c>
      <c r="S38" s="384"/>
      <c r="T38" s="384" t="str">
        <f ca="1">IF(AND('MAPA DE RIESGO'!$I$28="Muy Baja",'MAPA DE RIESGO'!$M$28="Menor"),CONCATENATE("R",'MAPA DE RIESGO'!$B$28),"")</f>
        <v/>
      </c>
      <c r="U38" s="385"/>
      <c r="V38" s="392" t="str">
        <f ca="1">IF(AND('MAPA DE RIESGO'!$I$16="Muy Baja",'MAPA DE RIESGO'!$M$16="Moderado"),CONCATENATE("R",'MAPA DE RIESGO'!$B$16),"")</f>
        <v/>
      </c>
      <c r="W38" s="393"/>
      <c r="X38" s="393" t="str">
        <f ca="1">IF(AND('MAPA DE RIESGO'!$I$22="Muy Baja",'MAPA DE RIESGO'!$M$22="Moderado"),CONCATENATE("R",'MAPA DE RIESGO'!$B$22),"")</f>
        <v/>
      </c>
      <c r="Y38" s="393"/>
      <c r="Z38" s="393" t="str">
        <f ca="1">IF(AND('MAPA DE RIESGO'!$I$28="Muy Baja",'MAPA DE RIESGO'!$M$28="Moderado"),CONCATENATE("R",'MAPA DE RIESGO'!$B$28),"")</f>
        <v/>
      </c>
      <c r="AA38" s="394"/>
      <c r="AB38" s="411" t="str">
        <f ca="1">IF(AND('MAPA DE RIESGO'!$I$16="Muy Baja",'MAPA DE RIESGO'!$M$16="Mayor"),CONCATENATE("R",'MAPA DE RIESGO'!$B$16),"")</f>
        <v/>
      </c>
      <c r="AC38" s="412"/>
      <c r="AD38" s="412" t="str">
        <f ca="1">IF(AND('MAPA DE RIESGO'!$I$22="Muy Baja",'MAPA DE RIESGO'!$M$22="Mayor"),CONCATENATE("R",'MAPA DE RIESGO'!$B$22),"")</f>
        <v/>
      </c>
      <c r="AE38" s="412"/>
      <c r="AF38" s="412" t="str">
        <f ca="1">IF(AND('MAPA DE RIESGO'!$I$28="Muy Baja",'MAPA DE RIESGO'!$M$28="Mayor"),CONCATENATE("R",'MAPA DE RIESGO'!$B$28),"")</f>
        <v/>
      </c>
      <c r="AG38" s="413"/>
      <c r="AH38" s="401" t="str">
        <f ca="1">IF(AND('MAPA DE RIESGO'!$I$16="Muy Baja",'MAPA DE RIESGO'!$M$16="Catastrófico"),CONCATENATE("R",'MAPA DE RIESGO'!$B$16),"")</f>
        <v>R1</v>
      </c>
      <c r="AI38" s="402"/>
      <c r="AJ38" s="402" t="str">
        <f ca="1">IF(AND('MAPA DE RIESGO'!$I$22="Muy Baja",'MAPA DE RIESGO'!$M$22="Catastrófico"),CONCATENATE("R",'MAPA DE RIESGO'!$B$22),"")</f>
        <v/>
      </c>
      <c r="AK38" s="402"/>
      <c r="AL38" s="402" t="str">
        <f ca="1">IF(AND('MAPA DE RIESGO'!$I$28="Muy Baja",'MAPA DE RIESGO'!$M$28="Catastrófico"),CONCATENATE("R",'MAPA DE RIESGO'!$B$28),"")</f>
        <v/>
      </c>
      <c r="AM38" s="403"/>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426"/>
      <c r="C39" s="426"/>
      <c r="D39" s="427"/>
      <c r="E39" s="418"/>
      <c r="F39" s="419"/>
      <c r="G39" s="419"/>
      <c r="H39" s="419"/>
      <c r="I39" s="420"/>
      <c r="J39" s="377"/>
      <c r="K39" s="378"/>
      <c r="L39" s="378"/>
      <c r="M39" s="378"/>
      <c r="N39" s="378"/>
      <c r="O39" s="379"/>
      <c r="P39" s="377"/>
      <c r="Q39" s="378"/>
      <c r="R39" s="378"/>
      <c r="S39" s="378"/>
      <c r="T39" s="378"/>
      <c r="U39" s="379"/>
      <c r="V39" s="386"/>
      <c r="W39" s="387"/>
      <c r="X39" s="387"/>
      <c r="Y39" s="387"/>
      <c r="Z39" s="387"/>
      <c r="AA39" s="388"/>
      <c r="AB39" s="404"/>
      <c r="AC39" s="405"/>
      <c r="AD39" s="405"/>
      <c r="AE39" s="405"/>
      <c r="AF39" s="405"/>
      <c r="AG39" s="407"/>
      <c r="AH39" s="395"/>
      <c r="AI39" s="396"/>
      <c r="AJ39" s="396"/>
      <c r="AK39" s="396"/>
      <c r="AL39" s="396"/>
      <c r="AM39" s="397"/>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426"/>
      <c r="C40" s="426"/>
      <c r="D40" s="427"/>
      <c r="E40" s="418"/>
      <c r="F40" s="419"/>
      <c r="G40" s="419"/>
      <c r="H40" s="419"/>
      <c r="I40" s="420"/>
      <c r="J40" s="377" t="str">
        <f ca="1">IF(AND('MAPA DE RIESGO'!$I$34="Muy Baja",'MAPA DE RIESGO'!$M$34="Leve"),CONCATENATE("R",'MAPA DE RIESGO'!$B$34),"")</f>
        <v/>
      </c>
      <c r="K40" s="378"/>
      <c r="L40" s="378" t="str">
        <f ca="1">IF(AND('MAPA DE RIESGO'!$I$40="Muy Baja",'MAPA DE RIESGO'!$M$40="Leve"),CONCATENATE("R",'MAPA DE RIESGO'!$B$40),"")</f>
        <v/>
      </c>
      <c r="M40" s="378"/>
      <c r="N40" s="378" t="str">
        <f ca="1">IF(AND('MAPA DE RIESGO'!$I$46="Muy Baja",'MAPA DE RIESGO'!$M$46="Leve"),CONCATENATE("R",'MAPA DE RIESGO'!$B$46),"")</f>
        <v/>
      </c>
      <c r="O40" s="379"/>
      <c r="P40" s="377" t="str">
        <f ca="1">IF(AND('MAPA DE RIESGO'!$I$34="Muy Baja",'MAPA DE RIESGO'!$M$34="Menor"),CONCATENATE("R",'MAPA DE RIESGO'!$B$34),"")</f>
        <v/>
      </c>
      <c r="Q40" s="378"/>
      <c r="R40" s="378" t="str">
        <f ca="1">IF(AND('MAPA DE RIESGO'!$I$40="Muy Baja",'MAPA DE RIESGO'!$M$40="Menor"),CONCATENATE("R",'MAPA DE RIESGO'!$B$40),"")</f>
        <v/>
      </c>
      <c r="S40" s="378"/>
      <c r="T40" s="378" t="str">
        <f ca="1">IF(AND('MAPA DE RIESGO'!$I$46="Muy Baja",'MAPA DE RIESGO'!$M$46="Menor"),CONCATENATE("R",'MAPA DE RIESGO'!$B$46),"")</f>
        <v/>
      </c>
      <c r="U40" s="379"/>
      <c r="V40" s="386" t="str">
        <f ca="1">IF(AND('MAPA DE RIESGO'!$I$34="Muy Baja",'MAPA DE RIESGO'!$M$34="Moderado"),CONCATENATE("R",'MAPA DE RIESGO'!$B$34),"")</f>
        <v/>
      </c>
      <c r="W40" s="387"/>
      <c r="X40" s="387" t="str">
        <f ca="1">IF(AND('MAPA DE RIESGO'!$I$40="Muy Baja",'MAPA DE RIESGO'!$M$40="Moderado"),CONCATENATE("R",'MAPA DE RIESGO'!$B$40),"")</f>
        <v/>
      </c>
      <c r="Y40" s="387"/>
      <c r="Z40" s="387" t="str">
        <f ca="1">IF(AND('MAPA DE RIESGO'!$I$46="Muy Baja",'MAPA DE RIESGO'!$M$46="Moderado"),CONCATENATE("R",'MAPA DE RIESGO'!$B$46),"")</f>
        <v/>
      </c>
      <c r="AA40" s="388"/>
      <c r="AB40" s="404" t="str">
        <f ca="1">IF(AND('MAPA DE RIESGO'!$I$34="Muy Baja",'MAPA DE RIESGO'!$M$34="Mayor"),CONCATENATE("R",'MAPA DE RIESGO'!$B$34),"")</f>
        <v/>
      </c>
      <c r="AC40" s="405"/>
      <c r="AD40" s="406" t="str">
        <f ca="1">IF(AND('MAPA DE RIESGO'!$I$40="Muy Baja",'MAPA DE RIESGO'!$M$40="Mayor"),CONCATENATE("R",'MAPA DE RIESGO'!$B$40),"")</f>
        <v/>
      </c>
      <c r="AE40" s="406"/>
      <c r="AF40" s="406" t="str">
        <f ca="1">IF(AND('MAPA DE RIESGO'!$I$46="Muy Baja",'MAPA DE RIESGO'!$M$46="Mayor"),CONCATENATE("R",'MAPA DE RIESGO'!$B$46),"")</f>
        <v/>
      </c>
      <c r="AG40" s="407"/>
      <c r="AH40" s="395" t="str">
        <f ca="1">IF(AND('MAPA DE RIESGO'!$I$34="Muy Baja",'MAPA DE RIESGO'!$M$34="Catastrófico"),CONCATENATE("R",'MAPA DE RIESGO'!$B$34),"")</f>
        <v/>
      </c>
      <c r="AI40" s="396"/>
      <c r="AJ40" s="396" t="str">
        <f ca="1">IF(AND('MAPA DE RIESGO'!$I$40="Muy Baja",'MAPA DE RIESGO'!$M$40="Catastrófico"),CONCATENATE("R",'MAPA DE RIESGO'!$B$40),"")</f>
        <v/>
      </c>
      <c r="AK40" s="396"/>
      <c r="AL40" s="396" t="str">
        <f ca="1">IF(AND('MAPA DE RIESGO'!$I$46="Muy Baja",'MAPA DE RIESGO'!$M$46="Catastrófico"),CONCATENATE("R",'MAPA DE RIESGO'!$B$46),"")</f>
        <v/>
      </c>
      <c r="AM40" s="397"/>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426"/>
      <c r="C41" s="426"/>
      <c r="D41" s="427"/>
      <c r="E41" s="418"/>
      <c r="F41" s="419"/>
      <c r="G41" s="419"/>
      <c r="H41" s="419"/>
      <c r="I41" s="420"/>
      <c r="J41" s="377"/>
      <c r="K41" s="378"/>
      <c r="L41" s="378"/>
      <c r="M41" s="378"/>
      <c r="N41" s="378"/>
      <c r="O41" s="379"/>
      <c r="P41" s="377"/>
      <c r="Q41" s="378"/>
      <c r="R41" s="378"/>
      <c r="S41" s="378"/>
      <c r="T41" s="378"/>
      <c r="U41" s="379"/>
      <c r="V41" s="386"/>
      <c r="W41" s="387"/>
      <c r="X41" s="387"/>
      <c r="Y41" s="387"/>
      <c r="Z41" s="387"/>
      <c r="AA41" s="388"/>
      <c r="AB41" s="404"/>
      <c r="AC41" s="405"/>
      <c r="AD41" s="406"/>
      <c r="AE41" s="406"/>
      <c r="AF41" s="406"/>
      <c r="AG41" s="407"/>
      <c r="AH41" s="395"/>
      <c r="AI41" s="396"/>
      <c r="AJ41" s="396"/>
      <c r="AK41" s="396"/>
      <c r="AL41" s="396"/>
      <c r="AM41" s="397"/>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426"/>
      <c r="C42" s="426"/>
      <c r="D42" s="427"/>
      <c r="E42" s="418"/>
      <c r="F42" s="419"/>
      <c r="G42" s="419"/>
      <c r="H42" s="419"/>
      <c r="I42" s="420"/>
      <c r="J42" s="377" t="str">
        <f ca="1">IF(AND('MAPA DE RIESGO'!$I$52="Muy Baja",'MAPA DE RIESGO'!$M$52="Leve"),CONCATENATE("R",'MAPA DE RIESGO'!$B$52),"")</f>
        <v/>
      </c>
      <c r="K42" s="378"/>
      <c r="L42" s="378" t="str">
        <f ca="1">IF(AND('MAPA DE RIESGO'!$I$58="Muy Baja",'MAPA DE RIESGO'!$M$58="Leve"),CONCATENATE("R",'MAPA DE RIESGO'!$B$58),"")</f>
        <v/>
      </c>
      <c r="M42" s="378"/>
      <c r="N42" s="378" t="str">
        <f ca="1">IF(AND('MAPA DE RIESGO'!$I$64="Muy Baja",'MAPA DE RIESGO'!$M$64="Leve"),CONCATENATE("R",'MAPA DE RIESGO'!$B$64),"")</f>
        <v/>
      </c>
      <c r="O42" s="379"/>
      <c r="P42" s="377" t="str">
        <f ca="1">IF(AND('MAPA DE RIESGO'!$I$52="Muy Baja",'MAPA DE RIESGO'!$M$52="Menor"),CONCATENATE("R",'MAPA DE RIESGO'!$B$52),"")</f>
        <v/>
      </c>
      <c r="Q42" s="378"/>
      <c r="R42" s="378" t="str">
        <f ca="1">IF(AND('MAPA DE RIESGO'!$I$58="Muy Baja",'MAPA DE RIESGO'!$M$58="Menor"),CONCATENATE("R",'MAPA DE RIESGO'!$B$58),"")</f>
        <v/>
      </c>
      <c r="S42" s="378"/>
      <c r="T42" s="378" t="str">
        <f ca="1">IF(AND('MAPA DE RIESGO'!$I$64="Muy Baja",'MAPA DE RIESGO'!$M$64="Menor"),CONCATENATE("R",'MAPA DE RIESGO'!$B$64),"")</f>
        <v/>
      </c>
      <c r="U42" s="379"/>
      <c r="V42" s="386" t="str">
        <f ca="1">IF(AND('MAPA DE RIESGO'!$I$52="Muy Baja",'MAPA DE RIESGO'!$M$52="Moderado"),CONCATENATE("R",'MAPA DE RIESGO'!$B$52),"")</f>
        <v/>
      </c>
      <c r="W42" s="387"/>
      <c r="X42" s="387" t="str">
        <f ca="1">IF(AND('MAPA DE RIESGO'!$I$58="Muy Baja",'MAPA DE RIESGO'!$M$58="Moderado"),CONCATENATE("R",'MAPA DE RIESGO'!$B$58),"")</f>
        <v/>
      </c>
      <c r="Y42" s="387"/>
      <c r="Z42" s="387" t="str">
        <f ca="1">IF(AND('MAPA DE RIESGO'!$I$64="Muy Baja",'MAPA DE RIESGO'!$M$64="Moderado"),CONCATENATE("R",'MAPA DE RIESGO'!$B$64),"")</f>
        <v/>
      </c>
      <c r="AA42" s="388"/>
      <c r="AB42" s="404" t="str">
        <f ca="1">IF(AND('MAPA DE RIESGO'!$I$52="Muy Baja",'MAPA DE RIESGO'!$M$52="Mayor"),CONCATENATE("R",'MAPA DE RIESGO'!$B$52),"")</f>
        <v/>
      </c>
      <c r="AC42" s="405"/>
      <c r="AD42" s="406" t="str">
        <f ca="1">IF(AND('MAPA DE RIESGO'!$I$58="Muy Baja",'MAPA DE RIESGO'!$M$58="Mayor"),CONCATENATE("R",'MAPA DE RIESGO'!$B$58),"")</f>
        <v/>
      </c>
      <c r="AE42" s="406"/>
      <c r="AF42" s="406" t="str">
        <f ca="1">IF(AND('MAPA DE RIESGO'!$I$64="Muy Baja",'MAPA DE RIESGO'!$M$64="Mayor"),CONCATENATE("R",'MAPA DE RIESGO'!$B$64),"")</f>
        <v/>
      </c>
      <c r="AG42" s="407"/>
      <c r="AH42" s="395" t="str">
        <f ca="1">IF(AND('MAPA DE RIESGO'!$I$52="Muy Baja",'MAPA DE RIESGO'!$M$52="Catastrófico"),CONCATENATE("R",'MAPA DE RIESGO'!$B$52),"")</f>
        <v/>
      </c>
      <c r="AI42" s="396"/>
      <c r="AJ42" s="396" t="str">
        <f ca="1">IF(AND('MAPA DE RIESGO'!$I$58="Muy Baja",'MAPA DE RIESGO'!$M$58="Catastrófico"),CONCATENATE("R",'MAPA DE RIESGO'!$B$58),"")</f>
        <v/>
      </c>
      <c r="AK42" s="396"/>
      <c r="AL42" s="396" t="str">
        <f ca="1">IF(AND('MAPA DE RIESGO'!$I$64="Muy Baja",'MAPA DE RIESGO'!$M$64="Catastrófico"),CONCATENATE("R",'MAPA DE RIESGO'!$B$64),"")</f>
        <v/>
      </c>
      <c r="AM42" s="397"/>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426"/>
      <c r="C43" s="426"/>
      <c r="D43" s="427"/>
      <c r="E43" s="418"/>
      <c r="F43" s="419"/>
      <c r="G43" s="419"/>
      <c r="H43" s="419"/>
      <c r="I43" s="420"/>
      <c r="J43" s="377"/>
      <c r="K43" s="378"/>
      <c r="L43" s="378"/>
      <c r="M43" s="378"/>
      <c r="N43" s="378"/>
      <c r="O43" s="379"/>
      <c r="P43" s="377"/>
      <c r="Q43" s="378"/>
      <c r="R43" s="378"/>
      <c r="S43" s="378"/>
      <c r="T43" s="378"/>
      <c r="U43" s="379"/>
      <c r="V43" s="386"/>
      <c r="W43" s="387"/>
      <c r="X43" s="387"/>
      <c r="Y43" s="387"/>
      <c r="Z43" s="387"/>
      <c r="AA43" s="388"/>
      <c r="AB43" s="404"/>
      <c r="AC43" s="405"/>
      <c r="AD43" s="406"/>
      <c r="AE43" s="406"/>
      <c r="AF43" s="406"/>
      <c r="AG43" s="407"/>
      <c r="AH43" s="395"/>
      <c r="AI43" s="396"/>
      <c r="AJ43" s="396"/>
      <c r="AK43" s="396"/>
      <c r="AL43" s="396"/>
      <c r="AM43" s="397"/>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426"/>
      <c r="C44" s="426"/>
      <c r="D44" s="427"/>
      <c r="E44" s="418"/>
      <c r="F44" s="419"/>
      <c r="G44" s="419"/>
      <c r="H44" s="419"/>
      <c r="I44" s="420"/>
      <c r="J44" s="377" t="str">
        <f ca="1">IF(AND('MAPA DE RIESGO'!$I$70="Muy Baja",'MAPA DE RIESGO'!$M$70="Leve"),CONCATENATE("R",'MAPA DE RIESGO'!$B$70),"")</f>
        <v/>
      </c>
      <c r="K44" s="378"/>
      <c r="L44" s="378" t="str">
        <f>IF(AND('MAPA DE RIESGO'!$I$76="Muy Baja",'MAPA DE RIESGO'!$M$76="Leve"),CONCATENATE("R",'MAPA DE RIESGO'!$B$76),"")</f>
        <v/>
      </c>
      <c r="M44" s="378"/>
      <c r="N44" s="378" t="str">
        <f>IF(AND('MAPA DE RIESGO'!$I$82="Muy Baja",'MAPA DE RIESGO'!$M$82="Leve"),CONCATENATE("R",'MAPA DE RIESGO'!$B$82),"")</f>
        <v/>
      </c>
      <c r="O44" s="379"/>
      <c r="P44" s="377" t="str">
        <f ca="1">IF(AND('MAPA DE RIESGO'!$I$70="Muy Baja",'MAPA DE RIESGO'!$M$70="Menor"),CONCATENATE("R",'MAPA DE RIESGO'!$B$70),"")</f>
        <v/>
      </c>
      <c r="Q44" s="378"/>
      <c r="R44" s="378" t="str">
        <f>IF(AND('MAPA DE RIESGO'!$I$76="Muy Baja",'MAPA DE RIESGO'!$M$76="Menor"),CONCATENATE("R",'MAPA DE RIESGO'!$B$76),"")</f>
        <v/>
      </c>
      <c r="S44" s="378"/>
      <c r="T44" s="378" t="str">
        <f>IF(AND('MAPA DE RIESGO'!$I$82="Muy Baja",'MAPA DE RIESGO'!$M$82="Menor"),CONCATENATE("R",'MAPA DE RIESGO'!$B$82),"")</f>
        <v/>
      </c>
      <c r="U44" s="379"/>
      <c r="V44" s="386" t="str">
        <f ca="1">IF(AND('MAPA DE RIESGO'!$I$70="Muy Baja",'MAPA DE RIESGO'!$M$70="Moderado"),CONCATENATE("R",'MAPA DE RIESGO'!$B$70),"")</f>
        <v/>
      </c>
      <c r="W44" s="387"/>
      <c r="X44" s="387" t="str">
        <f>IF(AND('MAPA DE RIESGO'!$I$76="Muy Baja",'MAPA DE RIESGO'!$M$76="Moderado"),CONCATENATE("R",'MAPA DE RIESGO'!$B$76),"")</f>
        <v/>
      </c>
      <c r="Y44" s="387"/>
      <c r="Z44" s="387" t="str">
        <f>IF(AND('MAPA DE RIESGO'!$I$82="Muy Baja",'MAPA DE RIESGO'!$M$82="Moderado"),CONCATENATE("R",'MAPA DE RIESGO'!$B$82),"")</f>
        <v/>
      </c>
      <c r="AA44" s="388"/>
      <c r="AB44" s="404" t="str">
        <f ca="1">IF(AND('MAPA DE RIESGO'!$I$70="Muy Baja",'MAPA DE RIESGO'!$M$70="Mayor"),CONCATENATE("R",'MAPA DE RIESGO'!$B$70),"")</f>
        <v/>
      </c>
      <c r="AC44" s="405"/>
      <c r="AD44" s="406" t="str">
        <f>IF(AND('MAPA DE RIESGO'!$I$76="Muy Baja",'MAPA DE RIESGO'!$M$76="Mayor"),CONCATENATE("R",'MAPA DE RIESGO'!$B$76),"")</f>
        <v/>
      </c>
      <c r="AE44" s="406"/>
      <c r="AF44" s="406" t="str">
        <f>IF(AND('MAPA DE RIESGO'!$I$82="Muy Baja",'MAPA DE RIESGO'!$M$82="Mayor"),CONCATENATE("R",'MAPA DE RIESGO'!$B$82),"")</f>
        <v/>
      </c>
      <c r="AG44" s="407"/>
      <c r="AH44" s="395" t="str">
        <f ca="1">IF(AND('MAPA DE RIESGO'!$I$70="Muy Baja",'MAPA DE RIESGO'!$M$70="Catastrófico"),CONCATENATE("R",'MAPA DE RIESGO'!$B$70),"")</f>
        <v/>
      </c>
      <c r="AI44" s="396"/>
      <c r="AJ44" s="396" t="str">
        <f>IF(AND('MAPA DE RIESGO'!$I$76="Muy Baja",'MAPA DE RIESGO'!$M$76="Catastrófico"),CONCATENATE("R",'MAPA DE RIESGO'!$B$76),"")</f>
        <v/>
      </c>
      <c r="AK44" s="396"/>
      <c r="AL44" s="396" t="str">
        <f>IF(AND('MAPA DE RIESGO'!$I$82="Muy Baja",'MAPA DE RIESGO'!$M$82="Catastrófico"),CONCATENATE("R",'MAPA DE RIESGO'!$B$82),"")</f>
        <v/>
      </c>
      <c r="AM44" s="397"/>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426"/>
      <c r="C45" s="426"/>
      <c r="D45" s="427"/>
      <c r="E45" s="421"/>
      <c r="F45" s="422"/>
      <c r="G45" s="422"/>
      <c r="H45" s="422"/>
      <c r="I45" s="423"/>
      <c r="J45" s="380"/>
      <c r="K45" s="381"/>
      <c r="L45" s="381"/>
      <c r="M45" s="381"/>
      <c r="N45" s="381"/>
      <c r="O45" s="382"/>
      <c r="P45" s="380"/>
      <c r="Q45" s="381"/>
      <c r="R45" s="381"/>
      <c r="S45" s="381"/>
      <c r="T45" s="381"/>
      <c r="U45" s="382"/>
      <c r="V45" s="389"/>
      <c r="W45" s="390"/>
      <c r="X45" s="390"/>
      <c r="Y45" s="390"/>
      <c r="Z45" s="390"/>
      <c r="AA45" s="391"/>
      <c r="AB45" s="408"/>
      <c r="AC45" s="409"/>
      <c r="AD45" s="409"/>
      <c r="AE45" s="409"/>
      <c r="AF45" s="409"/>
      <c r="AG45" s="410"/>
      <c r="AH45" s="398"/>
      <c r="AI45" s="399"/>
      <c r="AJ45" s="399"/>
      <c r="AK45" s="399"/>
      <c r="AL45" s="399"/>
      <c r="AM45" s="400"/>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415" t="s">
        <v>103</v>
      </c>
      <c r="K46" s="416"/>
      <c r="L46" s="416"/>
      <c r="M46" s="416"/>
      <c r="N46" s="416"/>
      <c r="O46" s="417"/>
      <c r="P46" s="415" t="s">
        <v>102</v>
      </c>
      <c r="Q46" s="416"/>
      <c r="R46" s="416"/>
      <c r="S46" s="416"/>
      <c r="T46" s="416"/>
      <c r="U46" s="417"/>
      <c r="V46" s="415" t="s">
        <v>101</v>
      </c>
      <c r="W46" s="416"/>
      <c r="X46" s="416"/>
      <c r="Y46" s="416"/>
      <c r="Z46" s="416"/>
      <c r="AA46" s="417"/>
      <c r="AB46" s="415" t="s">
        <v>100</v>
      </c>
      <c r="AC46" s="425"/>
      <c r="AD46" s="416"/>
      <c r="AE46" s="416"/>
      <c r="AF46" s="416"/>
      <c r="AG46" s="417"/>
      <c r="AH46" s="415" t="s">
        <v>99</v>
      </c>
      <c r="AI46" s="416"/>
      <c r="AJ46" s="416"/>
      <c r="AK46" s="416"/>
      <c r="AL46" s="416"/>
      <c r="AM46" s="417"/>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418"/>
      <c r="K47" s="419"/>
      <c r="L47" s="419"/>
      <c r="M47" s="419"/>
      <c r="N47" s="419"/>
      <c r="O47" s="420"/>
      <c r="P47" s="418"/>
      <c r="Q47" s="419"/>
      <c r="R47" s="419"/>
      <c r="S47" s="419"/>
      <c r="T47" s="419"/>
      <c r="U47" s="420"/>
      <c r="V47" s="418"/>
      <c r="W47" s="419"/>
      <c r="X47" s="419"/>
      <c r="Y47" s="419"/>
      <c r="Z47" s="419"/>
      <c r="AA47" s="420"/>
      <c r="AB47" s="418"/>
      <c r="AC47" s="419"/>
      <c r="AD47" s="419"/>
      <c r="AE47" s="419"/>
      <c r="AF47" s="419"/>
      <c r="AG47" s="420"/>
      <c r="AH47" s="418"/>
      <c r="AI47" s="419"/>
      <c r="AJ47" s="419"/>
      <c r="AK47" s="419"/>
      <c r="AL47" s="419"/>
      <c r="AM47" s="420"/>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418"/>
      <c r="K48" s="419"/>
      <c r="L48" s="419"/>
      <c r="M48" s="419"/>
      <c r="N48" s="419"/>
      <c r="O48" s="420"/>
      <c r="P48" s="418"/>
      <c r="Q48" s="419"/>
      <c r="R48" s="419"/>
      <c r="S48" s="419"/>
      <c r="T48" s="419"/>
      <c r="U48" s="420"/>
      <c r="V48" s="418"/>
      <c r="W48" s="419"/>
      <c r="X48" s="419"/>
      <c r="Y48" s="419"/>
      <c r="Z48" s="419"/>
      <c r="AA48" s="420"/>
      <c r="AB48" s="418"/>
      <c r="AC48" s="419"/>
      <c r="AD48" s="419"/>
      <c r="AE48" s="419"/>
      <c r="AF48" s="419"/>
      <c r="AG48" s="420"/>
      <c r="AH48" s="418"/>
      <c r="AI48" s="419"/>
      <c r="AJ48" s="419"/>
      <c r="AK48" s="419"/>
      <c r="AL48" s="419"/>
      <c r="AM48" s="420"/>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418"/>
      <c r="K49" s="419"/>
      <c r="L49" s="419"/>
      <c r="M49" s="419"/>
      <c r="N49" s="419"/>
      <c r="O49" s="420"/>
      <c r="P49" s="418"/>
      <c r="Q49" s="419"/>
      <c r="R49" s="419"/>
      <c r="S49" s="419"/>
      <c r="T49" s="419"/>
      <c r="U49" s="420"/>
      <c r="V49" s="418"/>
      <c r="W49" s="419"/>
      <c r="X49" s="419"/>
      <c r="Y49" s="419"/>
      <c r="Z49" s="419"/>
      <c r="AA49" s="420"/>
      <c r="AB49" s="418"/>
      <c r="AC49" s="419"/>
      <c r="AD49" s="419"/>
      <c r="AE49" s="419"/>
      <c r="AF49" s="419"/>
      <c r="AG49" s="420"/>
      <c r="AH49" s="418"/>
      <c r="AI49" s="419"/>
      <c r="AJ49" s="419"/>
      <c r="AK49" s="419"/>
      <c r="AL49" s="419"/>
      <c r="AM49" s="420"/>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418"/>
      <c r="K50" s="419"/>
      <c r="L50" s="419"/>
      <c r="M50" s="419"/>
      <c r="N50" s="419"/>
      <c r="O50" s="420"/>
      <c r="P50" s="418"/>
      <c r="Q50" s="419"/>
      <c r="R50" s="419"/>
      <c r="S50" s="419"/>
      <c r="T50" s="419"/>
      <c r="U50" s="420"/>
      <c r="V50" s="418"/>
      <c r="W50" s="419"/>
      <c r="X50" s="419"/>
      <c r="Y50" s="419"/>
      <c r="Z50" s="419"/>
      <c r="AA50" s="420"/>
      <c r="AB50" s="418"/>
      <c r="AC50" s="419"/>
      <c r="AD50" s="419"/>
      <c r="AE50" s="419"/>
      <c r="AF50" s="419"/>
      <c r="AG50" s="420"/>
      <c r="AH50" s="418"/>
      <c r="AI50" s="419"/>
      <c r="AJ50" s="419"/>
      <c r="AK50" s="419"/>
      <c r="AL50" s="419"/>
      <c r="AM50" s="420"/>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421"/>
      <c r="K51" s="422"/>
      <c r="L51" s="422"/>
      <c r="M51" s="422"/>
      <c r="N51" s="422"/>
      <c r="O51" s="423"/>
      <c r="P51" s="421"/>
      <c r="Q51" s="422"/>
      <c r="R51" s="422"/>
      <c r="S51" s="422"/>
      <c r="T51" s="422"/>
      <c r="U51" s="423"/>
      <c r="V51" s="421"/>
      <c r="W51" s="422"/>
      <c r="X51" s="422"/>
      <c r="Y51" s="422"/>
      <c r="Z51" s="422"/>
      <c r="AA51" s="423"/>
      <c r="AB51" s="421"/>
      <c r="AC51" s="422"/>
      <c r="AD51" s="422"/>
      <c r="AE51" s="422"/>
      <c r="AF51" s="422"/>
      <c r="AG51" s="423"/>
      <c r="AH51" s="421"/>
      <c r="AI51" s="422"/>
      <c r="AJ51" s="422"/>
      <c r="AK51" s="422"/>
      <c r="AL51" s="422"/>
      <c r="AM51" s="423"/>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11" zoomScale="40" zoomScaleNormal="40" workbookViewId="0">
      <selection activeCell="AW46" sqref="AW46"/>
    </sheetView>
  </sheetViews>
  <sheetFormatPr baseColWidth="10" defaultRowHeight="15" x14ac:dyDescent="0.25"/>
  <cols>
    <col min="2" max="18" width="5.7109375" customWidth="1" collapsed="1"/>
    <col min="19" max="19" width="8.42578125" customWidth="1" collapsed="1"/>
    <col min="20" max="23" width="5.7109375" customWidth="1" collapsed="1"/>
    <col min="24" max="24" width="8.42578125" customWidth="1" collapsed="1"/>
    <col min="25" max="26" width="5.7109375" customWidth="1" collapsed="1"/>
    <col min="27" max="27" width="10.7109375" customWidth="1" collapsed="1"/>
    <col min="28" max="28" width="7.28515625" customWidth="1" collapsed="1"/>
    <col min="29" max="29" width="7.42578125" customWidth="1" collapsed="1"/>
    <col min="30" max="33" width="5.7109375" customWidth="1" collapsed="1"/>
    <col min="34" max="34" width="8.42578125" customWidth="1" collapsed="1"/>
    <col min="35" max="39" width="5.7109375" customWidth="1" collapsed="1"/>
    <col min="41" max="46" width="5.7109375" customWidth="1" collapsed="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376" t="s">
        <v>141</v>
      </c>
      <c r="C2" s="376"/>
      <c r="D2" s="376"/>
      <c r="E2" s="376"/>
      <c r="F2" s="376"/>
      <c r="G2" s="376"/>
      <c r="H2" s="376"/>
      <c r="I2" s="376"/>
      <c r="J2" s="414" t="s">
        <v>2</v>
      </c>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376"/>
      <c r="C3" s="376"/>
      <c r="D3" s="376"/>
      <c r="E3" s="376"/>
      <c r="F3" s="376"/>
      <c r="G3" s="376"/>
      <c r="H3" s="376"/>
      <c r="I3" s="376"/>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376"/>
      <c r="C4" s="376"/>
      <c r="D4" s="376"/>
      <c r="E4" s="376"/>
      <c r="F4" s="376"/>
      <c r="G4" s="376"/>
      <c r="H4" s="376"/>
      <c r="I4" s="376"/>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426" t="s">
        <v>4</v>
      </c>
      <c r="C6" s="426"/>
      <c r="D6" s="427"/>
      <c r="E6" s="464" t="s">
        <v>107</v>
      </c>
      <c r="F6" s="465"/>
      <c r="G6" s="465"/>
      <c r="H6" s="465"/>
      <c r="I6" s="466"/>
      <c r="J6" s="17" t="str">
        <f ca="1">IF(AND('MAPA DE RIESGO'!$Z$16="Muy Alta",'MAPA DE RIESGO'!$AB$16="Leve"),CONCATENATE("R1C",'MAPA DE RIESGO'!$P$16),"")</f>
        <v/>
      </c>
      <c r="K6" s="18" t="str">
        <f ca="1">IF(AND('MAPA DE RIESGO'!$Z$17="Muy Alta",'MAPA DE RIESGO'!$AB$17="Leve"),CONCATENATE("R1C",'MAPA DE RIESGO'!$P$17),"")</f>
        <v/>
      </c>
      <c r="L6" s="18" t="str">
        <f>IF(AND('MAPA DE RIESGO'!$Z$18="Muy Alta",'MAPA DE RIESGO'!$AB$18="Leve"),CONCATENATE("R1C",'MAPA DE RIESGO'!$P$18),"")</f>
        <v/>
      </c>
      <c r="M6" s="18" t="str">
        <f>IF(AND('MAPA DE RIESGO'!$Z$19="Muy Alta",'MAPA DE RIESGO'!$AB$19="Leve"),CONCATENATE("R1C",'MAPA DE RIESGO'!$P$19),"")</f>
        <v/>
      </c>
      <c r="N6" s="18" t="str">
        <f>IF(AND('MAPA DE RIESGO'!$Z$20="Muy Alta",'MAPA DE RIESGO'!$AB$20="Leve"),CONCATENATE("R1C",'MAPA DE RIESGO'!$P$20),"")</f>
        <v/>
      </c>
      <c r="O6" s="19" t="str">
        <f>IF(AND('MAPA DE RIESGO'!$Z$21="Muy Alta",'MAPA DE RIESGO'!$AB$21="Leve"),CONCATENATE("R1C",'MAPA DE RIESGO'!$P$21),"")</f>
        <v/>
      </c>
      <c r="P6" s="17" t="str">
        <f ca="1">IF(AND('MAPA DE RIESGO'!$Z$16="Muy Alta",'MAPA DE RIESGO'!$AB$16="Menor"),CONCATENATE("R1C",'MAPA DE RIESGO'!$P$16),"")</f>
        <v/>
      </c>
      <c r="Q6" s="18" t="str">
        <f ca="1">IF(AND('MAPA DE RIESGO'!$Z$17="Muy Alta",'MAPA DE RIESGO'!$AB$17="Menor"),CONCATENATE("R1C",'MAPA DE RIESGO'!$P$17),"")</f>
        <v/>
      </c>
      <c r="R6" s="18" t="str">
        <f>IF(AND('MAPA DE RIESGO'!$Z$18="Muy Alta",'MAPA DE RIESGO'!$AB$18="Menor"),CONCATENATE("R1C",'MAPA DE RIESGO'!$P$18),"")</f>
        <v/>
      </c>
      <c r="S6" s="18" t="str">
        <f>IF(AND('MAPA DE RIESGO'!$Z$19="Muy Alta",'MAPA DE RIESGO'!$AB$19="Menor"),CONCATENATE("R1C",'MAPA DE RIESGO'!$P$19),"")</f>
        <v/>
      </c>
      <c r="T6" s="18" t="str">
        <f>IF(AND('MAPA DE RIESGO'!$Z$20="Muy Alta",'MAPA DE RIESGO'!$AB$20="Menor"),CONCATENATE("R1C",'MAPA DE RIESGO'!$P$20),"")</f>
        <v/>
      </c>
      <c r="U6" s="19" t="str">
        <f>IF(AND('MAPA DE RIESGO'!$Z$21="Muy Alta",'MAPA DE RIESGO'!$AB$21="Menor"),CONCATENATE("R1C",'MAPA DE RIESGO'!$P$21),"")</f>
        <v/>
      </c>
      <c r="V6" s="17" t="str">
        <f ca="1">IF(AND('MAPA DE RIESGO'!$Z$16="Muy Alta",'MAPA DE RIESGO'!$AB$16="Moderado"),CONCATENATE("R1C",'MAPA DE RIESGO'!$P$16),"")</f>
        <v/>
      </c>
      <c r="W6" s="18" t="str">
        <f ca="1">IF(AND('MAPA DE RIESGO'!$Z$17="Muy Alta",'MAPA DE RIESGO'!$AB$17="Moderado"),CONCATENATE("R1C",'MAPA DE RIESGO'!$P$17),"")</f>
        <v/>
      </c>
      <c r="X6" s="18" t="str">
        <f>IF(AND('MAPA DE RIESGO'!$Z$18="Muy Alta",'MAPA DE RIESGO'!$AB$18="Moderado"),CONCATENATE("R1C",'MAPA DE RIESGO'!$P$18),"")</f>
        <v/>
      </c>
      <c r="Y6" s="18" t="str">
        <f>IF(AND('MAPA DE RIESGO'!$Z$19="Muy Alta",'MAPA DE RIESGO'!$AB$19="Moderado"),CONCATENATE("R1C",'MAPA DE RIESGO'!$P$19),"")</f>
        <v/>
      </c>
      <c r="Z6" s="18" t="str">
        <f>IF(AND('MAPA DE RIESGO'!$Z$20="Muy Alta",'MAPA DE RIESGO'!$AB$20="Moderado"),CONCATENATE("R1C",'MAPA DE RIESGO'!$P$20),"")</f>
        <v/>
      </c>
      <c r="AA6" s="19" t="str">
        <f>IF(AND('MAPA DE RIESGO'!$Z$21="Muy Alta",'MAPA DE RIESGO'!$AB$21="Moderado"),CONCATENATE("R1C",'MAPA DE RIESGO'!$P$21),"")</f>
        <v/>
      </c>
      <c r="AB6" s="17" t="str">
        <f ca="1">IF(AND('MAPA DE RIESGO'!$Z$16="Muy Alta",'MAPA DE RIESGO'!$AB$16="Mayor"),CONCATENATE("R1C",'MAPA DE RIESGO'!$P$16),"")</f>
        <v/>
      </c>
      <c r="AC6" s="18" t="str">
        <f ca="1">IF(AND('MAPA DE RIESGO'!$Z$17="Muy Alta",'MAPA DE RIESGO'!$AB$17="Mayor"),CONCATENATE("R1C",'MAPA DE RIESGO'!$P$17),"")</f>
        <v/>
      </c>
      <c r="AD6" s="18" t="str">
        <f>IF(AND('MAPA DE RIESGO'!$Z$18="Muy Alta",'MAPA DE RIESGO'!$AB$18="Mayor"),CONCATENATE("R1C",'MAPA DE RIESGO'!$P$18),"")</f>
        <v/>
      </c>
      <c r="AE6" s="18" t="str">
        <f>IF(AND('MAPA DE RIESGO'!$Z$19="Muy Alta",'MAPA DE RIESGO'!$AB$19="Mayor"),CONCATENATE("R1C",'MAPA DE RIESGO'!$P$19),"")</f>
        <v/>
      </c>
      <c r="AF6" s="18" t="str">
        <f>IF(AND('MAPA DE RIESGO'!$Z$20="Muy Alta",'MAPA DE RIESGO'!$AB$20="Mayor"),CONCATENATE("R1C",'MAPA DE RIESGO'!$P$20),"")</f>
        <v/>
      </c>
      <c r="AG6" s="19" t="str">
        <f>IF(AND('MAPA DE RIESGO'!$Z$21="Muy Alta",'MAPA DE RIESGO'!$AB$21="Mayor"),CONCATENATE("R1C",'MAPA DE RIESGO'!$P$21),"")</f>
        <v/>
      </c>
      <c r="AH6" s="20" t="str">
        <f ca="1">IF(AND('MAPA DE RIESGO'!$Z$16="Muy Alta",'MAPA DE RIESGO'!$AB$16="Catastrófico"),CONCATENATE("R1C",'MAPA DE RIESGO'!$P$16),"")</f>
        <v/>
      </c>
      <c r="AI6" s="21" t="str">
        <f ca="1">IF(AND('MAPA DE RIESGO'!$Z$17="Muy Alta",'MAPA DE RIESGO'!$AB$17="Catastrófico"),CONCATENATE("R1C",'MAPA DE RIESGO'!$P$17),"")</f>
        <v/>
      </c>
      <c r="AJ6" s="21" t="str">
        <f>IF(AND('MAPA DE RIESGO'!$Z$18="Muy Alta",'MAPA DE RIESGO'!$AB$18="Catastrófico"),CONCATENATE("R1C",'MAPA DE RIESGO'!$P$18),"")</f>
        <v/>
      </c>
      <c r="AK6" s="21" t="str">
        <f>IF(AND('MAPA DE RIESGO'!$Z$19="Muy Alta",'MAPA DE RIESGO'!$AB$19="Catastrófico"),CONCATENATE("R1C",'MAPA DE RIESGO'!$P$19),"")</f>
        <v/>
      </c>
      <c r="AL6" s="21" t="str">
        <f>IF(AND('MAPA DE RIESGO'!$Z$20="Muy Alta",'MAPA DE RIESGO'!$AB$20="Catastrófico"),CONCATENATE("R1C",'MAPA DE RIESGO'!$P$20),"")</f>
        <v/>
      </c>
      <c r="AM6" s="22" t="str">
        <f>IF(AND('MAPA DE RIESGO'!$Z$21="Muy Alta",'MAPA DE RIESGO'!$AB$21="Catastrófico"),CONCATENATE("R1C",'MAPA DE RIESGO'!$P$21),"")</f>
        <v/>
      </c>
      <c r="AN6" s="55"/>
      <c r="AO6" s="485" t="s">
        <v>71</v>
      </c>
      <c r="AP6" s="486"/>
      <c r="AQ6" s="486"/>
      <c r="AR6" s="486"/>
      <c r="AS6" s="486"/>
      <c r="AT6" s="487"/>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426"/>
      <c r="C7" s="426"/>
      <c r="D7" s="427"/>
      <c r="E7" s="467"/>
      <c r="F7" s="468"/>
      <c r="G7" s="468"/>
      <c r="H7" s="468"/>
      <c r="I7" s="469"/>
      <c r="J7" s="23" t="str">
        <f>IF(AND('MAPA DE RIESGO'!$Z$22="Muy Alta",'MAPA DE RIESGO'!$AB$22="Leve"),CONCATENATE("R2C",'MAPA DE RIESGO'!$P$22),"")</f>
        <v/>
      </c>
      <c r="K7" s="24" t="str">
        <f>IF(AND('MAPA DE RIESGO'!$Z$23="Muy Alta",'MAPA DE RIESGO'!$AB$23="Leve"),CONCATENATE("R2C",'MAPA DE RIESGO'!$P$23),"")</f>
        <v/>
      </c>
      <c r="L7" s="24" t="str">
        <f>IF(AND('MAPA DE RIESGO'!$Z$24="Muy Alta",'MAPA DE RIESGO'!$AB$24="Leve"),CONCATENATE("R2C",'MAPA DE RIESGO'!$P$24),"")</f>
        <v/>
      </c>
      <c r="M7" s="24" t="str">
        <f>IF(AND('MAPA DE RIESGO'!$Z$25="Muy Alta",'MAPA DE RIESGO'!$AB$25="Leve"),CONCATENATE("R2C",'MAPA DE RIESGO'!$P$25),"")</f>
        <v/>
      </c>
      <c r="N7" s="24" t="str">
        <f>IF(AND('MAPA DE RIESGO'!$Z$26="Muy Alta",'MAPA DE RIESGO'!$AB$26="Leve"),CONCATENATE("R2C",'MAPA DE RIESGO'!$P$26),"")</f>
        <v/>
      </c>
      <c r="O7" s="25" t="str">
        <f>IF(AND('MAPA DE RIESGO'!$Z$27="Muy Alta",'MAPA DE RIESGO'!$AB$27="Leve"),CONCATENATE("R2C",'MAPA DE RIESGO'!$P$27),"")</f>
        <v/>
      </c>
      <c r="P7" s="23" t="str">
        <f>IF(AND('MAPA DE RIESGO'!$Z$22="Muy Alta",'MAPA DE RIESGO'!$AB$22="Menor"),CONCATENATE("R2C",'MAPA DE RIESGO'!$P$22),"")</f>
        <v/>
      </c>
      <c r="Q7" s="24" t="str">
        <f>IF(AND('MAPA DE RIESGO'!$Z$23="Muy Alta",'MAPA DE RIESGO'!$AB$23="Menor"),CONCATENATE("R2C",'MAPA DE RIESGO'!$P$23),"")</f>
        <v/>
      </c>
      <c r="R7" s="24" t="str">
        <f>IF(AND('MAPA DE RIESGO'!$Z$24="Muy Alta",'MAPA DE RIESGO'!$AB$24="Menor"),CONCATENATE("R2C",'MAPA DE RIESGO'!$P$24),"")</f>
        <v/>
      </c>
      <c r="S7" s="24" t="str">
        <f>IF(AND('MAPA DE RIESGO'!$Z$25="Muy Alta",'MAPA DE RIESGO'!$AB$25="Menor"),CONCATENATE("R2C",'MAPA DE RIESGO'!$P$25),"")</f>
        <v/>
      </c>
      <c r="T7" s="24" t="str">
        <f>IF(AND('MAPA DE RIESGO'!$Z$26="Muy Alta",'MAPA DE RIESGO'!$AB$26="Menor"),CONCATENATE("R2C",'MAPA DE RIESGO'!$P$26),"")</f>
        <v/>
      </c>
      <c r="U7" s="25" t="str">
        <f>IF(AND('MAPA DE RIESGO'!$Z$27="Muy Alta",'MAPA DE RIESGO'!$AB$27="Menor"),CONCATENATE("R2C",'MAPA DE RIESGO'!$P$27),"")</f>
        <v/>
      </c>
      <c r="V7" s="23" t="str">
        <f>IF(AND('MAPA DE RIESGO'!$Z$22="Muy Alta",'MAPA DE RIESGO'!$AB$22="Moderado"),CONCATENATE("R2C",'MAPA DE RIESGO'!$P$22),"")</f>
        <v/>
      </c>
      <c r="W7" s="24" t="str">
        <f>IF(AND('MAPA DE RIESGO'!$Z$23="Muy Alta",'MAPA DE RIESGO'!$AB$23="Moderado"),CONCATENATE("R2C",'MAPA DE RIESGO'!$P$23),"")</f>
        <v/>
      </c>
      <c r="X7" s="24" t="str">
        <f>IF(AND('MAPA DE RIESGO'!$Z$24="Muy Alta",'MAPA DE RIESGO'!$AB$24="Moderado"),CONCATENATE("R2C",'MAPA DE RIESGO'!$P$24),"")</f>
        <v/>
      </c>
      <c r="Y7" s="24" t="str">
        <f>IF(AND('MAPA DE RIESGO'!$Z$25="Muy Alta",'MAPA DE RIESGO'!$AB$25="Moderado"),CONCATENATE("R2C",'MAPA DE RIESGO'!$P$25),"")</f>
        <v/>
      </c>
      <c r="Z7" s="24" t="str">
        <f>IF(AND('MAPA DE RIESGO'!$Z$26="Muy Alta",'MAPA DE RIESGO'!$AB$26="Moderado"),CONCATENATE("R2C",'MAPA DE RIESGO'!$P$26),"")</f>
        <v/>
      </c>
      <c r="AA7" s="25" t="str">
        <f>IF(AND('MAPA DE RIESGO'!$Z$27="Muy Alta",'MAPA DE RIESGO'!$AB$27="Moderado"),CONCATENATE("R2C",'MAPA DE RIESGO'!$P$27),"")</f>
        <v/>
      </c>
      <c r="AB7" s="23" t="str">
        <f>IF(AND('MAPA DE RIESGO'!$Z$22="Muy Alta",'MAPA DE RIESGO'!$AB$22="Mayor"),CONCATENATE("R2C",'MAPA DE RIESGO'!$P$22),"")</f>
        <v/>
      </c>
      <c r="AC7" s="24" t="str">
        <f>IF(AND('MAPA DE RIESGO'!$Z$23="Muy Alta",'MAPA DE RIESGO'!$AB$23="Mayor"),CONCATENATE("R2C",'MAPA DE RIESGO'!$P$23),"")</f>
        <v/>
      </c>
      <c r="AD7" s="24" t="str">
        <f>IF(AND('MAPA DE RIESGO'!$Z$24="Muy Alta",'MAPA DE RIESGO'!$AB$24="Mayor"),CONCATENATE("R2C",'MAPA DE RIESGO'!$P$24),"")</f>
        <v/>
      </c>
      <c r="AE7" s="24" t="str">
        <f>IF(AND('MAPA DE RIESGO'!$Z$25="Muy Alta",'MAPA DE RIESGO'!$AB$25="Mayor"),CONCATENATE("R2C",'MAPA DE RIESGO'!$P$25),"")</f>
        <v/>
      </c>
      <c r="AF7" s="24" t="str">
        <f>IF(AND('MAPA DE RIESGO'!$Z$26="Muy Alta",'MAPA DE RIESGO'!$AB$26="Mayor"),CONCATENATE("R2C",'MAPA DE RIESGO'!$P$26),"")</f>
        <v/>
      </c>
      <c r="AG7" s="25" t="str">
        <f>IF(AND('MAPA DE RIESGO'!$Z$27="Muy Alta",'MAPA DE RIESGO'!$AB$27="Mayor"),CONCATENATE("R2C",'MAPA DE RIESGO'!$P$27),"")</f>
        <v/>
      </c>
      <c r="AH7" s="26" t="str">
        <f>IF(AND('MAPA DE RIESGO'!$Z$22="Muy Alta",'MAPA DE RIESGO'!$AB$22="Catastrófico"),CONCATENATE("R2C",'MAPA DE RIESGO'!$P$22),"")</f>
        <v/>
      </c>
      <c r="AI7" s="27" t="str">
        <f>IF(AND('MAPA DE RIESGO'!$Z$23="Muy Alta",'MAPA DE RIESGO'!$AB$23="Catastrófico"),CONCATENATE("R2C",'MAPA DE RIESGO'!$P$23),"")</f>
        <v/>
      </c>
      <c r="AJ7" s="27" t="str">
        <f>IF(AND('MAPA DE RIESGO'!$Z$24="Muy Alta",'MAPA DE RIESGO'!$AB$24="Catastrófico"),CONCATENATE("R2C",'MAPA DE RIESGO'!$P$24),"")</f>
        <v/>
      </c>
      <c r="AK7" s="27" t="str">
        <f>IF(AND('MAPA DE RIESGO'!$Z$25="Muy Alta",'MAPA DE RIESGO'!$AB$25="Catastrófico"),CONCATENATE("R2C",'MAPA DE RIESGO'!$P$25),"")</f>
        <v/>
      </c>
      <c r="AL7" s="27" t="str">
        <f>IF(AND('MAPA DE RIESGO'!$Z$26="Muy Alta",'MAPA DE RIESGO'!$AB$26="Catastrófico"),CONCATENATE("R2C",'MAPA DE RIESGO'!$P$26),"")</f>
        <v/>
      </c>
      <c r="AM7" s="28" t="str">
        <f>IF(AND('MAPA DE RIESGO'!$Z$27="Muy Alta",'MAPA DE RIESGO'!$AB$27="Catastrófico"),CONCATENATE("R2C",'MAPA DE RIESGO'!$P$27),"")</f>
        <v/>
      </c>
      <c r="AN7" s="55"/>
      <c r="AO7" s="488"/>
      <c r="AP7" s="489"/>
      <c r="AQ7" s="489"/>
      <c r="AR7" s="489"/>
      <c r="AS7" s="489"/>
      <c r="AT7" s="490"/>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426"/>
      <c r="C8" s="426"/>
      <c r="D8" s="427"/>
      <c r="E8" s="467"/>
      <c r="F8" s="468"/>
      <c r="G8" s="468"/>
      <c r="H8" s="468"/>
      <c r="I8" s="469"/>
      <c r="J8" s="23" t="str">
        <f>IF(AND('MAPA DE RIESGO'!$Z$28="Muy Alta",'MAPA DE RIESGO'!$AB$28="Leve"),CONCATENATE("R3C",'MAPA DE RIESGO'!$P$28),"")</f>
        <v/>
      </c>
      <c r="K8" s="24" t="str">
        <f>IF(AND('MAPA DE RIESGO'!$Z$29="Muy Alta",'MAPA DE RIESGO'!$AB$29="Leve"),CONCATENATE("R3C",'MAPA DE RIESGO'!$P$29),"")</f>
        <v/>
      </c>
      <c r="L8" s="24" t="str">
        <f>IF(AND('MAPA DE RIESGO'!$Z$30="Muy Alta",'MAPA DE RIESGO'!$AB$30="Leve"),CONCATENATE("R3C",'MAPA DE RIESGO'!$P$30),"")</f>
        <v/>
      </c>
      <c r="M8" s="24" t="str">
        <f>IF(AND('MAPA DE RIESGO'!$Z$31="Muy Alta",'MAPA DE RIESGO'!$AB$31="Leve"),CONCATENATE("R3C",'MAPA DE RIESGO'!$P$31),"")</f>
        <v/>
      </c>
      <c r="N8" s="24" t="str">
        <f>IF(AND('MAPA DE RIESGO'!$Z$32="Muy Alta",'MAPA DE RIESGO'!$AB$32="Leve"),CONCATENATE("R3C",'MAPA DE RIESGO'!$P$32),"")</f>
        <v/>
      </c>
      <c r="O8" s="25" t="str">
        <f>IF(AND('MAPA DE RIESGO'!$Z$33="Muy Alta",'MAPA DE RIESGO'!$AB$33="Leve"),CONCATENATE("R3C",'MAPA DE RIESGO'!$P$33),"")</f>
        <v/>
      </c>
      <c r="P8" s="23" t="str">
        <f>IF(AND('MAPA DE RIESGO'!$Z$28="Muy Alta",'MAPA DE RIESGO'!$AB$28="Menor"),CONCATENATE("R3C",'MAPA DE RIESGO'!$P$28),"")</f>
        <v/>
      </c>
      <c r="Q8" s="24" t="str">
        <f>IF(AND('MAPA DE RIESGO'!$Z$29="Muy Alta",'MAPA DE RIESGO'!$AB$29="Menor"),CONCATENATE("R3C",'MAPA DE RIESGO'!$P$29),"")</f>
        <v/>
      </c>
      <c r="R8" s="24" t="str">
        <f>IF(AND('MAPA DE RIESGO'!$Z$30="Muy Alta",'MAPA DE RIESGO'!$AB$30="Menor"),CONCATENATE("R3C",'MAPA DE RIESGO'!$P$30),"")</f>
        <v/>
      </c>
      <c r="S8" s="24" t="str">
        <f>IF(AND('MAPA DE RIESGO'!$Z$31="Muy Alta",'MAPA DE RIESGO'!$AB$31="Menor"),CONCATENATE("R3C",'MAPA DE RIESGO'!$P$31),"")</f>
        <v/>
      </c>
      <c r="T8" s="24" t="str">
        <f>IF(AND('MAPA DE RIESGO'!$Z$32="Muy Alta",'MAPA DE RIESGO'!$AB$32="Menor"),CONCATENATE("R3C",'MAPA DE RIESGO'!$P$32),"")</f>
        <v/>
      </c>
      <c r="U8" s="25" t="str">
        <f>IF(AND('MAPA DE RIESGO'!$Z$33="Muy Alta",'MAPA DE RIESGO'!$AB$33="Menor"),CONCATENATE("R3C",'MAPA DE RIESGO'!$P$33),"")</f>
        <v/>
      </c>
      <c r="V8" s="23" t="str">
        <f>IF(AND('MAPA DE RIESGO'!$Z$28="Muy Alta",'MAPA DE RIESGO'!$AB$28="Moderado"),CONCATENATE("R3C",'MAPA DE RIESGO'!$P$28),"")</f>
        <v/>
      </c>
      <c r="W8" s="24" t="str">
        <f>IF(AND('MAPA DE RIESGO'!$Z$29="Muy Alta",'MAPA DE RIESGO'!$AB$29="Moderado"),CONCATENATE("R3C",'MAPA DE RIESGO'!$P$29),"")</f>
        <v/>
      </c>
      <c r="X8" s="24" t="str">
        <f>IF(AND('MAPA DE RIESGO'!$Z$30="Muy Alta",'MAPA DE RIESGO'!$AB$30="Moderado"),CONCATENATE("R3C",'MAPA DE RIESGO'!$P$30),"")</f>
        <v/>
      </c>
      <c r="Y8" s="24" t="str">
        <f>IF(AND('MAPA DE RIESGO'!$Z$31="Muy Alta",'MAPA DE RIESGO'!$AB$31="Moderado"),CONCATENATE("R3C",'MAPA DE RIESGO'!$P$31),"")</f>
        <v/>
      </c>
      <c r="Z8" s="24" t="str">
        <f>IF(AND('MAPA DE RIESGO'!$Z$32="Muy Alta",'MAPA DE RIESGO'!$AB$32="Moderado"),CONCATENATE("R3C",'MAPA DE RIESGO'!$P$32),"")</f>
        <v/>
      </c>
      <c r="AA8" s="25" t="str">
        <f>IF(AND('MAPA DE RIESGO'!$Z$33="Muy Alta",'MAPA DE RIESGO'!$AB$33="Moderado"),CONCATENATE("R3C",'MAPA DE RIESGO'!$P$33),"")</f>
        <v/>
      </c>
      <c r="AB8" s="23" t="str">
        <f>IF(AND('MAPA DE RIESGO'!$Z$28="Muy Alta",'MAPA DE RIESGO'!$AB$28="Mayor"),CONCATENATE("R3C",'MAPA DE RIESGO'!$P$28),"")</f>
        <v/>
      </c>
      <c r="AC8" s="24" t="str">
        <f>IF(AND('MAPA DE RIESGO'!$Z$29="Muy Alta",'MAPA DE RIESGO'!$AB$29="Mayor"),CONCATENATE("R3C",'MAPA DE RIESGO'!$P$29),"")</f>
        <v/>
      </c>
      <c r="AD8" s="24" t="str">
        <f>IF(AND('MAPA DE RIESGO'!$Z$30="Muy Alta",'MAPA DE RIESGO'!$AB$30="Mayor"),CONCATENATE("R3C",'MAPA DE RIESGO'!$P$30),"")</f>
        <v/>
      </c>
      <c r="AE8" s="24" t="str">
        <f>IF(AND('MAPA DE RIESGO'!$Z$31="Muy Alta",'MAPA DE RIESGO'!$AB$31="Mayor"),CONCATENATE("R3C",'MAPA DE RIESGO'!$P$31),"")</f>
        <v/>
      </c>
      <c r="AF8" s="24" t="str">
        <f>IF(AND('MAPA DE RIESGO'!$Z$32="Muy Alta",'MAPA DE RIESGO'!$AB$32="Mayor"),CONCATENATE("R3C",'MAPA DE RIESGO'!$P$32),"")</f>
        <v/>
      </c>
      <c r="AG8" s="25" t="str">
        <f>IF(AND('MAPA DE RIESGO'!$Z$33="Muy Alta",'MAPA DE RIESGO'!$AB$33="Mayor"),CONCATENATE("R3C",'MAPA DE RIESGO'!$P$33),"")</f>
        <v/>
      </c>
      <c r="AH8" s="26" t="str">
        <f>IF(AND('MAPA DE RIESGO'!$Z$28="Muy Alta",'MAPA DE RIESGO'!$AB$28="Catastrófico"),CONCATENATE("R3C",'MAPA DE RIESGO'!$P$28),"")</f>
        <v/>
      </c>
      <c r="AI8" s="27" t="str">
        <f>IF(AND('MAPA DE RIESGO'!$Z$29="Muy Alta",'MAPA DE RIESGO'!$AB$29="Catastrófico"),CONCATENATE("R3C",'MAPA DE RIESGO'!$P$29),"")</f>
        <v/>
      </c>
      <c r="AJ8" s="27" t="str">
        <f>IF(AND('MAPA DE RIESGO'!$Z$30="Muy Alta",'MAPA DE RIESGO'!$AB$30="Catastrófico"),CONCATENATE("R3C",'MAPA DE RIESGO'!$P$30),"")</f>
        <v/>
      </c>
      <c r="AK8" s="27" t="str">
        <f>IF(AND('MAPA DE RIESGO'!$Z$31="Muy Alta",'MAPA DE RIESGO'!$AB$31="Catastrófico"),CONCATENATE("R3C",'MAPA DE RIESGO'!$P$31),"")</f>
        <v/>
      </c>
      <c r="AL8" s="27" t="str">
        <f>IF(AND('MAPA DE RIESGO'!$Z$32="Muy Alta",'MAPA DE RIESGO'!$AB$32="Catastrófico"),CONCATENATE("R3C",'MAPA DE RIESGO'!$P$32),"")</f>
        <v/>
      </c>
      <c r="AM8" s="28" t="str">
        <f>IF(AND('MAPA DE RIESGO'!$Z$33="Muy Alta",'MAPA DE RIESGO'!$AB$33="Catastrófico"),CONCATENATE("R3C",'MAPA DE RIESGO'!$P$33),"")</f>
        <v/>
      </c>
      <c r="AN8" s="55"/>
      <c r="AO8" s="488"/>
      <c r="AP8" s="489"/>
      <c r="AQ8" s="489"/>
      <c r="AR8" s="489"/>
      <c r="AS8" s="489"/>
      <c r="AT8" s="490"/>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426"/>
      <c r="C9" s="426"/>
      <c r="D9" s="427"/>
      <c r="E9" s="467"/>
      <c r="F9" s="468"/>
      <c r="G9" s="468"/>
      <c r="H9" s="468"/>
      <c r="I9" s="469"/>
      <c r="J9" s="23" t="str">
        <f>IF(AND('MAPA DE RIESGO'!$Z$34="Muy Alta",'MAPA DE RIESGO'!$AB$34="Leve"),CONCATENATE("R4C",'MAPA DE RIESGO'!$P$34),"")</f>
        <v/>
      </c>
      <c r="K9" s="24" t="str">
        <f>IF(AND('MAPA DE RIESGO'!$Z$35="Muy Alta",'MAPA DE RIESGO'!$AB$35="Leve"),CONCATENATE("R4C",'MAPA DE RIESGO'!$P$35),"")</f>
        <v/>
      </c>
      <c r="L9" s="29" t="str">
        <f>IF(AND('MAPA DE RIESGO'!$Z$36="Muy Alta",'MAPA DE RIESGO'!$AB$36="Leve"),CONCATENATE("R4C",'MAPA DE RIESGO'!$P$36),"")</f>
        <v/>
      </c>
      <c r="M9" s="29" t="str">
        <f>IF(AND('MAPA DE RIESGO'!$Z$37="Muy Alta",'MAPA DE RIESGO'!$AB$37="Leve"),CONCATENATE("R4C",'MAPA DE RIESGO'!$P$37),"")</f>
        <v/>
      </c>
      <c r="N9" s="29" t="str">
        <f>IF(AND('MAPA DE RIESGO'!$Z$38="Muy Alta",'MAPA DE RIESGO'!$AB$38="Leve"),CONCATENATE("R4C",'MAPA DE RIESGO'!$P$38),"")</f>
        <v/>
      </c>
      <c r="O9" s="25" t="str">
        <f>IF(AND('MAPA DE RIESGO'!$Z$39="Muy Alta",'MAPA DE RIESGO'!$AB$39="Leve"),CONCATENATE("R4C",'MAPA DE RIESGO'!$P$39),"")</f>
        <v/>
      </c>
      <c r="P9" s="23" t="str">
        <f>IF(AND('MAPA DE RIESGO'!$Z$34="Muy Alta",'MAPA DE RIESGO'!$AB$34="Menor"),CONCATENATE("R4C",'MAPA DE RIESGO'!$P$34),"")</f>
        <v/>
      </c>
      <c r="Q9" s="24" t="str">
        <f>IF(AND('MAPA DE RIESGO'!$Z$35="Muy Alta",'MAPA DE RIESGO'!$AB$35="Menor"),CONCATENATE("R4C",'MAPA DE RIESGO'!$P$35),"")</f>
        <v/>
      </c>
      <c r="R9" s="29" t="str">
        <f>IF(AND('MAPA DE RIESGO'!$Z$36="Muy Alta",'MAPA DE RIESGO'!$AB$36="Menor"),CONCATENATE("R4C",'MAPA DE RIESGO'!$P$36),"")</f>
        <v/>
      </c>
      <c r="S9" s="29" t="str">
        <f>IF(AND('MAPA DE RIESGO'!$Z$37="Muy Alta",'MAPA DE RIESGO'!$AB$37="Menor"),CONCATENATE("R4C",'MAPA DE RIESGO'!$P$37),"")</f>
        <v/>
      </c>
      <c r="T9" s="29" t="str">
        <f>IF(AND('MAPA DE RIESGO'!$Z$38="Muy Alta",'MAPA DE RIESGO'!$AB$38="Menor"),CONCATENATE("R4C",'MAPA DE RIESGO'!$P$38),"")</f>
        <v/>
      </c>
      <c r="U9" s="25" t="str">
        <f>IF(AND('MAPA DE RIESGO'!$Z$39="Muy Alta",'MAPA DE RIESGO'!$AB$39="Menor"),CONCATENATE("R4C",'MAPA DE RIESGO'!$P$39),"")</f>
        <v/>
      </c>
      <c r="V9" s="23" t="str">
        <f>IF(AND('MAPA DE RIESGO'!$Z$34="Muy Alta",'MAPA DE RIESGO'!$AB$34="Moderado"),CONCATENATE("R4C",'MAPA DE RIESGO'!$P$34),"")</f>
        <v/>
      </c>
      <c r="W9" s="24" t="str">
        <f>IF(AND('MAPA DE RIESGO'!$Z$35="Muy Alta",'MAPA DE RIESGO'!$AB$35="Moderado"),CONCATENATE("R4C",'MAPA DE RIESGO'!$P$35),"")</f>
        <v/>
      </c>
      <c r="X9" s="29" t="str">
        <f>IF(AND('MAPA DE RIESGO'!$Z$36="Muy Alta",'MAPA DE RIESGO'!$AB$36="Moderado"),CONCATENATE("R4C",'MAPA DE RIESGO'!$P$36),"")</f>
        <v/>
      </c>
      <c r="Y9" s="29" t="str">
        <f>IF(AND('MAPA DE RIESGO'!$Z$37="Muy Alta",'MAPA DE RIESGO'!$AB$37="Moderado"),CONCATENATE("R4C",'MAPA DE RIESGO'!$P$37),"")</f>
        <v/>
      </c>
      <c r="Z9" s="29" t="str">
        <f>IF(AND('MAPA DE RIESGO'!$Z$38="Muy Alta",'MAPA DE RIESGO'!$AB$38="Moderado"),CONCATENATE("R4C",'MAPA DE RIESGO'!$P$38),"")</f>
        <v/>
      </c>
      <c r="AA9" s="25" t="str">
        <f>IF(AND('MAPA DE RIESGO'!$Z$39="Muy Alta",'MAPA DE RIESGO'!$AB$39="Moderado"),CONCATENATE("R4C",'MAPA DE RIESGO'!$P$39),"")</f>
        <v/>
      </c>
      <c r="AB9" s="23" t="str">
        <f>IF(AND('MAPA DE RIESGO'!$Z$34="Muy Alta",'MAPA DE RIESGO'!$AB$34="Mayor"),CONCATENATE("R4C",'MAPA DE RIESGO'!$P$34),"")</f>
        <v/>
      </c>
      <c r="AC9" s="24" t="str">
        <f>IF(AND('MAPA DE RIESGO'!$Z$35="Muy Alta",'MAPA DE RIESGO'!$AB$35="Mayor"),CONCATENATE("R4C",'MAPA DE RIESGO'!$P$35),"")</f>
        <v/>
      </c>
      <c r="AD9" s="29" t="str">
        <f>IF(AND('MAPA DE RIESGO'!$Z$36="Muy Alta",'MAPA DE RIESGO'!$AB$36="Mayor"),CONCATENATE("R4C",'MAPA DE RIESGO'!$P$36),"")</f>
        <v/>
      </c>
      <c r="AE9" s="29" t="str">
        <f>IF(AND('MAPA DE RIESGO'!$Z$37="Muy Alta",'MAPA DE RIESGO'!$AB$37="Mayor"),CONCATENATE("R4C",'MAPA DE RIESGO'!$P$37),"")</f>
        <v/>
      </c>
      <c r="AF9" s="29" t="str">
        <f>IF(AND('MAPA DE RIESGO'!$Z$38="Muy Alta",'MAPA DE RIESGO'!$AB$38="Mayor"),CONCATENATE("R4C",'MAPA DE RIESGO'!$P$38),"")</f>
        <v/>
      </c>
      <c r="AG9" s="25" t="str">
        <f>IF(AND('MAPA DE RIESGO'!$Z$39="Muy Alta",'MAPA DE RIESGO'!$AB$39="Mayor"),CONCATENATE("R4C",'MAPA DE RIESGO'!$P$39),"")</f>
        <v/>
      </c>
      <c r="AH9" s="26" t="str">
        <f>IF(AND('MAPA DE RIESGO'!$Z$34="Muy Alta",'MAPA DE RIESGO'!$AB$34="Catastrófico"),CONCATENATE("R4C",'MAPA DE RIESGO'!$P$34),"")</f>
        <v/>
      </c>
      <c r="AI9" s="27" t="str">
        <f>IF(AND('MAPA DE RIESGO'!$Z$35="Muy Alta",'MAPA DE RIESGO'!$AB$35="Catastrófico"),CONCATENATE("R4C",'MAPA DE RIESGO'!$P$35),"")</f>
        <v/>
      </c>
      <c r="AJ9" s="27" t="str">
        <f>IF(AND('MAPA DE RIESGO'!$Z$36="Muy Alta",'MAPA DE RIESGO'!$AB$36="Catastrófico"),CONCATENATE("R4C",'MAPA DE RIESGO'!$P$36),"")</f>
        <v/>
      </c>
      <c r="AK9" s="27" t="str">
        <f>IF(AND('MAPA DE RIESGO'!$Z$37="Muy Alta",'MAPA DE RIESGO'!$AB$37="Catastrófico"),CONCATENATE("R4C",'MAPA DE RIESGO'!$P$37),"")</f>
        <v/>
      </c>
      <c r="AL9" s="27" t="str">
        <f>IF(AND('MAPA DE RIESGO'!$Z$38="Muy Alta",'MAPA DE RIESGO'!$AB$38="Catastrófico"),CONCATENATE("R4C",'MAPA DE RIESGO'!$P$38),"")</f>
        <v/>
      </c>
      <c r="AM9" s="28" t="str">
        <f>IF(AND('MAPA DE RIESGO'!$Z$39="Muy Alta",'MAPA DE RIESGO'!$AB$39="Catastrófico"),CONCATENATE("R4C",'MAPA DE RIESGO'!$P$39),"")</f>
        <v/>
      </c>
      <c r="AN9" s="55"/>
      <c r="AO9" s="488"/>
      <c r="AP9" s="489"/>
      <c r="AQ9" s="489"/>
      <c r="AR9" s="489"/>
      <c r="AS9" s="489"/>
      <c r="AT9" s="490"/>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426"/>
      <c r="C10" s="426"/>
      <c r="D10" s="427"/>
      <c r="E10" s="467"/>
      <c r="F10" s="468"/>
      <c r="G10" s="468"/>
      <c r="H10" s="468"/>
      <c r="I10" s="469"/>
      <c r="J10" s="23" t="str">
        <f>IF(AND('MAPA DE RIESGO'!$Z$40="Muy Alta",'MAPA DE RIESGO'!$AB$40="Leve"),CONCATENATE("R5C",'MAPA DE RIESGO'!$P$40),"")</f>
        <v/>
      </c>
      <c r="K10" s="24" t="str">
        <f>IF(AND('MAPA DE RIESGO'!$Z$41="Muy Alta",'MAPA DE RIESGO'!$AB$41="Leve"),CONCATENATE("R5C",'MAPA DE RIESGO'!$P$41),"")</f>
        <v/>
      </c>
      <c r="L10" s="29" t="str">
        <f>IF(AND('MAPA DE RIESGO'!$Z$42="Muy Alta",'MAPA DE RIESGO'!$AB$42="Leve"),CONCATENATE("R5C",'MAPA DE RIESGO'!$P$42),"")</f>
        <v/>
      </c>
      <c r="M10" s="29" t="str">
        <f>IF(AND('MAPA DE RIESGO'!$Z$43="Muy Alta",'MAPA DE RIESGO'!$AB$43="Leve"),CONCATENATE("R5C",'MAPA DE RIESGO'!$P$43),"")</f>
        <v/>
      </c>
      <c r="N10" s="29" t="str">
        <f>IF(AND('MAPA DE RIESGO'!$Z$44="Muy Alta",'MAPA DE RIESGO'!$AB$44="Leve"),CONCATENATE("R5C",'MAPA DE RIESGO'!$P$44),"")</f>
        <v/>
      </c>
      <c r="O10" s="25" t="str">
        <f>IF(AND('MAPA DE RIESGO'!$Z$45="Muy Alta",'MAPA DE RIESGO'!$AB$45="Leve"),CONCATENATE("R5C",'MAPA DE RIESGO'!$P$45),"")</f>
        <v/>
      </c>
      <c r="P10" s="23" t="str">
        <f>IF(AND('MAPA DE RIESGO'!$Z$40="Muy Alta",'MAPA DE RIESGO'!$AB$40="Menor"),CONCATENATE("R5C",'MAPA DE RIESGO'!$P$40),"")</f>
        <v/>
      </c>
      <c r="Q10" s="24" t="str">
        <f>IF(AND('MAPA DE RIESGO'!$Z$41="Muy Alta",'MAPA DE RIESGO'!$AB$41="Menor"),CONCATENATE("R5C",'MAPA DE RIESGO'!$P$41),"")</f>
        <v/>
      </c>
      <c r="R10" s="29" t="str">
        <f>IF(AND('MAPA DE RIESGO'!$Z$42="Muy Alta",'MAPA DE RIESGO'!$AB$42="Menor"),CONCATENATE("R5C",'MAPA DE RIESGO'!$P$42),"")</f>
        <v/>
      </c>
      <c r="S10" s="29" t="str">
        <f>IF(AND('MAPA DE RIESGO'!$Z$43="Muy Alta",'MAPA DE RIESGO'!$AB$43="Menor"),CONCATENATE("R5C",'MAPA DE RIESGO'!$P$43),"")</f>
        <v/>
      </c>
      <c r="T10" s="29" t="str">
        <f>IF(AND('MAPA DE RIESGO'!$Z$44="Muy Alta",'MAPA DE RIESGO'!$AB$44="Menor"),CONCATENATE("R5C",'MAPA DE RIESGO'!$P$44),"")</f>
        <v/>
      </c>
      <c r="U10" s="25" t="str">
        <f>IF(AND('MAPA DE RIESGO'!$Z$45="Muy Alta",'MAPA DE RIESGO'!$AB$45="Menor"),CONCATENATE("R5C",'MAPA DE RIESGO'!$P$45),"")</f>
        <v/>
      </c>
      <c r="V10" s="23" t="str">
        <f>IF(AND('MAPA DE RIESGO'!$Z$40="Muy Alta",'MAPA DE RIESGO'!$AB$40="Moderado"),CONCATENATE("R5C",'MAPA DE RIESGO'!$P$40),"")</f>
        <v/>
      </c>
      <c r="W10" s="24" t="str">
        <f>IF(AND('MAPA DE RIESGO'!$Z$41="Muy Alta",'MAPA DE RIESGO'!$AB$41="Moderado"),CONCATENATE("R5C",'MAPA DE RIESGO'!$P$41),"")</f>
        <v/>
      </c>
      <c r="X10" s="29" t="str">
        <f>IF(AND('MAPA DE RIESGO'!$Z$42="Muy Alta",'MAPA DE RIESGO'!$AB$42="Moderado"),CONCATENATE("R5C",'MAPA DE RIESGO'!$P$42),"")</f>
        <v/>
      </c>
      <c r="Y10" s="29" t="str">
        <f>IF(AND('MAPA DE RIESGO'!$Z$43="Muy Alta",'MAPA DE RIESGO'!$AB$43="Moderado"),CONCATENATE("R5C",'MAPA DE RIESGO'!$P$43),"")</f>
        <v/>
      </c>
      <c r="Z10" s="29" t="str">
        <f>IF(AND('MAPA DE RIESGO'!$Z$44="Muy Alta",'MAPA DE RIESGO'!$AB$44="Moderado"),CONCATENATE("R5C",'MAPA DE RIESGO'!$P$44),"")</f>
        <v/>
      </c>
      <c r="AA10" s="25" t="str">
        <f>IF(AND('MAPA DE RIESGO'!$Z$45="Muy Alta",'MAPA DE RIESGO'!$AB$45="Moderado"),CONCATENATE("R5C",'MAPA DE RIESGO'!$P$45),"")</f>
        <v/>
      </c>
      <c r="AB10" s="23" t="str">
        <f>IF(AND('MAPA DE RIESGO'!$Z$40="Muy Alta",'MAPA DE RIESGO'!$AB$40="Mayor"),CONCATENATE("R5C",'MAPA DE RIESGO'!$P$40),"")</f>
        <v/>
      </c>
      <c r="AC10" s="24" t="str">
        <f>IF(AND('MAPA DE RIESGO'!$Z$41="Muy Alta",'MAPA DE RIESGO'!$AB$41="Mayor"),CONCATENATE("R5C",'MAPA DE RIESGO'!$P$41),"")</f>
        <v/>
      </c>
      <c r="AD10" s="29" t="str">
        <f>IF(AND('MAPA DE RIESGO'!$Z$42="Muy Alta",'MAPA DE RIESGO'!$AB$42="Mayor"),CONCATENATE("R5C",'MAPA DE RIESGO'!$P$42),"")</f>
        <v/>
      </c>
      <c r="AE10" s="29" t="str">
        <f>IF(AND('MAPA DE RIESGO'!$Z$43="Muy Alta",'MAPA DE RIESGO'!$AB$43="Mayor"),CONCATENATE("R5C",'MAPA DE RIESGO'!$P$43),"")</f>
        <v/>
      </c>
      <c r="AF10" s="29" t="str">
        <f>IF(AND('MAPA DE RIESGO'!$Z$44="Muy Alta",'MAPA DE RIESGO'!$AB$44="Mayor"),CONCATENATE("R5C",'MAPA DE RIESGO'!$P$44),"")</f>
        <v/>
      </c>
      <c r="AG10" s="25" t="str">
        <f>IF(AND('MAPA DE RIESGO'!$Z$45="Muy Alta",'MAPA DE RIESGO'!$AB$45="Mayor"),CONCATENATE("R5C",'MAPA DE RIESGO'!$P$45),"")</f>
        <v/>
      </c>
      <c r="AH10" s="26" t="str">
        <f>IF(AND('MAPA DE RIESGO'!$Z$40="Muy Alta",'MAPA DE RIESGO'!$AB$40="Catastrófico"),CONCATENATE("R5C",'MAPA DE RIESGO'!$P$40),"")</f>
        <v/>
      </c>
      <c r="AI10" s="27" t="str">
        <f>IF(AND('MAPA DE RIESGO'!$Z$41="Muy Alta",'MAPA DE RIESGO'!$AB$41="Catastrófico"),CONCATENATE("R5C",'MAPA DE RIESGO'!$P$41),"")</f>
        <v/>
      </c>
      <c r="AJ10" s="27" t="str">
        <f>IF(AND('MAPA DE RIESGO'!$Z$42="Muy Alta",'MAPA DE RIESGO'!$AB$42="Catastrófico"),CONCATENATE("R5C",'MAPA DE RIESGO'!$P$42),"")</f>
        <v/>
      </c>
      <c r="AK10" s="27" t="str">
        <f>IF(AND('MAPA DE RIESGO'!$Z$43="Muy Alta",'MAPA DE RIESGO'!$AB$43="Catastrófico"),CONCATENATE("R5C",'MAPA DE RIESGO'!$P$43),"")</f>
        <v/>
      </c>
      <c r="AL10" s="27" t="str">
        <f>IF(AND('MAPA DE RIESGO'!$Z$44="Muy Alta",'MAPA DE RIESGO'!$AB$44="Catastrófico"),CONCATENATE("R5C",'MAPA DE RIESGO'!$P$44),"")</f>
        <v/>
      </c>
      <c r="AM10" s="28" t="str">
        <f>IF(AND('MAPA DE RIESGO'!$Z$45="Muy Alta",'MAPA DE RIESGO'!$AB$45="Catastrófico"),CONCATENATE("R5C",'MAPA DE RIESGO'!$P$45),"")</f>
        <v/>
      </c>
      <c r="AN10" s="55"/>
      <c r="AO10" s="488"/>
      <c r="AP10" s="489"/>
      <c r="AQ10" s="489"/>
      <c r="AR10" s="489"/>
      <c r="AS10" s="489"/>
      <c r="AT10" s="490"/>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426"/>
      <c r="C11" s="426"/>
      <c r="D11" s="427"/>
      <c r="E11" s="467"/>
      <c r="F11" s="468"/>
      <c r="G11" s="468"/>
      <c r="H11" s="468"/>
      <c r="I11" s="469"/>
      <c r="J11" s="23" t="str">
        <f>IF(AND('MAPA DE RIESGO'!$Z$46="Muy Alta",'MAPA DE RIESGO'!$AB$46="Leve"),CONCATENATE("R6C",'MAPA DE RIESGO'!$P$46),"")</f>
        <v/>
      </c>
      <c r="K11" s="24" t="str">
        <f>IF(AND('MAPA DE RIESGO'!$Z$47="Muy Alta",'MAPA DE RIESGO'!$AB$47="Leve"),CONCATENATE("R6C",'MAPA DE RIESGO'!$P$47),"")</f>
        <v/>
      </c>
      <c r="L11" s="29" t="str">
        <f>IF(AND('MAPA DE RIESGO'!$Z$48="Muy Alta",'MAPA DE RIESGO'!$AB$48="Leve"),CONCATENATE("R6C",'MAPA DE RIESGO'!$P$48),"")</f>
        <v/>
      </c>
      <c r="M11" s="29" t="str">
        <f>IF(AND('MAPA DE RIESGO'!$Z$49="Muy Alta",'MAPA DE RIESGO'!$AB$49="Leve"),CONCATENATE("R6C",'MAPA DE RIESGO'!$P$49),"")</f>
        <v/>
      </c>
      <c r="N11" s="29" t="str">
        <f>IF(AND('MAPA DE RIESGO'!$Z$50="Muy Alta",'MAPA DE RIESGO'!$AB$50="Leve"),CONCATENATE("R6C",'MAPA DE RIESGO'!$P$50),"")</f>
        <v/>
      </c>
      <c r="O11" s="25" t="str">
        <f>IF(AND('MAPA DE RIESGO'!$Z$51="Muy Alta",'MAPA DE RIESGO'!$AB$51="Leve"),CONCATENATE("R6C",'MAPA DE RIESGO'!$P$51),"")</f>
        <v/>
      </c>
      <c r="P11" s="23" t="str">
        <f>IF(AND('MAPA DE RIESGO'!$Z$46="Muy Alta",'MAPA DE RIESGO'!$AB$46="Menor"),CONCATENATE("R6C",'MAPA DE RIESGO'!$P$46),"")</f>
        <v/>
      </c>
      <c r="Q11" s="24" t="str">
        <f>IF(AND('MAPA DE RIESGO'!$Z$47="Muy Alta",'MAPA DE RIESGO'!$AB$47="Menor"),CONCATENATE("R6C",'MAPA DE RIESGO'!$P$47),"")</f>
        <v/>
      </c>
      <c r="R11" s="29" t="str">
        <f>IF(AND('MAPA DE RIESGO'!$Z$48="Muy Alta",'MAPA DE RIESGO'!$AB$48="Menor"),CONCATENATE("R6C",'MAPA DE RIESGO'!$P$48),"")</f>
        <v/>
      </c>
      <c r="S11" s="29" t="str">
        <f>IF(AND('MAPA DE RIESGO'!$Z$49="Muy Alta",'MAPA DE RIESGO'!$AB$49="Menor"),CONCATENATE("R6C",'MAPA DE RIESGO'!$P$49),"")</f>
        <v/>
      </c>
      <c r="T11" s="29" t="str">
        <f>IF(AND('MAPA DE RIESGO'!$Z$50="Muy Alta",'MAPA DE RIESGO'!$AB$50="Menor"),CONCATENATE("R6C",'MAPA DE RIESGO'!$P$50),"")</f>
        <v/>
      </c>
      <c r="U11" s="25" t="str">
        <f>IF(AND('MAPA DE RIESGO'!$Z$51="Muy Alta",'MAPA DE RIESGO'!$AB$51="Menor"),CONCATENATE("R6C",'MAPA DE RIESGO'!$P$51),"")</f>
        <v/>
      </c>
      <c r="V11" s="23" t="str">
        <f>IF(AND('MAPA DE RIESGO'!$Z$46="Muy Alta",'MAPA DE RIESGO'!$AB$46="Moderado"),CONCATENATE("R6C",'MAPA DE RIESGO'!$P$46),"")</f>
        <v/>
      </c>
      <c r="W11" s="24" t="str">
        <f>IF(AND('MAPA DE RIESGO'!$Z$47="Muy Alta",'MAPA DE RIESGO'!$AB$47="Moderado"),CONCATENATE("R6C",'MAPA DE RIESGO'!$P$47),"")</f>
        <v/>
      </c>
      <c r="X11" s="29" t="str">
        <f>IF(AND('MAPA DE RIESGO'!$Z$48="Muy Alta",'MAPA DE RIESGO'!$AB$48="Moderado"),CONCATENATE("R6C",'MAPA DE RIESGO'!$P$48),"")</f>
        <v/>
      </c>
      <c r="Y11" s="29" t="str">
        <f>IF(AND('MAPA DE RIESGO'!$Z$49="Muy Alta",'MAPA DE RIESGO'!$AB$49="Moderado"),CONCATENATE("R6C",'MAPA DE RIESGO'!$P$49),"")</f>
        <v/>
      </c>
      <c r="Z11" s="29" t="str">
        <f>IF(AND('MAPA DE RIESGO'!$Z$50="Muy Alta",'MAPA DE RIESGO'!$AB$50="Moderado"),CONCATENATE("R6C",'MAPA DE RIESGO'!$P$50),"")</f>
        <v/>
      </c>
      <c r="AA11" s="25" t="str">
        <f>IF(AND('MAPA DE RIESGO'!$Z$51="Muy Alta",'MAPA DE RIESGO'!$AB$51="Moderado"),CONCATENATE("R6C",'MAPA DE RIESGO'!$P$51),"")</f>
        <v/>
      </c>
      <c r="AB11" s="23" t="str">
        <f>IF(AND('MAPA DE RIESGO'!$Z$46="Muy Alta",'MAPA DE RIESGO'!$AB$46="Mayor"),CONCATENATE("R6C",'MAPA DE RIESGO'!$P$46),"")</f>
        <v/>
      </c>
      <c r="AC11" s="24" t="str">
        <f>IF(AND('MAPA DE RIESGO'!$Z$47="Muy Alta",'MAPA DE RIESGO'!$AB$47="Mayor"),CONCATENATE("R6C",'MAPA DE RIESGO'!$P$47),"")</f>
        <v/>
      </c>
      <c r="AD11" s="29" t="str">
        <f>IF(AND('MAPA DE RIESGO'!$Z$48="Muy Alta",'MAPA DE RIESGO'!$AB$48="Mayor"),CONCATENATE("R6C",'MAPA DE RIESGO'!$P$48),"")</f>
        <v/>
      </c>
      <c r="AE11" s="29" t="str">
        <f>IF(AND('MAPA DE RIESGO'!$Z$49="Muy Alta",'MAPA DE RIESGO'!$AB$49="Mayor"),CONCATENATE("R6C",'MAPA DE RIESGO'!$P$49),"")</f>
        <v/>
      </c>
      <c r="AF11" s="29" t="str">
        <f>IF(AND('MAPA DE RIESGO'!$Z$50="Muy Alta",'MAPA DE RIESGO'!$AB$50="Mayor"),CONCATENATE("R6C",'MAPA DE RIESGO'!$P$50),"")</f>
        <v/>
      </c>
      <c r="AG11" s="25" t="str">
        <f>IF(AND('MAPA DE RIESGO'!$Z$51="Muy Alta",'MAPA DE RIESGO'!$AB$51="Mayor"),CONCATENATE("R6C",'MAPA DE RIESGO'!$P$51),"")</f>
        <v/>
      </c>
      <c r="AH11" s="26" t="str">
        <f>IF(AND('MAPA DE RIESGO'!$Z$46="Muy Alta",'MAPA DE RIESGO'!$AB$46="Catastrófico"),CONCATENATE("R6C",'MAPA DE RIESGO'!$P$46),"")</f>
        <v/>
      </c>
      <c r="AI11" s="27" t="str">
        <f>IF(AND('MAPA DE RIESGO'!$Z$47="Muy Alta",'MAPA DE RIESGO'!$AB$47="Catastrófico"),CONCATENATE("R6C",'MAPA DE RIESGO'!$P$47),"")</f>
        <v/>
      </c>
      <c r="AJ11" s="27" t="str">
        <f>IF(AND('MAPA DE RIESGO'!$Z$48="Muy Alta",'MAPA DE RIESGO'!$AB$48="Catastrófico"),CONCATENATE("R6C",'MAPA DE RIESGO'!$P$48),"")</f>
        <v/>
      </c>
      <c r="AK11" s="27" t="str">
        <f>IF(AND('MAPA DE RIESGO'!$Z$49="Muy Alta",'MAPA DE RIESGO'!$AB$49="Catastrófico"),CONCATENATE("R6C",'MAPA DE RIESGO'!$P$49),"")</f>
        <v/>
      </c>
      <c r="AL11" s="27" t="str">
        <f>IF(AND('MAPA DE RIESGO'!$Z$50="Muy Alta",'MAPA DE RIESGO'!$AB$50="Catastrófico"),CONCATENATE("R6C",'MAPA DE RIESGO'!$P$50),"")</f>
        <v/>
      </c>
      <c r="AM11" s="28" t="str">
        <f>IF(AND('MAPA DE RIESGO'!$Z$51="Muy Alta",'MAPA DE RIESGO'!$AB$51="Catastrófico"),CONCATENATE("R6C",'MAPA DE RIESGO'!$P$51),"")</f>
        <v/>
      </c>
      <c r="AN11" s="55"/>
      <c r="AO11" s="488"/>
      <c r="AP11" s="489"/>
      <c r="AQ11" s="489"/>
      <c r="AR11" s="489"/>
      <c r="AS11" s="489"/>
      <c r="AT11" s="490"/>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426"/>
      <c r="C12" s="426"/>
      <c r="D12" s="427"/>
      <c r="E12" s="467"/>
      <c r="F12" s="468"/>
      <c r="G12" s="468"/>
      <c r="H12" s="468"/>
      <c r="I12" s="469"/>
      <c r="J12" s="23" t="str">
        <f>IF(AND('MAPA DE RIESGO'!$Z$52="Muy Alta",'MAPA DE RIESGO'!$AB$52="Leve"),CONCATENATE("R7C",'MAPA DE RIESGO'!$P$52),"")</f>
        <v/>
      </c>
      <c r="K12" s="24" t="str">
        <f>IF(AND('MAPA DE RIESGO'!$Z$53="Muy Alta",'MAPA DE RIESGO'!$AB$53="Leve"),CONCATENATE("R7C",'MAPA DE RIESGO'!$P$53),"")</f>
        <v/>
      </c>
      <c r="L12" s="29" t="str">
        <f>IF(AND('MAPA DE RIESGO'!$Z$54="Muy Alta",'MAPA DE RIESGO'!$AB$54="Leve"),CONCATENATE("R7C",'MAPA DE RIESGO'!$P$54),"")</f>
        <v/>
      </c>
      <c r="M12" s="29" t="str">
        <f>IF(AND('MAPA DE RIESGO'!$Z$55="Muy Alta",'MAPA DE RIESGO'!$AB$55="Leve"),CONCATENATE("R7C",'MAPA DE RIESGO'!$P$55),"")</f>
        <v/>
      </c>
      <c r="N12" s="29" t="str">
        <f>IF(AND('MAPA DE RIESGO'!$Z$56="Muy Alta",'MAPA DE RIESGO'!$AB$56="Leve"),CONCATENATE("R7C",'MAPA DE RIESGO'!$P$56),"")</f>
        <v/>
      </c>
      <c r="O12" s="25" t="str">
        <f>IF(AND('MAPA DE RIESGO'!$Z$57="Muy Alta",'MAPA DE RIESGO'!$AB$57="Leve"),CONCATENATE("R7C",'MAPA DE RIESGO'!$P$57),"")</f>
        <v/>
      </c>
      <c r="P12" s="23" t="str">
        <f>IF(AND('MAPA DE RIESGO'!$Z$52="Muy Alta",'MAPA DE RIESGO'!$AB$52="Menor"),CONCATENATE("R7C",'MAPA DE RIESGO'!$P$52),"")</f>
        <v/>
      </c>
      <c r="Q12" s="24" t="str">
        <f>IF(AND('MAPA DE RIESGO'!$Z$53="Muy Alta",'MAPA DE RIESGO'!$AB$53="Menor"),CONCATENATE("R7C",'MAPA DE RIESGO'!$P$53),"")</f>
        <v/>
      </c>
      <c r="R12" s="29" t="str">
        <f>IF(AND('MAPA DE RIESGO'!$Z$54="Muy Alta",'MAPA DE RIESGO'!$AB$54="Menor"),CONCATENATE("R7C",'MAPA DE RIESGO'!$P$54),"")</f>
        <v/>
      </c>
      <c r="S12" s="29" t="str">
        <f>IF(AND('MAPA DE RIESGO'!$Z$55="Muy Alta",'MAPA DE RIESGO'!$AB$55="Menor"),CONCATENATE("R7C",'MAPA DE RIESGO'!$P$55),"")</f>
        <v/>
      </c>
      <c r="T12" s="29" t="str">
        <f>IF(AND('MAPA DE RIESGO'!$Z$56="Muy Alta",'MAPA DE RIESGO'!$AB$56="Menor"),CONCATENATE("R7C",'MAPA DE RIESGO'!$P$56),"")</f>
        <v/>
      </c>
      <c r="U12" s="25" t="str">
        <f>IF(AND('MAPA DE RIESGO'!$Z$57="Muy Alta",'MAPA DE RIESGO'!$AB$57="Menor"),CONCATENATE("R7C",'MAPA DE RIESGO'!$P$57),"")</f>
        <v/>
      </c>
      <c r="V12" s="23" t="str">
        <f>IF(AND('MAPA DE RIESGO'!$Z$52="Muy Alta",'MAPA DE RIESGO'!$AB$52="Moderado"),CONCATENATE("R7C",'MAPA DE RIESGO'!$P$52),"")</f>
        <v/>
      </c>
      <c r="W12" s="24" t="str">
        <f>IF(AND('MAPA DE RIESGO'!$Z$53="Muy Alta",'MAPA DE RIESGO'!$AB$53="Moderado"),CONCATENATE("R7C",'MAPA DE RIESGO'!$P$53),"")</f>
        <v/>
      </c>
      <c r="X12" s="29" t="str">
        <f>IF(AND('MAPA DE RIESGO'!$Z$54="Muy Alta",'MAPA DE RIESGO'!$AB$54="Moderado"),CONCATENATE("R7C",'MAPA DE RIESGO'!$P$54),"")</f>
        <v/>
      </c>
      <c r="Y12" s="29" t="str">
        <f>IF(AND('MAPA DE RIESGO'!$Z$55="Muy Alta",'MAPA DE RIESGO'!$AB$55="Moderado"),CONCATENATE("R7C",'MAPA DE RIESGO'!$P$55),"")</f>
        <v/>
      </c>
      <c r="Z12" s="29" t="str">
        <f>IF(AND('MAPA DE RIESGO'!$Z$56="Muy Alta",'MAPA DE RIESGO'!$AB$56="Moderado"),CONCATENATE("R7C",'MAPA DE RIESGO'!$P$56),"")</f>
        <v/>
      </c>
      <c r="AA12" s="25" t="str">
        <f>IF(AND('MAPA DE RIESGO'!$Z$57="Muy Alta",'MAPA DE RIESGO'!$AB$57="Moderado"),CONCATENATE("R7C",'MAPA DE RIESGO'!$P$57),"")</f>
        <v/>
      </c>
      <c r="AB12" s="23" t="str">
        <f>IF(AND('MAPA DE RIESGO'!$Z$52="Muy Alta",'MAPA DE RIESGO'!$AB$52="Mayor"),CONCATENATE("R7C",'MAPA DE RIESGO'!$P$52),"")</f>
        <v/>
      </c>
      <c r="AC12" s="24" t="str">
        <f>IF(AND('MAPA DE RIESGO'!$Z$53="Muy Alta",'MAPA DE RIESGO'!$AB$53="Mayor"),CONCATENATE("R7C",'MAPA DE RIESGO'!$P$53),"")</f>
        <v/>
      </c>
      <c r="AD12" s="29" t="str">
        <f>IF(AND('MAPA DE RIESGO'!$Z$54="Muy Alta",'MAPA DE RIESGO'!$AB$54="Mayor"),CONCATENATE("R7C",'MAPA DE RIESGO'!$P$54),"")</f>
        <v/>
      </c>
      <c r="AE12" s="29" t="str">
        <f>IF(AND('MAPA DE RIESGO'!$Z$55="Muy Alta",'MAPA DE RIESGO'!$AB$55="Mayor"),CONCATENATE("R7C",'MAPA DE RIESGO'!$P$55),"")</f>
        <v/>
      </c>
      <c r="AF12" s="29" t="str">
        <f>IF(AND('MAPA DE RIESGO'!$Z$56="Muy Alta",'MAPA DE RIESGO'!$AB$56="Mayor"),CONCATENATE("R7C",'MAPA DE RIESGO'!$P$56),"")</f>
        <v/>
      </c>
      <c r="AG12" s="25" t="str">
        <f>IF(AND('MAPA DE RIESGO'!$Z$57="Muy Alta",'MAPA DE RIESGO'!$AB$57="Mayor"),CONCATENATE("R7C",'MAPA DE RIESGO'!$P$57),"")</f>
        <v/>
      </c>
      <c r="AH12" s="26" t="str">
        <f>IF(AND('MAPA DE RIESGO'!$Z$52="Muy Alta",'MAPA DE RIESGO'!$AB$52="Catastrófico"),CONCATENATE("R7C",'MAPA DE RIESGO'!$P$52),"")</f>
        <v/>
      </c>
      <c r="AI12" s="27" t="str">
        <f>IF(AND('MAPA DE RIESGO'!$Z$53="Muy Alta",'MAPA DE RIESGO'!$AB$53="Catastrófico"),CONCATENATE("R7C",'MAPA DE RIESGO'!$P$53),"")</f>
        <v/>
      </c>
      <c r="AJ12" s="27" t="str">
        <f>IF(AND('MAPA DE RIESGO'!$Z$54="Muy Alta",'MAPA DE RIESGO'!$AB$54="Catastrófico"),CONCATENATE("R7C",'MAPA DE RIESGO'!$P$54),"")</f>
        <v/>
      </c>
      <c r="AK12" s="27" t="str">
        <f>IF(AND('MAPA DE RIESGO'!$Z$55="Muy Alta",'MAPA DE RIESGO'!$AB$55="Catastrófico"),CONCATENATE("R7C",'MAPA DE RIESGO'!$P$55),"")</f>
        <v/>
      </c>
      <c r="AL12" s="27" t="str">
        <f>IF(AND('MAPA DE RIESGO'!$Z$56="Muy Alta",'MAPA DE RIESGO'!$AB$56="Catastrófico"),CONCATENATE("R7C",'MAPA DE RIESGO'!$P$56),"")</f>
        <v/>
      </c>
      <c r="AM12" s="28" t="str">
        <f>IF(AND('MAPA DE RIESGO'!$Z$57="Muy Alta",'MAPA DE RIESGO'!$AB$57="Catastrófico"),CONCATENATE("R7C",'MAPA DE RIESGO'!$P$57),"")</f>
        <v/>
      </c>
      <c r="AN12" s="55"/>
      <c r="AO12" s="488"/>
      <c r="AP12" s="489"/>
      <c r="AQ12" s="489"/>
      <c r="AR12" s="489"/>
      <c r="AS12" s="489"/>
      <c r="AT12" s="490"/>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426"/>
      <c r="C13" s="426"/>
      <c r="D13" s="427"/>
      <c r="E13" s="467"/>
      <c r="F13" s="468"/>
      <c r="G13" s="468"/>
      <c r="H13" s="468"/>
      <c r="I13" s="469"/>
      <c r="J13" s="23" t="str">
        <f>IF(AND('MAPA DE RIESGO'!$Z$58="Muy Alta",'MAPA DE RIESGO'!$AB$58="Leve"),CONCATENATE("R8C",'MAPA DE RIESGO'!$P$58),"")</f>
        <v/>
      </c>
      <c r="K13" s="24" t="str">
        <f>IF(AND('MAPA DE RIESGO'!$Z$59="Muy Alta",'MAPA DE RIESGO'!$AB$59="Leve"),CONCATENATE("R8C",'MAPA DE RIESGO'!$P$59),"")</f>
        <v/>
      </c>
      <c r="L13" s="29" t="str">
        <f>IF(AND('MAPA DE RIESGO'!$Z$60="Muy Alta",'MAPA DE RIESGO'!$AB$60="Leve"),CONCATENATE("R8C",'MAPA DE RIESGO'!$P$60),"")</f>
        <v/>
      </c>
      <c r="M13" s="29" t="str">
        <f>IF(AND('MAPA DE RIESGO'!$Z$61="Muy Alta",'MAPA DE RIESGO'!$AB$61="Leve"),CONCATENATE("R8C",'MAPA DE RIESGO'!$P$61),"")</f>
        <v/>
      </c>
      <c r="N13" s="29" t="str">
        <f>IF(AND('MAPA DE RIESGO'!$Z$62="Muy Alta",'MAPA DE RIESGO'!$AB$62="Leve"),CONCATENATE("R8C",'MAPA DE RIESGO'!$P$62),"")</f>
        <v/>
      </c>
      <c r="O13" s="25" t="str">
        <f>IF(AND('MAPA DE RIESGO'!$Z$63="Muy Alta",'MAPA DE RIESGO'!$AB$63="Leve"),CONCATENATE("R8C",'MAPA DE RIESGO'!$P$63),"")</f>
        <v/>
      </c>
      <c r="P13" s="23" t="str">
        <f>IF(AND('MAPA DE RIESGO'!$Z$58="Muy Alta",'MAPA DE RIESGO'!$AB$58="Menor"),CONCATENATE("R8C",'MAPA DE RIESGO'!$P$58),"")</f>
        <v/>
      </c>
      <c r="Q13" s="24" t="str">
        <f>IF(AND('MAPA DE RIESGO'!$Z$59="Muy Alta",'MAPA DE RIESGO'!$AB$59="Menor"),CONCATENATE("R8C",'MAPA DE RIESGO'!$P$59),"")</f>
        <v/>
      </c>
      <c r="R13" s="29" t="str">
        <f>IF(AND('MAPA DE RIESGO'!$Z$60="Muy Alta",'MAPA DE RIESGO'!$AB$60="Menor"),CONCATENATE("R8C",'MAPA DE RIESGO'!$P$60),"")</f>
        <v/>
      </c>
      <c r="S13" s="29" t="str">
        <f>IF(AND('MAPA DE RIESGO'!$Z$61="Muy Alta",'MAPA DE RIESGO'!$AB$61="Menor"),CONCATENATE("R8C",'MAPA DE RIESGO'!$P$61),"")</f>
        <v/>
      </c>
      <c r="T13" s="29" t="str">
        <f>IF(AND('MAPA DE RIESGO'!$Z$62="Muy Alta",'MAPA DE RIESGO'!$AB$62="Menor"),CONCATENATE("R8C",'MAPA DE RIESGO'!$P$62),"")</f>
        <v/>
      </c>
      <c r="U13" s="25" t="str">
        <f>IF(AND('MAPA DE RIESGO'!$Z$63="Muy Alta",'MAPA DE RIESGO'!$AB$63="Menor"),CONCATENATE("R8C",'MAPA DE RIESGO'!$P$63),"")</f>
        <v/>
      </c>
      <c r="V13" s="23" t="str">
        <f>IF(AND('MAPA DE RIESGO'!$Z$58="Muy Alta",'MAPA DE RIESGO'!$AB$58="Moderado"),CONCATENATE("R8C",'MAPA DE RIESGO'!$P$58),"")</f>
        <v/>
      </c>
      <c r="W13" s="24" t="str">
        <f>IF(AND('MAPA DE RIESGO'!$Z$59="Muy Alta",'MAPA DE RIESGO'!$AB$59="Moderado"),CONCATENATE("R8C",'MAPA DE RIESGO'!$P$59),"")</f>
        <v/>
      </c>
      <c r="X13" s="29" t="str">
        <f>IF(AND('MAPA DE RIESGO'!$Z$60="Muy Alta",'MAPA DE RIESGO'!$AB$60="Moderado"),CONCATENATE("R8C",'MAPA DE RIESGO'!$P$60),"")</f>
        <v/>
      </c>
      <c r="Y13" s="29" t="str">
        <f>IF(AND('MAPA DE RIESGO'!$Z$61="Muy Alta",'MAPA DE RIESGO'!$AB$61="Moderado"),CONCATENATE("R8C",'MAPA DE RIESGO'!$P$61),"")</f>
        <v/>
      </c>
      <c r="Z13" s="29" t="str">
        <f>IF(AND('MAPA DE RIESGO'!$Z$62="Muy Alta",'MAPA DE RIESGO'!$AB$62="Moderado"),CONCATENATE("R8C",'MAPA DE RIESGO'!$P$62),"")</f>
        <v/>
      </c>
      <c r="AA13" s="25" t="str">
        <f>IF(AND('MAPA DE RIESGO'!$Z$63="Muy Alta",'MAPA DE RIESGO'!$AB$63="Moderado"),CONCATENATE("R8C",'MAPA DE RIESGO'!$P$63),"")</f>
        <v/>
      </c>
      <c r="AB13" s="23" t="str">
        <f>IF(AND('MAPA DE RIESGO'!$Z$58="Muy Alta",'MAPA DE RIESGO'!$AB$58="Mayor"),CONCATENATE("R8C",'MAPA DE RIESGO'!$P$58),"")</f>
        <v/>
      </c>
      <c r="AC13" s="24" t="str">
        <f>IF(AND('MAPA DE RIESGO'!$Z$59="Muy Alta",'MAPA DE RIESGO'!$AB$59="Mayor"),CONCATENATE("R8C",'MAPA DE RIESGO'!$P$59),"")</f>
        <v/>
      </c>
      <c r="AD13" s="29" t="str">
        <f>IF(AND('MAPA DE RIESGO'!$Z$60="Muy Alta",'MAPA DE RIESGO'!$AB$60="Mayor"),CONCATENATE("R8C",'MAPA DE RIESGO'!$P$60),"")</f>
        <v/>
      </c>
      <c r="AE13" s="29" t="str">
        <f>IF(AND('MAPA DE RIESGO'!$Z$61="Muy Alta",'MAPA DE RIESGO'!$AB$61="Mayor"),CONCATENATE("R8C",'MAPA DE RIESGO'!$P$61),"")</f>
        <v/>
      </c>
      <c r="AF13" s="29" t="str">
        <f>IF(AND('MAPA DE RIESGO'!$Z$62="Muy Alta",'MAPA DE RIESGO'!$AB$62="Mayor"),CONCATENATE("R8C",'MAPA DE RIESGO'!$P$62),"")</f>
        <v/>
      </c>
      <c r="AG13" s="25" t="str">
        <f>IF(AND('MAPA DE RIESGO'!$Z$63="Muy Alta",'MAPA DE RIESGO'!$AB$63="Mayor"),CONCATENATE("R8C",'MAPA DE RIESGO'!$P$63),"")</f>
        <v/>
      </c>
      <c r="AH13" s="26" t="str">
        <f>IF(AND('MAPA DE RIESGO'!$Z$58="Muy Alta",'MAPA DE RIESGO'!$AB$58="Catastrófico"),CONCATENATE("R8C",'MAPA DE RIESGO'!$P$58),"")</f>
        <v/>
      </c>
      <c r="AI13" s="27" t="str">
        <f>IF(AND('MAPA DE RIESGO'!$Z$59="Muy Alta",'MAPA DE RIESGO'!$AB$59="Catastrófico"),CONCATENATE("R8C",'MAPA DE RIESGO'!$P$59),"")</f>
        <v/>
      </c>
      <c r="AJ13" s="27" t="str">
        <f>IF(AND('MAPA DE RIESGO'!$Z$60="Muy Alta",'MAPA DE RIESGO'!$AB$60="Catastrófico"),CONCATENATE("R8C",'MAPA DE RIESGO'!$P$60),"")</f>
        <v/>
      </c>
      <c r="AK13" s="27" t="str">
        <f>IF(AND('MAPA DE RIESGO'!$Z$61="Muy Alta",'MAPA DE RIESGO'!$AB$61="Catastrófico"),CONCATENATE("R8C",'MAPA DE RIESGO'!$P$61),"")</f>
        <v/>
      </c>
      <c r="AL13" s="27" t="str">
        <f>IF(AND('MAPA DE RIESGO'!$Z$62="Muy Alta",'MAPA DE RIESGO'!$AB$62="Catastrófico"),CONCATENATE("R8C",'MAPA DE RIESGO'!$P$62),"")</f>
        <v/>
      </c>
      <c r="AM13" s="28" t="str">
        <f>IF(AND('MAPA DE RIESGO'!$Z$63="Muy Alta",'MAPA DE RIESGO'!$AB$63="Catastrófico"),CONCATENATE("R8C",'MAPA DE RIESGO'!$P$63),"")</f>
        <v/>
      </c>
      <c r="AN13" s="55"/>
      <c r="AO13" s="488"/>
      <c r="AP13" s="489"/>
      <c r="AQ13" s="489"/>
      <c r="AR13" s="489"/>
      <c r="AS13" s="489"/>
      <c r="AT13" s="490"/>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426"/>
      <c r="C14" s="426"/>
      <c r="D14" s="427"/>
      <c r="E14" s="467"/>
      <c r="F14" s="468"/>
      <c r="G14" s="468"/>
      <c r="H14" s="468"/>
      <c r="I14" s="469"/>
      <c r="J14" s="23" t="str">
        <f>IF(AND('MAPA DE RIESGO'!$Z$64="Muy Alta",'MAPA DE RIESGO'!$AB$64="Leve"),CONCATENATE("R9C",'MAPA DE RIESGO'!$P$64),"")</f>
        <v/>
      </c>
      <c r="K14" s="24" t="str">
        <f>IF(AND('MAPA DE RIESGO'!$Z$65="Muy Alta",'MAPA DE RIESGO'!$AB$65="Leve"),CONCATENATE("R9C",'MAPA DE RIESGO'!$P$65),"")</f>
        <v/>
      </c>
      <c r="L14" s="29" t="str">
        <f>IF(AND('MAPA DE RIESGO'!$Z$66="Muy Alta",'MAPA DE RIESGO'!$AB$66="Leve"),CONCATENATE("R9C",'MAPA DE RIESGO'!$P$66),"")</f>
        <v/>
      </c>
      <c r="M14" s="29" t="str">
        <f>IF(AND('MAPA DE RIESGO'!$Z$67="Muy Alta",'MAPA DE RIESGO'!$AB$67="Leve"),CONCATENATE("R9C",'MAPA DE RIESGO'!$P$67),"")</f>
        <v/>
      </c>
      <c r="N14" s="29" t="str">
        <f>IF(AND('MAPA DE RIESGO'!$Z$68="Muy Alta",'MAPA DE RIESGO'!$AB$68="Leve"),CONCATENATE("R9C",'MAPA DE RIESGO'!$P$68),"")</f>
        <v/>
      </c>
      <c r="O14" s="25" t="str">
        <f>IF(AND('MAPA DE RIESGO'!$Z$69="Muy Alta",'MAPA DE RIESGO'!$AB$69="Leve"),CONCATENATE("R9C",'MAPA DE RIESGO'!$P$69),"")</f>
        <v/>
      </c>
      <c r="P14" s="23" t="str">
        <f>IF(AND('MAPA DE RIESGO'!$Z$64="Muy Alta",'MAPA DE RIESGO'!$AB$64="Menor"),CONCATENATE("R9C",'MAPA DE RIESGO'!$P$64),"")</f>
        <v/>
      </c>
      <c r="Q14" s="24" t="str">
        <f>IF(AND('MAPA DE RIESGO'!$Z$65="Muy Alta",'MAPA DE RIESGO'!$AB$65="Menor"),CONCATENATE("R9C",'MAPA DE RIESGO'!$P$65),"")</f>
        <v/>
      </c>
      <c r="R14" s="29" t="str">
        <f>IF(AND('MAPA DE RIESGO'!$Z$66="Muy Alta",'MAPA DE RIESGO'!$AB$66="Menor"),CONCATENATE("R9C",'MAPA DE RIESGO'!$P$66),"")</f>
        <v/>
      </c>
      <c r="S14" s="29" t="str">
        <f>IF(AND('MAPA DE RIESGO'!$Z$67="Muy Alta",'MAPA DE RIESGO'!$AB$67="Menor"),CONCATENATE("R9C",'MAPA DE RIESGO'!$P$67),"")</f>
        <v/>
      </c>
      <c r="T14" s="29" t="str">
        <f>IF(AND('MAPA DE RIESGO'!$Z$68="Muy Alta",'MAPA DE RIESGO'!$AB$68="Menor"),CONCATENATE("R9C",'MAPA DE RIESGO'!$P$68),"")</f>
        <v/>
      </c>
      <c r="U14" s="25" t="str">
        <f>IF(AND('MAPA DE RIESGO'!$Z$69="Muy Alta",'MAPA DE RIESGO'!$AB$69="Menor"),CONCATENATE("R9C",'MAPA DE RIESGO'!$P$69),"")</f>
        <v/>
      </c>
      <c r="V14" s="23" t="str">
        <f>IF(AND('MAPA DE RIESGO'!$Z$64="Muy Alta",'MAPA DE RIESGO'!$AB$64="Moderado"),CONCATENATE("R9C",'MAPA DE RIESGO'!$P$64),"")</f>
        <v/>
      </c>
      <c r="W14" s="24" t="str">
        <f>IF(AND('MAPA DE RIESGO'!$Z$65="Muy Alta",'MAPA DE RIESGO'!$AB$65="Moderado"),CONCATENATE("R9C",'MAPA DE RIESGO'!$P$65),"")</f>
        <v/>
      </c>
      <c r="X14" s="29" t="str">
        <f>IF(AND('MAPA DE RIESGO'!$Z$66="Muy Alta",'MAPA DE RIESGO'!$AB$66="Moderado"),CONCATENATE("R9C",'MAPA DE RIESGO'!$P$66),"")</f>
        <v/>
      </c>
      <c r="Y14" s="29" t="str">
        <f>IF(AND('MAPA DE RIESGO'!$Z$67="Muy Alta",'MAPA DE RIESGO'!$AB$67="Moderado"),CONCATENATE("R9C",'MAPA DE RIESGO'!$P$67),"")</f>
        <v/>
      </c>
      <c r="Z14" s="29" t="str">
        <f>IF(AND('MAPA DE RIESGO'!$Z$68="Muy Alta",'MAPA DE RIESGO'!$AB$68="Moderado"),CONCATENATE("R9C",'MAPA DE RIESGO'!$P$68),"")</f>
        <v/>
      </c>
      <c r="AA14" s="25" t="str">
        <f>IF(AND('MAPA DE RIESGO'!$Z$69="Muy Alta",'MAPA DE RIESGO'!$AB$69="Moderado"),CONCATENATE("R9C",'MAPA DE RIESGO'!$P$69),"")</f>
        <v/>
      </c>
      <c r="AB14" s="23" t="str">
        <f>IF(AND('MAPA DE RIESGO'!$Z$64="Muy Alta",'MAPA DE RIESGO'!$AB$64="Mayor"),CONCATENATE("R9C",'MAPA DE RIESGO'!$P$64),"")</f>
        <v/>
      </c>
      <c r="AC14" s="24" t="str">
        <f>IF(AND('MAPA DE RIESGO'!$Z$65="Muy Alta",'MAPA DE RIESGO'!$AB$65="Mayor"),CONCATENATE("R9C",'MAPA DE RIESGO'!$P$65),"")</f>
        <v/>
      </c>
      <c r="AD14" s="29" t="str">
        <f>IF(AND('MAPA DE RIESGO'!$Z$66="Muy Alta",'MAPA DE RIESGO'!$AB$66="Mayor"),CONCATENATE("R9C",'MAPA DE RIESGO'!$P$66),"")</f>
        <v/>
      </c>
      <c r="AE14" s="29" t="str">
        <f>IF(AND('MAPA DE RIESGO'!$Z$67="Muy Alta",'MAPA DE RIESGO'!$AB$67="Mayor"),CONCATENATE("R9C",'MAPA DE RIESGO'!$P$67),"")</f>
        <v/>
      </c>
      <c r="AF14" s="29" t="str">
        <f>IF(AND('MAPA DE RIESGO'!$Z$68="Muy Alta",'MAPA DE RIESGO'!$AB$68="Mayor"),CONCATENATE("R9C",'MAPA DE RIESGO'!$P$68),"")</f>
        <v/>
      </c>
      <c r="AG14" s="25" t="str">
        <f>IF(AND('MAPA DE RIESGO'!$Z$69="Muy Alta",'MAPA DE RIESGO'!$AB$69="Mayor"),CONCATENATE("R9C",'MAPA DE RIESGO'!$P$69),"")</f>
        <v/>
      </c>
      <c r="AH14" s="26" t="str">
        <f>IF(AND('MAPA DE RIESGO'!$Z$64="Muy Alta",'MAPA DE RIESGO'!$AB$64="Catastrófico"),CONCATENATE("R9C",'MAPA DE RIESGO'!$P$64),"")</f>
        <v/>
      </c>
      <c r="AI14" s="27" t="str">
        <f>IF(AND('MAPA DE RIESGO'!$Z$65="Muy Alta",'MAPA DE RIESGO'!$AB$65="Catastrófico"),CONCATENATE("R9C",'MAPA DE RIESGO'!$P$65),"")</f>
        <v/>
      </c>
      <c r="AJ14" s="27" t="str">
        <f>IF(AND('MAPA DE RIESGO'!$Z$66="Muy Alta",'MAPA DE RIESGO'!$AB$66="Catastrófico"),CONCATENATE("R9C",'MAPA DE RIESGO'!$P$66),"")</f>
        <v/>
      </c>
      <c r="AK14" s="27" t="str">
        <f>IF(AND('MAPA DE RIESGO'!$Z$67="Muy Alta",'MAPA DE RIESGO'!$AB$67="Catastrófico"),CONCATENATE("R9C",'MAPA DE RIESGO'!$P$67),"")</f>
        <v/>
      </c>
      <c r="AL14" s="27" t="str">
        <f>IF(AND('MAPA DE RIESGO'!$Z$68="Muy Alta",'MAPA DE RIESGO'!$AB$68="Catastrófico"),CONCATENATE("R9C",'MAPA DE RIESGO'!$P$68),"")</f>
        <v/>
      </c>
      <c r="AM14" s="28" t="str">
        <f>IF(AND('MAPA DE RIESGO'!$Z$69="Muy Alta",'MAPA DE RIESGO'!$AB$69="Catastrófico"),CONCATENATE("R9C",'MAPA DE RIESGO'!$P$69),"")</f>
        <v/>
      </c>
      <c r="AN14" s="55"/>
      <c r="AO14" s="488"/>
      <c r="AP14" s="489"/>
      <c r="AQ14" s="489"/>
      <c r="AR14" s="489"/>
      <c r="AS14" s="489"/>
      <c r="AT14" s="490"/>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426"/>
      <c r="C15" s="426"/>
      <c r="D15" s="427"/>
      <c r="E15" s="470"/>
      <c r="F15" s="471"/>
      <c r="G15" s="471"/>
      <c r="H15" s="471"/>
      <c r="I15" s="472"/>
      <c r="J15" s="30" t="str">
        <f>IF(AND('MAPA DE RIESGO'!$Z$70="Muy Alta",'MAPA DE RIESGO'!$AB$70="Leve"),CONCATENATE("R10C",'MAPA DE RIESGO'!$P$70),"")</f>
        <v/>
      </c>
      <c r="K15" s="31" t="str">
        <f>IF(AND('MAPA DE RIESGO'!$Z$71="Muy Alta",'MAPA DE RIESGO'!$AB$71="Leve"),CONCATENATE("R10C",'MAPA DE RIESGO'!$P$71),"")</f>
        <v/>
      </c>
      <c r="L15" s="31" t="str">
        <f>IF(AND('MAPA DE RIESGO'!$Z$72="Muy Alta",'MAPA DE RIESGO'!$AB$72="Leve"),CONCATENATE("R10C",'MAPA DE RIESGO'!$P$72),"")</f>
        <v/>
      </c>
      <c r="M15" s="31" t="str">
        <f>IF(AND('MAPA DE RIESGO'!$Z$73="Muy Alta",'MAPA DE RIESGO'!$AB$73="Leve"),CONCATENATE("R10C",'MAPA DE RIESGO'!$P$73),"")</f>
        <v/>
      </c>
      <c r="N15" s="31" t="str">
        <f>IF(AND('MAPA DE RIESGO'!$Z$74="Muy Alta",'MAPA DE RIESGO'!$AB$74="Leve"),CONCATENATE("R10C",'MAPA DE RIESGO'!$P$74),"")</f>
        <v/>
      </c>
      <c r="O15" s="32" t="str">
        <f>IF(AND('MAPA DE RIESGO'!$Z$75="Muy Alta",'MAPA DE RIESGO'!$AB$75="Leve"),CONCATENATE("R10C",'MAPA DE RIESGO'!$P$75),"")</f>
        <v/>
      </c>
      <c r="P15" s="23" t="str">
        <f>IF(AND('MAPA DE RIESGO'!$Z$70="Muy Alta",'MAPA DE RIESGO'!$AB$70="Menor"),CONCATENATE("R10C",'MAPA DE RIESGO'!$P$70),"")</f>
        <v/>
      </c>
      <c r="Q15" s="24" t="str">
        <f>IF(AND('MAPA DE RIESGO'!$Z$71="Muy Alta",'MAPA DE RIESGO'!$AB$71="Menor"),CONCATENATE("R10C",'MAPA DE RIESGO'!$P$71),"")</f>
        <v/>
      </c>
      <c r="R15" s="24" t="str">
        <f>IF(AND('MAPA DE RIESGO'!$Z$72="Muy Alta",'MAPA DE RIESGO'!$AB$72="Menor"),CONCATENATE("R10C",'MAPA DE RIESGO'!$P$72),"")</f>
        <v/>
      </c>
      <c r="S15" s="24" t="str">
        <f>IF(AND('MAPA DE RIESGO'!$Z$73="Muy Alta",'MAPA DE RIESGO'!$AB$73="Menor"),CONCATENATE("R10C",'MAPA DE RIESGO'!$P$73),"")</f>
        <v/>
      </c>
      <c r="T15" s="24" t="str">
        <f>IF(AND('MAPA DE RIESGO'!$Z$74="Muy Alta",'MAPA DE RIESGO'!$AB$74="Menor"),CONCATENATE("R10C",'MAPA DE RIESGO'!$P$74),"")</f>
        <v/>
      </c>
      <c r="U15" s="25" t="str">
        <f>IF(AND('MAPA DE RIESGO'!$Z$75="Muy Alta",'MAPA DE RIESGO'!$AB$75="Menor"),CONCATENATE("R10C",'MAPA DE RIESGO'!$P$75),"")</f>
        <v/>
      </c>
      <c r="V15" s="30" t="str">
        <f>IF(AND('MAPA DE RIESGO'!$Z$70="Muy Alta",'MAPA DE RIESGO'!$AB$70="Moderado"),CONCATENATE("R10C",'MAPA DE RIESGO'!$P$70),"")</f>
        <v/>
      </c>
      <c r="W15" s="31" t="str">
        <f>IF(AND('MAPA DE RIESGO'!$Z$71="Muy Alta",'MAPA DE RIESGO'!$AB$71="Moderado"),CONCATENATE("R10C",'MAPA DE RIESGO'!$P$71),"")</f>
        <v/>
      </c>
      <c r="X15" s="31" t="str">
        <f>IF(AND('MAPA DE RIESGO'!$Z$72="Muy Alta",'MAPA DE RIESGO'!$AB$72="Moderado"),CONCATENATE("R10C",'MAPA DE RIESGO'!$P$72),"")</f>
        <v/>
      </c>
      <c r="Y15" s="31" t="str">
        <f>IF(AND('MAPA DE RIESGO'!$Z$73="Muy Alta",'MAPA DE RIESGO'!$AB$73="Moderado"),CONCATENATE("R10C",'MAPA DE RIESGO'!$P$73),"")</f>
        <v/>
      </c>
      <c r="Z15" s="31" t="str">
        <f>IF(AND('MAPA DE RIESGO'!$Z$74="Muy Alta",'MAPA DE RIESGO'!$AB$74="Moderado"),CONCATENATE("R10C",'MAPA DE RIESGO'!$P$74),"")</f>
        <v/>
      </c>
      <c r="AA15" s="32" t="str">
        <f>IF(AND('MAPA DE RIESGO'!$Z$75="Muy Alta",'MAPA DE RIESGO'!$AB$75="Moderado"),CONCATENATE("R10C",'MAPA DE RIESGO'!$P$75),"")</f>
        <v/>
      </c>
      <c r="AB15" s="23" t="str">
        <f>IF(AND('MAPA DE RIESGO'!$Z$70="Muy Alta",'MAPA DE RIESGO'!$AB$70="Mayor"),CONCATENATE("R10C",'MAPA DE RIESGO'!$P$70),"")</f>
        <v/>
      </c>
      <c r="AC15" s="24" t="str">
        <f>IF(AND('MAPA DE RIESGO'!$Z$71="Muy Alta",'MAPA DE RIESGO'!$AB$71="Mayor"),CONCATENATE("R10C",'MAPA DE RIESGO'!$P$71),"")</f>
        <v/>
      </c>
      <c r="AD15" s="24" t="str">
        <f>IF(AND('MAPA DE RIESGO'!$Z$72="Muy Alta",'MAPA DE RIESGO'!$AB$72="Mayor"),CONCATENATE("R10C",'MAPA DE RIESGO'!$P$72),"")</f>
        <v/>
      </c>
      <c r="AE15" s="24" t="str">
        <f>IF(AND('MAPA DE RIESGO'!$Z$73="Muy Alta",'MAPA DE RIESGO'!$AB$73="Mayor"),CONCATENATE("R10C",'MAPA DE RIESGO'!$P$73),"")</f>
        <v/>
      </c>
      <c r="AF15" s="24" t="str">
        <f>IF(AND('MAPA DE RIESGO'!$Z$74="Muy Alta",'MAPA DE RIESGO'!$AB$74="Mayor"),CONCATENATE("R10C",'MAPA DE RIESGO'!$P$74),"")</f>
        <v/>
      </c>
      <c r="AG15" s="25" t="str">
        <f>IF(AND('MAPA DE RIESGO'!$Z$75="Muy Alta",'MAPA DE RIESGO'!$AB$75="Mayor"),CONCATENATE("R10C",'MAPA DE RIESGO'!$P$75),"")</f>
        <v/>
      </c>
      <c r="AH15" s="33" t="str">
        <f>IF(AND('MAPA DE RIESGO'!$Z$70="Muy Alta",'MAPA DE RIESGO'!$AB$70="Catastrófico"),CONCATENATE("R10C",'MAPA DE RIESGO'!$P$70),"")</f>
        <v/>
      </c>
      <c r="AI15" s="34" t="str">
        <f>IF(AND('MAPA DE RIESGO'!$Z$71="Muy Alta",'MAPA DE RIESGO'!$AB$71="Catastrófico"),CONCATENATE("R10C",'MAPA DE RIESGO'!$P$71),"")</f>
        <v/>
      </c>
      <c r="AJ15" s="34" t="str">
        <f>IF(AND('MAPA DE RIESGO'!$Z$72="Muy Alta",'MAPA DE RIESGO'!$AB$72="Catastrófico"),CONCATENATE("R10C",'MAPA DE RIESGO'!$P$72),"")</f>
        <v/>
      </c>
      <c r="AK15" s="34" t="str">
        <f>IF(AND('MAPA DE RIESGO'!$Z$73="Muy Alta",'MAPA DE RIESGO'!$AB$73="Catastrófico"),CONCATENATE("R10C",'MAPA DE RIESGO'!$P$73),"")</f>
        <v/>
      </c>
      <c r="AL15" s="34" t="str">
        <f>IF(AND('MAPA DE RIESGO'!$Z$74="Muy Alta",'MAPA DE RIESGO'!$AB$74="Catastrófico"),CONCATENATE("R10C",'MAPA DE RIESGO'!$P$74),"")</f>
        <v/>
      </c>
      <c r="AM15" s="35" t="str">
        <f>IF(AND('MAPA DE RIESGO'!$Z$75="Muy Alta",'MAPA DE RIESGO'!$AB$75="Catastrófico"),CONCATENATE("R10C",'MAPA DE RIESGO'!$P$75),"")</f>
        <v/>
      </c>
      <c r="AN15" s="55"/>
      <c r="AO15" s="491"/>
      <c r="AP15" s="492"/>
      <c r="AQ15" s="492"/>
      <c r="AR15" s="492"/>
      <c r="AS15" s="492"/>
      <c r="AT15" s="493"/>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426"/>
      <c r="C16" s="426"/>
      <c r="D16" s="427"/>
      <c r="E16" s="464" t="s">
        <v>106</v>
      </c>
      <c r="F16" s="465"/>
      <c r="G16" s="465"/>
      <c r="H16" s="465"/>
      <c r="I16" s="465"/>
      <c r="J16" s="36" t="str">
        <f ca="1">IF(AND('MAPA DE RIESGO'!$Z$16="Alta",'MAPA DE RIESGO'!$AB$16="Leve"),CONCATENATE("R1C",'MAPA DE RIESGO'!$P$16),"")</f>
        <v/>
      </c>
      <c r="K16" s="37" t="str">
        <f ca="1">IF(AND('MAPA DE RIESGO'!$Z$17="Alta",'MAPA DE RIESGO'!$AB$17="Leve"),CONCATENATE("R1C",'MAPA DE RIESGO'!$P$17),"")</f>
        <v/>
      </c>
      <c r="L16" s="37" t="str">
        <f>IF(AND('MAPA DE RIESGO'!$Z$18="Alta",'MAPA DE RIESGO'!$AB$18="Leve"),CONCATENATE("R1C",'MAPA DE RIESGO'!$P$18),"")</f>
        <v/>
      </c>
      <c r="M16" s="37" t="str">
        <f>IF(AND('MAPA DE RIESGO'!$Z$19="Alta",'MAPA DE RIESGO'!$AB$19="Leve"),CONCATENATE("R1C",'MAPA DE RIESGO'!$P$19),"")</f>
        <v/>
      </c>
      <c r="N16" s="37" t="str">
        <f>IF(AND('MAPA DE RIESGO'!$Z$20="Alta",'MAPA DE RIESGO'!$AB$20="Leve"),CONCATENATE("R1C",'MAPA DE RIESGO'!$P$20),"")</f>
        <v/>
      </c>
      <c r="O16" s="38" t="str">
        <f>IF(AND('MAPA DE RIESGO'!$Z$21="Alta",'MAPA DE RIESGO'!$AB$21="Leve"),CONCATENATE("R1C",'MAPA DE RIESGO'!$P$21),"")</f>
        <v/>
      </c>
      <c r="P16" s="36" t="str">
        <f ca="1">IF(AND('MAPA DE RIESGO'!$Z$16="Alta",'MAPA DE RIESGO'!$AB$16="Menor"),CONCATENATE("R1C",'MAPA DE RIESGO'!$P$16),"")</f>
        <v/>
      </c>
      <c r="Q16" s="37" t="str">
        <f ca="1">IF(AND('MAPA DE RIESGO'!$Z$17="Alta",'MAPA DE RIESGO'!$AB$17="Menor"),CONCATENATE("R1C",'MAPA DE RIESGO'!$P$17),"")</f>
        <v/>
      </c>
      <c r="R16" s="37" t="str">
        <f>IF(AND('MAPA DE RIESGO'!$Z$18="Alta",'MAPA DE RIESGO'!$AB$18="Menor"),CONCATENATE("R1C",'MAPA DE RIESGO'!$P$18),"")</f>
        <v/>
      </c>
      <c r="S16" s="37" t="str">
        <f>IF(AND('MAPA DE RIESGO'!$Z$19="Alta",'MAPA DE RIESGO'!$AB$19="Menor"),CONCATENATE("R1C",'MAPA DE RIESGO'!$P$19),"")</f>
        <v/>
      </c>
      <c r="T16" s="37" t="str">
        <f>IF(AND('MAPA DE RIESGO'!$Z$20="Alta",'MAPA DE RIESGO'!$AB$20="Menor"),CONCATENATE("R1C",'MAPA DE RIESGO'!$P$20),"")</f>
        <v/>
      </c>
      <c r="U16" s="38" t="str">
        <f>IF(AND('MAPA DE RIESGO'!$Z$21="Alta",'MAPA DE RIESGO'!$AB$21="Menor"),CONCATENATE("R1C",'MAPA DE RIESGO'!$P$21),"")</f>
        <v/>
      </c>
      <c r="V16" s="17" t="str">
        <f ca="1">IF(AND('MAPA DE RIESGO'!$Z$16="Alta",'MAPA DE RIESGO'!$AB$16="Moderado"),CONCATENATE("R1C",'MAPA DE RIESGO'!$P$16),"")</f>
        <v/>
      </c>
      <c r="W16" s="18" t="str">
        <f ca="1">IF(AND('MAPA DE RIESGO'!$Z$17="Alta",'MAPA DE RIESGO'!$AB$17="Moderado"),CONCATENATE("R1C",'MAPA DE RIESGO'!$P$17),"")</f>
        <v/>
      </c>
      <c r="X16" s="18" t="str">
        <f>IF(AND('MAPA DE RIESGO'!$Z$18="Alta",'MAPA DE RIESGO'!$AB$18="Moderado"),CONCATENATE("R1C",'MAPA DE RIESGO'!$P$18),"")</f>
        <v/>
      </c>
      <c r="Y16" s="18" t="str">
        <f>IF(AND('MAPA DE RIESGO'!$Z$19="Alta",'MAPA DE RIESGO'!$AB$19="Moderado"),CONCATENATE("R1C",'MAPA DE RIESGO'!$P$19),"")</f>
        <v/>
      </c>
      <c r="Z16" s="18" t="str">
        <f>IF(AND('MAPA DE RIESGO'!$Z$20="Alta",'MAPA DE RIESGO'!$AB$20="Moderado"),CONCATENATE("R1C",'MAPA DE RIESGO'!$P$20),"")</f>
        <v/>
      </c>
      <c r="AA16" s="19" t="str">
        <f>IF(AND('MAPA DE RIESGO'!$Z$21="Alta",'MAPA DE RIESGO'!$AB$21="Moderado"),CONCATENATE("R1C",'MAPA DE RIESGO'!$P$21),"")</f>
        <v/>
      </c>
      <c r="AB16" s="17" t="str">
        <f ca="1">IF(AND('MAPA DE RIESGO'!$Z$16="Alta",'MAPA DE RIESGO'!$AB$16="Mayor"),CONCATENATE("R1C",'MAPA DE RIESGO'!$P$16),"")</f>
        <v/>
      </c>
      <c r="AC16" s="18" t="str">
        <f ca="1">IF(AND('MAPA DE RIESGO'!$Z$17="Alta",'MAPA DE RIESGO'!$AB$17="Mayor"),CONCATENATE("R1C",'MAPA DE RIESGO'!$P$17),"")</f>
        <v/>
      </c>
      <c r="AD16" s="18" t="str">
        <f>IF(AND('MAPA DE RIESGO'!$Z$18="Alta",'MAPA DE RIESGO'!$AB$18="Mayor"),CONCATENATE("R1C",'MAPA DE RIESGO'!$P$18),"")</f>
        <v/>
      </c>
      <c r="AE16" s="18" t="str">
        <f>IF(AND('MAPA DE RIESGO'!$Z$19="Alta",'MAPA DE RIESGO'!$AB$19="Mayor"),CONCATENATE("R1C",'MAPA DE RIESGO'!$P$19),"")</f>
        <v/>
      </c>
      <c r="AF16" s="18" t="str">
        <f>IF(AND('MAPA DE RIESGO'!$Z$20="Alta",'MAPA DE RIESGO'!$AB$20="Mayor"),CONCATENATE("R1C",'MAPA DE RIESGO'!$P$20),"")</f>
        <v/>
      </c>
      <c r="AG16" s="19" t="str">
        <f>IF(AND('MAPA DE RIESGO'!$Z$21="Alta",'MAPA DE RIESGO'!$AB$21="Mayor"),CONCATENATE("R1C",'MAPA DE RIESGO'!$P$21),"")</f>
        <v/>
      </c>
      <c r="AH16" s="20" t="str">
        <f ca="1">IF(AND('MAPA DE RIESGO'!$Z$16="Alta",'MAPA DE RIESGO'!$AB$16="Catastrófico"),CONCATENATE("R1C",'MAPA DE RIESGO'!$P$16),"")</f>
        <v/>
      </c>
      <c r="AI16" s="21" t="str">
        <f ca="1">IF(AND('MAPA DE RIESGO'!$Z$17="Alta",'MAPA DE RIESGO'!$AB$17="Catastrófico"),CONCATENATE("R1C",'MAPA DE RIESGO'!$P$17),"")</f>
        <v/>
      </c>
      <c r="AJ16" s="21" t="str">
        <f>IF(AND('MAPA DE RIESGO'!$Z$18="Alta",'MAPA DE RIESGO'!$AB$18="Catastrófico"),CONCATENATE("R1C",'MAPA DE RIESGO'!$P$18),"")</f>
        <v/>
      </c>
      <c r="AK16" s="21" t="str">
        <f>IF(AND('MAPA DE RIESGO'!$Z$19="Alta",'MAPA DE RIESGO'!$AB$19="Catastrófico"),CONCATENATE("R1C",'MAPA DE RIESGO'!$P$19),"")</f>
        <v/>
      </c>
      <c r="AL16" s="21" t="str">
        <f>IF(AND('MAPA DE RIESGO'!$Z$20="Alta",'MAPA DE RIESGO'!$AB$20="Catastrófico"),CONCATENATE("R1C",'MAPA DE RIESGO'!$P$20),"")</f>
        <v/>
      </c>
      <c r="AM16" s="22" t="str">
        <f>IF(AND('MAPA DE RIESGO'!$Z$21="Alta",'MAPA DE RIESGO'!$AB$21="Catastrófico"),CONCATENATE("R1C",'MAPA DE RIESGO'!$P$21),"")</f>
        <v/>
      </c>
      <c r="AN16" s="55"/>
      <c r="AO16" s="474" t="s">
        <v>72</v>
      </c>
      <c r="AP16" s="475"/>
      <c r="AQ16" s="475"/>
      <c r="AR16" s="475"/>
      <c r="AS16" s="475"/>
      <c r="AT16" s="476"/>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426"/>
      <c r="C17" s="426"/>
      <c r="D17" s="427"/>
      <c r="E17" s="483"/>
      <c r="F17" s="484"/>
      <c r="G17" s="484"/>
      <c r="H17" s="484"/>
      <c r="I17" s="484"/>
      <c r="J17" s="39" t="str">
        <f>IF(AND('MAPA DE RIESGO'!$Z$22="Alta",'MAPA DE RIESGO'!$AB$22="Leve"),CONCATENATE("R2C",'MAPA DE RIESGO'!$P$22),"")</f>
        <v/>
      </c>
      <c r="K17" s="40" t="str">
        <f>IF(AND('MAPA DE RIESGO'!$Z$23="Alta",'MAPA DE RIESGO'!$AB$23="Leve"),CONCATENATE("R2C",'MAPA DE RIESGO'!$P$23),"")</f>
        <v/>
      </c>
      <c r="L17" s="40" t="str">
        <f>IF(AND('MAPA DE RIESGO'!$Z$24="Alta",'MAPA DE RIESGO'!$AB$24="Leve"),CONCATENATE("R2C",'MAPA DE RIESGO'!$P$24),"")</f>
        <v/>
      </c>
      <c r="M17" s="40" t="str">
        <f>IF(AND('MAPA DE RIESGO'!$Z$25="Alta",'MAPA DE RIESGO'!$AB$25="Leve"),CONCATENATE("R2C",'MAPA DE RIESGO'!$P$25),"")</f>
        <v/>
      </c>
      <c r="N17" s="40" t="str">
        <f>IF(AND('MAPA DE RIESGO'!$Z$26="Alta",'MAPA DE RIESGO'!$AB$26="Leve"),CONCATENATE("R2C",'MAPA DE RIESGO'!$P$26),"")</f>
        <v/>
      </c>
      <c r="O17" s="41" t="str">
        <f>IF(AND('MAPA DE RIESGO'!$Z$27="Alta",'MAPA DE RIESGO'!$AB$27="Leve"),CONCATENATE("R2C",'MAPA DE RIESGO'!$P$27),"")</f>
        <v/>
      </c>
      <c r="P17" s="39" t="str">
        <f>IF(AND('MAPA DE RIESGO'!$Z$22="Alta",'MAPA DE RIESGO'!$AB$22="Menor"),CONCATENATE("R2C",'MAPA DE RIESGO'!$P$22),"")</f>
        <v/>
      </c>
      <c r="Q17" s="40" t="str">
        <f>IF(AND('MAPA DE RIESGO'!$Z$23="Alta",'MAPA DE RIESGO'!$AB$23="Menor"),CONCATENATE("R2C",'MAPA DE RIESGO'!$P$23),"")</f>
        <v/>
      </c>
      <c r="R17" s="40" t="str">
        <f>IF(AND('MAPA DE RIESGO'!$Z$24="Alta",'MAPA DE RIESGO'!$AB$24="Menor"),CONCATENATE("R2C",'MAPA DE RIESGO'!$P$24),"")</f>
        <v/>
      </c>
      <c r="S17" s="40" t="str">
        <f>IF(AND('MAPA DE RIESGO'!$Z$25="Alta",'MAPA DE RIESGO'!$AB$25="Menor"),CONCATENATE("R2C",'MAPA DE RIESGO'!$P$25),"")</f>
        <v/>
      </c>
      <c r="T17" s="40" t="str">
        <f>IF(AND('MAPA DE RIESGO'!$Z$26="Alta",'MAPA DE RIESGO'!$AB$26="Menor"),CONCATENATE("R2C",'MAPA DE RIESGO'!$P$26),"")</f>
        <v/>
      </c>
      <c r="U17" s="41" t="str">
        <f>IF(AND('MAPA DE RIESGO'!$Z$27="Alta",'MAPA DE RIESGO'!$AB$27="Menor"),CONCATENATE("R2C",'MAPA DE RIESGO'!$P$27),"")</f>
        <v/>
      </c>
      <c r="V17" s="23" t="str">
        <f>IF(AND('MAPA DE RIESGO'!$Z$22="Alta",'MAPA DE RIESGO'!$AB$22="Moderado"),CONCATENATE("R2C",'MAPA DE RIESGO'!$P$22),"")</f>
        <v/>
      </c>
      <c r="W17" s="24" t="str">
        <f>IF(AND('MAPA DE RIESGO'!$Z$23="Alta",'MAPA DE RIESGO'!$AB$23="Moderado"),CONCATENATE("R2C",'MAPA DE RIESGO'!$P$23),"")</f>
        <v/>
      </c>
      <c r="X17" s="24" t="str">
        <f>IF(AND('MAPA DE RIESGO'!$Z$24="Alta",'MAPA DE RIESGO'!$AB$24="Moderado"),CONCATENATE("R2C",'MAPA DE RIESGO'!$P$24),"")</f>
        <v/>
      </c>
      <c r="Y17" s="24" t="str">
        <f>IF(AND('MAPA DE RIESGO'!$Z$25="Alta",'MAPA DE RIESGO'!$AB$25="Moderado"),CONCATENATE("R2C",'MAPA DE RIESGO'!$P$25),"")</f>
        <v/>
      </c>
      <c r="Z17" s="24" t="str">
        <f>IF(AND('MAPA DE RIESGO'!$Z$26="Alta",'MAPA DE RIESGO'!$AB$26="Moderado"),CONCATENATE("R2C",'MAPA DE RIESGO'!$P$26),"")</f>
        <v/>
      </c>
      <c r="AA17" s="25" t="str">
        <f>IF(AND('MAPA DE RIESGO'!$Z$27="Alta",'MAPA DE RIESGO'!$AB$27="Moderado"),CONCATENATE("R2C",'MAPA DE RIESGO'!$P$27),"")</f>
        <v/>
      </c>
      <c r="AB17" s="23" t="str">
        <f>IF(AND('MAPA DE RIESGO'!$Z$22="Alta",'MAPA DE RIESGO'!$AB$22="Mayor"),CONCATENATE("R2C",'MAPA DE RIESGO'!$P$22),"")</f>
        <v/>
      </c>
      <c r="AC17" s="24" t="str">
        <f>IF(AND('MAPA DE RIESGO'!$Z$23="Alta",'MAPA DE RIESGO'!$AB$23="Mayor"),CONCATENATE("R2C",'MAPA DE RIESGO'!$P$23),"")</f>
        <v/>
      </c>
      <c r="AD17" s="24" t="str">
        <f>IF(AND('MAPA DE RIESGO'!$Z$24="Alta",'MAPA DE RIESGO'!$AB$24="Mayor"),CONCATENATE("R2C",'MAPA DE RIESGO'!$P$24),"")</f>
        <v/>
      </c>
      <c r="AE17" s="24" t="str">
        <f>IF(AND('MAPA DE RIESGO'!$Z$25="Alta",'MAPA DE RIESGO'!$AB$25="Mayor"),CONCATENATE("R2C",'MAPA DE RIESGO'!$P$25),"")</f>
        <v/>
      </c>
      <c r="AF17" s="24" t="str">
        <f>IF(AND('MAPA DE RIESGO'!$Z$26="Alta",'MAPA DE RIESGO'!$AB$26="Mayor"),CONCATENATE("R2C",'MAPA DE RIESGO'!$P$26),"")</f>
        <v/>
      </c>
      <c r="AG17" s="25" t="str">
        <f>IF(AND('MAPA DE RIESGO'!$Z$27="Alta",'MAPA DE RIESGO'!$AB$27="Mayor"),CONCATENATE("R2C",'MAPA DE RIESGO'!$P$27),"")</f>
        <v/>
      </c>
      <c r="AH17" s="26" t="str">
        <f>IF(AND('MAPA DE RIESGO'!$Z$22="Alta",'MAPA DE RIESGO'!$AB$22="Catastrófico"),CONCATENATE("R2C",'MAPA DE RIESGO'!$P$22),"")</f>
        <v/>
      </c>
      <c r="AI17" s="27" t="str">
        <f>IF(AND('MAPA DE RIESGO'!$Z$23="Alta",'MAPA DE RIESGO'!$AB$23="Catastrófico"),CONCATENATE("R2C",'MAPA DE RIESGO'!$P$23),"")</f>
        <v/>
      </c>
      <c r="AJ17" s="27" t="str">
        <f>IF(AND('MAPA DE RIESGO'!$Z$24="Alta",'MAPA DE RIESGO'!$AB$24="Catastrófico"),CONCATENATE("R2C",'MAPA DE RIESGO'!$P$24),"")</f>
        <v/>
      </c>
      <c r="AK17" s="27" t="str">
        <f>IF(AND('MAPA DE RIESGO'!$Z$25="Alta",'MAPA DE RIESGO'!$AB$25="Catastrófico"),CONCATENATE("R2C",'MAPA DE RIESGO'!$P$25),"")</f>
        <v/>
      </c>
      <c r="AL17" s="27" t="str">
        <f>IF(AND('MAPA DE RIESGO'!$Z$26="Alta",'MAPA DE RIESGO'!$AB$26="Catastrófico"),CONCATENATE("R2C",'MAPA DE RIESGO'!$P$26),"")</f>
        <v/>
      </c>
      <c r="AM17" s="28" t="str">
        <f>IF(AND('MAPA DE RIESGO'!$Z$27="Alta",'MAPA DE RIESGO'!$AB$27="Catastrófico"),CONCATENATE("R2C",'MAPA DE RIESGO'!$P$27),"")</f>
        <v/>
      </c>
      <c r="AN17" s="55"/>
      <c r="AO17" s="477"/>
      <c r="AP17" s="478"/>
      <c r="AQ17" s="478"/>
      <c r="AR17" s="478"/>
      <c r="AS17" s="478"/>
      <c r="AT17" s="479"/>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426"/>
      <c r="C18" s="426"/>
      <c r="D18" s="427"/>
      <c r="E18" s="467"/>
      <c r="F18" s="468"/>
      <c r="G18" s="468"/>
      <c r="H18" s="468"/>
      <c r="I18" s="484"/>
      <c r="J18" s="39" t="str">
        <f>IF(AND('MAPA DE RIESGO'!$Z$28="Alta",'MAPA DE RIESGO'!$AB$28="Leve"),CONCATENATE("R3C",'MAPA DE RIESGO'!$P$28),"")</f>
        <v/>
      </c>
      <c r="K18" s="40" t="str">
        <f>IF(AND('MAPA DE RIESGO'!$Z$29="Alta",'MAPA DE RIESGO'!$AB$29="Leve"),CONCATENATE("R3C",'MAPA DE RIESGO'!$P$29),"")</f>
        <v/>
      </c>
      <c r="L18" s="40" t="str">
        <f>IF(AND('MAPA DE RIESGO'!$Z$30="Alta",'MAPA DE RIESGO'!$AB$30="Leve"),CONCATENATE("R3C",'MAPA DE RIESGO'!$P$30),"")</f>
        <v/>
      </c>
      <c r="M18" s="40" t="str">
        <f>IF(AND('MAPA DE RIESGO'!$Z$31="Alta",'MAPA DE RIESGO'!$AB$31="Leve"),CONCATENATE("R3C",'MAPA DE RIESGO'!$P$31),"")</f>
        <v/>
      </c>
      <c r="N18" s="40" t="str">
        <f>IF(AND('MAPA DE RIESGO'!$Z$32="Alta",'MAPA DE RIESGO'!$AB$32="Leve"),CONCATENATE("R3C",'MAPA DE RIESGO'!$P$32),"")</f>
        <v/>
      </c>
      <c r="O18" s="41" t="str">
        <f>IF(AND('MAPA DE RIESGO'!$Z$33="Alta",'MAPA DE RIESGO'!$AB$33="Leve"),CONCATENATE("R3C",'MAPA DE RIESGO'!$P$33),"")</f>
        <v/>
      </c>
      <c r="P18" s="39" t="str">
        <f>IF(AND('MAPA DE RIESGO'!$Z$28="Alta",'MAPA DE RIESGO'!$AB$28="Menor"),CONCATENATE("R3C",'MAPA DE RIESGO'!$P$28),"")</f>
        <v/>
      </c>
      <c r="Q18" s="40" t="str">
        <f>IF(AND('MAPA DE RIESGO'!$Z$29="Alta",'MAPA DE RIESGO'!$AB$29="Menor"),CONCATENATE("R3C",'MAPA DE RIESGO'!$P$29),"")</f>
        <v/>
      </c>
      <c r="R18" s="40" t="str">
        <f>IF(AND('MAPA DE RIESGO'!$Z$30="Alta",'MAPA DE RIESGO'!$AB$30="Menor"),CONCATENATE("R3C",'MAPA DE RIESGO'!$P$30),"")</f>
        <v/>
      </c>
      <c r="S18" s="40" t="str">
        <f>IF(AND('MAPA DE RIESGO'!$Z$31="Alta",'MAPA DE RIESGO'!$AB$31="Menor"),CONCATENATE("R3C",'MAPA DE RIESGO'!$P$31),"")</f>
        <v/>
      </c>
      <c r="T18" s="40" t="str">
        <f>IF(AND('MAPA DE RIESGO'!$Z$32="Alta",'MAPA DE RIESGO'!$AB$32="Menor"),CONCATENATE("R3C",'MAPA DE RIESGO'!$P$32),"")</f>
        <v/>
      </c>
      <c r="U18" s="41" t="str">
        <f>IF(AND('MAPA DE RIESGO'!$Z$33="Alta",'MAPA DE RIESGO'!$AB$33="Menor"),CONCATENATE("R3C",'MAPA DE RIESGO'!$P$33),"")</f>
        <v/>
      </c>
      <c r="V18" s="23" t="str">
        <f>IF(AND('MAPA DE RIESGO'!$Z$28="Alta",'MAPA DE RIESGO'!$AB$28="Moderado"),CONCATENATE("R3C",'MAPA DE RIESGO'!$P$28),"")</f>
        <v/>
      </c>
      <c r="W18" s="24" t="str">
        <f>IF(AND('MAPA DE RIESGO'!$Z$29="Alta",'MAPA DE RIESGO'!$AB$29="Moderado"),CONCATENATE("R3C",'MAPA DE RIESGO'!$P$29),"")</f>
        <v/>
      </c>
      <c r="X18" s="24" t="str">
        <f>IF(AND('MAPA DE RIESGO'!$Z$30="Alta",'MAPA DE RIESGO'!$AB$30="Moderado"),CONCATENATE("R3C",'MAPA DE RIESGO'!$P$30),"")</f>
        <v/>
      </c>
      <c r="Y18" s="24" t="str">
        <f>IF(AND('MAPA DE RIESGO'!$Z$31="Alta",'MAPA DE RIESGO'!$AB$31="Moderado"),CONCATENATE("R3C",'MAPA DE RIESGO'!$P$31),"")</f>
        <v/>
      </c>
      <c r="Z18" s="24" t="str">
        <f>IF(AND('MAPA DE RIESGO'!$Z$32="Alta",'MAPA DE RIESGO'!$AB$32="Moderado"),CONCATENATE("R3C",'MAPA DE RIESGO'!$P$32),"")</f>
        <v/>
      </c>
      <c r="AA18" s="25" t="str">
        <f>IF(AND('MAPA DE RIESGO'!$Z$33="Alta",'MAPA DE RIESGO'!$AB$33="Moderado"),CONCATENATE("R3C",'MAPA DE RIESGO'!$P$33),"")</f>
        <v/>
      </c>
      <c r="AB18" s="23" t="str">
        <f>IF(AND('MAPA DE RIESGO'!$Z$28="Alta",'MAPA DE RIESGO'!$AB$28="Mayor"),CONCATENATE("R3C",'MAPA DE RIESGO'!$P$28),"")</f>
        <v/>
      </c>
      <c r="AC18" s="24" t="str">
        <f>IF(AND('MAPA DE RIESGO'!$Z$29="Alta",'MAPA DE RIESGO'!$AB$29="Mayor"),CONCATENATE("R3C",'MAPA DE RIESGO'!$P$29),"")</f>
        <v/>
      </c>
      <c r="AD18" s="24" t="str">
        <f>IF(AND('MAPA DE RIESGO'!$Z$30="Alta",'MAPA DE RIESGO'!$AB$30="Mayor"),CONCATENATE("R3C",'MAPA DE RIESGO'!$P$30),"")</f>
        <v/>
      </c>
      <c r="AE18" s="24" t="str">
        <f>IF(AND('MAPA DE RIESGO'!$Z$31="Alta",'MAPA DE RIESGO'!$AB$31="Mayor"),CONCATENATE("R3C",'MAPA DE RIESGO'!$P$31),"")</f>
        <v/>
      </c>
      <c r="AF18" s="24" t="str">
        <f>IF(AND('MAPA DE RIESGO'!$Z$32="Alta",'MAPA DE RIESGO'!$AB$32="Mayor"),CONCATENATE("R3C",'MAPA DE RIESGO'!$P$32),"")</f>
        <v/>
      </c>
      <c r="AG18" s="25" t="str">
        <f>IF(AND('MAPA DE RIESGO'!$Z$33="Alta",'MAPA DE RIESGO'!$AB$33="Mayor"),CONCATENATE("R3C",'MAPA DE RIESGO'!$P$33),"")</f>
        <v/>
      </c>
      <c r="AH18" s="26" t="str">
        <f>IF(AND('MAPA DE RIESGO'!$Z$28="Alta",'MAPA DE RIESGO'!$AB$28="Catastrófico"),CONCATENATE("R3C",'MAPA DE RIESGO'!$P$28),"")</f>
        <v/>
      </c>
      <c r="AI18" s="27" t="str">
        <f>IF(AND('MAPA DE RIESGO'!$Z$29="Alta",'MAPA DE RIESGO'!$AB$29="Catastrófico"),CONCATENATE("R3C",'MAPA DE RIESGO'!$P$29),"")</f>
        <v/>
      </c>
      <c r="AJ18" s="27" t="str">
        <f>IF(AND('MAPA DE RIESGO'!$Z$30="Alta",'MAPA DE RIESGO'!$AB$30="Catastrófico"),CONCATENATE("R3C",'MAPA DE RIESGO'!$P$30),"")</f>
        <v/>
      </c>
      <c r="AK18" s="27" t="str">
        <f>IF(AND('MAPA DE RIESGO'!$Z$31="Alta",'MAPA DE RIESGO'!$AB$31="Catastrófico"),CONCATENATE("R3C",'MAPA DE RIESGO'!$P$31),"")</f>
        <v/>
      </c>
      <c r="AL18" s="27" t="str">
        <f>IF(AND('MAPA DE RIESGO'!$Z$32="Alta",'MAPA DE RIESGO'!$AB$32="Catastrófico"),CONCATENATE("R3C",'MAPA DE RIESGO'!$P$32),"")</f>
        <v/>
      </c>
      <c r="AM18" s="28" t="str">
        <f>IF(AND('MAPA DE RIESGO'!$Z$33="Alta",'MAPA DE RIESGO'!$AB$33="Catastrófico"),CONCATENATE("R3C",'MAPA DE RIESGO'!$P$33),"")</f>
        <v/>
      </c>
      <c r="AN18" s="55"/>
      <c r="AO18" s="477"/>
      <c r="AP18" s="478"/>
      <c r="AQ18" s="478"/>
      <c r="AR18" s="478"/>
      <c r="AS18" s="478"/>
      <c r="AT18" s="479"/>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426"/>
      <c r="C19" s="426"/>
      <c r="D19" s="427"/>
      <c r="E19" s="467"/>
      <c r="F19" s="468"/>
      <c r="G19" s="468"/>
      <c r="H19" s="468"/>
      <c r="I19" s="484"/>
      <c r="J19" s="39" t="str">
        <f>IF(AND('MAPA DE RIESGO'!$Z$34="Alta",'MAPA DE RIESGO'!$AB$34="Leve"),CONCATENATE("R4C",'MAPA DE RIESGO'!$P$34),"")</f>
        <v/>
      </c>
      <c r="K19" s="40" t="str">
        <f>IF(AND('MAPA DE RIESGO'!$Z$35="Alta",'MAPA DE RIESGO'!$AB$35="Leve"),CONCATENATE("R4C",'MAPA DE RIESGO'!$P$35),"")</f>
        <v/>
      </c>
      <c r="L19" s="40" t="str">
        <f>IF(AND('MAPA DE RIESGO'!$Z$36="Alta",'MAPA DE RIESGO'!$AB$36="Leve"),CONCATENATE("R4C",'MAPA DE RIESGO'!$P$36),"")</f>
        <v/>
      </c>
      <c r="M19" s="40" t="str">
        <f>IF(AND('MAPA DE RIESGO'!$Z$37="Alta",'MAPA DE RIESGO'!$AB$37="Leve"),CONCATENATE("R4C",'MAPA DE RIESGO'!$P$37),"")</f>
        <v/>
      </c>
      <c r="N19" s="40" t="str">
        <f>IF(AND('MAPA DE RIESGO'!$Z$38="Alta",'MAPA DE RIESGO'!$AB$38="Leve"),CONCATENATE("R4C",'MAPA DE RIESGO'!$P$38),"")</f>
        <v/>
      </c>
      <c r="O19" s="41" t="str">
        <f>IF(AND('MAPA DE RIESGO'!$Z$39="Alta",'MAPA DE RIESGO'!$AB$39="Leve"),CONCATENATE("R4C",'MAPA DE RIESGO'!$P$39),"")</f>
        <v/>
      </c>
      <c r="P19" s="39" t="str">
        <f>IF(AND('MAPA DE RIESGO'!$Z$34="Alta",'MAPA DE RIESGO'!$AB$34="Menor"),CONCATENATE("R4C",'MAPA DE RIESGO'!$P$34),"")</f>
        <v/>
      </c>
      <c r="Q19" s="40" t="str">
        <f>IF(AND('MAPA DE RIESGO'!$Z$35="Alta",'MAPA DE RIESGO'!$AB$35="Menor"),CONCATENATE("R4C",'MAPA DE RIESGO'!$P$35),"")</f>
        <v/>
      </c>
      <c r="R19" s="40" t="str">
        <f>IF(AND('MAPA DE RIESGO'!$Z$36="Alta",'MAPA DE RIESGO'!$AB$36="Menor"),CONCATENATE("R4C",'MAPA DE RIESGO'!$P$36),"")</f>
        <v/>
      </c>
      <c r="S19" s="40" t="str">
        <f>IF(AND('MAPA DE RIESGO'!$Z$37="Alta",'MAPA DE RIESGO'!$AB$37="Menor"),CONCATENATE("R4C",'MAPA DE RIESGO'!$P$37),"")</f>
        <v/>
      </c>
      <c r="T19" s="40" t="str">
        <f>IF(AND('MAPA DE RIESGO'!$Z$38="Alta",'MAPA DE RIESGO'!$AB$38="Menor"),CONCATENATE("R4C",'MAPA DE RIESGO'!$P$38),"")</f>
        <v/>
      </c>
      <c r="U19" s="41" t="str">
        <f>IF(AND('MAPA DE RIESGO'!$Z$39="Alta",'MAPA DE RIESGO'!$AB$39="Menor"),CONCATENATE("R4C",'MAPA DE RIESGO'!$P$39),"")</f>
        <v/>
      </c>
      <c r="V19" s="23" t="str">
        <f>IF(AND('MAPA DE RIESGO'!$Z$34="Alta",'MAPA DE RIESGO'!$AB$34="Moderado"),CONCATENATE("R4C",'MAPA DE RIESGO'!$P$34),"")</f>
        <v/>
      </c>
      <c r="W19" s="24" t="str">
        <f>IF(AND('MAPA DE RIESGO'!$Z$35="Alta",'MAPA DE RIESGO'!$AB$35="Moderado"),CONCATENATE("R4C",'MAPA DE RIESGO'!$P$35),"")</f>
        <v/>
      </c>
      <c r="X19" s="29" t="str">
        <f>IF(AND('MAPA DE RIESGO'!$Z$36="Alta",'MAPA DE RIESGO'!$AB$36="Moderado"),CONCATENATE("R4C",'MAPA DE RIESGO'!$P$36),"")</f>
        <v/>
      </c>
      <c r="Y19" s="29" t="str">
        <f>IF(AND('MAPA DE RIESGO'!$Z$37="Alta",'MAPA DE RIESGO'!$AB$37="Moderado"),CONCATENATE("R4C",'MAPA DE RIESGO'!$P$37),"")</f>
        <v/>
      </c>
      <c r="Z19" s="29" t="str">
        <f>IF(AND('MAPA DE RIESGO'!$Z$38="Alta",'MAPA DE RIESGO'!$AB$38="Moderado"),CONCATENATE("R4C",'MAPA DE RIESGO'!$P$38),"")</f>
        <v/>
      </c>
      <c r="AA19" s="25" t="str">
        <f>IF(AND('MAPA DE RIESGO'!$Z$39="Alta",'MAPA DE RIESGO'!$AB$39="Moderado"),CONCATENATE("R4C",'MAPA DE RIESGO'!$P$39),"")</f>
        <v/>
      </c>
      <c r="AB19" s="23" t="str">
        <f>IF(AND('MAPA DE RIESGO'!$Z$34="Alta",'MAPA DE RIESGO'!$AB$34="Mayor"),CONCATENATE("R4C",'MAPA DE RIESGO'!$P$34),"")</f>
        <v/>
      </c>
      <c r="AC19" s="24" t="str">
        <f>IF(AND('MAPA DE RIESGO'!$Z$35="Alta",'MAPA DE RIESGO'!$AB$35="Mayor"),CONCATENATE("R4C",'MAPA DE RIESGO'!$P$35),"")</f>
        <v/>
      </c>
      <c r="AD19" s="29" t="str">
        <f>IF(AND('MAPA DE RIESGO'!$Z$36="Alta",'MAPA DE RIESGO'!$AB$36="Mayor"),CONCATENATE("R4C",'MAPA DE RIESGO'!$P$36),"")</f>
        <v/>
      </c>
      <c r="AE19" s="29" t="str">
        <f>IF(AND('MAPA DE RIESGO'!$Z$37="Alta",'MAPA DE RIESGO'!$AB$37="Mayor"),CONCATENATE("R4C",'MAPA DE RIESGO'!$P$37),"")</f>
        <v/>
      </c>
      <c r="AF19" s="29" t="str">
        <f>IF(AND('MAPA DE RIESGO'!$Z$38="Alta",'MAPA DE RIESGO'!$AB$38="Mayor"),CONCATENATE("R4C",'MAPA DE RIESGO'!$P$38),"")</f>
        <v/>
      </c>
      <c r="AG19" s="25" t="str">
        <f>IF(AND('MAPA DE RIESGO'!$Z$39="Alta",'MAPA DE RIESGO'!$AB$39="Mayor"),CONCATENATE("R4C",'MAPA DE RIESGO'!$P$39),"")</f>
        <v/>
      </c>
      <c r="AH19" s="26" t="str">
        <f>IF(AND('MAPA DE RIESGO'!$Z$34="Alta",'MAPA DE RIESGO'!$AB$34="Catastrófico"),CONCATENATE("R4C",'MAPA DE RIESGO'!$P$34),"")</f>
        <v/>
      </c>
      <c r="AI19" s="27" t="str">
        <f>IF(AND('MAPA DE RIESGO'!$Z$35="Alta",'MAPA DE RIESGO'!$AB$35="Catastrófico"),CONCATENATE("R4C",'MAPA DE RIESGO'!$P$35),"")</f>
        <v/>
      </c>
      <c r="AJ19" s="27" t="str">
        <f>IF(AND('MAPA DE RIESGO'!$Z$36="Alta",'MAPA DE RIESGO'!$AB$36="Catastrófico"),CONCATENATE("R4C",'MAPA DE RIESGO'!$P$36),"")</f>
        <v/>
      </c>
      <c r="AK19" s="27" t="str">
        <f>IF(AND('MAPA DE RIESGO'!$Z$37="Alta",'MAPA DE RIESGO'!$AB$37="Catastrófico"),CONCATENATE("R4C",'MAPA DE RIESGO'!$P$37),"")</f>
        <v/>
      </c>
      <c r="AL19" s="27" t="str">
        <f>IF(AND('MAPA DE RIESGO'!$Z$38="Alta",'MAPA DE RIESGO'!$AB$38="Catastrófico"),CONCATENATE("R4C",'MAPA DE RIESGO'!$P$38),"")</f>
        <v/>
      </c>
      <c r="AM19" s="28" t="str">
        <f>IF(AND('MAPA DE RIESGO'!$Z$39="Alta",'MAPA DE RIESGO'!$AB$39="Catastrófico"),CONCATENATE("R4C",'MAPA DE RIESGO'!$P$39),"")</f>
        <v/>
      </c>
      <c r="AN19" s="55"/>
      <c r="AO19" s="477"/>
      <c r="AP19" s="478"/>
      <c r="AQ19" s="478"/>
      <c r="AR19" s="478"/>
      <c r="AS19" s="478"/>
      <c r="AT19" s="479"/>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426"/>
      <c r="C20" s="426"/>
      <c r="D20" s="427"/>
      <c r="E20" s="467"/>
      <c r="F20" s="468"/>
      <c r="G20" s="468"/>
      <c r="H20" s="468"/>
      <c r="I20" s="484"/>
      <c r="J20" s="39" t="str">
        <f>IF(AND('MAPA DE RIESGO'!$Z$40="Alta",'MAPA DE RIESGO'!$AB$40="Leve"),CONCATENATE("R5C",'MAPA DE RIESGO'!$P$40),"")</f>
        <v/>
      </c>
      <c r="K20" s="40" t="str">
        <f>IF(AND('MAPA DE RIESGO'!$Z$41="Alta",'MAPA DE RIESGO'!$AB$41="Leve"),CONCATENATE("R5C",'MAPA DE RIESGO'!$P$41),"")</f>
        <v/>
      </c>
      <c r="L20" s="40" t="str">
        <f>IF(AND('MAPA DE RIESGO'!$Z$42="Alta",'MAPA DE RIESGO'!$AB$42="Leve"),CONCATENATE("R5C",'MAPA DE RIESGO'!$P$42),"")</f>
        <v/>
      </c>
      <c r="M20" s="40" t="str">
        <f>IF(AND('MAPA DE RIESGO'!$Z$43="Alta",'MAPA DE RIESGO'!$AB$43="Leve"),CONCATENATE("R5C",'MAPA DE RIESGO'!$P$43),"")</f>
        <v/>
      </c>
      <c r="N20" s="40" t="str">
        <f>IF(AND('MAPA DE RIESGO'!$Z$44="Alta",'MAPA DE RIESGO'!$AB$44="Leve"),CONCATENATE("R5C",'MAPA DE RIESGO'!$P$44),"")</f>
        <v/>
      </c>
      <c r="O20" s="41" t="str">
        <f>IF(AND('MAPA DE RIESGO'!$Z$45="Alta",'MAPA DE RIESGO'!$AB$45="Leve"),CONCATENATE("R5C",'MAPA DE RIESGO'!$P$45),"")</f>
        <v/>
      </c>
      <c r="P20" s="39" t="str">
        <f>IF(AND('MAPA DE RIESGO'!$Z$40="Alta",'MAPA DE RIESGO'!$AB$40="Menor"),CONCATENATE("R5C",'MAPA DE RIESGO'!$P$40),"")</f>
        <v/>
      </c>
      <c r="Q20" s="40" t="str">
        <f>IF(AND('MAPA DE RIESGO'!$Z$41="Alta",'MAPA DE RIESGO'!$AB$41="Menor"),CONCATENATE("R5C",'MAPA DE RIESGO'!$P$41),"")</f>
        <v/>
      </c>
      <c r="R20" s="40" t="str">
        <f>IF(AND('MAPA DE RIESGO'!$Z$42="Alta",'MAPA DE RIESGO'!$AB$42="Menor"),CONCATENATE("R5C",'MAPA DE RIESGO'!$P$42),"")</f>
        <v/>
      </c>
      <c r="S20" s="40" t="str">
        <f>IF(AND('MAPA DE RIESGO'!$Z$43="Alta",'MAPA DE RIESGO'!$AB$43="Menor"),CONCATENATE("R5C",'MAPA DE RIESGO'!$P$43),"")</f>
        <v/>
      </c>
      <c r="T20" s="40" t="str">
        <f>IF(AND('MAPA DE RIESGO'!$Z$44="Alta",'MAPA DE RIESGO'!$AB$44="Menor"),CONCATENATE("R5C",'MAPA DE RIESGO'!$P$44),"")</f>
        <v/>
      </c>
      <c r="U20" s="41" t="str">
        <f>IF(AND('MAPA DE RIESGO'!$Z$45="Alta",'MAPA DE RIESGO'!$AB$45="Menor"),CONCATENATE("R5C",'MAPA DE RIESGO'!$P$45),"")</f>
        <v/>
      </c>
      <c r="V20" s="23" t="str">
        <f>IF(AND('MAPA DE RIESGO'!$Z$40="Alta",'MAPA DE RIESGO'!$AB$40="Moderado"),CONCATENATE("R5C",'MAPA DE RIESGO'!$P$40),"")</f>
        <v/>
      </c>
      <c r="W20" s="24" t="str">
        <f>IF(AND('MAPA DE RIESGO'!$Z$41="Alta",'MAPA DE RIESGO'!$AB$41="Moderado"),CONCATENATE("R5C",'MAPA DE RIESGO'!$P$41),"")</f>
        <v/>
      </c>
      <c r="X20" s="29" t="str">
        <f>IF(AND('MAPA DE RIESGO'!$Z$42="Alta",'MAPA DE RIESGO'!$AB$42="Moderado"),CONCATENATE("R5C",'MAPA DE RIESGO'!$P$42),"")</f>
        <v/>
      </c>
      <c r="Y20" s="29" t="str">
        <f>IF(AND('MAPA DE RIESGO'!$Z$43="Alta",'MAPA DE RIESGO'!$AB$43="Moderado"),CONCATENATE("R5C",'MAPA DE RIESGO'!$P$43),"")</f>
        <v/>
      </c>
      <c r="Z20" s="29" t="str">
        <f>IF(AND('MAPA DE RIESGO'!$Z$44="Alta",'MAPA DE RIESGO'!$AB$44="Moderado"),CONCATENATE("R5C",'MAPA DE RIESGO'!$P$44),"")</f>
        <v/>
      </c>
      <c r="AA20" s="25" t="str">
        <f>IF(AND('MAPA DE RIESGO'!$Z$45="Alta",'MAPA DE RIESGO'!$AB$45="Moderado"),CONCATENATE("R5C",'MAPA DE RIESGO'!$P$45),"")</f>
        <v/>
      </c>
      <c r="AB20" s="23" t="str">
        <f>IF(AND('MAPA DE RIESGO'!$Z$40="Alta",'MAPA DE RIESGO'!$AB$40="Mayor"),CONCATENATE("R5C",'MAPA DE RIESGO'!$P$40),"")</f>
        <v/>
      </c>
      <c r="AC20" s="24" t="str">
        <f>IF(AND('MAPA DE RIESGO'!$Z$41="Alta",'MAPA DE RIESGO'!$AB$41="Mayor"),CONCATENATE("R5C",'MAPA DE RIESGO'!$P$41),"")</f>
        <v/>
      </c>
      <c r="AD20" s="29" t="str">
        <f>IF(AND('MAPA DE RIESGO'!$Z$42="Alta",'MAPA DE RIESGO'!$AB$42="Mayor"),CONCATENATE("R5C",'MAPA DE RIESGO'!$P$42),"")</f>
        <v/>
      </c>
      <c r="AE20" s="29" t="str">
        <f>IF(AND('MAPA DE RIESGO'!$Z$43="Alta",'MAPA DE RIESGO'!$AB$43="Mayor"),CONCATENATE("R5C",'MAPA DE RIESGO'!$P$43),"")</f>
        <v/>
      </c>
      <c r="AF20" s="29" t="str">
        <f>IF(AND('MAPA DE RIESGO'!$Z$44="Alta",'MAPA DE RIESGO'!$AB$44="Mayor"),CONCATENATE("R5C",'MAPA DE RIESGO'!$P$44),"")</f>
        <v/>
      </c>
      <c r="AG20" s="25" t="str">
        <f>IF(AND('MAPA DE RIESGO'!$Z$45="Alta",'MAPA DE RIESGO'!$AB$45="Mayor"),CONCATENATE("R5C",'MAPA DE RIESGO'!$P$45),"")</f>
        <v/>
      </c>
      <c r="AH20" s="26" t="str">
        <f>IF(AND('MAPA DE RIESGO'!$Z$40="Alta",'MAPA DE RIESGO'!$AB$40="Catastrófico"),CONCATENATE("R5C",'MAPA DE RIESGO'!$P$40),"")</f>
        <v/>
      </c>
      <c r="AI20" s="27" t="str">
        <f>IF(AND('MAPA DE RIESGO'!$Z$41="Alta",'MAPA DE RIESGO'!$AB$41="Catastrófico"),CONCATENATE("R5C",'MAPA DE RIESGO'!$P$41),"")</f>
        <v/>
      </c>
      <c r="AJ20" s="27" t="str">
        <f>IF(AND('MAPA DE RIESGO'!$Z$42="Alta",'MAPA DE RIESGO'!$AB$42="Catastrófico"),CONCATENATE("R5C",'MAPA DE RIESGO'!$P$42),"")</f>
        <v/>
      </c>
      <c r="AK20" s="27" t="str">
        <f>IF(AND('MAPA DE RIESGO'!$Z$43="Alta",'MAPA DE RIESGO'!$AB$43="Catastrófico"),CONCATENATE("R5C",'MAPA DE RIESGO'!$P$43),"")</f>
        <v/>
      </c>
      <c r="AL20" s="27" t="str">
        <f>IF(AND('MAPA DE RIESGO'!$Z$44="Alta",'MAPA DE RIESGO'!$AB$44="Catastrófico"),CONCATENATE("R5C",'MAPA DE RIESGO'!$P$44),"")</f>
        <v/>
      </c>
      <c r="AM20" s="28" t="str">
        <f>IF(AND('MAPA DE RIESGO'!$Z$45="Alta",'MAPA DE RIESGO'!$AB$45="Catastrófico"),CONCATENATE("R5C",'MAPA DE RIESGO'!$P$45),"")</f>
        <v/>
      </c>
      <c r="AN20" s="55"/>
      <c r="AO20" s="477"/>
      <c r="AP20" s="478"/>
      <c r="AQ20" s="478"/>
      <c r="AR20" s="478"/>
      <c r="AS20" s="478"/>
      <c r="AT20" s="479"/>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426"/>
      <c r="C21" s="426"/>
      <c r="D21" s="427"/>
      <c r="E21" s="467"/>
      <c r="F21" s="468"/>
      <c r="G21" s="468"/>
      <c r="H21" s="468"/>
      <c r="I21" s="484"/>
      <c r="J21" s="39" t="str">
        <f>IF(AND('MAPA DE RIESGO'!$Z$46="Alta",'MAPA DE RIESGO'!$AB$46="Leve"),CONCATENATE("R6C",'MAPA DE RIESGO'!$P$46),"")</f>
        <v/>
      </c>
      <c r="K21" s="40" t="str">
        <f>IF(AND('MAPA DE RIESGO'!$Z$47="Alta",'MAPA DE RIESGO'!$AB$47="Leve"),CONCATENATE("R6C",'MAPA DE RIESGO'!$P$47),"")</f>
        <v/>
      </c>
      <c r="L21" s="40" t="str">
        <f>IF(AND('MAPA DE RIESGO'!$Z$48="Alta",'MAPA DE RIESGO'!$AB$48="Leve"),CONCATENATE("R6C",'MAPA DE RIESGO'!$P$48),"")</f>
        <v/>
      </c>
      <c r="M21" s="40" t="str">
        <f>IF(AND('MAPA DE RIESGO'!$Z$49="Alta",'MAPA DE RIESGO'!$AB$49="Leve"),CONCATENATE("R6C",'MAPA DE RIESGO'!$P$49),"")</f>
        <v/>
      </c>
      <c r="N21" s="40" t="str">
        <f>IF(AND('MAPA DE RIESGO'!$Z$50="Alta",'MAPA DE RIESGO'!$AB$50="Leve"),CONCATENATE("R6C",'MAPA DE RIESGO'!$P$50),"")</f>
        <v/>
      </c>
      <c r="O21" s="41" t="str">
        <f>IF(AND('MAPA DE RIESGO'!$Z$51="Alta",'MAPA DE RIESGO'!$AB$51="Leve"),CONCATENATE("R6C",'MAPA DE RIESGO'!$P$51),"")</f>
        <v/>
      </c>
      <c r="P21" s="39" t="str">
        <f>IF(AND('MAPA DE RIESGO'!$Z$46="Alta",'MAPA DE RIESGO'!$AB$46="Menor"),CONCATENATE("R6C",'MAPA DE RIESGO'!$P$46),"")</f>
        <v/>
      </c>
      <c r="Q21" s="40" t="str">
        <f>IF(AND('MAPA DE RIESGO'!$Z$47="Alta",'MAPA DE RIESGO'!$AB$47="Menor"),CONCATENATE("R6C",'MAPA DE RIESGO'!$P$47),"")</f>
        <v/>
      </c>
      <c r="R21" s="40" t="str">
        <f>IF(AND('MAPA DE RIESGO'!$Z$48="Alta",'MAPA DE RIESGO'!$AB$48="Menor"),CONCATENATE("R6C",'MAPA DE RIESGO'!$P$48),"")</f>
        <v/>
      </c>
      <c r="S21" s="40" t="str">
        <f>IF(AND('MAPA DE RIESGO'!$Z$49="Alta",'MAPA DE RIESGO'!$AB$49="Menor"),CONCATENATE("R6C",'MAPA DE RIESGO'!$P$49),"")</f>
        <v/>
      </c>
      <c r="T21" s="40" t="str">
        <f>IF(AND('MAPA DE RIESGO'!$Z$50="Alta",'MAPA DE RIESGO'!$AB$50="Menor"),CONCATENATE("R6C",'MAPA DE RIESGO'!$P$50),"")</f>
        <v/>
      </c>
      <c r="U21" s="41" t="str">
        <f>IF(AND('MAPA DE RIESGO'!$Z$51="Alta",'MAPA DE RIESGO'!$AB$51="Menor"),CONCATENATE("R6C",'MAPA DE RIESGO'!$P$51),"")</f>
        <v/>
      </c>
      <c r="V21" s="23" t="str">
        <f>IF(AND('MAPA DE RIESGO'!$Z$46="Alta",'MAPA DE RIESGO'!$AB$46="Moderado"),CONCATENATE("R6C",'MAPA DE RIESGO'!$P$46),"")</f>
        <v/>
      </c>
      <c r="W21" s="24" t="str">
        <f>IF(AND('MAPA DE RIESGO'!$Z$47="Alta",'MAPA DE RIESGO'!$AB$47="Moderado"),CONCATENATE("R6C",'MAPA DE RIESGO'!$P$47),"")</f>
        <v/>
      </c>
      <c r="X21" s="29" t="str">
        <f>IF(AND('MAPA DE RIESGO'!$Z$48="Alta",'MAPA DE RIESGO'!$AB$48="Moderado"),CONCATENATE("R6C",'MAPA DE RIESGO'!$P$48),"")</f>
        <v/>
      </c>
      <c r="Y21" s="29" t="str">
        <f>IF(AND('MAPA DE RIESGO'!$Z$49="Alta",'MAPA DE RIESGO'!$AB$49="Moderado"),CONCATENATE("R6C",'MAPA DE RIESGO'!$P$49),"")</f>
        <v/>
      </c>
      <c r="Z21" s="29" t="str">
        <f>IF(AND('MAPA DE RIESGO'!$Z$50="Alta",'MAPA DE RIESGO'!$AB$50="Moderado"),CONCATENATE("R6C",'MAPA DE RIESGO'!$P$50),"")</f>
        <v/>
      </c>
      <c r="AA21" s="25" t="str">
        <f>IF(AND('MAPA DE RIESGO'!$Z$51="Alta",'MAPA DE RIESGO'!$AB$51="Moderado"),CONCATENATE("R6C",'MAPA DE RIESGO'!$P$51),"")</f>
        <v/>
      </c>
      <c r="AB21" s="23" t="str">
        <f>IF(AND('MAPA DE RIESGO'!$Z$46="Alta",'MAPA DE RIESGO'!$AB$46="Mayor"),CONCATENATE("R6C",'MAPA DE RIESGO'!$P$46),"")</f>
        <v/>
      </c>
      <c r="AC21" s="24" t="str">
        <f>IF(AND('MAPA DE RIESGO'!$Z$47="Alta",'MAPA DE RIESGO'!$AB$47="Mayor"),CONCATENATE("R6C",'MAPA DE RIESGO'!$P$47),"")</f>
        <v/>
      </c>
      <c r="AD21" s="29" t="str">
        <f>IF(AND('MAPA DE RIESGO'!$Z$48="Alta",'MAPA DE RIESGO'!$AB$48="Mayor"),CONCATENATE("R6C",'MAPA DE RIESGO'!$P$48),"")</f>
        <v/>
      </c>
      <c r="AE21" s="29" t="str">
        <f>IF(AND('MAPA DE RIESGO'!$Z$49="Alta",'MAPA DE RIESGO'!$AB$49="Mayor"),CONCATENATE("R6C",'MAPA DE RIESGO'!$P$49),"")</f>
        <v/>
      </c>
      <c r="AF21" s="29" t="str">
        <f>IF(AND('MAPA DE RIESGO'!$Z$50="Alta",'MAPA DE RIESGO'!$AB$50="Mayor"),CONCATENATE("R6C",'MAPA DE RIESGO'!$P$50),"")</f>
        <v/>
      </c>
      <c r="AG21" s="25" t="str">
        <f>IF(AND('MAPA DE RIESGO'!$Z$51="Alta",'MAPA DE RIESGO'!$AB$51="Mayor"),CONCATENATE("R6C",'MAPA DE RIESGO'!$P$51),"")</f>
        <v/>
      </c>
      <c r="AH21" s="26" t="str">
        <f>IF(AND('MAPA DE RIESGO'!$Z$46="Alta",'MAPA DE RIESGO'!$AB$46="Catastrófico"),CONCATENATE("R6C",'MAPA DE RIESGO'!$P$46),"")</f>
        <v/>
      </c>
      <c r="AI21" s="27" t="str">
        <f>IF(AND('MAPA DE RIESGO'!$Z$47="Alta",'MAPA DE RIESGO'!$AB$47="Catastrófico"),CONCATENATE("R6C",'MAPA DE RIESGO'!$P$47),"")</f>
        <v/>
      </c>
      <c r="AJ21" s="27" t="str">
        <f>IF(AND('MAPA DE RIESGO'!$Z$48="Alta",'MAPA DE RIESGO'!$AB$48="Catastrófico"),CONCATENATE("R6C",'MAPA DE RIESGO'!$P$48),"")</f>
        <v/>
      </c>
      <c r="AK21" s="27" t="str">
        <f>IF(AND('MAPA DE RIESGO'!$Z$49="Alta",'MAPA DE RIESGO'!$AB$49="Catastrófico"),CONCATENATE("R6C",'MAPA DE RIESGO'!$P$49),"")</f>
        <v/>
      </c>
      <c r="AL21" s="27" t="str">
        <f>IF(AND('MAPA DE RIESGO'!$Z$50="Alta",'MAPA DE RIESGO'!$AB$50="Catastrófico"),CONCATENATE("R6C",'MAPA DE RIESGO'!$P$50),"")</f>
        <v/>
      </c>
      <c r="AM21" s="28" t="str">
        <f>IF(AND('MAPA DE RIESGO'!$Z$51="Alta",'MAPA DE RIESGO'!$AB$51="Catastrófico"),CONCATENATE("R6C",'MAPA DE RIESGO'!$P$51),"")</f>
        <v/>
      </c>
      <c r="AN21" s="55"/>
      <c r="AO21" s="477"/>
      <c r="AP21" s="478"/>
      <c r="AQ21" s="478"/>
      <c r="AR21" s="478"/>
      <c r="AS21" s="478"/>
      <c r="AT21" s="479"/>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426"/>
      <c r="C22" s="426"/>
      <c r="D22" s="427"/>
      <c r="E22" s="467"/>
      <c r="F22" s="468"/>
      <c r="G22" s="468"/>
      <c r="H22" s="468"/>
      <c r="I22" s="484"/>
      <c r="J22" s="39" t="str">
        <f>IF(AND('MAPA DE RIESGO'!$Z$52="Alta",'MAPA DE RIESGO'!$AB$52="Leve"),CONCATENATE("R7C",'MAPA DE RIESGO'!$P$52),"")</f>
        <v/>
      </c>
      <c r="K22" s="40" t="str">
        <f>IF(AND('MAPA DE RIESGO'!$Z$53="Alta",'MAPA DE RIESGO'!$AB$53="Leve"),CONCATENATE("R7C",'MAPA DE RIESGO'!$P$53),"")</f>
        <v/>
      </c>
      <c r="L22" s="40" t="str">
        <f>IF(AND('MAPA DE RIESGO'!$Z$54="Alta",'MAPA DE RIESGO'!$AB$54="Leve"),CONCATENATE("R7C",'MAPA DE RIESGO'!$P$54),"")</f>
        <v/>
      </c>
      <c r="M22" s="40" t="str">
        <f>IF(AND('MAPA DE RIESGO'!$Z$55="Alta",'MAPA DE RIESGO'!$AB$55="Leve"),CONCATENATE("R7C",'MAPA DE RIESGO'!$P$55),"")</f>
        <v/>
      </c>
      <c r="N22" s="40" t="str">
        <f>IF(AND('MAPA DE RIESGO'!$Z$56="Alta",'MAPA DE RIESGO'!$AB$56="Leve"),CONCATENATE("R7C",'MAPA DE RIESGO'!$P$56),"")</f>
        <v/>
      </c>
      <c r="O22" s="41" t="str">
        <f>IF(AND('MAPA DE RIESGO'!$Z$57="Alta",'MAPA DE RIESGO'!$AB$57="Leve"),CONCATENATE("R7C",'MAPA DE RIESGO'!$P$57),"")</f>
        <v/>
      </c>
      <c r="P22" s="39" t="str">
        <f>IF(AND('MAPA DE RIESGO'!$Z$52="Alta",'MAPA DE RIESGO'!$AB$52="Menor"),CONCATENATE("R7C",'MAPA DE RIESGO'!$P$52),"")</f>
        <v/>
      </c>
      <c r="Q22" s="40" t="str">
        <f>IF(AND('MAPA DE RIESGO'!$Z$53="Alta",'MAPA DE RIESGO'!$AB$53="Menor"),CONCATENATE("R7C",'MAPA DE RIESGO'!$P$53),"")</f>
        <v/>
      </c>
      <c r="R22" s="40" t="str">
        <f>IF(AND('MAPA DE RIESGO'!$Z$54="Alta",'MAPA DE RIESGO'!$AB$54="Menor"),CONCATENATE("R7C",'MAPA DE RIESGO'!$P$54),"")</f>
        <v/>
      </c>
      <c r="S22" s="40" t="str">
        <f>IF(AND('MAPA DE RIESGO'!$Z$55="Alta",'MAPA DE RIESGO'!$AB$55="Menor"),CONCATENATE("R7C",'MAPA DE RIESGO'!$P$55),"")</f>
        <v/>
      </c>
      <c r="T22" s="40" t="str">
        <f>IF(AND('MAPA DE RIESGO'!$Z$56="Alta",'MAPA DE RIESGO'!$AB$56="Menor"),CONCATENATE("R7C",'MAPA DE RIESGO'!$P$56),"")</f>
        <v/>
      </c>
      <c r="U22" s="41" t="str">
        <f>IF(AND('MAPA DE RIESGO'!$Z$57="Alta",'MAPA DE RIESGO'!$AB$57="Menor"),CONCATENATE("R7C",'MAPA DE RIESGO'!$P$57),"")</f>
        <v/>
      </c>
      <c r="V22" s="23" t="str">
        <f>IF(AND('MAPA DE RIESGO'!$Z$52="Alta",'MAPA DE RIESGO'!$AB$52="Moderado"),CONCATENATE("R7C",'MAPA DE RIESGO'!$P$52),"")</f>
        <v/>
      </c>
      <c r="W22" s="24" t="str">
        <f>IF(AND('MAPA DE RIESGO'!$Z$53="Alta",'MAPA DE RIESGO'!$AB$53="Moderado"),CONCATENATE("R7C",'MAPA DE RIESGO'!$P$53),"")</f>
        <v/>
      </c>
      <c r="X22" s="29" t="str">
        <f>IF(AND('MAPA DE RIESGO'!$Z$54="Alta",'MAPA DE RIESGO'!$AB$54="Moderado"),CONCATENATE("R7C",'MAPA DE RIESGO'!$P$54),"")</f>
        <v/>
      </c>
      <c r="Y22" s="29" t="str">
        <f>IF(AND('MAPA DE RIESGO'!$Z$55="Alta",'MAPA DE RIESGO'!$AB$55="Moderado"),CONCATENATE("R7C",'MAPA DE RIESGO'!$P$55),"")</f>
        <v/>
      </c>
      <c r="Z22" s="29" t="str">
        <f>IF(AND('MAPA DE RIESGO'!$Z$56="Alta",'MAPA DE RIESGO'!$AB$56="Moderado"),CONCATENATE("R7C",'MAPA DE RIESGO'!$P$56),"")</f>
        <v/>
      </c>
      <c r="AA22" s="25" t="str">
        <f>IF(AND('MAPA DE RIESGO'!$Z$57="Alta",'MAPA DE RIESGO'!$AB$57="Moderado"),CONCATENATE("R7C",'MAPA DE RIESGO'!$P$57),"")</f>
        <v/>
      </c>
      <c r="AB22" s="23" t="str">
        <f>IF(AND('MAPA DE RIESGO'!$Z$52="Alta",'MAPA DE RIESGO'!$AB$52="Mayor"),CONCATENATE("R7C",'MAPA DE RIESGO'!$P$52),"")</f>
        <v/>
      </c>
      <c r="AC22" s="24" t="str">
        <f>IF(AND('MAPA DE RIESGO'!$Z$53="Alta",'MAPA DE RIESGO'!$AB$53="Mayor"),CONCATENATE("R7C",'MAPA DE RIESGO'!$P$53),"")</f>
        <v/>
      </c>
      <c r="AD22" s="29" t="str">
        <f>IF(AND('MAPA DE RIESGO'!$Z$54="Alta",'MAPA DE RIESGO'!$AB$54="Mayor"),CONCATENATE("R7C",'MAPA DE RIESGO'!$P$54),"")</f>
        <v/>
      </c>
      <c r="AE22" s="29" t="str">
        <f>IF(AND('MAPA DE RIESGO'!$Z$55="Alta",'MAPA DE RIESGO'!$AB$55="Mayor"),CONCATENATE("R7C",'MAPA DE RIESGO'!$P$55),"")</f>
        <v/>
      </c>
      <c r="AF22" s="29" t="str">
        <f>IF(AND('MAPA DE RIESGO'!$Z$56="Alta",'MAPA DE RIESGO'!$AB$56="Mayor"),CONCATENATE("R7C",'MAPA DE RIESGO'!$P$56),"")</f>
        <v/>
      </c>
      <c r="AG22" s="25" t="str">
        <f>IF(AND('MAPA DE RIESGO'!$Z$57="Alta",'MAPA DE RIESGO'!$AB$57="Mayor"),CONCATENATE("R7C",'MAPA DE RIESGO'!$P$57),"")</f>
        <v/>
      </c>
      <c r="AH22" s="26" t="str">
        <f>IF(AND('MAPA DE RIESGO'!$Z$52="Alta",'MAPA DE RIESGO'!$AB$52="Catastrófico"),CONCATENATE("R7C",'MAPA DE RIESGO'!$P$52),"")</f>
        <v/>
      </c>
      <c r="AI22" s="27" t="str">
        <f>IF(AND('MAPA DE RIESGO'!$Z$53="Alta",'MAPA DE RIESGO'!$AB$53="Catastrófico"),CONCATENATE("R7C",'MAPA DE RIESGO'!$P$53),"")</f>
        <v/>
      </c>
      <c r="AJ22" s="27" t="str">
        <f>IF(AND('MAPA DE RIESGO'!$Z$54="Alta",'MAPA DE RIESGO'!$AB$54="Catastrófico"),CONCATENATE("R7C",'MAPA DE RIESGO'!$P$54),"")</f>
        <v/>
      </c>
      <c r="AK22" s="27" t="str">
        <f>IF(AND('MAPA DE RIESGO'!$Z$55="Alta",'MAPA DE RIESGO'!$AB$55="Catastrófico"),CONCATENATE("R7C",'MAPA DE RIESGO'!$P$55),"")</f>
        <v/>
      </c>
      <c r="AL22" s="27" t="str">
        <f>IF(AND('MAPA DE RIESGO'!$Z$56="Alta",'MAPA DE RIESGO'!$AB$56="Catastrófico"),CONCATENATE("R7C",'MAPA DE RIESGO'!$P$56),"")</f>
        <v/>
      </c>
      <c r="AM22" s="28" t="str">
        <f>IF(AND('MAPA DE RIESGO'!$Z$57="Alta",'MAPA DE RIESGO'!$AB$57="Catastrófico"),CONCATENATE("R7C",'MAPA DE RIESGO'!$P$57),"")</f>
        <v/>
      </c>
      <c r="AN22" s="55"/>
      <c r="AO22" s="477"/>
      <c r="AP22" s="478"/>
      <c r="AQ22" s="478"/>
      <c r="AR22" s="478"/>
      <c r="AS22" s="478"/>
      <c r="AT22" s="479"/>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426"/>
      <c r="C23" s="426"/>
      <c r="D23" s="427"/>
      <c r="E23" s="467"/>
      <c r="F23" s="468"/>
      <c r="G23" s="468"/>
      <c r="H23" s="468"/>
      <c r="I23" s="484"/>
      <c r="J23" s="39" t="str">
        <f>IF(AND('MAPA DE RIESGO'!$Z$58="Alta",'MAPA DE RIESGO'!$AB$58="Leve"),CONCATENATE("R8C",'MAPA DE RIESGO'!$P$58),"")</f>
        <v/>
      </c>
      <c r="K23" s="40" t="str">
        <f>IF(AND('MAPA DE RIESGO'!$Z$59="Alta",'MAPA DE RIESGO'!$AB$59="Leve"),CONCATENATE("R8C",'MAPA DE RIESGO'!$P$59),"")</f>
        <v/>
      </c>
      <c r="L23" s="40" t="str">
        <f>IF(AND('MAPA DE RIESGO'!$Z$60="Alta",'MAPA DE RIESGO'!$AB$60="Leve"),CONCATENATE("R8C",'MAPA DE RIESGO'!$P$60),"")</f>
        <v/>
      </c>
      <c r="M23" s="40" t="str">
        <f>IF(AND('MAPA DE RIESGO'!$Z$61="Alta",'MAPA DE RIESGO'!$AB$61="Leve"),CONCATENATE("R8C",'MAPA DE RIESGO'!$P$61),"")</f>
        <v/>
      </c>
      <c r="N23" s="40" t="str">
        <f>IF(AND('MAPA DE RIESGO'!$Z$62="Alta",'MAPA DE RIESGO'!$AB$62="Leve"),CONCATENATE("R8C",'MAPA DE RIESGO'!$P$62),"")</f>
        <v/>
      </c>
      <c r="O23" s="41" t="str">
        <f>IF(AND('MAPA DE RIESGO'!$Z$63="Alta",'MAPA DE RIESGO'!$AB$63="Leve"),CONCATENATE("R8C",'MAPA DE RIESGO'!$P$63),"")</f>
        <v/>
      </c>
      <c r="P23" s="39" t="str">
        <f>IF(AND('MAPA DE RIESGO'!$Z$58="Alta",'MAPA DE RIESGO'!$AB$58="Menor"),CONCATENATE("R8C",'MAPA DE RIESGO'!$P$58),"")</f>
        <v/>
      </c>
      <c r="Q23" s="40" t="str">
        <f>IF(AND('MAPA DE RIESGO'!$Z$59="Alta",'MAPA DE RIESGO'!$AB$59="Menor"),CONCATENATE("R8C",'MAPA DE RIESGO'!$P$59),"")</f>
        <v/>
      </c>
      <c r="R23" s="40" t="str">
        <f>IF(AND('MAPA DE RIESGO'!$Z$60="Alta",'MAPA DE RIESGO'!$AB$60="Menor"),CONCATENATE("R8C",'MAPA DE RIESGO'!$P$60),"")</f>
        <v/>
      </c>
      <c r="S23" s="40" t="str">
        <f>IF(AND('MAPA DE RIESGO'!$Z$61="Alta",'MAPA DE RIESGO'!$AB$61="Menor"),CONCATENATE("R8C",'MAPA DE RIESGO'!$P$61),"")</f>
        <v/>
      </c>
      <c r="T23" s="40" t="str">
        <f>IF(AND('MAPA DE RIESGO'!$Z$62="Alta",'MAPA DE RIESGO'!$AB$62="Menor"),CONCATENATE("R8C",'MAPA DE RIESGO'!$P$62),"")</f>
        <v/>
      </c>
      <c r="U23" s="41" t="str">
        <f>IF(AND('MAPA DE RIESGO'!$Z$63="Alta",'MAPA DE RIESGO'!$AB$63="Menor"),CONCATENATE("R8C",'MAPA DE RIESGO'!$P$63),"")</f>
        <v/>
      </c>
      <c r="V23" s="23" t="str">
        <f>IF(AND('MAPA DE RIESGO'!$Z$58="Alta",'MAPA DE RIESGO'!$AB$58="Moderado"),CONCATENATE("R8C",'MAPA DE RIESGO'!$P$58),"")</f>
        <v/>
      </c>
      <c r="W23" s="24" t="str">
        <f>IF(AND('MAPA DE RIESGO'!$Z$59="Alta",'MAPA DE RIESGO'!$AB$59="Moderado"),CONCATENATE("R8C",'MAPA DE RIESGO'!$P$59),"")</f>
        <v/>
      </c>
      <c r="X23" s="29" t="str">
        <f>IF(AND('MAPA DE RIESGO'!$Z$60="Alta",'MAPA DE RIESGO'!$AB$60="Moderado"),CONCATENATE("R8C",'MAPA DE RIESGO'!$P$60),"")</f>
        <v/>
      </c>
      <c r="Y23" s="29" t="str">
        <f>IF(AND('MAPA DE RIESGO'!$Z$61="Alta",'MAPA DE RIESGO'!$AB$61="Moderado"),CONCATENATE("R8C",'MAPA DE RIESGO'!$P$61),"")</f>
        <v/>
      </c>
      <c r="Z23" s="29" t="str">
        <f>IF(AND('MAPA DE RIESGO'!$Z$62="Alta",'MAPA DE RIESGO'!$AB$62="Moderado"),CONCATENATE("R8C",'MAPA DE RIESGO'!$P$62),"")</f>
        <v/>
      </c>
      <c r="AA23" s="25" t="str">
        <f>IF(AND('MAPA DE RIESGO'!$Z$63="Alta",'MAPA DE RIESGO'!$AB$63="Moderado"),CONCATENATE("R8C",'MAPA DE RIESGO'!$P$63),"")</f>
        <v/>
      </c>
      <c r="AB23" s="23" t="str">
        <f>IF(AND('MAPA DE RIESGO'!$Z$58="Alta",'MAPA DE RIESGO'!$AB$58="Mayor"),CONCATENATE("R8C",'MAPA DE RIESGO'!$P$58),"")</f>
        <v/>
      </c>
      <c r="AC23" s="24" t="str">
        <f>IF(AND('MAPA DE RIESGO'!$Z$59="Alta",'MAPA DE RIESGO'!$AB$59="Mayor"),CONCATENATE("R8C",'MAPA DE RIESGO'!$P$59),"")</f>
        <v/>
      </c>
      <c r="AD23" s="29" t="str">
        <f>IF(AND('MAPA DE RIESGO'!$Z$60="Alta",'MAPA DE RIESGO'!$AB$60="Mayor"),CONCATENATE("R8C",'MAPA DE RIESGO'!$P$60),"")</f>
        <v/>
      </c>
      <c r="AE23" s="29" t="str">
        <f>IF(AND('MAPA DE RIESGO'!$Z$61="Alta",'MAPA DE RIESGO'!$AB$61="Mayor"),CONCATENATE("R8C",'MAPA DE RIESGO'!$P$61),"")</f>
        <v/>
      </c>
      <c r="AF23" s="29" t="str">
        <f>IF(AND('MAPA DE RIESGO'!$Z$62="Alta",'MAPA DE RIESGO'!$AB$62="Mayor"),CONCATENATE("R8C",'MAPA DE RIESGO'!$P$62),"")</f>
        <v/>
      </c>
      <c r="AG23" s="25" t="str">
        <f>IF(AND('MAPA DE RIESGO'!$Z$63="Alta",'MAPA DE RIESGO'!$AB$63="Mayor"),CONCATENATE("R8C",'MAPA DE RIESGO'!$P$63),"")</f>
        <v/>
      </c>
      <c r="AH23" s="26" t="str">
        <f>IF(AND('MAPA DE RIESGO'!$Z$58="Alta",'MAPA DE RIESGO'!$AB$58="Catastrófico"),CONCATENATE("R8C",'MAPA DE RIESGO'!$P$58),"")</f>
        <v/>
      </c>
      <c r="AI23" s="27" t="str">
        <f>IF(AND('MAPA DE RIESGO'!$Z$59="Alta",'MAPA DE RIESGO'!$AB$59="Catastrófico"),CONCATENATE("R8C",'MAPA DE RIESGO'!$P$59),"")</f>
        <v/>
      </c>
      <c r="AJ23" s="27" t="str">
        <f>IF(AND('MAPA DE RIESGO'!$Z$60="Alta",'MAPA DE RIESGO'!$AB$60="Catastrófico"),CONCATENATE("R8C",'MAPA DE RIESGO'!$P$60),"")</f>
        <v/>
      </c>
      <c r="AK23" s="27" t="str">
        <f>IF(AND('MAPA DE RIESGO'!$Z$61="Alta",'MAPA DE RIESGO'!$AB$61="Catastrófico"),CONCATENATE("R8C",'MAPA DE RIESGO'!$P$61),"")</f>
        <v/>
      </c>
      <c r="AL23" s="27" t="str">
        <f>IF(AND('MAPA DE RIESGO'!$Z$62="Alta",'MAPA DE RIESGO'!$AB$62="Catastrófico"),CONCATENATE("R8C",'MAPA DE RIESGO'!$P$62),"")</f>
        <v/>
      </c>
      <c r="AM23" s="28" t="str">
        <f>IF(AND('MAPA DE RIESGO'!$Z$63="Alta",'MAPA DE RIESGO'!$AB$63="Catastrófico"),CONCATENATE("R8C",'MAPA DE RIESGO'!$P$63),"")</f>
        <v/>
      </c>
      <c r="AN23" s="55"/>
      <c r="AO23" s="477"/>
      <c r="AP23" s="478"/>
      <c r="AQ23" s="478"/>
      <c r="AR23" s="478"/>
      <c r="AS23" s="478"/>
      <c r="AT23" s="479"/>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426"/>
      <c r="C24" s="426"/>
      <c r="D24" s="427"/>
      <c r="E24" s="467"/>
      <c r="F24" s="468"/>
      <c r="G24" s="468"/>
      <c r="H24" s="468"/>
      <c r="I24" s="484"/>
      <c r="J24" s="39" t="str">
        <f>IF(AND('MAPA DE RIESGO'!$Z$64="Alta",'MAPA DE RIESGO'!$AB$64="Leve"),CONCATENATE("R9C",'MAPA DE RIESGO'!$P$64),"")</f>
        <v/>
      </c>
      <c r="K24" s="40" t="str">
        <f>IF(AND('MAPA DE RIESGO'!$Z$65="Alta",'MAPA DE RIESGO'!$AB$65="Leve"),CONCATENATE("R9C",'MAPA DE RIESGO'!$P$65),"")</f>
        <v/>
      </c>
      <c r="L24" s="40" t="str">
        <f>IF(AND('MAPA DE RIESGO'!$Z$66="Alta",'MAPA DE RIESGO'!$AB$66="Leve"),CONCATENATE("R9C",'MAPA DE RIESGO'!$P$66),"")</f>
        <v/>
      </c>
      <c r="M24" s="40" t="str">
        <f>IF(AND('MAPA DE RIESGO'!$Z$67="Alta",'MAPA DE RIESGO'!$AB$67="Leve"),CONCATENATE("R9C",'MAPA DE RIESGO'!$P$67),"")</f>
        <v/>
      </c>
      <c r="N24" s="40" t="str">
        <f>IF(AND('MAPA DE RIESGO'!$Z$68="Alta",'MAPA DE RIESGO'!$AB$68="Leve"),CONCATENATE("R9C",'MAPA DE RIESGO'!$P$68),"")</f>
        <v/>
      </c>
      <c r="O24" s="41" t="str">
        <f>IF(AND('MAPA DE RIESGO'!$Z$69="Alta",'MAPA DE RIESGO'!$AB$69="Leve"),CONCATENATE("R9C",'MAPA DE RIESGO'!$P$69),"")</f>
        <v/>
      </c>
      <c r="P24" s="39" t="str">
        <f>IF(AND('MAPA DE RIESGO'!$Z$64="Alta",'MAPA DE RIESGO'!$AB$64="Menor"),CONCATENATE("R9C",'MAPA DE RIESGO'!$P$64),"")</f>
        <v/>
      </c>
      <c r="Q24" s="40" t="str">
        <f>IF(AND('MAPA DE RIESGO'!$Z$65="Alta",'MAPA DE RIESGO'!$AB$65="Menor"),CONCATENATE("R9C",'MAPA DE RIESGO'!$P$65),"")</f>
        <v/>
      </c>
      <c r="R24" s="40" t="str">
        <f>IF(AND('MAPA DE RIESGO'!$Z$66="Alta",'MAPA DE RIESGO'!$AB$66="Menor"),CONCATENATE("R9C",'MAPA DE RIESGO'!$P$66),"")</f>
        <v/>
      </c>
      <c r="S24" s="40" t="str">
        <f>IF(AND('MAPA DE RIESGO'!$Z$67="Alta",'MAPA DE RIESGO'!$AB$67="Menor"),CONCATENATE("R9C",'MAPA DE RIESGO'!$P$67),"")</f>
        <v/>
      </c>
      <c r="T24" s="40" t="str">
        <f>IF(AND('MAPA DE RIESGO'!$Z$68="Alta",'MAPA DE RIESGO'!$AB$68="Menor"),CONCATENATE("R9C",'MAPA DE RIESGO'!$P$68),"")</f>
        <v/>
      </c>
      <c r="U24" s="41" t="str">
        <f>IF(AND('MAPA DE RIESGO'!$Z$69="Alta",'MAPA DE RIESGO'!$AB$69="Menor"),CONCATENATE("R9C",'MAPA DE RIESGO'!$P$69),"")</f>
        <v/>
      </c>
      <c r="V24" s="23" t="str">
        <f>IF(AND('MAPA DE RIESGO'!$Z$64="Alta",'MAPA DE RIESGO'!$AB$64="Moderado"),CONCATENATE("R9C",'MAPA DE RIESGO'!$P$64),"")</f>
        <v/>
      </c>
      <c r="W24" s="24" t="str">
        <f>IF(AND('MAPA DE RIESGO'!$Z$65="Alta",'MAPA DE RIESGO'!$AB$65="Moderado"),CONCATENATE("R9C",'MAPA DE RIESGO'!$P$65),"")</f>
        <v/>
      </c>
      <c r="X24" s="29" t="str">
        <f>IF(AND('MAPA DE RIESGO'!$Z$66="Alta",'MAPA DE RIESGO'!$AB$66="Moderado"),CONCATENATE("R9C",'MAPA DE RIESGO'!$P$66),"")</f>
        <v/>
      </c>
      <c r="Y24" s="29" t="str">
        <f>IF(AND('MAPA DE RIESGO'!$Z$67="Alta",'MAPA DE RIESGO'!$AB$67="Moderado"),CONCATENATE("R9C",'MAPA DE RIESGO'!$P$67),"")</f>
        <v/>
      </c>
      <c r="Z24" s="29" t="str">
        <f>IF(AND('MAPA DE RIESGO'!$Z$68="Alta",'MAPA DE RIESGO'!$AB$68="Moderado"),CONCATENATE("R9C",'MAPA DE RIESGO'!$P$68),"")</f>
        <v/>
      </c>
      <c r="AA24" s="25" t="str">
        <f>IF(AND('MAPA DE RIESGO'!$Z$69="Alta",'MAPA DE RIESGO'!$AB$69="Moderado"),CONCATENATE("R9C",'MAPA DE RIESGO'!$P$69),"")</f>
        <v/>
      </c>
      <c r="AB24" s="23" t="str">
        <f>IF(AND('MAPA DE RIESGO'!$Z$64="Alta",'MAPA DE RIESGO'!$AB$64="Mayor"),CONCATENATE("R9C",'MAPA DE RIESGO'!$P$64),"")</f>
        <v/>
      </c>
      <c r="AC24" s="24" t="str">
        <f>IF(AND('MAPA DE RIESGO'!$Z$65="Alta",'MAPA DE RIESGO'!$AB$65="Mayor"),CONCATENATE("R9C",'MAPA DE RIESGO'!$P$65),"")</f>
        <v/>
      </c>
      <c r="AD24" s="29" t="str">
        <f>IF(AND('MAPA DE RIESGO'!$Z$66="Alta",'MAPA DE RIESGO'!$AB$66="Mayor"),CONCATENATE("R9C",'MAPA DE RIESGO'!$P$66),"")</f>
        <v/>
      </c>
      <c r="AE24" s="29" t="str">
        <f>IF(AND('MAPA DE RIESGO'!$Z$67="Alta",'MAPA DE RIESGO'!$AB$67="Mayor"),CONCATENATE("R9C",'MAPA DE RIESGO'!$P$67),"")</f>
        <v/>
      </c>
      <c r="AF24" s="29" t="str">
        <f>IF(AND('MAPA DE RIESGO'!$Z$68="Alta",'MAPA DE RIESGO'!$AB$68="Mayor"),CONCATENATE("R9C",'MAPA DE RIESGO'!$P$68),"")</f>
        <v/>
      </c>
      <c r="AG24" s="25" t="str">
        <f>IF(AND('MAPA DE RIESGO'!$Z$69="Alta",'MAPA DE RIESGO'!$AB$69="Mayor"),CONCATENATE("R9C",'MAPA DE RIESGO'!$P$69),"")</f>
        <v/>
      </c>
      <c r="AH24" s="26" t="str">
        <f>IF(AND('MAPA DE RIESGO'!$Z$64="Alta",'MAPA DE RIESGO'!$AB$64="Catastrófico"),CONCATENATE("R9C",'MAPA DE RIESGO'!$P$64),"")</f>
        <v/>
      </c>
      <c r="AI24" s="27" t="str">
        <f>IF(AND('MAPA DE RIESGO'!$Z$65="Alta",'MAPA DE RIESGO'!$AB$65="Catastrófico"),CONCATENATE("R9C",'MAPA DE RIESGO'!$P$65),"")</f>
        <v/>
      </c>
      <c r="AJ24" s="27" t="str">
        <f>IF(AND('MAPA DE RIESGO'!$Z$66="Alta",'MAPA DE RIESGO'!$AB$66="Catastrófico"),CONCATENATE("R9C",'MAPA DE RIESGO'!$P$66),"")</f>
        <v/>
      </c>
      <c r="AK24" s="27" t="str">
        <f>IF(AND('MAPA DE RIESGO'!$Z$67="Alta",'MAPA DE RIESGO'!$AB$67="Catastrófico"),CONCATENATE("R9C",'MAPA DE RIESGO'!$P$67),"")</f>
        <v/>
      </c>
      <c r="AL24" s="27" t="str">
        <f>IF(AND('MAPA DE RIESGO'!$Z$68="Alta",'MAPA DE RIESGO'!$AB$68="Catastrófico"),CONCATENATE("R9C",'MAPA DE RIESGO'!$P$68),"")</f>
        <v/>
      </c>
      <c r="AM24" s="28" t="str">
        <f>IF(AND('MAPA DE RIESGO'!$Z$69="Alta",'MAPA DE RIESGO'!$AB$69="Catastrófico"),CONCATENATE("R9C",'MAPA DE RIESGO'!$P$69),"")</f>
        <v/>
      </c>
      <c r="AN24" s="55"/>
      <c r="AO24" s="477"/>
      <c r="AP24" s="478"/>
      <c r="AQ24" s="478"/>
      <c r="AR24" s="478"/>
      <c r="AS24" s="478"/>
      <c r="AT24" s="479"/>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426"/>
      <c r="C25" s="426"/>
      <c r="D25" s="427"/>
      <c r="E25" s="470"/>
      <c r="F25" s="471"/>
      <c r="G25" s="471"/>
      <c r="H25" s="471"/>
      <c r="I25" s="471"/>
      <c r="J25" s="42" t="str">
        <f>IF(AND('MAPA DE RIESGO'!$Z$70="Alta",'MAPA DE RIESGO'!$AB$70="Leve"),CONCATENATE("R10C",'MAPA DE RIESGO'!$P$70),"")</f>
        <v/>
      </c>
      <c r="K25" s="43" t="str">
        <f>IF(AND('MAPA DE RIESGO'!$Z$71="Alta",'MAPA DE RIESGO'!$AB$71="Leve"),CONCATENATE("R10C",'MAPA DE RIESGO'!$P$71),"")</f>
        <v/>
      </c>
      <c r="L25" s="43" t="str">
        <f>IF(AND('MAPA DE RIESGO'!$Z$72="Alta",'MAPA DE RIESGO'!$AB$72="Leve"),CONCATENATE("R10C",'MAPA DE RIESGO'!$P$72),"")</f>
        <v/>
      </c>
      <c r="M25" s="43" t="str">
        <f>IF(AND('MAPA DE RIESGO'!$Z$73="Alta",'MAPA DE RIESGO'!$AB$73="Leve"),CONCATENATE("R10C",'MAPA DE RIESGO'!$P$73),"")</f>
        <v/>
      </c>
      <c r="N25" s="43" t="str">
        <f>IF(AND('MAPA DE RIESGO'!$Z$74="Alta",'MAPA DE RIESGO'!$AB$74="Leve"),CONCATENATE("R10C",'MAPA DE RIESGO'!$P$74),"")</f>
        <v/>
      </c>
      <c r="O25" s="44" t="str">
        <f>IF(AND('MAPA DE RIESGO'!$Z$75="Alta",'MAPA DE RIESGO'!$AB$75="Leve"),CONCATENATE("R10C",'MAPA DE RIESGO'!$P$75),"")</f>
        <v/>
      </c>
      <c r="P25" s="42" t="str">
        <f>IF(AND('MAPA DE RIESGO'!$Z$70="Alta",'MAPA DE RIESGO'!$AB$70="Menor"),CONCATENATE("R10C",'MAPA DE RIESGO'!$P$70),"")</f>
        <v/>
      </c>
      <c r="Q25" s="43" t="str">
        <f>IF(AND('MAPA DE RIESGO'!$Z$71="Alta",'MAPA DE RIESGO'!$AB$71="Menor"),CONCATENATE("R10C",'MAPA DE RIESGO'!$P$71),"")</f>
        <v/>
      </c>
      <c r="R25" s="43" t="str">
        <f>IF(AND('MAPA DE RIESGO'!$Z$72="Alta",'MAPA DE RIESGO'!$AB$72="Menor"),CONCATENATE("R10C",'MAPA DE RIESGO'!$P$72),"")</f>
        <v/>
      </c>
      <c r="S25" s="43" t="str">
        <f>IF(AND('MAPA DE RIESGO'!$Z$73="Alta",'MAPA DE RIESGO'!$AB$73="Menor"),CONCATENATE("R10C",'MAPA DE RIESGO'!$P$73),"")</f>
        <v/>
      </c>
      <c r="T25" s="43" t="str">
        <f>IF(AND('MAPA DE RIESGO'!$Z$74="Alta",'MAPA DE RIESGO'!$AB$74="Menor"),CONCATENATE("R10C",'MAPA DE RIESGO'!$P$74),"")</f>
        <v/>
      </c>
      <c r="U25" s="44" t="str">
        <f>IF(AND('MAPA DE RIESGO'!$Z$75="Alta",'MAPA DE RIESGO'!$AB$75="Menor"),CONCATENATE("R10C",'MAPA DE RIESGO'!$P$75),"")</f>
        <v/>
      </c>
      <c r="V25" s="30" t="str">
        <f>IF(AND('MAPA DE RIESGO'!$Z$70="Alta",'MAPA DE RIESGO'!$AB$70="Moderado"),CONCATENATE("R10C",'MAPA DE RIESGO'!$P$70),"")</f>
        <v/>
      </c>
      <c r="W25" s="31" t="str">
        <f>IF(AND('MAPA DE RIESGO'!$Z$71="Alta",'MAPA DE RIESGO'!$AB$71="Moderado"),CONCATENATE("R10C",'MAPA DE RIESGO'!$P$71),"")</f>
        <v/>
      </c>
      <c r="X25" s="31" t="str">
        <f>IF(AND('MAPA DE RIESGO'!$Z$72="Alta",'MAPA DE RIESGO'!$AB$72="Moderado"),CONCATENATE("R10C",'MAPA DE RIESGO'!$P$72),"")</f>
        <v/>
      </c>
      <c r="Y25" s="31" t="str">
        <f>IF(AND('MAPA DE RIESGO'!$Z$73="Alta",'MAPA DE RIESGO'!$AB$73="Moderado"),CONCATENATE("R10C",'MAPA DE RIESGO'!$P$73),"")</f>
        <v/>
      </c>
      <c r="Z25" s="31" t="str">
        <f>IF(AND('MAPA DE RIESGO'!$Z$74="Alta",'MAPA DE RIESGO'!$AB$74="Moderado"),CONCATENATE("R10C",'MAPA DE RIESGO'!$P$74),"")</f>
        <v/>
      </c>
      <c r="AA25" s="32" t="str">
        <f>IF(AND('MAPA DE RIESGO'!$Z$75="Alta",'MAPA DE RIESGO'!$AB$75="Moderado"),CONCATENATE("R10C",'MAPA DE RIESGO'!$P$75),"")</f>
        <v/>
      </c>
      <c r="AB25" s="30" t="str">
        <f>IF(AND('MAPA DE RIESGO'!$Z$70="Alta",'MAPA DE RIESGO'!$AB$70="Mayor"),CONCATENATE("R10C",'MAPA DE RIESGO'!$P$70),"")</f>
        <v/>
      </c>
      <c r="AC25" s="31" t="str">
        <f>IF(AND('MAPA DE RIESGO'!$Z$71="Alta",'MAPA DE RIESGO'!$AB$71="Mayor"),CONCATENATE("R10C",'MAPA DE RIESGO'!$P$71),"")</f>
        <v/>
      </c>
      <c r="AD25" s="31" t="str">
        <f>IF(AND('MAPA DE RIESGO'!$Z$72="Alta",'MAPA DE RIESGO'!$AB$72="Mayor"),CONCATENATE("R10C",'MAPA DE RIESGO'!$P$72),"")</f>
        <v/>
      </c>
      <c r="AE25" s="31" t="str">
        <f>IF(AND('MAPA DE RIESGO'!$Z$73="Alta",'MAPA DE RIESGO'!$AB$73="Mayor"),CONCATENATE("R10C",'MAPA DE RIESGO'!$P$73),"")</f>
        <v/>
      </c>
      <c r="AF25" s="31" t="str">
        <f>IF(AND('MAPA DE RIESGO'!$Z$74="Alta",'MAPA DE RIESGO'!$AB$74="Mayor"),CONCATENATE("R10C",'MAPA DE RIESGO'!$P$74),"")</f>
        <v/>
      </c>
      <c r="AG25" s="32" t="str">
        <f>IF(AND('MAPA DE RIESGO'!$Z$75="Alta",'MAPA DE RIESGO'!$AB$75="Mayor"),CONCATENATE("R10C",'MAPA DE RIESGO'!$P$75),"")</f>
        <v/>
      </c>
      <c r="AH25" s="33" t="str">
        <f>IF(AND('MAPA DE RIESGO'!$Z$70="Alta",'MAPA DE RIESGO'!$AB$70="Catastrófico"),CONCATENATE("R10C",'MAPA DE RIESGO'!$P$70),"")</f>
        <v/>
      </c>
      <c r="AI25" s="34" t="str">
        <f>IF(AND('MAPA DE RIESGO'!$Z$71="Alta",'MAPA DE RIESGO'!$AB$71="Catastrófico"),CONCATENATE("R10C",'MAPA DE RIESGO'!$P$71),"")</f>
        <v/>
      </c>
      <c r="AJ25" s="34" t="str">
        <f>IF(AND('MAPA DE RIESGO'!$Z$72="Alta",'MAPA DE RIESGO'!$AB$72="Catastrófico"),CONCATENATE("R10C",'MAPA DE RIESGO'!$P$72),"")</f>
        <v/>
      </c>
      <c r="AK25" s="34" t="str">
        <f>IF(AND('MAPA DE RIESGO'!$Z$73="Alta",'MAPA DE RIESGO'!$AB$73="Catastrófico"),CONCATENATE("R10C",'MAPA DE RIESGO'!$P$73),"")</f>
        <v/>
      </c>
      <c r="AL25" s="34" t="str">
        <f>IF(AND('MAPA DE RIESGO'!$Z$74="Alta",'MAPA DE RIESGO'!$AB$74="Catastrófico"),CONCATENATE("R10C",'MAPA DE RIESGO'!$P$74),"")</f>
        <v/>
      </c>
      <c r="AM25" s="35" t="str">
        <f>IF(AND('MAPA DE RIESGO'!$Z$75="Alta",'MAPA DE RIESGO'!$AB$75="Catastrófico"),CONCATENATE("R10C",'MAPA DE RIESGO'!$P$75),"")</f>
        <v/>
      </c>
      <c r="AN25" s="55"/>
      <c r="AO25" s="480"/>
      <c r="AP25" s="481"/>
      <c r="AQ25" s="481"/>
      <c r="AR25" s="481"/>
      <c r="AS25" s="481"/>
      <c r="AT25" s="482"/>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426"/>
      <c r="C26" s="426"/>
      <c r="D26" s="427"/>
      <c r="E26" s="464" t="s">
        <v>108</v>
      </c>
      <c r="F26" s="465"/>
      <c r="G26" s="465"/>
      <c r="H26" s="465"/>
      <c r="I26" s="466"/>
      <c r="J26" s="36" t="str">
        <f ca="1">IF(AND('MAPA DE RIESGO'!$Z$16="Media",'MAPA DE RIESGO'!$AB$16="Leve"),CONCATENATE("R1C",'MAPA DE RIESGO'!$P$16),"")</f>
        <v/>
      </c>
      <c r="K26" s="37" t="str">
        <f ca="1">IF(AND('MAPA DE RIESGO'!$Z$17="Media",'MAPA DE RIESGO'!$AB$17="Leve"),CONCATENATE("R1C",'MAPA DE RIESGO'!$P$17),"")</f>
        <v/>
      </c>
      <c r="L26" s="37" t="str">
        <f>IF(AND('MAPA DE RIESGO'!$Z$18="Media",'MAPA DE RIESGO'!$AB$18="Leve"),CONCATENATE("R1C",'MAPA DE RIESGO'!$P$18),"")</f>
        <v/>
      </c>
      <c r="M26" s="37" t="str">
        <f>IF(AND('MAPA DE RIESGO'!$Z$19="Media",'MAPA DE RIESGO'!$AB$19="Leve"),CONCATENATE("R1C",'MAPA DE RIESGO'!$P$19),"")</f>
        <v/>
      </c>
      <c r="N26" s="37" t="str">
        <f>IF(AND('MAPA DE RIESGO'!$Z$20="Media",'MAPA DE RIESGO'!$AB$20="Leve"),CONCATENATE("R1C",'MAPA DE RIESGO'!$P$20),"")</f>
        <v/>
      </c>
      <c r="O26" s="38" t="str">
        <f>IF(AND('MAPA DE RIESGO'!$Z$21="Media",'MAPA DE RIESGO'!$AB$21="Leve"),CONCATENATE("R1C",'MAPA DE RIESGO'!$P$21),"")</f>
        <v/>
      </c>
      <c r="P26" s="36" t="str">
        <f ca="1">IF(AND('MAPA DE RIESGO'!$Z$16="Media",'MAPA DE RIESGO'!$AB$16="Menor"),CONCATENATE("R1C",'MAPA DE RIESGO'!$P$16),"")</f>
        <v/>
      </c>
      <c r="Q26" s="37" t="str">
        <f ca="1">IF(AND('MAPA DE RIESGO'!$Z$17="Media",'MAPA DE RIESGO'!$AB$17="Menor"),CONCATENATE("R1C",'MAPA DE RIESGO'!$P$17),"")</f>
        <v/>
      </c>
      <c r="R26" s="37" t="str">
        <f>IF(AND('MAPA DE RIESGO'!$Z$18="Media",'MAPA DE RIESGO'!$AB$18="Menor"),CONCATENATE("R1C",'MAPA DE RIESGO'!$P$18),"")</f>
        <v/>
      </c>
      <c r="S26" s="37" t="str">
        <f>IF(AND('MAPA DE RIESGO'!$Z$19="Media",'MAPA DE RIESGO'!$AB$19="Menor"),CONCATENATE("R1C",'MAPA DE RIESGO'!$P$19),"")</f>
        <v/>
      </c>
      <c r="T26" s="37" t="str">
        <f>IF(AND('MAPA DE RIESGO'!$Z$20="Media",'MAPA DE RIESGO'!$AB$20="Menor"),CONCATENATE("R1C",'MAPA DE RIESGO'!$P$20),"")</f>
        <v/>
      </c>
      <c r="U26" s="38" t="str">
        <f>IF(AND('MAPA DE RIESGO'!$Z$21="Media",'MAPA DE RIESGO'!$AB$21="Menor"),CONCATENATE("R1C",'MAPA DE RIESGO'!$P$21),"")</f>
        <v/>
      </c>
      <c r="V26" s="36" t="str">
        <f ca="1">IF(AND('MAPA DE RIESGO'!$Z$16="Media",'MAPA DE RIESGO'!$AB$16="Moderado"),CONCATENATE("R1C",'MAPA DE RIESGO'!$P$16),"")</f>
        <v/>
      </c>
      <c r="W26" s="37" t="str">
        <f ca="1">IF(AND('MAPA DE RIESGO'!$Z$17="Media",'MAPA DE RIESGO'!$AB$17="Moderado"),CONCATENATE("R1C",'MAPA DE RIESGO'!$P$17),"")</f>
        <v/>
      </c>
      <c r="X26" s="37" t="str">
        <f>IF(AND('MAPA DE RIESGO'!$Z$18="Media",'MAPA DE RIESGO'!$AB$18="Moderado"),CONCATENATE("R1C",'MAPA DE RIESGO'!$P$18),"")</f>
        <v/>
      </c>
      <c r="Y26" s="37" t="str">
        <f>IF(AND('MAPA DE RIESGO'!$Z$19="Media",'MAPA DE RIESGO'!$AB$19="Moderado"),CONCATENATE("R1C",'MAPA DE RIESGO'!$P$19),"")</f>
        <v/>
      </c>
      <c r="Z26" s="37" t="str">
        <f>IF(AND('MAPA DE RIESGO'!$Z$20="Media",'MAPA DE RIESGO'!$AB$20="Moderado"),CONCATENATE("R1C",'MAPA DE RIESGO'!$P$20),"")</f>
        <v/>
      </c>
      <c r="AA26" s="38" t="str">
        <f>IF(AND('MAPA DE RIESGO'!$Z$21="Media",'MAPA DE RIESGO'!$AB$21="Moderado"),CONCATENATE("R1C",'MAPA DE RIESGO'!$P$21),"")</f>
        <v/>
      </c>
      <c r="AB26" s="17" t="str">
        <f ca="1">IF(AND('MAPA DE RIESGO'!$Z$16="Media",'MAPA DE RIESGO'!$AB$16="Mayor"),CONCATENATE("R1C",'MAPA DE RIESGO'!$P$16),"")</f>
        <v/>
      </c>
      <c r="AC26" s="18" t="str">
        <f ca="1">IF(AND('MAPA DE RIESGO'!$Z$17="Media",'MAPA DE RIESGO'!$AB$17="Mayor"),CONCATENATE("R1C",'MAPA DE RIESGO'!$P$17),"")</f>
        <v/>
      </c>
      <c r="AD26" s="18" t="str">
        <f>IF(AND('MAPA DE RIESGO'!$Z$18="Media",'MAPA DE RIESGO'!$AB$18="Mayor"),CONCATENATE("R1C",'MAPA DE RIESGO'!$P$18),"")</f>
        <v/>
      </c>
      <c r="AE26" s="18" t="str">
        <f>IF(AND('MAPA DE RIESGO'!$Z$19="Media",'MAPA DE RIESGO'!$AB$19="Mayor"),CONCATENATE("R1C",'MAPA DE RIESGO'!$P$19),"")</f>
        <v/>
      </c>
      <c r="AF26" s="18" t="str">
        <f>IF(AND('MAPA DE RIESGO'!$Z$20="Media",'MAPA DE RIESGO'!$AB$20="Mayor"),CONCATENATE("R1C",'MAPA DE RIESGO'!$P$20),"")</f>
        <v/>
      </c>
      <c r="AG26" s="19" t="str">
        <f>IF(AND('MAPA DE RIESGO'!$Z$21="Media",'MAPA DE RIESGO'!$AB$21="Mayor"),CONCATENATE("R1C",'MAPA DE RIESGO'!$P$21),"")</f>
        <v/>
      </c>
      <c r="AH26" s="20" t="str">
        <f ca="1">IF(AND('MAPA DE RIESGO'!$Z$16="Media",'MAPA DE RIESGO'!$AB$16="Catastrófico"),CONCATENATE("R1C",'MAPA DE RIESGO'!$P$16),"")</f>
        <v/>
      </c>
      <c r="AI26" s="21" t="str">
        <f ca="1">IF(AND('MAPA DE RIESGO'!$Z$17="Media",'MAPA DE RIESGO'!$AB$17="Catastrófico"),CONCATENATE("R1C",'MAPA DE RIESGO'!$P$17),"")</f>
        <v/>
      </c>
      <c r="AJ26" s="21" t="str">
        <f>IF(AND('MAPA DE RIESGO'!$Z$18="Media",'MAPA DE RIESGO'!$AB$18="Catastrófico"),CONCATENATE("R1C",'MAPA DE RIESGO'!$P$18),"")</f>
        <v/>
      </c>
      <c r="AK26" s="21" t="str">
        <f>IF(AND('MAPA DE RIESGO'!$Z$19="Media",'MAPA DE RIESGO'!$AB$19="Catastrófico"),CONCATENATE("R1C",'MAPA DE RIESGO'!$P$19),"")</f>
        <v/>
      </c>
      <c r="AL26" s="21" t="str">
        <f>IF(AND('MAPA DE RIESGO'!$Z$20="Media",'MAPA DE RIESGO'!$AB$20="Catastrófico"),CONCATENATE("R1C",'MAPA DE RIESGO'!$P$20),"")</f>
        <v/>
      </c>
      <c r="AM26" s="22" t="str">
        <f>IF(AND('MAPA DE RIESGO'!$Z$21="Media",'MAPA DE RIESGO'!$AB$21="Catastrófico"),CONCATENATE("R1C",'MAPA DE RIESGO'!$P$21),"")</f>
        <v/>
      </c>
      <c r="AN26" s="55"/>
      <c r="AO26" s="503" t="s">
        <v>73</v>
      </c>
      <c r="AP26" s="504"/>
      <c r="AQ26" s="504"/>
      <c r="AR26" s="504"/>
      <c r="AS26" s="504"/>
      <c r="AT26" s="50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426"/>
      <c r="C27" s="426"/>
      <c r="D27" s="427"/>
      <c r="E27" s="483"/>
      <c r="F27" s="484"/>
      <c r="G27" s="484"/>
      <c r="H27" s="484"/>
      <c r="I27" s="469"/>
      <c r="J27" s="39" t="str">
        <f>IF(AND('MAPA DE RIESGO'!$Z$22="Media",'MAPA DE RIESGO'!$AB$22="Leve"),CONCATENATE("R2C",'MAPA DE RIESGO'!$P$22),"")</f>
        <v/>
      </c>
      <c r="K27" s="40" t="str">
        <f>IF(AND('MAPA DE RIESGO'!$Z$23="Media",'MAPA DE RIESGO'!$AB$23="Leve"),CONCATENATE("R2C",'MAPA DE RIESGO'!$P$23),"")</f>
        <v/>
      </c>
      <c r="L27" s="40" t="str">
        <f>IF(AND('MAPA DE RIESGO'!$Z$24="Media",'MAPA DE RIESGO'!$AB$24="Leve"),CONCATENATE("R2C",'MAPA DE RIESGO'!$P$24),"")</f>
        <v/>
      </c>
      <c r="M27" s="40" t="str">
        <f>IF(AND('MAPA DE RIESGO'!$Z$25="Media",'MAPA DE RIESGO'!$AB$25="Leve"),CONCATENATE("R2C",'MAPA DE RIESGO'!$P$25),"")</f>
        <v/>
      </c>
      <c r="N27" s="40" t="str">
        <f>IF(AND('MAPA DE RIESGO'!$Z$26="Media",'MAPA DE RIESGO'!$AB$26="Leve"),CONCATENATE("R2C",'MAPA DE RIESGO'!$P$26),"")</f>
        <v/>
      </c>
      <c r="O27" s="41" t="str">
        <f>IF(AND('MAPA DE RIESGO'!$Z$27="Media",'MAPA DE RIESGO'!$AB$27="Leve"),CONCATENATE("R2C",'MAPA DE RIESGO'!$P$27),"")</f>
        <v/>
      </c>
      <c r="P27" s="39" t="str">
        <f>IF(AND('MAPA DE RIESGO'!$Z$22="Media",'MAPA DE RIESGO'!$AB$22="Menor"),CONCATENATE("R2C",'MAPA DE RIESGO'!$P$22),"")</f>
        <v/>
      </c>
      <c r="Q27" s="40" t="str">
        <f>IF(AND('MAPA DE RIESGO'!$Z$23="Media",'MAPA DE RIESGO'!$AB$23="Menor"),CONCATENATE("R2C",'MAPA DE RIESGO'!$P$23),"")</f>
        <v/>
      </c>
      <c r="R27" s="40" t="str">
        <f>IF(AND('MAPA DE RIESGO'!$Z$24="Media",'MAPA DE RIESGO'!$AB$24="Menor"),CONCATENATE("R2C",'MAPA DE RIESGO'!$P$24),"")</f>
        <v/>
      </c>
      <c r="S27" s="40" t="str">
        <f>IF(AND('MAPA DE RIESGO'!$Z$25="Media",'MAPA DE RIESGO'!$AB$25="Menor"),CONCATENATE("R2C",'MAPA DE RIESGO'!$P$25),"")</f>
        <v/>
      </c>
      <c r="T27" s="40" t="str">
        <f>IF(AND('MAPA DE RIESGO'!$Z$26="Media",'MAPA DE RIESGO'!$AB$26="Menor"),CONCATENATE("R2C",'MAPA DE RIESGO'!$P$26),"")</f>
        <v/>
      </c>
      <c r="U27" s="41" t="str">
        <f>IF(AND('MAPA DE RIESGO'!$Z$27="Media",'MAPA DE RIESGO'!$AB$27="Menor"),CONCATENATE("R2C",'MAPA DE RIESGO'!$P$27),"")</f>
        <v/>
      </c>
      <c r="V27" s="39" t="str">
        <f>IF(AND('MAPA DE RIESGO'!$Z$22="Media",'MAPA DE RIESGO'!$AB$22="Moderado"),CONCATENATE("R2C",'MAPA DE RIESGO'!$P$22),"")</f>
        <v/>
      </c>
      <c r="W27" s="40" t="str">
        <f>IF(AND('MAPA DE RIESGO'!$Z$23="Media",'MAPA DE RIESGO'!$AB$23="Moderado"),CONCATENATE("R2C",'MAPA DE RIESGO'!$P$23),"")</f>
        <v/>
      </c>
      <c r="X27" s="40" t="str">
        <f>IF(AND('MAPA DE RIESGO'!$Z$24="Media",'MAPA DE RIESGO'!$AB$24="Moderado"),CONCATENATE("R2C",'MAPA DE RIESGO'!$P$24),"")</f>
        <v/>
      </c>
      <c r="Y27" s="40" t="str">
        <f>IF(AND('MAPA DE RIESGO'!$Z$25="Media",'MAPA DE RIESGO'!$AB$25="Moderado"),CONCATENATE("R2C",'MAPA DE RIESGO'!$P$25),"")</f>
        <v/>
      </c>
      <c r="Z27" s="40" t="str">
        <f>IF(AND('MAPA DE RIESGO'!$Z$26="Media",'MAPA DE RIESGO'!$AB$26="Moderado"),CONCATENATE("R2C",'MAPA DE RIESGO'!$P$26),"")</f>
        <v/>
      </c>
      <c r="AA27" s="41" t="str">
        <f>IF(AND('MAPA DE RIESGO'!$Z$27="Media",'MAPA DE RIESGO'!$AB$27="Moderado"),CONCATENATE("R2C",'MAPA DE RIESGO'!$P$27),"")</f>
        <v/>
      </c>
      <c r="AB27" s="23" t="str">
        <f>IF(AND('MAPA DE RIESGO'!$Z$22="Media",'MAPA DE RIESGO'!$AB$22="Mayor"),CONCATENATE("R2C",'MAPA DE RIESGO'!$P$22),"")</f>
        <v/>
      </c>
      <c r="AC27" s="24" t="str">
        <f>IF(AND('MAPA DE RIESGO'!$Z$23="Media",'MAPA DE RIESGO'!$AB$23="Mayor"),CONCATENATE("R2C",'MAPA DE RIESGO'!$P$23),"")</f>
        <v/>
      </c>
      <c r="AD27" s="24" t="str">
        <f>IF(AND('MAPA DE RIESGO'!$Z$24="Media",'MAPA DE RIESGO'!$AB$24="Mayor"),CONCATENATE("R2C",'MAPA DE RIESGO'!$P$24),"")</f>
        <v/>
      </c>
      <c r="AE27" s="24" t="str">
        <f>IF(AND('MAPA DE RIESGO'!$Z$25="Media",'MAPA DE RIESGO'!$AB$25="Mayor"),CONCATENATE("R2C",'MAPA DE RIESGO'!$P$25),"")</f>
        <v/>
      </c>
      <c r="AF27" s="24" t="str">
        <f>IF(AND('MAPA DE RIESGO'!$Z$26="Media",'MAPA DE RIESGO'!$AB$26="Mayor"),CONCATENATE("R2C",'MAPA DE RIESGO'!$P$26),"")</f>
        <v/>
      </c>
      <c r="AG27" s="25" t="str">
        <f>IF(AND('MAPA DE RIESGO'!$Z$27="Media",'MAPA DE RIESGO'!$AB$27="Mayor"),CONCATENATE("R2C",'MAPA DE RIESGO'!$P$27),"")</f>
        <v/>
      </c>
      <c r="AH27" s="26" t="str">
        <f>IF(AND('MAPA DE RIESGO'!$Z$22="Media",'MAPA DE RIESGO'!$AB$22="Catastrófico"),CONCATENATE("R2C",'MAPA DE RIESGO'!$P$22),"")</f>
        <v/>
      </c>
      <c r="AI27" s="27" t="str">
        <f>IF(AND('MAPA DE RIESGO'!$Z$23="Media",'MAPA DE RIESGO'!$AB$23="Catastrófico"),CONCATENATE("R2C",'MAPA DE RIESGO'!$P$23),"")</f>
        <v/>
      </c>
      <c r="AJ27" s="27" t="str">
        <f>IF(AND('MAPA DE RIESGO'!$Z$24="Media",'MAPA DE RIESGO'!$AB$24="Catastrófico"),CONCATENATE("R2C",'MAPA DE RIESGO'!$P$24),"")</f>
        <v/>
      </c>
      <c r="AK27" s="27" t="str">
        <f>IF(AND('MAPA DE RIESGO'!$Z$25="Media",'MAPA DE RIESGO'!$AB$25="Catastrófico"),CONCATENATE("R2C",'MAPA DE RIESGO'!$P$25),"")</f>
        <v/>
      </c>
      <c r="AL27" s="27" t="str">
        <f>IF(AND('MAPA DE RIESGO'!$Z$26="Media",'MAPA DE RIESGO'!$AB$26="Catastrófico"),CONCATENATE("R2C",'MAPA DE RIESGO'!$P$26),"")</f>
        <v/>
      </c>
      <c r="AM27" s="28" t="str">
        <f>IF(AND('MAPA DE RIESGO'!$Z$27="Media",'MAPA DE RIESGO'!$AB$27="Catastrófico"),CONCATENATE("R2C",'MAPA DE RIESGO'!$P$27),"")</f>
        <v/>
      </c>
      <c r="AN27" s="55"/>
      <c r="AO27" s="506"/>
      <c r="AP27" s="507"/>
      <c r="AQ27" s="507"/>
      <c r="AR27" s="507"/>
      <c r="AS27" s="507"/>
      <c r="AT27" s="508"/>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426"/>
      <c r="C28" s="426"/>
      <c r="D28" s="427"/>
      <c r="E28" s="467"/>
      <c r="F28" s="468"/>
      <c r="G28" s="468"/>
      <c r="H28" s="468"/>
      <c r="I28" s="469"/>
      <c r="J28" s="39" t="str">
        <f>IF(AND('MAPA DE RIESGO'!$Z$28="Media",'MAPA DE RIESGO'!$AB$28="Leve"),CONCATENATE("R3C",'MAPA DE RIESGO'!$P$28),"")</f>
        <v/>
      </c>
      <c r="K28" s="40" t="str">
        <f>IF(AND('MAPA DE RIESGO'!$Z$29="Media",'MAPA DE RIESGO'!$AB$29="Leve"),CONCATENATE("R3C",'MAPA DE RIESGO'!$P$29),"")</f>
        <v/>
      </c>
      <c r="L28" s="40" t="str">
        <f>IF(AND('MAPA DE RIESGO'!$Z$30="Media",'MAPA DE RIESGO'!$AB$30="Leve"),CONCATENATE("R3C",'MAPA DE RIESGO'!$P$30),"")</f>
        <v/>
      </c>
      <c r="M28" s="40" t="str">
        <f>IF(AND('MAPA DE RIESGO'!$Z$31="Media",'MAPA DE RIESGO'!$AB$31="Leve"),CONCATENATE("R3C",'MAPA DE RIESGO'!$P$31),"")</f>
        <v/>
      </c>
      <c r="N28" s="40" t="str">
        <f>IF(AND('MAPA DE RIESGO'!$Z$32="Media",'MAPA DE RIESGO'!$AB$32="Leve"),CONCATENATE("R3C",'MAPA DE RIESGO'!$P$32),"")</f>
        <v/>
      </c>
      <c r="O28" s="41" t="str">
        <f>IF(AND('MAPA DE RIESGO'!$Z$33="Media",'MAPA DE RIESGO'!$AB$33="Leve"),CONCATENATE("R3C",'MAPA DE RIESGO'!$P$33),"")</f>
        <v/>
      </c>
      <c r="P28" s="39" t="str">
        <f>IF(AND('MAPA DE RIESGO'!$Z$28="Media",'MAPA DE RIESGO'!$AB$28="Menor"),CONCATENATE("R3C",'MAPA DE RIESGO'!$P$28),"")</f>
        <v/>
      </c>
      <c r="Q28" s="40" t="str">
        <f>IF(AND('MAPA DE RIESGO'!$Z$29="Media",'MAPA DE RIESGO'!$AB$29="Menor"),CONCATENATE("R3C",'MAPA DE RIESGO'!$P$29),"")</f>
        <v/>
      </c>
      <c r="R28" s="40" t="str">
        <f>IF(AND('MAPA DE RIESGO'!$Z$30="Media",'MAPA DE RIESGO'!$AB$30="Menor"),CONCATENATE("R3C",'MAPA DE RIESGO'!$P$30),"")</f>
        <v/>
      </c>
      <c r="S28" s="40" t="str">
        <f>IF(AND('MAPA DE RIESGO'!$Z$31="Media",'MAPA DE RIESGO'!$AB$31="Menor"),CONCATENATE("R3C",'MAPA DE RIESGO'!$P$31),"")</f>
        <v/>
      </c>
      <c r="T28" s="40" t="str">
        <f>IF(AND('MAPA DE RIESGO'!$Z$32="Media",'MAPA DE RIESGO'!$AB$32="Menor"),CONCATENATE("R3C",'MAPA DE RIESGO'!$P$32),"")</f>
        <v/>
      </c>
      <c r="U28" s="41" t="str">
        <f>IF(AND('MAPA DE RIESGO'!$Z$33="Media",'MAPA DE RIESGO'!$AB$33="Menor"),CONCATENATE("R3C",'MAPA DE RIESGO'!$P$33),"")</f>
        <v/>
      </c>
      <c r="V28" s="39" t="str">
        <f>IF(AND('MAPA DE RIESGO'!$Z$28="Media",'MAPA DE RIESGO'!$AB$28="Moderado"),CONCATENATE("R3C",'MAPA DE RIESGO'!$P$28),"")</f>
        <v/>
      </c>
      <c r="W28" s="40" t="str">
        <f>IF(AND('MAPA DE RIESGO'!$Z$29="Media",'MAPA DE RIESGO'!$AB$29="Moderado"),CONCATENATE("R3C",'MAPA DE RIESGO'!$P$29),"")</f>
        <v/>
      </c>
      <c r="X28" s="40" t="str">
        <f>IF(AND('MAPA DE RIESGO'!$Z$30="Media",'MAPA DE RIESGO'!$AB$30="Moderado"),CONCATENATE("R3C",'MAPA DE RIESGO'!$P$30),"")</f>
        <v/>
      </c>
      <c r="Y28" s="40" t="str">
        <f>IF(AND('MAPA DE RIESGO'!$Z$31="Media",'MAPA DE RIESGO'!$AB$31="Moderado"),CONCATENATE("R3C",'MAPA DE RIESGO'!$P$31),"")</f>
        <v/>
      </c>
      <c r="Z28" s="40" t="str">
        <f>IF(AND('MAPA DE RIESGO'!$Z$32="Media",'MAPA DE RIESGO'!$AB$32="Moderado"),CONCATENATE("R3C",'MAPA DE RIESGO'!$P$32),"")</f>
        <v/>
      </c>
      <c r="AA28" s="41" t="str">
        <f>IF(AND('MAPA DE RIESGO'!$Z$33="Media",'MAPA DE RIESGO'!$AB$33="Moderado"),CONCATENATE("R3C",'MAPA DE RIESGO'!$P$33),"")</f>
        <v/>
      </c>
      <c r="AB28" s="23" t="str">
        <f>IF(AND('MAPA DE RIESGO'!$Z$28="Media",'MAPA DE RIESGO'!$AB$28="Mayor"),CONCATENATE("R3C",'MAPA DE RIESGO'!$P$28),"")</f>
        <v/>
      </c>
      <c r="AC28" s="24" t="str">
        <f>IF(AND('MAPA DE RIESGO'!$Z$29="Media",'MAPA DE RIESGO'!$AB$29="Mayor"),CONCATENATE("R3C",'MAPA DE RIESGO'!$P$29),"")</f>
        <v/>
      </c>
      <c r="AD28" s="24" t="str">
        <f>IF(AND('MAPA DE RIESGO'!$Z$30="Media",'MAPA DE RIESGO'!$AB$30="Mayor"),CONCATENATE("R3C",'MAPA DE RIESGO'!$P$30),"")</f>
        <v/>
      </c>
      <c r="AE28" s="24" t="str">
        <f>IF(AND('MAPA DE RIESGO'!$Z$31="Media",'MAPA DE RIESGO'!$AB$31="Mayor"),CONCATENATE("R3C",'MAPA DE RIESGO'!$P$31),"")</f>
        <v/>
      </c>
      <c r="AF28" s="24" t="str">
        <f>IF(AND('MAPA DE RIESGO'!$Z$32="Media",'MAPA DE RIESGO'!$AB$32="Mayor"),CONCATENATE("R3C",'MAPA DE RIESGO'!$P$32),"")</f>
        <v/>
      </c>
      <c r="AG28" s="25" t="str">
        <f>IF(AND('MAPA DE RIESGO'!$Z$33="Media",'MAPA DE RIESGO'!$AB$33="Mayor"),CONCATENATE("R3C",'MAPA DE RIESGO'!$P$33),"")</f>
        <v/>
      </c>
      <c r="AH28" s="26" t="str">
        <f>IF(AND('MAPA DE RIESGO'!$Z$28="Media",'MAPA DE RIESGO'!$AB$28="Catastrófico"),CONCATENATE("R3C",'MAPA DE RIESGO'!$P$28),"")</f>
        <v/>
      </c>
      <c r="AI28" s="27" t="str">
        <f>IF(AND('MAPA DE RIESGO'!$Z$29="Media",'MAPA DE RIESGO'!$AB$29="Catastrófico"),CONCATENATE("R3C",'MAPA DE RIESGO'!$P$29),"")</f>
        <v/>
      </c>
      <c r="AJ28" s="27" t="str">
        <f>IF(AND('MAPA DE RIESGO'!$Z$30="Media",'MAPA DE RIESGO'!$AB$30="Catastrófico"),CONCATENATE("R3C",'MAPA DE RIESGO'!$P$30),"")</f>
        <v/>
      </c>
      <c r="AK28" s="27" t="str">
        <f>IF(AND('MAPA DE RIESGO'!$Z$31="Media",'MAPA DE RIESGO'!$AB$31="Catastrófico"),CONCATENATE("R3C",'MAPA DE RIESGO'!$P$31),"")</f>
        <v/>
      </c>
      <c r="AL28" s="27" t="str">
        <f>IF(AND('MAPA DE RIESGO'!$Z$32="Media",'MAPA DE RIESGO'!$AB$32="Catastrófico"),CONCATENATE("R3C",'MAPA DE RIESGO'!$P$32),"")</f>
        <v/>
      </c>
      <c r="AM28" s="28" t="str">
        <f>IF(AND('MAPA DE RIESGO'!$Z$33="Media",'MAPA DE RIESGO'!$AB$33="Catastrófico"),CONCATENATE("R3C",'MAPA DE RIESGO'!$P$33),"")</f>
        <v/>
      </c>
      <c r="AN28" s="55"/>
      <c r="AO28" s="506"/>
      <c r="AP28" s="507"/>
      <c r="AQ28" s="507"/>
      <c r="AR28" s="507"/>
      <c r="AS28" s="507"/>
      <c r="AT28" s="508"/>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426"/>
      <c r="C29" s="426"/>
      <c r="D29" s="427"/>
      <c r="E29" s="467"/>
      <c r="F29" s="468"/>
      <c r="G29" s="468"/>
      <c r="H29" s="468"/>
      <c r="I29" s="469"/>
      <c r="J29" s="39" t="str">
        <f>IF(AND('MAPA DE RIESGO'!$Z$34="Media",'MAPA DE RIESGO'!$AB$34="Leve"),CONCATENATE("R4C",'MAPA DE RIESGO'!$P$34),"")</f>
        <v/>
      </c>
      <c r="K29" s="40" t="str">
        <f>IF(AND('MAPA DE RIESGO'!$Z$35="Media",'MAPA DE RIESGO'!$AB$35="Leve"),CONCATENATE("R4C",'MAPA DE RIESGO'!$P$35),"")</f>
        <v/>
      </c>
      <c r="L29" s="40" t="str">
        <f>IF(AND('MAPA DE RIESGO'!$Z$36="Media",'MAPA DE RIESGO'!$AB$36="Leve"),CONCATENATE("R4C",'MAPA DE RIESGO'!$P$36),"")</f>
        <v/>
      </c>
      <c r="M29" s="40" t="str">
        <f>IF(AND('MAPA DE RIESGO'!$Z$37="Media",'MAPA DE RIESGO'!$AB$37="Leve"),CONCATENATE("R4C",'MAPA DE RIESGO'!$P$37),"")</f>
        <v/>
      </c>
      <c r="N29" s="40" t="str">
        <f>IF(AND('MAPA DE RIESGO'!$Z$38="Media",'MAPA DE RIESGO'!$AB$38="Leve"),CONCATENATE("R4C",'MAPA DE RIESGO'!$P$38),"")</f>
        <v/>
      </c>
      <c r="O29" s="41" t="str">
        <f>IF(AND('MAPA DE RIESGO'!$Z$39="Media",'MAPA DE RIESGO'!$AB$39="Leve"),CONCATENATE("R4C",'MAPA DE RIESGO'!$P$39),"")</f>
        <v/>
      </c>
      <c r="P29" s="39" t="str">
        <f>IF(AND('MAPA DE RIESGO'!$Z$34="Media",'MAPA DE RIESGO'!$AB$34="Menor"),CONCATENATE("R4C",'MAPA DE RIESGO'!$P$34),"")</f>
        <v/>
      </c>
      <c r="Q29" s="40" t="str">
        <f>IF(AND('MAPA DE RIESGO'!$Z$35="Media",'MAPA DE RIESGO'!$AB$35="Menor"),CONCATENATE("R4C",'MAPA DE RIESGO'!$P$35),"")</f>
        <v/>
      </c>
      <c r="R29" s="40" t="str">
        <f>IF(AND('MAPA DE RIESGO'!$Z$36="Media",'MAPA DE RIESGO'!$AB$36="Menor"),CONCATENATE("R4C",'MAPA DE RIESGO'!$P$36),"")</f>
        <v/>
      </c>
      <c r="S29" s="40" t="str">
        <f>IF(AND('MAPA DE RIESGO'!$Z$37="Media",'MAPA DE RIESGO'!$AB$37="Menor"),CONCATENATE("R4C",'MAPA DE RIESGO'!$P$37),"")</f>
        <v/>
      </c>
      <c r="T29" s="40" t="str">
        <f>IF(AND('MAPA DE RIESGO'!$Z$38="Media",'MAPA DE RIESGO'!$AB$38="Menor"),CONCATENATE("R4C",'MAPA DE RIESGO'!$P$38),"")</f>
        <v/>
      </c>
      <c r="U29" s="41" t="str">
        <f>IF(AND('MAPA DE RIESGO'!$Z$39="Media",'MAPA DE RIESGO'!$AB$39="Menor"),CONCATENATE("R4C",'MAPA DE RIESGO'!$P$39),"")</f>
        <v/>
      </c>
      <c r="V29" s="39" t="str">
        <f>IF(AND('MAPA DE RIESGO'!$Z$34="Media",'MAPA DE RIESGO'!$AB$34="Moderado"),CONCATENATE("R4C",'MAPA DE RIESGO'!$P$34),"")</f>
        <v/>
      </c>
      <c r="W29" s="40" t="str">
        <f>IF(AND('MAPA DE RIESGO'!$Z$35="Media",'MAPA DE RIESGO'!$AB$35="Moderado"),CONCATENATE("R4C",'MAPA DE RIESGO'!$P$35),"")</f>
        <v/>
      </c>
      <c r="X29" s="40" t="str">
        <f>IF(AND('MAPA DE RIESGO'!$Z$36="Media",'MAPA DE RIESGO'!$AB$36="Moderado"),CONCATENATE("R4C",'MAPA DE RIESGO'!$P$36),"")</f>
        <v/>
      </c>
      <c r="Y29" s="40" t="str">
        <f>IF(AND('MAPA DE RIESGO'!$Z$37="Media",'MAPA DE RIESGO'!$AB$37="Moderado"),CONCATENATE("R4C",'MAPA DE RIESGO'!$P$37),"")</f>
        <v/>
      </c>
      <c r="Z29" s="40" t="str">
        <f>IF(AND('MAPA DE RIESGO'!$Z$38="Media",'MAPA DE RIESGO'!$AB$38="Moderado"),CONCATENATE("R4C",'MAPA DE RIESGO'!$P$38),"")</f>
        <v/>
      </c>
      <c r="AA29" s="41" t="str">
        <f>IF(AND('MAPA DE RIESGO'!$Z$39="Media",'MAPA DE RIESGO'!$AB$39="Moderado"),CONCATENATE("R4C",'MAPA DE RIESGO'!$P$39),"")</f>
        <v/>
      </c>
      <c r="AB29" s="23" t="str">
        <f>IF(AND('MAPA DE RIESGO'!$Z$34="Media",'MAPA DE RIESGO'!$AB$34="Mayor"),CONCATENATE("R4C",'MAPA DE RIESGO'!$P$34),"")</f>
        <v/>
      </c>
      <c r="AC29" s="24" t="str">
        <f>IF(AND('MAPA DE RIESGO'!$Z$35="Media",'MAPA DE RIESGO'!$AB$35="Mayor"),CONCATENATE("R4C",'MAPA DE RIESGO'!$P$35),"")</f>
        <v/>
      </c>
      <c r="AD29" s="29" t="str">
        <f>IF(AND('MAPA DE RIESGO'!$Z$36="Media",'MAPA DE RIESGO'!$AB$36="Mayor"),CONCATENATE("R4C",'MAPA DE RIESGO'!$P$36),"")</f>
        <v/>
      </c>
      <c r="AE29" s="29" t="str">
        <f>IF(AND('MAPA DE RIESGO'!$Z$37="Media",'MAPA DE RIESGO'!$AB$37="Mayor"),CONCATENATE("R4C",'MAPA DE RIESGO'!$P$37),"")</f>
        <v/>
      </c>
      <c r="AF29" s="29" t="str">
        <f>IF(AND('MAPA DE RIESGO'!$Z$38="Media",'MAPA DE RIESGO'!$AB$38="Mayor"),CONCATENATE("R4C",'MAPA DE RIESGO'!$P$38),"")</f>
        <v/>
      </c>
      <c r="AG29" s="25" t="str">
        <f>IF(AND('MAPA DE RIESGO'!$Z$39="Media",'MAPA DE RIESGO'!$AB$39="Mayor"),CONCATENATE("R4C",'MAPA DE RIESGO'!$P$39),"")</f>
        <v/>
      </c>
      <c r="AH29" s="26" t="str">
        <f>IF(AND('MAPA DE RIESGO'!$Z$34="Media",'MAPA DE RIESGO'!$AB$34="Catastrófico"),CONCATENATE("R4C",'MAPA DE RIESGO'!$P$34),"")</f>
        <v/>
      </c>
      <c r="AI29" s="27" t="str">
        <f>IF(AND('MAPA DE RIESGO'!$Z$35="Media",'MAPA DE RIESGO'!$AB$35="Catastrófico"),CONCATENATE("R4C",'MAPA DE RIESGO'!$P$35),"")</f>
        <v/>
      </c>
      <c r="AJ29" s="27" t="str">
        <f>IF(AND('MAPA DE RIESGO'!$Z$36="Media",'MAPA DE RIESGO'!$AB$36="Catastrófico"),CONCATENATE("R4C",'MAPA DE RIESGO'!$P$36),"")</f>
        <v/>
      </c>
      <c r="AK29" s="27" t="str">
        <f>IF(AND('MAPA DE RIESGO'!$Z$37="Media",'MAPA DE RIESGO'!$AB$37="Catastrófico"),CONCATENATE("R4C",'MAPA DE RIESGO'!$P$37),"")</f>
        <v/>
      </c>
      <c r="AL29" s="27" t="str">
        <f>IF(AND('MAPA DE RIESGO'!$Z$38="Media",'MAPA DE RIESGO'!$AB$38="Catastrófico"),CONCATENATE("R4C",'MAPA DE RIESGO'!$P$38),"")</f>
        <v/>
      </c>
      <c r="AM29" s="28" t="str">
        <f>IF(AND('MAPA DE RIESGO'!$Z$39="Media",'MAPA DE RIESGO'!$AB$39="Catastrófico"),CONCATENATE("R4C",'MAPA DE RIESGO'!$P$39),"")</f>
        <v/>
      </c>
      <c r="AN29" s="55"/>
      <c r="AO29" s="506"/>
      <c r="AP29" s="507"/>
      <c r="AQ29" s="507"/>
      <c r="AR29" s="507"/>
      <c r="AS29" s="507"/>
      <c r="AT29" s="508"/>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426"/>
      <c r="C30" s="426"/>
      <c r="D30" s="427"/>
      <c r="E30" s="467"/>
      <c r="F30" s="468"/>
      <c r="G30" s="468"/>
      <c r="H30" s="468"/>
      <c r="I30" s="469"/>
      <c r="J30" s="39" t="str">
        <f>IF(AND('MAPA DE RIESGO'!$Z$40="Media",'MAPA DE RIESGO'!$AB$40="Leve"),CONCATENATE("R5C",'MAPA DE RIESGO'!$P$40),"")</f>
        <v/>
      </c>
      <c r="K30" s="40" t="str">
        <f>IF(AND('MAPA DE RIESGO'!$Z$41="Media",'MAPA DE RIESGO'!$AB$41="Leve"),CONCATENATE("R5C",'MAPA DE RIESGO'!$P$41),"")</f>
        <v/>
      </c>
      <c r="L30" s="40" t="str">
        <f>IF(AND('MAPA DE RIESGO'!$Z$42="Media",'MAPA DE RIESGO'!$AB$42="Leve"),CONCATENATE("R5C",'MAPA DE RIESGO'!$P$42),"")</f>
        <v/>
      </c>
      <c r="M30" s="40" t="str">
        <f>IF(AND('MAPA DE RIESGO'!$Z$43="Media",'MAPA DE RIESGO'!$AB$43="Leve"),CONCATENATE("R5C",'MAPA DE RIESGO'!$P$43),"")</f>
        <v/>
      </c>
      <c r="N30" s="40" t="str">
        <f>IF(AND('MAPA DE RIESGO'!$Z$44="Media",'MAPA DE RIESGO'!$AB$44="Leve"),CONCATENATE("R5C",'MAPA DE RIESGO'!$P$44),"")</f>
        <v/>
      </c>
      <c r="O30" s="41" t="str">
        <f>IF(AND('MAPA DE RIESGO'!$Z$45="Media",'MAPA DE RIESGO'!$AB$45="Leve"),CONCATENATE("R5C",'MAPA DE RIESGO'!$P$45),"")</f>
        <v/>
      </c>
      <c r="P30" s="39" t="str">
        <f>IF(AND('MAPA DE RIESGO'!$Z$40="Media",'MAPA DE RIESGO'!$AB$40="Menor"),CONCATENATE("R5C",'MAPA DE RIESGO'!$P$40),"")</f>
        <v/>
      </c>
      <c r="Q30" s="40" t="str">
        <f>IF(AND('MAPA DE RIESGO'!$Z$41="Media",'MAPA DE RIESGO'!$AB$41="Menor"),CONCATENATE("R5C",'MAPA DE RIESGO'!$P$41),"")</f>
        <v/>
      </c>
      <c r="R30" s="40" t="str">
        <f>IF(AND('MAPA DE RIESGO'!$Z$42="Media",'MAPA DE RIESGO'!$AB$42="Menor"),CONCATENATE("R5C",'MAPA DE RIESGO'!$P$42),"")</f>
        <v/>
      </c>
      <c r="S30" s="40" t="str">
        <f>IF(AND('MAPA DE RIESGO'!$Z$43="Media",'MAPA DE RIESGO'!$AB$43="Menor"),CONCATENATE("R5C",'MAPA DE RIESGO'!$P$43),"")</f>
        <v/>
      </c>
      <c r="T30" s="40" t="str">
        <f>IF(AND('MAPA DE RIESGO'!$Z$44="Media",'MAPA DE RIESGO'!$AB$44="Menor"),CONCATENATE("R5C",'MAPA DE RIESGO'!$P$44),"")</f>
        <v/>
      </c>
      <c r="U30" s="41" t="str">
        <f>IF(AND('MAPA DE RIESGO'!$Z$45="Media",'MAPA DE RIESGO'!$AB$45="Menor"),CONCATENATE("R5C",'MAPA DE RIESGO'!$P$45),"")</f>
        <v/>
      </c>
      <c r="V30" s="39" t="str">
        <f>IF(AND('MAPA DE RIESGO'!$Z$40="Media",'MAPA DE RIESGO'!$AB$40="Moderado"),CONCATENATE("R5C",'MAPA DE RIESGO'!$P$40),"")</f>
        <v/>
      </c>
      <c r="W30" s="40" t="str">
        <f>IF(AND('MAPA DE RIESGO'!$Z$41="Media",'MAPA DE RIESGO'!$AB$41="Moderado"),CONCATENATE("R5C",'MAPA DE RIESGO'!$P$41),"")</f>
        <v/>
      </c>
      <c r="X30" s="40" t="str">
        <f>IF(AND('MAPA DE RIESGO'!$Z$42="Media",'MAPA DE RIESGO'!$AB$42="Moderado"),CONCATENATE("R5C",'MAPA DE RIESGO'!$P$42),"")</f>
        <v/>
      </c>
      <c r="Y30" s="40" t="str">
        <f>IF(AND('MAPA DE RIESGO'!$Z$43="Media",'MAPA DE RIESGO'!$AB$43="Moderado"),CONCATENATE("R5C",'MAPA DE RIESGO'!$P$43),"")</f>
        <v/>
      </c>
      <c r="Z30" s="40" t="str">
        <f>IF(AND('MAPA DE RIESGO'!$Z$44="Media",'MAPA DE RIESGO'!$AB$44="Moderado"),CONCATENATE("R5C",'MAPA DE RIESGO'!$P$44),"")</f>
        <v/>
      </c>
      <c r="AA30" s="41" t="str">
        <f>IF(AND('MAPA DE RIESGO'!$Z$45="Media",'MAPA DE RIESGO'!$AB$45="Moderado"),CONCATENATE("R5C",'MAPA DE RIESGO'!$P$45),"")</f>
        <v/>
      </c>
      <c r="AB30" s="23" t="str">
        <f>IF(AND('MAPA DE RIESGO'!$Z$40="Media",'MAPA DE RIESGO'!$AB$40="Mayor"),CONCATENATE("R5C",'MAPA DE RIESGO'!$P$40),"")</f>
        <v/>
      </c>
      <c r="AC30" s="24" t="str">
        <f>IF(AND('MAPA DE RIESGO'!$Z$41="Media",'MAPA DE RIESGO'!$AB$41="Mayor"),CONCATENATE("R5C",'MAPA DE RIESGO'!$P$41),"")</f>
        <v/>
      </c>
      <c r="AD30" s="29" t="str">
        <f>IF(AND('MAPA DE RIESGO'!$Z$42="Media",'MAPA DE RIESGO'!$AB$42="Mayor"),CONCATENATE("R5C",'MAPA DE RIESGO'!$P$42),"")</f>
        <v/>
      </c>
      <c r="AE30" s="29" t="str">
        <f>IF(AND('MAPA DE RIESGO'!$Z$43="Media",'MAPA DE RIESGO'!$AB$43="Mayor"),CONCATENATE("R5C",'MAPA DE RIESGO'!$P$43),"")</f>
        <v/>
      </c>
      <c r="AF30" s="29" t="str">
        <f>IF(AND('MAPA DE RIESGO'!$Z$44="Media",'MAPA DE RIESGO'!$AB$44="Mayor"),CONCATENATE("R5C",'MAPA DE RIESGO'!$P$44),"")</f>
        <v/>
      </c>
      <c r="AG30" s="25" t="str">
        <f>IF(AND('MAPA DE RIESGO'!$Z$45="Media",'MAPA DE RIESGO'!$AB$45="Mayor"),CONCATENATE("R5C",'MAPA DE RIESGO'!$P$45),"")</f>
        <v/>
      </c>
      <c r="AH30" s="26" t="str">
        <f>IF(AND('MAPA DE RIESGO'!$Z$40="Media",'MAPA DE RIESGO'!$AB$40="Catastrófico"),CONCATENATE("R5C",'MAPA DE RIESGO'!$P$40),"")</f>
        <v/>
      </c>
      <c r="AI30" s="27" t="str">
        <f>IF(AND('MAPA DE RIESGO'!$Z$41="Media",'MAPA DE RIESGO'!$AB$41="Catastrófico"),CONCATENATE("R5C",'MAPA DE RIESGO'!$P$41),"")</f>
        <v/>
      </c>
      <c r="AJ30" s="27" t="str">
        <f>IF(AND('MAPA DE RIESGO'!$Z$42="Media",'MAPA DE RIESGO'!$AB$42="Catastrófico"),CONCATENATE("R5C",'MAPA DE RIESGO'!$P$42),"")</f>
        <v/>
      </c>
      <c r="AK30" s="27" t="str">
        <f>IF(AND('MAPA DE RIESGO'!$Z$43="Media",'MAPA DE RIESGO'!$AB$43="Catastrófico"),CONCATENATE("R5C",'MAPA DE RIESGO'!$P$43),"")</f>
        <v/>
      </c>
      <c r="AL30" s="27" t="str">
        <f>IF(AND('MAPA DE RIESGO'!$Z$44="Media",'MAPA DE RIESGO'!$AB$44="Catastrófico"),CONCATENATE("R5C",'MAPA DE RIESGO'!$P$44),"")</f>
        <v/>
      </c>
      <c r="AM30" s="28" t="str">
        <f>IF(AND('MAPA DE RIESGO'!$Z$45="Media",'MAPA DE RIESGO'!$AB$45="Catastrófico"),CONCATENATE("R5C",'MAPA DE RIESGO'!$P$45),"")</f>
        <v/>
      </c>
      <c r="AN30" s="55"/>
      <c r="AO30" s="506"/>
      <c r="AP30" s="507"/>
      <c r="AQ30" s="507"/>
      <c r="AR30" s="507"/>
      <c r="AS30" s="507"/>
      <c r="AT30" s="508"/>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426"/>
      <c r="C31" s="426"/>
      <c r="D31" s="427"/>
      <c r="E31" s="467"/>
      <c r="F31" s="468"/>
      <c r="G31" s="468"/>
      <c r="H31" s="468"/>
      <c r="I31" s="469"/>
      <c r="J31" s="39" t="str">
        <f>IF(AND('MAPA DE RIESGO'!$Z$46="Media",'MAPA DE RIESGO'!$AB$46="Leve"),CONCATENATE("R6C",'MAPA DE RIESGO'!$P$46),"")</f>
        <v/>
      </c>
      <c r="K31" s="40" t="str">
        <f>IF(AND('MAPA DE RIESGO'!$Z$47="Media",'MAPA DE RIESGO'!$AB$47="Leve"),CONCATENATE("R6C",'MAPA DE RIESGO'!$P$47),"")</f>
        <v/>
      </c>
      <c r="L31" s="40" t="str">
        <f>IF(AND('MAPA DE RIESGO'!$Z$48="Media",'MAPA DE RIESGO'!$AB$48="Leve"),CONCATENATE("R6C",'MAPA DE RIESGO'!$P$48),"")</f>
        <v/>
      </c>
      <c r="M31" s="40" t="str">
        <f>IF(AND('MAPA DE RIESGO'!$Z$49="Media",'MAPA DE RIESGO'!$AB$49="Leve"),CONCATENATE("R6C",'MAPA DE RIESGO'!$P$49),"")</f>
        <v/>
      </c>
      <c r="N31" s="40" t="str">
        <f>IF(AND('MAPA DE RIESGO'!$Z$50="Media",'MAPA DE RIESGO'!$AB$50="Leve"),CONCATENATE("R6C",'MAPA DE RIESGO'!$P$50),"")</f>
        <v/>
      </c>
      <c r="O31" s="41" t="str">
        <f>IF(AND('MAPA DE RIESGO'!$Z$51="Media",'MAPA DE RIESGO'!$AB$51="Leve"),CONCATENATE("R6C",'MAPA DE RIESGO'!$P$51),"")</f>
        <v/>
      </c>
      <c r="P31" s="39" t="str">
        <f>IF(AND('MAPA DE RIESGO'!$Z$46="Media",'MAPA DE RIESGO'!$AB$46="Menor"),CONCATENATE("R6C",'MAPA DE RIESGO'!$P$46),"")</f>
        <v/>
      </c>
      <c r="Q31" s="40" t="str">
        <f>IF(AND('MAPA DE RIESGO'!$Z$47="Media",'MAPA DE RIESGO'!$AB$47="Menor"),CONCATENATE("R6C",'MAPA DE RIESGO'!$P$47),"")</f>
        <v/>
      </c>
      <c r="R31" s="40" t="str">
        <f>IF(AND('MAPA DE RIESGO'!$Z$48="Media",'MAPA DE RIESGO'!$AB$48="Menor"),CONCATENATE("R6C",'MAPA DE RIESGO'!$P$48),"")</f>
        <v/>
      </c>
      <c r="S31" s="40" t="str">
        <f>IF(AND('MAPA DE RIESGO'!$Z$49="Media",'MAPA DE RIESGO'!$AB$49="Menor"),CONCATENATE("R6C",'MAPA DE RIESGO'!$P$49),"")</f>
        <v/>
      </c>
      <c r="T31" s="40" t="str">
        <f>IF(AND('MAPA DE RIESGO'!$Z$50="Media",'MAPA DE RIESGO'!$AB$50="Menor"),CONCATENATE("R6C",'MAPA DE RIESGO'!$P$50),"")</f>
        <v/>
      </c>
      <c r="U31" s="41" t="str">
        <f>IF(AND('MAPA DE RIESGO'!$Z$51="Media",'MAPA DE RIESGO'!$AB$51="Menor"),CONCATENATE("R6C",'MAPA DE RIESGO'!$P$51),"")</f>
        <v/>
      </c>
      <c r="V31" s="39" t="str">
        <f>IF(AND('MAPA DE RIESGO'!$Z$46="Media",'MAPA DE RIESGO'!$AB$46="Moderado"),CONCATENATE("R6C",'MAPA DE RIESGO'!$P$46),"")</f>
        <v/>
      </c>
      <c r="W31" s="40" t="str">
        <f>IF(AND('MAPA DE RIESGO'!$Z$47="Media",'MAPA DE RIESGO'!$AB$47="Moderado"),CONCATENATE("R6C",'MAPA DE RIESGO'!$P$47),"")</f>
        <v/>
      </c>
      <c r="X31" s="40" t="str">
        <f>IF(AND('MAPA DE RIESGO'!$Z$48="Media",'MAPA DE RIESGO'!$AB$48="Moderado"),CONCATENATE("R6C",'MAPA DE RIESGO'!$P$48),"")</f>
        <v/>
      </c>
      <c r="Y31" s="40" t="str">
        <f>IF(AND('MAPA DE RIESGO'!$Z$49="Media",'MAPA DE RIESGO'!$AB$49="Moderado"),CONCATENATE("R6C",'MAPA DE RIESGO'!$P$49),"")</f>
        <v/>
      </c>
      <c r="Z31" s="40" t="str">
        <f>IF(AND('MAPA DE RIESGO'!$Z$50="Media",'MAPA DE RIESGO'!$AB$50="Moderado"),CONCATENATE("R6C",'MAPA DE RIESGO'!$P$50),"")</f>
        <v/>
      </c>
      <c r="AA31" s="41" t="str">
        <f>IF(AND('MAPA DE RIESGO'!$Z$51="Media",'MAPA DE RIESGO'!$AB$51="Moderado"),CONCATENATE("R6C",'MAPA DE RIESGO'!$P$51),"")</f>
        <v/>
      </c>
      <c r="AB31" s="23" t="str">
        <f>IF(AND('MAPA DE RIESGO'!$Z$46="Media",'MAPA DE RIESGO'!$AB$46="Mayor"),CONCATENATE("R6C",'MAPA DE RIESGO'!$P$46),"")</f>
        <v/>
      </c>
      <c r="AC31" s="24" t="str">
        <f>IF(AND('MAPA DE RIESGO'!$Z$47="Media",'MAPA DE RIESGO'!$AB$47="Mayor"),CONCATENATE("R6C",'MAPA DE RIESGO'!$P$47),"")</f>
        <v/>
      </c>
      <c r="AD31" s="29" t="str">
        <f>IF(AND('MAPA DE RIESGO'!$Z$48="Media",'MAPA DE RIESGO'!$AB$48="Mayor"),CONCATENATE("R6C",'MAPA DE RIESGO'!$P$48),"")</f>
        <v/>
      </c>
      <c r="AE31" s="29" t="str">
        <f>IF(AND('MAPA DE RIESGO'!$Z$49="Media",'MAPA DE RIESGO'!$AB$49="Mayor"),CONCATENATE("R6C",'MAPA DE RIESGO'!$P$49),"")</f>
        <v/>
      </c>
      <c r="AF31" s="29" t="str">
        <f>IF(AND('MAPA DE RIESGO'!$Z$50="Media",'MAPA DE RIESGO'!$AB$50="Mayor"),CONCATENATE("R6C",'MAPA DE RIESGO'!$P$50),"")</f>
        <v/>
      </c>
      <c r="AG31" s="25" t="str">
        <f>IF(AND('MAPA DE RIESGO'!$Z$51="Media",'MAPA DE RIESGO'!$AB$51="Mayor"),CONCATENATE("R6C",'MAPA DE RIESGO'!$P$51),"")</f>
        <v/>
      </c>
      <c r="AH31" s="26" t="str">
        <f>IF(AND('MAPA DE RIESGO'!$Z$46="Media",'MAPA DE RIESGO'!$AB$46="Catastrófico"),CONCATENATE("R6C",'MAPA DE RIESGO'!$P$46),"")</f>
        <v/>
      </c>
      <c r="AI31" s="27" t="str">
        <f>IF(AND('MAPA DE RIESGO'!$Z$47="Media",'MAPA DE RIESGO'!$AB$47="Catastrófico"),CONCATENATE("R6C",'MAPA DE RIESGO'!$P$47),"")</f>
        <v/>
      </c>
      <c r="AJ31" s="27" t="str">
        <f>IF(AND('MAPA DE RIESGO'!$Z$48="Media",'MAPA DE RIESGO'!$AB$48="Catastrófico"),CONCATENATE("R6C",'MAPA DE RIESGO'!$P$48),"")</f>
        <v/>
      </c>
      <c r="AK31" s="27" t="str">
        <f>IF(AND('MAPA DE RIESGO'!$Z$49="Media",'MAPA DE RIESGO'!$AB$49="Catastrófico"),CONCATENATE("R6C",'MAPA DE RIESGO'!$P$49),"")</f>
        <v/>
      </c>
      <c r="AL31" s="27" t="str">
        <f>IF(AND('MAPA DE RIESGO'!$Z$50="Media",'MAPA DE RIESGO'!$AB$50="Catastrófico"),CONCATENATE("R6C",'MAPA DE RIESGO'!$P$50),"")</f>
        <v/>
      </c>
      <c r="AM31" s="28" t="str">
        <f>IF(AND('MAPA DE RIESGO'!$Z$51="Media",'MAPA DE RIESGO'!$AB$51="Catastrófico"),CONCATENATE("R6C",'MAPA DE RIESGO'!$P$51),"")</f>
        <v/>
      </c>
      <c r="AN31" s="55"/>
      <c r="AO31" s="506"/>
      <c r="AP31" s="507"/>
      <c r="AQ31" s="507"/>
      <c r="AR31" s="507"/>
      <c r="AS31" s="507"/>
      <c r="AT31" s="508"/>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426"/>
      <c r="C32" s="426"/>
      <c r="D32" s="427"/>
      <c r="E32" s="467"/>
      <c r="F32" s="468"/>
      <c r="G32" s="468"/>
      <c r="H32" s="468"/>
      <c r="I32" s="469"/>
      <c r="J32" s="39" t="str">
        <f>IF(AND('MAPA DE RIESGO'!$Z$52="Media",'MAPA DE RIESGO'!$AB$52="Leve"),CONCATENATE("R7C",'MAPA DE RIESGO'!$P$52),"")</f>
        <v/>
      </c>
      <c r="K32" s="40" t="str">
        <f>IF(AND('MAPA DE RIESGO'!$Z$53="Media",'MAPA DE RIESGO'!$AB$53="Leve"),CONCATENATE("R7C",'MAPA DE RIESGO'!$P$53),"")</f>
        <v/>
      </c>
      <c r="L32" s="40" t="str">
        <f>IF(AND('MAPA DE RIESGO'!$Z$54="Media",'MAPA DE RIESGO'!$AB$54="Leve"),CONCATENATE("R7C",'MAPA DE RIESGO'!$P$54),"")</f>
        <v/>
      </c>
      <c r="M32" s="40" t="str">
        <f>IF(AND('MAPA DE RIESGO'!$Z$55="Media",'MAPA DE RIESGO'!$AB$55="Leve"),CONCATENATE("R7C",'MAPA DE RIESGO'!$P$55),"")</f>
        <v/>
      </c>
      <c r="N32" s="40" t="str">
        <f>IF(AND('MAPA DE RIESGO'!$Z$56="Media",'MAPA DE RIESGO'!$AB$56="Leve"),CONCATENATE("R7C",'MAPA DE RIESGO'!$P$56),"")</f>
        <v/>
      </c>
      <c r="O32" s="41" t="str">
        <f>IF(AND('MAPA DE RIESGO'!$Z$57="Media",'MAPA DE RIESGO'!$AB$57="Leve"),CONCATENATE("R7C",'MAPA DE RIESGO'!$P$57),"")</f>
        <v/>
      </c>
      <c r="P32" s="39" t="str">
        <f>IF(AND('MAPA DE RIESGO'!$Z$52="Media",'MAPA DE RIESGO'!$AB$52="Menor"),CONCATENATE("R7C",'MAPA DE RIESGO'!$P$52),"")</f>
        <v/>
      </c>
      <c r="Q32" s="40" t="str">
        <f>IF(AND('MAPA DE RIESGO'!$Z$53="Media",'MAPA DE RIESGO'!$AB$53="Menor"),CONCATENATE("R7C",'MAPA DE RIESGO'!$P$53),"")</f>
        <v/>
      </c>
      <c r="R32" s="40" t="str">
        <f>IF(AND('MAPA DE RIESGO'!$Z$54="Media",'MAPA DE RIESGO'!$AB$54="Menor"),CONCATENATE("R7C",'MAPA DE RIESGO'!$P$54),"")</f>
        <v/>
      </c>
      <c r="S32" s="40" t="str">
        <f>IF(AND('MAPA DE RIESGO'!$Z$55="Media",'MAPA DE RIESGO'!$AB$55="Menor"),CONCATENATE("R7C",'MAPA DE RIESGO'!$P$55),"")</f>
        <v/>
      </c>
      <c r="T32" s="40" t="str">
        <f>IF(AND('MAPA DE RIESGO'!$Z$56="Media",'MAPA DE RIESGO'!$AB$56="Menor"),CONCATENATE("R7C",'MAPA DE RIESGO'!$P$56),"")</f>
        <v/>
      </c>
      <c r="U32" s="41" t="str">
        <f>IF(AND('MAPA DE RIESGO'!$Z$57="Media",'MAPA DE RIESGO'!$AB$57="Menor"),CONCATENATE("R7C",'MAPA DE RIESGO'!$P$57),"")</f>
        <v/>
      </c>
      <c r="V32" s="39" t="str">
        <f>IF(AND('MAPA DE RIESGO'!$Z$52="Media",'MAPA DE RIESGO'!$AB$52="Moderado"),CONCATENATE("R7C",'MAPA DE RIESGO'!$P$52),"")</f>
        <v/>
      </c>
      <c r="W32" s="40" t="str">
        <f>IF(AND('MAPA DE RIESGO'!$Z$53="Media",'MAPA DE RIESGO'!$AB$53="Moderado"),CONCATENATE("R7C",'MAPA DE RIESGO'!$P$53),"")</f>
        <v/>
      </c>
      <c r="X32" s="40" t="str">
        <f>IF(AND('MAPA DE RIESGO'!$Z$54="Media",'MAPA DE RIESGO'!$AB$54="Moderado"),CONCATENATE("R7C",'MAPA DE RIESGO'!$P$54),"")</f>
        <v/>
      </c>
      <c r="Y32" s="40" t="str">
        <f>IF(AND('MAPA DE RIESGO'!$Z$55="Media",'MAPA DE RIESGO'!$AB$55="Moderado"),CONCATENATE("R7C",'MAPA DE RIESGO'!$P$55),"")</f>
        <v/>
      </c>
      <c r="Z32" s="40" t="str">
        <f>IF(AND('MAPA DE RIESGO'!$Z$56="Media",'MAPA DE RIESGO'!$AB$56="Moderado"),CONCATENATE("R7C",'MAPA DE RIESGO'!$P$56),"")</f>
        <v/>
      </c>
      <c r="AA32" s="41" t="str">
        <f>IF(AND('MAPA DE RIESGO'!$Z$57="Media",'MAPA DE RIESGO'!$AB$57="Moderado"),CONCATENATE("R7C",'MAPA DE RIESGO'!$P$57),"")</f>
        <v/>
      </c>
      <c r="AB32" s="23" t="str">
        <f>IF(AND('MAPA DE RIESGO'!$Z$52="Media",'MAPA DE RIESGO'!$AB$52="Mayor"),CONCATENATE("R7C",'MAPA DE RIESGO'!$P$52),"")</f>
        <v/>
      </c>
      <c r="AC32" s="24" t="str">
        <f>IF(AND('MAPA DE RIESGO'!$Z$53="Media",'MAPA DE RIESGO'!$AB$53="Mayor"),CONCATENATE("R7C",'MAPA DE RIESGO'!$P$53),"")</f>
        <v/>
      </c>
      <c r="AD32" s="29" t="str">
        <f>IF(AND('MAPA DE RIESGO'!$Z$54="Media",'MAPA DE RIESGO'!$AB$54="Mayor"),CONCATENATE("R7C",'MAPA DE RIESGO'!$P$54),"")</f>
        <v/>
      </c>
      <c r="AE32" s="29" t="str">
        <f>IF(AND('MAPA DE RIESGO'!$Z$55="Media",'MAPA DE RIESGO'!$AB$55="Mayor"),CONCATENATE("R7C",'MAPA DE RIESGO'!$P$55),"")</f>
        <v/>
      </c>
      <c r="AF32" s="29" t="str">
        <f>IF(AND('MAPA DE RIESGO'!$Z$56="Media",'MAPA DE RIESGO'!$AB$56="Mayor"),CONCATENATE("R7C",'MAPA DE RIESGO'!$P$56),"")</f>
        <v/>
      </c>
      <c r="AG32" s="25" t="str">
        <f>IF(AND('MAPA DE RIESGO'!$Z$57="Media",'MAPA DE RIESGO'!$AB$57="Mayor"),CONCATENATE("R7C",'MAPA DE RIESGO'!$P$57),"")</f>
        <v/>
      </c>
      <c r="AH32" s="26" t="str">
        <f>IF(AND('MAPA DE RIESGO'!$Z$52="Media",'MAPA DE RIESGO'!$AB$52="Catastrófico"),CONCATENATE("R7C",'MAPA DE RIESGO'!$P$52),"")</f>
        <v/>
      </c>
      <c r="AI32" s="27" t="str">
        <f>IF(AND('MAPA DE RIESGO'!$Z$53="Media",'MAPA DE RIESGO'!$AB$53="Catastrófico"),CONCATENATE("R7C",'MAPA DE RIESGO'!$P$53),"")</f>
        <v/>
      </c>
      <c r="AJ32" s="27" t="str">
        <f>IF(AND('MAPA DE RIESGO'!$Z$54="Media",'MAPA DE RIESGO'!$AB$54="Catastrófico"),CONCATENATE("R7C",'MAPA DE RIESGO'!$P$54),"")</f>
        <v/>
      </c>
      <c r="AK32" s="27" t="str">
        <f>IF(AND('MAPA DE RIESGO'!$Z$55="Media",'MAPA DE RIESGO'!$AB$55="Catastrófico"),CONCATENATE("R7C",'MAPA DE RIESGO'!$P$55),"")</f>
        <v/>
      </c>
      <c r="AL32" s="27" t="str">
        <f>IF(AND('MAPA DE RIESGO'!$Z$56="Media",'MAPA DE RIESGO'!$AB$56="Catastrófico"),CONCATENATE("R7C",'MAPA DE RIESGO'!$P$56),"")</f>
        <v/>
      </c>
      <c r="AM32" s="28" t="str">
        <f>IF(AND('MAPA DE RIESGO'!$Z$57="Media",'MAPA DE RIESGO'!$AB$57="Catastrófico"),CONCATENATE("R7C",'MAPA DE RIESGO'!$P$57),"")</f>
        <v/>
      </c>
      <c r="AN32" s="55"/>
      <c r="AO32" s="506"/>
      <c r="AP32" s="507"/>
      <c r="AQ32" s="507"/>
      <c r="AR32" s="507"/>
      <c r="AS32" s="507"/>
      <c r="AT32" s="508"/>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426"/>
      <c r="C33" s="426"/>
      <c r="D33" s="427"/>
      <c r="E33" s="467"/>
      <c r="F33" s="468"/>
      <c r="G33" s="468"/>
      <c r="H33" s="468"/>
      <c r="I33" s="469"/>
      <c r="J33" s="39" t="str">
        <f>IF(AND('MAPA DE RIESGO'!$Z$58="Media",'MAPA DE RIESGO'!$AB$58="Leve"),CONCATENATE("R8C",'MAPA DE RIESGO'!$P$58),"")</f>
        <v/>
      </c>
      <c r="K33" s="40" t="str">
        <f>IF(AND('MAPA DE RIESGO'!$Z$59="Media",'MAPA DE RIESGO'!$AB$59="Leve"),CONCATENATE("R8C",'MAPA DE RIESGO'!$P$59),"")</f>
        <v/>
      </c>
      <c r="L33" s="40" t="str">
        <f>IF(AND('MAPA DE RIESGO'!$Z$60="Media",'MAPA DE RIESGO'!$AB$60="Leve"),CONCATENATE("R8C",'MAPA DE RIESGO'!$P$60),"")</f>
        <v/>
      </c>
      <c r="M33" s="40" t="str">
        <f>IF(AND('MAPA DE RIESGO'!$Z$61="Media",'MAPA DE RIESGO'!$AB$61="Leve"),CONCATENATE("R8C",'MAPA DE RIESGO'!$P$61),"")</f>
        <v/>
      </c>
      <c r="N33" s="40" t="str">
        <f>IF(AND('MAPA DE RIESGO'!$Z$62="Media",'MAPA DE RIESGO'!$AB$62="Leve"),CONCATENATE("R8C",'MAPA DE RIESGO'!$P$62),"")</f>
        <v/>
      </c>
      <c r="O33" s="41" t="str">
        <f>IF(AND('MAPA DE RIESGO'!$Z$63="Media",'MAPA DE RIESGO'!$AB$63="Leve"),CONCATENATE("R8C",'MAPA DE RIESGO'!$P$63),"")</f>
        <v/>
      </c>
      <c r="P33" s="39" t="str">
        <f>IF(AND('MAPA DE RIESGO'!$Z$58="Media",'MAPA DE RIESGO'!$AB$58="Menor"),CONCATENATE("R8C",'MAPA DE RIESGO'!$P$58),"")</f>
        <v/>
      </c>
      <c r="Q33" s="40" t="str">
        <f>IF(AND('MAPA DE RIESGO'!$Z$59="Media",'MAPA DE RIESGO'!$AB$59="Menor"),CONCATENATE("R8C",'MAPA DE RIESGO'!$P$59),"")</f>
        <v/>
      </c>
      <c r="R33" s="40" t="str">
        <f>IF(AND('MAPA DE RIESGO'!$Z$60="Media",'MAPA DE RIESGO'!$AB$60="Menor"),CONCATENATE("R8C",'MAPA DE RIESGO'!$P$60),"")</f>
        <v/>
      </c>
      <c r="S33" s="40" t="str">
        <f>IF(AND('MAPA DE RIESGO'!$Z$61="Media",'MAPA DE RIESGO'!$AB$61="Menor"),CONCATENATE("R8C",'MAPA DE RIESGO'!$P$61),"")</f>
        <v/>
      </c>
      <c r="T33" s="40" t="str">
        <f>IF(AND('MAPA DE RIESGO'!$Z$62="Media",'MAPA DE RIESGO'!$AB$62="Menor"),CONCATENATE("R8C",'MAPA DE RIESGO'!$P$62),"")</f>
        <v/>
      </c>
      <c r="U33" s="41" t="str">
        <f>IF(AND('MAPA DE RIESGO'!$Z$63="Media",'MAPA DE RIESGO'!$AB$63="Menor"),CONCATENATE("R8C",'MAPA DE RIESGO'!$P$63),"")</f>
        <v/>
      </c>
      <c r="V33" s="39" t="str">
        <f>IF(AND('MAPA DE RIESGO'!$Z$58="Media",'MAPA DE RIESGO'!$AB$58="Moderado"),CONCATENATE("R8C",'MAPA DE RIESGO'!$P$58),"")</f>
        <v/>
      </c>
      <c r="W33" s="40" t="str">
        <f>IF(AND('MAPA DE RIESGO'!$Z$59="Media",'MAPA DE RIESGO'!$AB$59="Moderado"),CONCATENATE("R8C",'MAPA DE RIESGO'!$P$59),"")</f>
        <v/>
      </c>
      <c r="X33" s="40" t="str">
        <f>IF(AND('MAPA DE RIESGO'!$Z$60="Media",'MAPA DE RIESGO'!$AB$60="Moderado"),CONCATENATE("R8C",'MAPA DE RIESGO'!$P$60),"")</f>
        <v/>
      </c>
      <c r="Y33" s="40" t="str">
        <f>IF(AND('MAPA DE RIESGO'!$Z$61="Media",'MAPA DE RIESGO'!$AB$61="Moderado"),CONCATENATE("R8C",'MAPA DE RIESGO'!$P$61),"")</f>
        <v/>
      </c>
      <c r="Z33" s="40" t="str">
        <f>IF(AND('MAPA DE RIESGO'!$Z$62="Media",'MAPA DE RIESGO'!$AB$62="Moderado"),CONCATENATE("R8C",'MAPA DE RIESGO'!$P$62),"")</f>
        <v/>
      </c>
      <c r="AA33" s="41" t="str">
        <f>IF(AND('MAPA DE RIESGO'!$Z$63="Media",'MAPA DE RIESGO'!$AB$63="Moderado"),CONCATENATE("R8C",'MAPA DE RIESGO'!$P$63),"")</f>
        <v/>
      </c>
      <c r="AB33" s="23" t="str">
        <f>IF(AND('MAPA DE RIESGO'!$Z$58="Media",'MAPA DE RIESGO'!$AB$58="Mayor"),CONCATENATE("R8C",'MAPA DE RIESGO'!$P$58),"")</f>
        <v/>
      </c>
      <c r="AC33" s="24" t="str">
        <f>IF(AND('MAPA DE RIESGO'!$Z$59="Media",'MAPA DE RIESGO'!$AB$59="Mayor"),CONCATENATE("R8C",'MAPA DE RIESGO'!$P$59),"")</f>
        <v/>
      </c>
      <c r="AD33" s="29" t="str">
        <f>IF(AND('MAPA DE RIESGO'!$Z$60="Media",'MAPA DE RIESGO'!$AB$60="Mayor"),CONCATENATE("R8C",'MAPA DE RIESGO'!$P$60),"")</f>
        <v/>
      </c>
      <c r="AE33" s="29" t="str">
        <f>IF(AND('MAPA DE RIESGO'!$Z$61="Media",'MAPA DE RIESGO'!$AB$61="Mayor"),CONCATENATE("R8C",'MAPA DE RIESGO'!$P$61),"")</f>
        <v/>
      </c>
      <c r="AF33" s="29" t="str">
        <f>IF(AND('MAPA DE RIESGO'!$Z$62="Media",'MAPA DE RIESGO'!$AB$62="Mayor"),CONCATENATE("R8C",'MAPA DE RIESGO'!$P$62),"")</f>
        <v/>
      </c>
      <c r="AG33" s="25" t="str">
        <f>IF(AND('MAPA DE RIESGO'!$Z$63="Media",'MAPA DE RIESGO'!$AB$63="Mayor"),CONCATENATE("R8C",'MAPA DE RIESGO'!$P$63),"")</f>
        <v/>
      </c>
      <c r="AH33" s="26" t="str">
        <f>IF(AND('MAPA DE RIESGO'!$Z$58="Media",'MAPA DE RIESGO'!$AB$58="Catastrófico"),CONCATENATE("R8C",'MAPA DE RIESGO'!$P$58),"")</f>
        <v/>
      </c>
      <c r="AI33" s="27" t="str">
        <f>IF(AND('MAPA DE RIESGO'!$Z$59="Media",'MAPA DE RIESGO'!$AB$59="Catastrófico"),CONCATENATE("R8C",'MAPA DE RIESGO'!$P$59),"")</f>
        <v/>
      </c>
      <c r="AJ33" s="27" t="str">
        <f>IF(AND('MAPA DE RIESGO'!$Z$60="Media",'MAPA DE RIESGO'!$AB$60="Catastrófico"),CONCATENATE("R8C",'MAPA DE RIESGO'!$P$60),"")</f>
        <v/>
      </c>
      <c r="AK33" s="27" t="str">
        <f>IF(AND('MAPA DE RIESGO'!$Z$61="Media",'MAPA DE RIESGO'!$AB$61="Catastrófico"),CONCATENATE("R8C",'MAPA DE RIESGO'!$P$61),"")</f>
        <v/>
      </c>
      <c r="AL33" s="27" t="str">
        <f>IF(AND('MAPA DE RIESGO'!$Z$62="Media",'MAPA DE RIESGO'!$AB$62="Catastrófico"),CONCATENATE("R8C",'MAPA DE RIESGO'!$P$62),"")</f>
        <v/>
      </c>
      <c r="AM33" s="28" t="str">
        <f>IF(AND('MAPA DE RIESGO'!$Z$63="Media",'MAPA DE RIESGO'!$AB$63="Catastrófico"),CONCATENATE("R8C",'MAPA DE RIESGO'!$P$63),"")</f>
        <v/>
      </c>
      <c r="AN33" s="55"/>
      <c r="AO33" s="506"/>
      <c r="AP33" s="507"/>
      <c r="AQ33" s="507"/>
      <c r="AR33" s="507"/>
      <c r="AS33" s="507"/>
      <c r="AT33" s="508"/>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426"/>
      <c r="C34" s="426"/>
      <c r="D34" s="427"/>
      <c r="E34" s="467"/>
      <c r="F34" s="468"/>
      <c r="G34" s="468"/>
      <c r="H34" s="468"/>
      <c r="I34" s="469"/>
      <c r="J34" s="39" t="str">
        <f>IF(AND('MAPA DE RIESGO'!$Z$64="Media",'MAPA DE RIESGO'!$AB$64="Leve"),CONCATENATE("R9C",'MAPA DE RIESGO'!$P$64),"")</f>
        <v/>
      </c>
      <c r="K34" s="40" t="str">
        <f>IF(AND('MAPA DE RIESGO'!$Z$65="Media",'MAPA DE RIESGO'!$AB$65="Leve"),CONCATENATE("R9C",'MAPA DE RIESGO'!$P$65),"")</f>
        <v/>
      </c>
      <c r="L34" s="40" t="str">
        <f>IF(AND('MAPA DE RIESGO'!$Z$66="Media",'MAPA DE RIESGO'!$AB$66="Leve"),CONCATENATE("R9C",'MAPA DE RIESGO'!$P$66),"")</f>
        <v/>
      </c>
      <c r="M34" s="40" t="str">
        <f>IF(AND('MAPA DE RIESGO'!$Z$67="Media",'MAPA DE RIESGO'!$AB$67="Leve"),CONCATENATE("R9C",'MAPA DE RIESGO'!$P$67),"")</f>
        <v/>
      </c>
      <c r="N34" s="40" t="str">
        <f>IF(AND('MAPA DE RIESGO'!$Z$68="Media",'MAPA DE RIESGO'!$AB$68="Leve"),CONCATENATE("R9C",'MAPA DE RIESGO'!$P$68),"")</f>
        <v/>
      </c>
      <c r="O34" s="41" t="str">
        <f>IF(AND('MAPA DE RIESGO'!$Z$69="Media",'MAPA DE RIESGO'!$AB$69="Leve"),CONCATENATE("R9C",'MAPA DE RIESGO'!$P$69),"")</f>
        <v/>
      </c>
      <c r="P34" s="39" t="str">
        <f>IF(AND('MAPA DE RIESGO'!$Z$64="Media",'MAPA DE RIESGO'!$AB$64="Menor"),CONCATENATE("R9C",'MAPA DE RIESGO'!$P$64),"")</f>
        <v/>
      </c>
      <c r="Q34" s="40" t="str">
        <f>IF(AND('MAPA DE RIESGO'!$Z$65="Media",'MAPA DE RIESGO'!$AB$65="Menor"),CONCATENATE("R9C",'MAPA DE RIESGO'!$P$65),"")</f>
        <v/>
      </c>
      <c r="R34" s="40" t="str">
        <f>IF(AND('MAPA DE RIESGO'!$Z$66="Media",'MAPA DE RIESGO'!$AB$66="Menor"),CONCATENATE("R9C",'MAPA DE RIESGO'!$P$66),"")</f>
        <v/>
      </c>
      <c r="S34" s="40" t="str">
        <f>IF(AND('MAPA DE RIESGO'!$Z$67="Media",'MAPA DE RIESGO'!$AB$67="Menor"),CONCATENATE("R9C",'MAPA DE RIESGO'!$P$67),"")</f>
        <v/>
      </c>
      <c r="T34" s="40" t="str">
        <f>IF(AND('MAPA DE RIESGO'!$Z$68="Media",'MAPA DE RIESGO'!$AB$68="Menor"),CONCATENATE("R9C",'MAPA DE RIESGO'!$P$68),"")</f>
        <v/>
      </c>
      <c r="U34" s="41" t="str">
        <f>IF(AND('MAPA DE RIESGO'!$Z$69="Media",'MAPA DE RIESGO'!$AB$69="Menor"),CONCATENATE("R9C",'MAPA DE RIESGO'!$P$69),"")</f>
        <v/>
      </c>
      <c r="V34" s="39" t="str">
        <f>IF(AND('MAPA DE RIESGO'!$Z$64="Media",'MAPA DE RIESGO'!$AB$64="Moderado"),CONCATENATE("R9C",'MAPA DE RIESGO'!$P$64),"")</f>
        <v/>
      </c>
      <c r="W34" s="40" t="str">
        <f>IF(AND('MAPA DE RIESGO'!$Z$65="Media",'MAPA DE RIESGO'!$AB$65="Moderado"),CONCATENATE("R9C",'MAPA DE RIESGO'!$P$65),"")</f>
        <v/>
      </c>
      <c r="X34" s="40" t="str">
        <f>IF(AND('MAPA DE RIESGO'!$Z$66="Media",'MAPA DE RIESGO'!$AB$66="Moderado"),CONCATENATE("R9C",'MAPA DE RIESGO'!$P$66),"")</f>
        <v/>
      </c>
      <c r="Y34" s="40" t="str">
        <f>IF(AND('MAPA DE RIESGO'!$Z$67="Media",'MAPA DE RIESGO'!$AB$67="Moderado"),CONCATENATE("R9C",'MAPA DE RIESGO'!$P$67),"")</f>
        <v/>
      </c>
      <c r="Z34" s="40" t="str">
        <f>IF(AND('MAPA DE RIESGO'!$Z$68="Media",'MAPA DE RIESGO'!$AB$68="Moderado"),CONCATENATE("R9C",'MAPA DE RIESGO'!$P$68),"")</f>
        <v/>
      </c>
      <c r="AA34" s="41" t="str">
        <f>IF(AND('MAPA DE RIESGO'!$Z$69="Media",'MAPA DE RIESGO'!$AB$69="Moderado"),CONCATENATE("R9C",'MAPA DE RIESGO'!$P$69),"")</f>
        <v/>
      </c>
      <c r="AB34" s="23" t="str">
        <f>IF(AND('MAPA DE RIESGO'!$Z$64="Media",'MAPA DE RIESGO'!$AB$64="Mayor"),CONCATENATE("R9C",'MAPA DE RIESGO'!$P$64),"")</f>
        <v/>
      </c>
      <c r="AC34" s="24" t="str">
        <f>IF(AND('MAPA DE RIESGO'!$Z$65="Media",'MAPA DE RIESGO'!$AB$65="Mayor"),CONCATENATE("R9C",'MAPA DE RIESGO'!$P$65),"")</f>
        <v/>
      </c>
      <c r="AD34" s="29" t="str">
        <f>IF(AND('MAPA DE RIESGO'!$Z$66="Media",'MAPA DE RIESGO'!$AB$66="Mayor"),CONCATENATE("R9C",'MAPA DE RIESGO'!$P$66),"")</f>
        <v/>
      </c>
      <c r="AE34" s="29" t="str">
        <f>IF(AND('MAPA DE RIESGO'!$Z$67="Media",'MAPA DE RIESGO'!$AB$67="Mayor"),CONCATENATE("R9C",'MAPA DE RIESGO'!$P$67),"")</f>
        <v/>
      </c>
      <c r="AF34" s="29" t="str">
        <f>IF(AND('MAPA DE RIESGO'!$Z$68="Media",'MAPA DE RIESGO'!$AB$68="Mayor"),CONCATENATE("R9C",'MAPA DE RIESGO'!$P$68),"")</f>
        <v/>
      </c>
      <c r="AG34" s="25" t="str">
        <f>IF(AND('MAPA DE RIESGO'!$Z$69="Media",'MAPA DE RIESGO'!$AB$69="Mayor"),CONCATENATE("R9C",'MAPA DE RIESGO'!$P$69),"")</f>
        <v/>
      </c>
      <c r="AH34" s="26" t="str">
        <f>IF(AND('MAPA DE RIESGO'!$Z$64="Media",'MAPA DE RIESGO'!$AB$64="Catastrófico"),CONCATENATE("R9C",'MAPA DE RIESGO'!$P$64),"")</f>
        <v/>
      </c>
      <c r="AI34" s="27" t="str">
        <f>IF(AND('MAPA DE RIESGO'!$Z$65="Media",'MAPA DE RIESGO'!$AB$65="Catastrófico"),CONCATENATE("R9C",'MAPA DE RIESGO'!$P$65),"")</f>
        <v/>
      </c>
      <c r="AJ34" s="27" t="str">
        <f>IF(AND('MAPA DE RIESGO'!$Z$66="Media",'MAPA DE RIESGO'!$AB$66="Catastrófico"),CONCATENATE("R9C",'MAPA DE RIESGO'!$P$66),"")</f>
        <v/>
      </c>
      <c r="AK34" s="27" t="str">
        <f>IF(AND('MAPA DE RIESGO'!$Z$67="Media",'MAPA DE RIESGO'!$AB$67="Catastrófico"),CONCATENATE("R9C",'MAPA DE RIESGO'!$P$67),"")</f>
        <v/>
      </c>
      <c r="AL34" s="27" t="str">
        <f>IF(AND('MAPA DE RIESGO'!$Z$68="Media",'MAPA DE RIESGO'!$AB$68="Catastrófico"),CONCATENATE("R9C",'MAPA DE RIESGO'!$P$68),"")</f>
        <v/>
      </c>
      <c r="AM34" s="28" t="str">
        <f>IF(AND('MAPA DE RIESGO'!$Z$69="Media",'MAPA DE RIESGO'!$AB$69="Catastrófico"),CONCATENATE("R9C",'MAPA DE RIESGO'!$P$69),"")</f>
        <v/>
      </c>
      <c r="AN34" s="55"/>
      <c r="AO34" s="506"/>
      <c r="AP34" s="507"/>
      <c r="AQ34" s="507"/>
      <c r="AR34" s="507"/>
      <c r="AS34" s="507"/>
      <c r="AT34" s="508"/>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426"/>
      <c r="C35" s="426"/>
      <c r="D35" s="427"/>
      <c r="E35" s="470"/>
      <c r="F35" s="471"/>
      <c r="G35" s="471"/>
      <c r="H35" s="471"/>
      <c r="I35" s="472"/>
      <c r="J35" s="39" t="str">
        <f>IF(AND('MAPA DE RIESGO'!$Z$70="Media",'MAPA DE RIESGO'!$AB$70="Leve"),CONCATENATE("R10C",'MAPA DE RIESGO'!$P$70),"")</f>
        <v/>
      </c>
      <c r="K35" s="40" t="str">
        <f>IF(AND('MAPA DE RIESGO'!$Z$71="Media",'MAPA DE RIESGO'!$AB$71="Leve"),CONCATENATE("R10C",'MAPA DE RIESGO'!$P$71),"")</f>
        <v/>
      </c>
      <c r="L35" s="40" t="str">
        <f>IF(AND('MAPA DE RIESGO'!$Z$72="Media",'MAPA DE RIESGO'!$AB$72="Leve"),CONCATENATE("R10C",'MAPA DE RIESGO'!$P$72),"")</f>
        <v/>
      </c>
      <c r="M35" s="40" t="str">
        <f>IF(AND('MAPA DE RIESGO'!$Z$73="Media",'MAPA DE RIESGO'!$AB$73="Leve"),CONCATENATE("R10C",'MAPA DE RIESGO'!$P$73),"")</f>
        <v/>
      </c>
      <c r="N35" s="40" t="str">
        <f>IF(AND('MAPA DE RIESGO'!$Z$74="Media",'MAPA DE RIESGO'!$AB$74="Leve"),CONCATENATE("R10C",'MAPA DE RIESGO'!$P$74),"")</f>
        <v/>
      </c>
      <c r="O35" s="41" t="str">
        <f>IF(AND('MAPA DE RIESGO'!$Z$75="Media",'MAPA DE RIESGO'!$AB$75="Leve"),CONCATENATE("R10C",'MAPA DE RIESGO'!$P$75),"")</f>
        <v/>
      </c>
      <c r="P35" s="39" t="str">
        <f>IF(AND('MAPA DE RIESGO'!$Z$70="Media",'MAPA DE RIESGO'!$AB$70="Menor"),CONCATENATE("R10C",'MAPA DE RIESGO'!$P$70),"")</f>
        <v/>
      </c>
      <c r="Q35" s="40" t="str">
        <f>IF(AND('MAPA DE RIESGO'!$Z$71="Media",'MAPA DE RIESGO'!$AB$71="Menor"),CONCATENATE("R10C",'MAPA DE RIESGO'!$P$71),"")</f>
        <v/>
      </c>
      <c r="R35" s="40" t="str">
        <f>IF(AND('MAPA DE RIESGO'!$Z$72="Media",'MAPA DE RIESGO'!$AB$72="Menor"),CONCATENATE("R10C",'MAPA DE RIESGO'!$P$72),"")</f>
        <v/>
      </c>
      <c r="S35" s="40" t="str">
        <f>IF(AND('MAPA DE RIESGO'!$Z$73="Media",'MAPA DE RIESGO'!$AB$73="Menor"),CONCATENATE("R10C",'MAPA DE RIESGO'!$P$73),"")</f>
        <v/>
      </c>
      <c r="T35" s="40" t="str">
        <f>IF(AND('MAPA DE RIESGO'!$Z$74="Media",'MAPA DE RIESGO'!$AB$74="Menor"),CONCATENATE("R10C",'MAPA DE RIESGO'!$P$74),"")</f>
        <v/>
      </c>
      <c r="U35" s="41" t="str">
        <f>IF(AND('MAPA DE RIESGO'!$Z$75="Media",'MAPA DE RIESGO'!$AB$75="Menor"),CONCATENATE("R10C",'MAPA DE RIESGO'!$P$75),"")</f>
        <v/>
      </c>
      <c r="V35" s="39" t="str">
        <f>IF(AND('MAPA DE RIESGO'!$Z$70="Media",'MAPA DE RIESGO'!$AB$70="Moderado"),CONCATENATE("R10C",'MAPA DE RIESGO'!$P$70),"")</f>
        <v/>
      </c>
      <c r="W35" s="40" t="str">
        <f>IF(AND('MAPA DE RIESGO'!$Z$71="Media",'MAPA DE RIESGO'!$AB$71="Moderado"),CONCATENATE("R10C",'MAPA DE RIESGO'!$P$71),"")</f>
        <v/>
      </c>
      <c r="X35" s="40" t="str">
        <f>IF(AND('MAPA DE RIESGO'!$Z$72="Media",'MAPA DE RIESGO'!$AB$72="Moderado"),CONCATENATE("R10C",'MAPA DE RIESGO'!$P$72),"")</f>
        <v/>
      </c>
      <c r="Y35" s="40" t="str">
        <f>IF(AND('MAPA DE RIESGO'!$Z$73="Media",'MAPA DE RIESGO'!$AB$73="Moderado"),CONCATENATE("R10C",'MAPA DE RIESGO'!$P$73),"")</f>
        <v/>
      </c>
      <c r="Z35" s="40" t="str">
        <f>IF(AND('MAPA DE RIESGO'!$Z$74="Media",'MAPA DE RIESGO'!$AB$74="Moderado"),CONCATENATE("R10C",'MAPA DE RIESGO'!$P$74),"")</f>
        <v/>
      </c>
      <c r="AA35" s="41" t="str">
        <f>IF(AND('MAPA DE RIESGO'!$Z$75="Media",'MAPA DE RIESGO'!$AB$75="Moderado"),CONCATENATE("R10C",'MAPA DE RIESGO'!$P$75),"")</f>
        <v/>
      </c>
      <c r="AB35" s="30" t="str">
        <f>IF(AND('MAPA DE RIESGO'!$Z$70="Media",'MAPA DE RIESGO'!$AB$70="Mayor"),CONCATENATE("R10C",'MAPA DE RIESGO'!$P$70),"")</f>
        <v/>
      </c>
      <c r="AC35" s="31" t="str">
        <f>IF(AND('MAPA DE RIESGO'!$Z$71="Media",'MAPA DE RIESGO'!$AB$71="Mayor"),CONCATENATE("R10C",'MAPA DE RIESGO'!$P$71),"")</f>
        <v/>
      </c>
      <c r="AD35" s="31" t="str">
        <f>IF(AND('MAPA DE RIESGO'!$Z$72="Media",'MAPA DE RIESGO'!$AB$72="Mayor"),CONCATENATE("R10C",'MAPA DE RIESGO'!$P$72),"")</f>
        <v/>
      </c>
      <c r="AE35" s="31" t="str">
        <f>IF(AND('MAPA DE RIESGO'!$Z$73="Media",'MAPA DE RIESGO'!$AB$73="Mayor"),CONCATENATE("R10C",'MAPA DE RIESGO'!$P$73),"")</f>
        <v/>
      </c>
      <c r="AF35" s="31" t="str">
        <f>IF(AND('MAPA DE RIESGO'!$Z$74="Media",'MAPA DE RIESGO'!$AB$74="Mayor"),CONCATENATE("R10C",'MAPA DE RIESGO'!$P$74),"")</f>
        <v/>
      </c>
      <c r="AG35" s="32" t="str">
        <f>IF(AND('MAPA DE RIESGO'!$Z$75="Media",'MAPA DE RIESGO'!$AB$75="Mayor"),CONCATENATE("R10C",'MAPA DE RIESGO'!$P$75),"")</f>
        <v/>
      </c>
      <c r="AH35" s="33" t="str">
        <f>IF(AND('MAPA DE RIESGO'!$Z$70="Media",'MAPA DE RIESGO'!$AB$70="Catastrófico"),CONCATENATE("R10C",'MAPA DE RIESGO'!$P$70),"")</f>
        <v/>
      </c>
      <c r="AI35" s="34" t="str">
        <f>IF(AND('MAPA DE RIESGO'!$Z$71="Media",'MAPA DE RIESGO'!$AB$71="Catastrófico"),CONCATENATE("R10C",'MAPA DE RIESGO'!$P$71),"")</f>
        <v/>
      </c>
      <c r="AJ35" s="34" t="str">
        <f>IF(AND('MAPA DE RIESGO'!$Z$72="Media",'MAPA DE RIESGO'!$AB$72="Catastrófico"),CONCATENATE("R10C",'MAPA DE RIESGO'!$P$72),"")</f>
        <v/>
      </c>
      <c r="AK35" s="34" t="str">
        <f>IF(AND('MAPA DE RIESGO'!$Z$73="Media",'MAPA DE RIESGO'!$AB$73="Catastrófico"),CONCATENATE("R10C",'MAPA DE RIESGO'!$P$73),"")</f>
        <v/>
      </c>
      <c r="AL35" s="34" t="str">
        <f>IF(AND('MAPA DE RIESGO'!$Z$74="Media",'MAPA DE RIESGO'!$AB$74="Catastrófico"),CONCATENATE("R10C",'MAPA DE RIESGO'!$P$74),"")</f>
        <v/>
      </c>
      <c r="AM35" s="35" t="str">
        <f>IF(AND('MAPA DE RIESGO'!$Z$75="Media",'MAPA DE RIESGO'!$AB$75="Catastrófico"),CONCATENATE("R10C",'MAPA DE RIESGO'!$P$75),"")</f>
        <v/>
      </c>
      <c r="AN35" s="55"/>
      <c r="AO35" s="509"/>
      <c r="AP35" s="510"/>
      <c r="AQ35" s="510"/>
      <c r="AR35" s="510"/>
      <c r="AS35" s="510"/>
      <c r="AT35" s="511"/>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426"/>
      <c r="C36" s="426"/>
      <c r="D36" s="427"/>
      <c r="E36" s="464" t="s">
        <v>105</v>
      </c>
      <c r="F36" s="465"/>
      <c r="G36" s="465"/>
      <c r="H36" s="465"/>
      <c r="I36" s="465"/>
      <c r="J36" s="45" t="str">
        <f ca="1">IF(AND('MAPA DE RIESGO'!$Z$16="Baja",'MAPA DE RIESGO'!$AB$16="Leve"),CONCATENATE("R1C",'MAPA DE RIESGO'!$P$16),"")</f>
        <v/>
      </c>
      <c r="K36" s="46" t="str">
        <f ca="1">IF(AND('MAPA DE RIESGO'!$Z$17="Baja",'MAPA DE RIESGO'!$AB$17="Leve"),CONCATENATE("R1C",'MAPA DE RIESGO'!$P$17),"")</f>
        <v/>
      </c>
      <c r="L36" s="46" t="str">
        <f>IF(AND('MAPA DE RIESGO'!$Z$18="Baja",'MAPA DE RIESGO'!$AB$18="Leve"),CONCATENATE("R1C",'MAPA DE RIESGO'!$P$18),"")</f>
        <v/>
      </c>
      <c r="M36" s="46" t="str">
        <f>IF(AND('MAPA DE RIESGO'!$Z$19="Baja",'MAPA DE RIESGO'!$AB$19="Leve"),CONCATENATE("R1C",'MAPA DE RIESGO'!$P$19),"")</f>
        <v/>
      </c>
      <c r="N36" s="46" t="str">
        <f>IF(AND('MAPA DE RIESGO'!$Z$20="Baja",'MAPA DE RIESGO'!$AB$20="Leve"),CONCATENATE("R1C",'MAPA DE RIESGO'!$P$20),"")</f>
        <v/>
      </c>
      <c r="O36" s="47" t="str">
        <f>IF(AND('MAPA DE RIESGO'!$Z$21="Baja",'MAPA DE RIESGO'!$AB$21="Leve"),CONCATENATE("R1C",'MAPA DE RIESGO'!$P$21),"")</f>
        <v/>
      </c>
      <c r="P36" s="36" t="str">
        <f ca="1">IF(AND('MAPA DE RIESGO'!$Z$16="Baja",'MAPA DE RIESGO'!$AB$16="Menor"),CONCATENATE("R1C",'MAPA DE RIESGO'!$P$16),"")</f>
        <v/>
      </c>
      <c r="Q36" s="37" t="str">
        <f ca="1">IF(AND('MAPA DE RIESGO'!$Z$17="Baja",'MAPA DE RIESGO'!$AB$17="Menor"),CONCATENATE("R1C",'MAPA DE RIESGO'!$P$17),"")</f>
        <v/>
      </c>
      <c r="R36" s="37" t="str">
        <f>IF(AND('MAPA DE RIESGO'!$Z$18="Baja",'MAPA DE RIESGO'!$AB$18="Menor"),CONCATENATE("R1C",'MAPA DE RIESGO'!$P$18),"")</f>
        <v/>
      </c>
      <c r="S36" s="37" t="str">
        <f>IF(AND('MAPA DE RIESGO'!$Z$19="Baja",'MAPA DE RIESGO'!$AB$19="Menor"),CONCATENATE("R1C",'MAPA DE RIESGO'!$P$19),"")</f>
        <v/>
      </c>
      <c r="T36" s="37" t="str">
        <f>IF(AND('MAPA DE RIESGO'!$Z$20="Baja",'MAPA DE RIESGO'!$AB$20="Menor"),CONCATENATE("R1C",'MAPA DE RIESGO'!$P$20),"")</f>
        <v/>
      </c>
      <c r="U36" s="38" t="str">
        <f>IF(AND('MAPA DE RIESGO'!$Z$21="Baja",'MAPA DE RIESGO'!$AB$21="Menor"),CONCATENATE("R1C",'MAPA DE RIESGO'!$P$21),"")</f>
        <v/>
      </c>
      <c r="V36" s="36" t="str">
        <f ca="1">IF(AND('MAPA DE RIESGO'!$Z$16="Baja",'MAPA DE RIESGO'!$AB$16="Moderado"),CONCATENATE("R1C",'MAPA DE RIESGO'!$P$16),"")</f>
        <v/>
      </c>
      <c r="W36" s="37" t="str">
        <f ca="1">IF(AND('MAPA DE RIESGO'!$Z$17="Baja",'MAPA DE RIESGO'!$AB$17="Moderado"),CONCATENATE("R1C",'MAPA DE RIESGO'!$P$17),"")</f>
        <v/>
      </c>
      <c r="X36" s="37" t="str">
        <f>IF(AND('MAPA DE RIESGO'!$Z$18="Baja",'MAPA DE RIESGO'!$AB$18="Moderado"),CONCATENATE("R1C",'MAPA DE RIESGO'!$P$18),"")</f>
        <v/>
      </c>
      <c r="Y36" s="37" t="str">
        <f>IF(AND('MAPA DE RIESGO'!$Z$19="Baja",'MAPA DE RIESGO'!$AB$19="Moderado"),CONCATENATE("R1C",'MAPA DE RIESGO'!$P$19),"")</f>
        <v/>
      </c>
      <c r="Z36" s="37" t="str">
        <f>IF(AND('MAPA DE RIESGO'!$Z$20="Baja",'MAPA DE RIESGO'!$AB$20="Moderado"),CONCATENATE("R1C",'MAPA DE RIESGO'!$P$20),"")</f>
        <v/>
      </c>
      <c r="AA36" s="38" t="str">
        <f>IF(AND('MAPA DE RIESGO'!$Z$21="Baja",'MAPA DE RIESGO'!$AB$21="Moderado"),CONCATENATE("R1C",'MAPA DE RIESGO'!$P$21),"")</f>
        <v/>
      </c>
      <c r="AB36" s="107" t="str">
        <f ca="1">IF(AND('MAPA DE RIESGO'!$Z$16="Baja",'MAPA DE RIESGO'!$AB$16="Mayor"),CONCATENATE("R1C",'MAPA DE RIESGO'!$P$16),"")</f>
        <v/>
      </c>
      <c r="AC36" s="18" t="str">
        <f ca="1">IF(AND('MAPA DE RIESGO'!$Z$17="Baja",'MAPA DE RIESGO'!$AB$17="Mayor"),CONCATENATE("R1C",'MAPA DE RIESGO'!$P$17),"")</f>
        <v/>
      </c>
      <c r="AD36" s="18" t="str">
        <f>IF(AND('MAPA DE RIESGO'!$Z$18="Baja",'MAPA DE RIESGO'!$AB$18="Mayor"),CONCATENATE("R1C",'MAPA DE RIESGO'!$P$18),"")</f>
        <v/>
      </c>
      <c r="AE36" s="18" t="str">
        <f>IF(AND('MAPA DE RIESGO'!$Z$19="Baja",'MAPA DE RIESGO'!$AB$19="Mayor"),CONCATENATE("R1C",'MAPA DE RIESGO'!$P$19),"")</f>
        <v/>
      </c>
      <c r="AF36" s="18" t="str">
        <f>IF(AND('MAPA DE RIESGO'!$Z$20="Baja",'MAPA DE RIESGO'!$AB$20="Mayor"),CONCATENATE("R1C",'MAPA DE RIESGO'!$P$20),"")</f>
        <v/>
      </c>
      <c r="AG36" s="19" t="str">
        <f>IF(AND('MAPA DE RIESGO'!$Z$21="Baja",'MAPA DE RIESGO'!$AB$21="Mayor"),CONCATENATE("R1C",'MAPA DE RIESGO'!$P$21),"")</f>
        <v/>
      </c>
      <c r="AH36" s="20" t="str">
        <f ca="1">IF(AND('MAPA DE RIESGO'!$Z$16="Baja",'MAPA DE RIESGO'!$AB$16="Catastrófico"),CONCATENATE("R1C",'MAPA DE RIESGO'!$P$16),"")</f>
        <v/>
      </c>
      <c r="AI36" s="21" t="str">
        <f ca="1">IF(AND('MAPA DE RIESGO'!$Z$17="Baja",'MAPA DE RIESGO'!$AB$17="Catastrófico"),CONCATENATE("R1C",'MAPA DE RIESGO'!$P$17),"")</f>
        <v/>
      </c>
      <c r="AJ36" s="21" t="str">
        <f>IF(AND('MAPA DE RIESGO'!$Z$18="Baja",'MAPA DE RIESGO'!$AB$18="Catastrófico"),CONCATENATE("R1C",'MAPA DE RIESGO'!$P$18),"")</f>
        <v/>
      </c>
      <c r="AK36" s="21" t="str">
        <f>IF(AND('MAPA DE RIESGO'!$Z$19="Baja",'MAPA DE RIESGO'!$AB$19="Catastrófico"),CONCATENATE("R1C",'MAPA DE RIESGO'!$P$19),"")</f>
        <v/>
      </c>
      <c r="AL36" s="21" t="str">
        <f>IF(AND('MAPA DE RIESGO'!$Z$20="Baja",'MAPA DE RIESGO'!$AB$20="Catastrófico"),CONCATENATE("R1C",'MAPA DE RIESGO'!$P$20),"")</f>
        <v/>
      </c>
      <c r="AM36" s="22" t="str">
        <f>IF(AND('MAPA DE RIESGO'!$Z$21="Baja",'MAPA DE RIESGO'!$AB$21="Catastrófico"),CONCATENATE("R1C",'MAPA DE RIESGO'!$P$21),"")</f>
        <v/>
      </c>
      <c r="AN36" s="55"/>
      <c r="AO36" s="494" t="s">
        <v>74</v>
      </c>
      <c r="AP36" s="495"/>
      <c r="AQ36" s="495"/>
      <c r="AR36" s="495"/>
      <c r="AS36" s="495"/>
      <c r="AT36" s="496"/>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426"/>
      <c r="C37" s="426"/>
      <c r="D37" s="427"/>
      <c r="E37" s="483"/>
      <c r="F37" s="484"/>
      <c r="G37" s="484"/>
      <c r="H37" s="484"/>
      <c r="I37" s="484"/>
      <c r="J37" s="48" t="str">
        <f>IF(AND('MAPA DE RIESGO'!$Z$22="Baja",'MAPA DE RIESGO'!$AB$22="Leve"),CONCATENATE("R2C",'MAPA DE RIESGO'!$P$22),"")</f>
        <v/>
      </c>
      <c r="K37" s="49" t="str">
        <f>IF(AND('MAPA DE RIESGO'!$Z$23="Baja",'MAPA DE RIESGO'!$AB$23="Leve"),CONCATENATE("R2C",'MAPA DE RIESGO'!$P$23),"")</f>
        <v/>
      </c>
      <c r="L37" s="49" t="str">
        <f>IF(AND('MAPA DE RIESGO'!$Z$24="Baja",'MAPA DE RIESGO'!$AB$24="Leve"),CONCATENATE("R2C",'MAPA DE RIESGO'!$P$24),"")</f>
        <v/>
      </c>
      <c r="M37" s="49" t="str">
        <f>IF(AND('MAPA DE RIESGO'!$Z$25="Baja",'MAPA DE RIESGO'!$AB$25="Leve"),CONCATENATE("R2C",'MAPA DE RIESGO'!$P$25),"")</f>
        <v/>
      </c>
      <c r="N37" s="49" t="str">
        <f>IF(AND('MAPA DE RIESGO'!$Z$26="Baja",'MAPA DE RIESGO'!$AB$26="Leve"),CONCATENATE("R2C",'MAPA DE RIESGO'!$P$26),"")</f>
        <v/>
      </c>
      <c r="O37" s="50" t="str">
        <f>IF(AND('MAPA DE RIESGO'!$Z$27="Baja",'MAPA DE RIESGO'!$AB$27="Leve"),CONCATENATE("R2C",'MAPA DE RIESGO'!$P$27),"")</f>
        <v/>
      </c>
      <c r="P37" s="39" t="str">
        <f>IF(AND('MAPA DE RIESGO'!$Z$22="Baja",'MAPA DE RIESGO'!$AB$22="Menor"),CONCATENATE("R2C",'MAPA DE RIESGO'!$P$22),"")</f>
        <v/>
      </c>
      <c r="Q37" s="40" t="str">
        <f>IF(AND('MAPA DE RIESGO'!$Z$23="Baja",'MAPA DE RIESGO'!$AB$23="Menor"),CONCATENATE("R2C",'MAPA DE RIESGO'!$P$23),"")</f>
        <v/>
      </c>
      <c r="R37" s="40" t="str">
        <f>IF(AND('MAPA DE RIESGO'!$Z$24="Baja",'MAPA DE RIESGO'!$AB$24="Menor"),CONCATENATE("R2C",'MAPA DE RIESGO'!$P$24),"")</f>
        <v/>
      </c>
      <c r="S37" s="40" t="str">
        <f>IF(AND('MAPA DE RIESGO'!$Z$25="Baja",'MAPA DE RIESGO'!$AB$25="Menor"),CONCATENATE("R2C",'MAPA DE RIESGO'!$P$25),"")</f>
        <v/>
      </c>
      <c r="T37" s="40" t="str">
        <f>IF(AND('MAPA DE RIESGO'!$Z$26="Baja",'MAPA DE RIESGO'!$AB$26="Menor"),CONCATENATE("R2C",'MAPA DE RIESGO'!$P$26),"")</f>
        <v/>
      </c>
      <c r="U37" s="41" t="str">
        <f>IF(AND('MAPA DE RIESGO'!$Z$27="Baja",'MAPA DE RIESGO'!$AB$27="Menor"),CONCATENATE("R2C",'MAPA DE RIESGO'!$P$27),"")</f>
        <v/>
      </c>
      <c r="V37" s="39" t="str">
        <f>IF(AND('MAPA DE RIESGO'!$Z$22="Baja",'MAPA DE RIESGO'!$AB$22="Moderado"),CONCATENATE("R2C",'MAPA DE RIESGO'!$P$22),"")</f>
        <v/>
      </c>
      <c r="W37" s="40" t="str">
        <f>IF(AND('MAPA DE RIESGO'!$Z$23="Baja",'MAPA DE RIESGO'!$AB$23="Moderado"),CONCATENATE("R2C",'MAPA DE RIESGO'!$P$23),"")</f>
        <v/>
      </c>
      <c r="X37" s="40" t="str">
        <f>IF(AND('MAPA DE RIESGO'!$Z$24="Baja",'MAPA DE RIESGO'!$AB$24="Moderado"),CONCATENATE("R2C",'MAPA DE RIESGO'!$P$24),"")</f>
        <v/>
      </c>
      <c r="Y37" s="40" t="str">
        <f>IF(AND('MAPA DE RIESGO'!$Z$25="Baja",'MAPA DE RIESGO'!$AB$25="Moderado"),CONCATENATE("R2C",'MAPA DE RIESGO'!$P$25),"")</f>
        <v/>
      </c>
      <c r="Z37" s="40" t="str">
        <f>IF(AND('MAPA DE RIESGO'!$Z$26="Baja",'MAPA DE RIESGO'!$AB$26="Moderado"),CONCATENATE("R2C",'MAPA DE RIESGO'!$P$26),"")</f>
        <v/>
      </c>
      <c r="AA37" s="41" t="str">
        <f>IF(AND('MAPA DE RIESGO'!$Z$27="Baja",'MAPA DE RIESGO'!$AB$27="Moderado"),CONCATENATE("R2C",'MAPA DE RIESGO'!$P$27),"")</f>
        <v/>
      </c>
      <c r="AB37" s="23" t="str">
        <f>IF(AND('MAPA DE RIESGO'!$Z$22="Baja",'MAPA DE RIESGO'!$AB$22="Mayor"),CONCATENATE("R2C",'MAPA DE RIESGO'!$P$22),"")</f>
        <v/>
      </c>
      <c r="AC37" s="24" t="str">
        <f>IF(AND('MAPA DE RIESGO'!$Z$23="Baja",'MAPA DE RIESGO'!$AB$23="Mayor"),CONCATENATE("R2C",'MAPA DE RIESGO'!$P$23),"")</f>
        <v/>
      </c>
      <c r="AD37" s="24" t="str">
        <f>IF(AND('MAPA DE RIESGO'!$Z$24="Baja",'MAPA DE RIESGO'!$AB$24="Mayor"),CONCATENATE("R2C",'MAPA DE RIESGO'!$P$24),"")</f>
        <v/>
      </c>
      <c r="AE37" s="24" t="str">
        <f>IF(AND('MAPA DE RIESGO'!$Z$25="Baja",'MAPA DE RIESGO'!$AB$25="Mayor"),CONCATENATE("R2C",'MAPA DE RIESGO'!$P$25),"")</f>
        <v/>
      </c>
      <c r="AF37" s="24" t="str">
        <f>IF(AND('MAPA DE RIESGO'!$Z$26="Baja",'MAPA DE RIESGO'!$AB$26="Mayor"),CONCATENATE("R2C",'MAPA DE RIESGO'!$P$26),"")</f>
        <v/>
      </c>
      <c r="AG37" s="25" t="str">
        <f>IF(AND('MAPA DE RIESGO'!$Z$27="Baja",'MAPA DE RIESGO'!$AB$27="Mayor"),CONCATENATE("R2C",'MAPA DE RIESGO'!$P$27),"")</f>
        <v/>
      </c>
      <c r="AH37" s="26" t="str">
        <f>IF(AND('MAPA DE RIESGO'!$Z$22="Baja",'MAPA DE RIESGO'!$AB$22="Catastrófico"),CONCATENATE("R2C",'MAPA DE RIESGO'!$P$22),"")</f>
        <v/>
      </c>
      <c r="AI37" s="27" t="str">
        <f>IF(AND('MAPA DE RIESGO'!$Z$23="Baja",'MAPA DE RIESGO'!$AB$23="Catastrófico"),CONCATENATE("R2C",'MAPA DE RIESGO'!$P$23),"")</f>
        <v/>
      </c>
      <c r="AJ37" s="27" t="str">
        <f>IF(AND('MAPA DE RIESGO'!$Z$24="Baja",'MAPA DE RIESGO'!$AB$24="Catastrófico"),CONCATENATE("R2C",'MAPA DE RIESGO'!$P$24),"")</f>
        <v/>
      </c>
      <c r="AK37" s="27" t="str">
        <f>IF(AND('MAPA DE RIESGO'!$Z$25="Baja",'MAPA DE RIESGO'!$AB$25="Catastrófico"),CONCATENATE("R2C",'MAPA DE RIESGO'!$P$25),"")</f>
        <v/>
      </c>
      <c r="AL37" s="27" t="str">
        <f>IF(AND('MAPA DE RIESGO'!$Z$26="Baja",'MAPA DE RIESGO'!$AB$26="Catastrófico"),CONCATENATE("R2C",'MAPA DE RIESGO'!$P$26),"")</f>
        <v/>
      </c>
      <c r="AM37" s="28" t="str">
        <f>IF(AND('MAPA DE RIESGO'!$Z$27="Baja",'MAPA DE RIESGO'!$AB$27="Catastrófico"),CONCATENATE("R2C",'MAPA DE RIESGO'!$P$27),"")</f>
        <v/>
      </c>
      <c r="AN37" s="55"/>
      <c r="AO37" s="497"/>
      <c r="AP37" s="498"/>
      <c r="AQ37" s="498"/>
      <c r="AR37" s="498"/>
      <c r="AS37" s="498"/>
      <c r="AT37" s="499"/>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426"/>
      <c r="C38" s="426"/>
      <c r="D38" s="427"/>
      <c r="E38" s="467"/>
      <c r="F38" s="468"/>
      <c r="G38" s="468"/>
      <c r="H38" s="468"/>
      <c r="I38" s="484"/>
      <c r="J38" s="48" t="str">
        <f>IF(AND('MAPA DE RIESGO'!$Z$28="Baja",'MAPA DE RIESGO'!$AB$28="Leve"),CONCATENATE("R3C",'MAPA DE RIESGO'!$P$28),"")</f>
        <v/>
      </c>
      <c r="K38" s="49" t="str">
        <f>IF(AND('MAPA DE RIESGO'!$Z$29="Baja",'MAPA DE RIESGO'!$AB$29="Leve"),CONCATENATE("R3C",'MAPA DE RIESGO'!$P$29),"")</f>
        <v/>
      </c>
      <c r="L38" s="49" t="str">
        <f>IF(AND('MAPA DE RIESGO'!$Z$30="Baja",'MAPA DE RIESGO'!$AB$30="Leve"),CONCATENATE("R3C",'MAPA DE RIESGO'!$P$30),"")</f>
        <v/>
      </c>
      <c r="M38" s="49" t="str">
        <f>IF(AND('MAPA DE RIESGO'!$Z$31="Baja",'MAPA DE RIESGO'!$AB$31="Leve"),CONCATENATE("R3C",'MAPA DE RIESGO'!$P$31),"")</f>
        <v/>
      </c>
      <c r="N38" s="49" t="str">
        <f>IF(AND('MAPA DE RIESGO'!$Z$32="Baja",'MAPA DE RIESGO'!$AB$32="Leve"),CONCATENATE("R3C",'MAPA DE RIESGO'!$P$32),"")</f>
        <v/>
      </c>
      <c r="O38" s="50" t="str">
        <f>IF(AND('MAPA DE RIESGO'!$Z$33="Baja",'MAPA DE RIESGO'!$AB$33="Leve"),CONCATENATE("R3C",'MAPA DE RIESGO'!$P$33),"")</f>
        <v/>
      </c>
      <c r="P38" s="39" t="str">
        <f>IF(AND('MAPA DE RIESGO'!$Z$28="Baja",'MAPA DE RIESGO'!$AB$28="Menor"),CONCATENATE("R3C",'MAPA DE RIESGO'!$P$28),"")</f>
        <v/>
      </c>
      <c r="Q38" s="40" t="str">
        <f>IF(AND('MAPA DE RIESGO'!$Z$29="Baja",'MAPA DE RIESGO'!$AB$29="Menor"),CONCATENATE("R3C",'MAPA DE RIESGO'!$P$29),"")</f>
        <v/>
      </c>
      <c r="R38" s="40" t="str">
        <f>IF(AND('MAPA DE RIESGO'!$Z$30="Baja",'MAPA DE RIESGO'!$AB$30="Menor"),CONCATENATE("R3C",'MAPA DE RIESGO'!$P$30),"")</f>
        <v/>
      </c>
      <c r="S38" s="40" t="str">
        <f>IF(AND('MAPA DE RIESGO'!$Z$31="Baja",'MAPA DE RIESGO'!$AB$31="Menor"),CONCATENATE("R3C",'MAPA DE RIESGO'!$P$31),"")</f>
        <v/>
      </c>
      <c r="T38" s="40" t="str">
        <f>IF(AND('MAPA DE RIESGO'!$Z$32="Baja",'MAPA DE RIESGO'!$AB$32="Menor"),CONCATENATE("R3C",'MAPA DE RIESGO'!$P$32),"")</f>
        <v/>
      </c>
      <c r="U38" s="41" t="str">
        <f>IF(AND('MAPA DE RIESGO'!$Z$33="Baja",'MAPA DE RIESGO'!$AB$33="Menor"),CONCATENATE("R3C",'MAPA DE RIESGO'!$P$33),"")</f>
        <v/>
      </c>
      <c r="V38" s="39" t="str">
        <f>IF(AND('MAPA DE RIESGO'!$Z$28="Baja",'MAPA DE RIESGO'!$AB$28="Moderado"),CONCATENATE("R3C",'MAPA DE RIESGO'!$P$28),"")</f>
        <v/>
      </c>
      <c r="W38" s="40" t="str">
        <f>IF(AND('MAPA DE RIESGO'!$Z$29="Baja",'MAPA DE RIESGO'!$AB$29="Moderado"),CONCATENATE("R3C",'MAPA DE RIESGO'!$P$29),"")</f>
        <v/>
      </c>
      <c r="X38" s="40" t="str">
        <f>IF(AND('MAPA DE RIESGO'!$Z$30="Baja",'MAPA DE RIESGO'!$AB$30="Moderado"),CONCATENATE("R3C",'MAPA DE RIESGO'!$P$30),"")</f>
        <v/>
      </c>
      <c r="Y38" s="40" t="str">
        <f>IF(AND('MAPA DE RIESGO'!$Z$31="Baja",'MAPA DE RIESGO'!$AB$31="Moderado"),CONCATENATE("R3C",'MAPA DE RIESGO'!$P$31),"")</f>
        <v/>
      </c>
      <c r="Z38" s="40" t="str">
        <f>IF(AND('MAPA DE RIESGO'!$Z$32="Baja",'MAPA DE RIESGO'!$AB$32="Moderado"),CONCATENATE("R3C",'MAPA DE RIESGO'!$P$32),"")</f>
        <v/>
      </c>
      <c r="AA38" s="41" t="str">
        <f>IF(AND('MAPA DE RIESGO'!$Z$33="Baja",'MAPA DE RIESGO'!$AB$33="Moderado"),CONCATENATE("R3C",'MAPA DE RIESGO'!$P$33),"")</f>
        <v/>
      </c>
      <c r="AB38" s="23" t="str">
        <f>IF(AND('MAPA DE RIESGO'!$Z$28="Baja",'MAPA DE RIESGO'!$AB$28="Mayor"),CONCATENATE("R3C",'MAPA DE RIESGO'!$P$28),"")</f>
        <v/>
      </c>
      <c r="AC38" s="24" t="str">
        <f>IF(AND('MAPA DE RIESGO'!$Z$29="Baja",'MAPA DE RIESGO'!$AB$29="Mayor"),CONCATENATE("R3C",'MAPA DE RIESGO'!$P$29),"")</f>
        <v/>
      </c>
      <c r="AD38" s="24" t="str">
        <f>IF(AND('MAPA DE RIESGO'!$Z$30="Baja",'MAPA DE RIESGO'!$AB$30="Mayor"),CONCATENATE("R3C",'MAPA DE RIESGO'!$P$30),"")</f>
        <v/>
      </c>
      <c r="AE38" s="24" t="str">
        <f>IF(AND('MAPA DE RIESGO'!$Z$31="Baja",'MAPA DE RIESGO'!$AB$31="Mayor"),CONCATENATE("R3C",'MAPA DE RIESGO'!$P$31),"")</f>
        <v/>
      </c>
      <c r="AF38" s="24" t="str">
        <f>IF(AND('MAPA DE RIESGO'!$Z$32="Baja",'MAPA DE RIESGO'!$AB$32="Mayor"),CONCATENATE("R3C",'MAPA DE RIESGO'!$P$32),"")</f>
        <v/>
      </c>
      <c r="AG38" s="25" t="str">
        <f>IF(AND('MAPA DE RIESGO'!$Z$33="Baja",'MAPA DE RIESGO'!$AB$33="Mayor"),CONCATENATE("R3C",'MAPA DE RIESGO'!$P$33),"")</f>
        <v/>
      </c>
      <c r="AH38" s="26" t="str">
        <f>IF(AND('MAPA DE RIESGO'!$Z$28="Baja",'MAPA DE RIESGO'!$AB$28="Catastrófico"),CONCATENATE("R3C",'MAPA DE RIESGO'!$P$28),"")</f>
        <v/>
      </c>
      <c r="AI38" s="27" t="str">
        <f>IF(AND('MAPA DE RIESGO'!$Z$29="Baja",'MAPA DE RIESGO'!$AB$29="Catastrófico"),CONCATENATE("R3C",'MAPA DE RIESGO'!$P$29),"")</f>
        <v/>
      </c>
      <c r="AJ38" s="27" t="str">
        <f>IF(AND('MAPA DE RIESGO'!$Z$30="Baja",'MAPA DE RIESGO'!$AB$30="Catastrófico"),CONCATENATE("R3C",'MAPA DE RIESGO'!$P$30),"")</f>
        <v/>
      </c>
      <c r="AK38" s="27" t="str">
        <f>IF(AND('MAPA DE RIESGO'!$Z$31="Baja",'MAPA DE RIESGO'!$AB$31="Catastrófico"),CONCATENATE("R3C",'MAPA DE RIESGO'!$P$31),"")</f>
        <v/>
      </c>
      <c r="AL38" s="27" t="str">
        <f>IF(AND('MAPA DE RIESGO'!$Z$32="Baja",'MAPA DE RIESGO'!$AB$32="Catastrófico"),CONCATENATE("R3C",'MAPA DE RIESGO'!$P$32),"")</f>
        <v/>
      </c>
      <c r="AM38" s="28" t="str">
        <f>IF(AND('MAPA DE RIESGO'!$Z$33="Baja",'MAPA DE RIESGO'!$AB$33="Catastrófico"),CONCATENATE("R3C",'MAPA DE RIESGO'!$P$33),"")</f>
        <v/>
      </c>
      <c r="AN38" s="55"/>
      <c r="AO38" s="497"/>
      <c r="AP38" s="498"/>
      <c r="AQ38" s="498"/>
      <c r="AR38" s="498"/>
      <c r="AS38" s="498"/>
      <c r="AT38" s="499"/>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426"/>
      <c r="C39" s="426"/>
      <c r="D39" s="427"/>
      <c r="E39" s="467"/>
      <c r="F39" s="468"/>
      <c r="G39" s="468"/>
      <c r="H39" s="468"/>
      <c r="I39" s="484"/>
      <c r="J39" s="48" t="str">
        <f>IF(AND('MAPA DE RIESGO'!$Z$34="Baja",'MAPA DE RIESGO'!$AB$34="Leve"),CONCATENATE("R4C",'MAPA DE RIESGO'!$P$34),"")</f>
        <v/>
      </c>
      <c r="K39" s="49" t="str">
        <f>IF(AND('MAPA DE RIESGO'!$Z$35="Baja",'MAPA DE RIESGO'!$AB$35="Leve"),CONCATENATE("R4C",'MAPA DE RIESGO'!$P$35),"")</f>
        <v/>
      </c>
      <c r="L39" s="49" t="str">
        <f>IF(AND('MAPA DE RIESGO'!$Z$36="Baja",'MAPA DE RIESGO'!$AB$36="Leve"),CONCATENATE("R4C",'MAPA DE RIESGO'!$P$36),"")</f>
        <v/>
      </c>
      <c r="M39" s="49" t="str">
        <f>IF(AND('MAPA DE RIESGO'!$Z$37="Baja",'MAPA DE RIESGO'!$AB$37="Leve"),CONCATENATE("R4C",'MAPA DE RIESGO'!$P$37),"")</f>
        <v/>
      </c>
      <c r="N39" s="49" t="str">
        <f>IF(AND('MAPA DE RIESGO'!$Z$38="Baja",'MAPA DE RIESGO'!$AB$38="Leve"),CONCATENATE("R4C",'MAPA DE RIESGO'!$P$38),"")</f>
        <v/>
      </c>
      <c r="O39" s="50" t="str">
        <f>IF(AND('MAPA DE RIESGO'!$Z$39="Baja",'MAPA DE RIESGO'!$AB$39="Leve"),CONCATENATE("R4C",'MAPA DE RIESGO'!$P$39),"")</f>
        <v/>
      </c>
      <c r="P39" s="39" t="str">
        <f>IF(AND('MAPA DE RIESGO'!$Z$34="Baja",'MAPA DE RIESGO'!$AB$34="Menor"),CONCATENATE("R4C",'MAPA DE RIESGO'!$P$34),"")</f>
        <v/>
      </c>
      <c r="Q39" s="40" t="str">
        <f>IF(AND('MAPA DE RIESGO'!$Z$35="Baja",'MAPA DE RIESGO'!$AB$35="Menor"),CONCATENATE("R4C",'MAPA DE RIESGO'!$P$35),"")</f>
        <v/>
      </c>
      <c r="R39" s="40" t="str">
        <f>IF(AND('MAPA DE RIESGO'!$Z$36="Baja",'MAPA DE RIESGO'!$AB$36="Menor"),CONCATENATE("R4C",'MAPA DE RIESGO'!$P$36),"")</f>
        <v/>
      </c>
      <c r="S39" s="40" t="str">
        <f>IF(AND('MAPA DE RIESGO'!$Z$37="Baja",'MAPA DE RIESGO'!$AB$37="Menor"),CONCATENATE("R4C",'MAPA DE RIESGO'!$P$37),"")</f>
        <v/>
      </c>
      <c r="T39" s="40" t="str">
        <f>IF(AND('MAPA DE RIESGO'!$Z$38="Baja",'MAPA DE RIESGO'!$AB$38="Menor"),CONCATENATE("R4C",'MAPA DE RIESGO'!$P$38),"")</f>
        <v/>
      </c>
      <c r="U39" s="41" t="str">
        <f>IF(AND('MAPA DE RIESGO'!$Z$39="Baja",'MAPA DE RIESGO'!$AB$39="Menor"),CONCATENATE("R4C",'MAPA DE RIESGO'!$P$39),"")</f>
        <v/>
      </c>
      <c r="V39" s="39" t="str">
        <f>IF(AND('MAPA DE RIESGO'!$Z$34="Baja",'MAPA DE RIESGO'!$AB$34="Moderado"),CONCATENATE("R4C",'MAPA DE RIESGO'!$P$34),"")</f>
        <v/>
      </c>
      <c r="W39" s="40" t="str">
        <f>IF(AND('MAPA DE RIESGO'!$Z$35="Baja",'MAPA DE RIESGO'!$AB$35="Moderado"),CONCATENATE("R4C",'MAPA DE RIESGO'!$P$35),"")</f>
        <v/>
      </c>
      <c r="X39" s="40" t="str">
        <f>IF(AND('MAPA DE RIESGO'!$Z$36="Baja",'MAPA DE RIESGO'!$AB$36="Moderado"),CONCATENATE("R4C",'MAPA DE RIESGO'!$P$36),"")</f>
        <v/>
      </c>
      <c r="Y39" s="40" t="str">
        <f>IF(AND('MAPA DE RIESGO'!$Z$37="Baja",'MAPA DE RIESGO'!$AB$37="Moderado"),CONCATENATE("R4C",'MAPA DE RIESGO'!$P$37),"")</f>
        <v/>
      </c>
      <c r="Z39" s="40" t="str">
        <f>IF(AND('MAPA DE RIESGO'!$Z$38="Baja",'MAPA DE RIESGO'!$AB$38="Moderado"),CONCATENATE("R4C",'MAPA DE RIESGO'!$P$38),"")</f>
        <v/>
      </c>
      <c r="AA39" s="41" t="str">
        <f>IF(AND('MAPA DE RIESGO'!$Z$39="Baja",'MAPA DE RIESGO'!$AB$39="Moderado"),CONCATENATE("R4C",'MAPA DE RIESGO'!$P$39),"")</f>
        <v/>
      </c>
      <c r="AB39" s="23" t="str">
        <f>IF(AND('MAPA DE RIESGO'!$Z$34="Baja",'MAPA DE RIESGO'!$AB$34="Mayor"),CONCATENATE("R4C",'MAPA DE RIESGO'!$P$34),"")</f>
        <v/>
      </c>
      <c r="AC39" s="24" t="str">
        <f>IF(AND('MAPA DE RIESGO'!$Z$35="Baja",'MAPA DE RIESGO'!$AB$35="Mayor"),CONCATENATE("R4C",'MAPA DE RIESGO'!$P$35),"")</f>
        <v/>
      </c>
      <c r="AD39" s="24" t="str">
        <f>IF(AND('MAPA DE RIESGO'!$Z$36="Baja",'MAPA DE RIESGO'!$AB$36="Mayor"),CONCATENATE("R4C",'MAPA DE RIESGO'!$P$36),"")</f>
        <v/>
      </c>
      <c r="AE39" s="24" t="str">
        <f>IF(AND('MAPA DE RIESGO'!$Z$37="Baja",'MAPA DE RIESGO'!$AB$37="Mayor"),CONCATENATE("R4C",'MAPA DE RIESGO'!$P$37),"")</f>
        <v/>
      </c>
      <c r="AF39" s="24" t="str">
        <f>IF(AND('MAPA DE RIESGO'!$Z$38="Baja",'MAPA DE RIESGO'!$AB$38="Mayor"),CONCATENATE("R4C",'MAPA DE RIESGO'!$P$38),"")</f>
        <v/>
      </c>
      <c r="AG39" s="25" t="str">
        <f>IF(AND('MAPA DE RIESGO'!$Z$39="Baja",'MAPA DE RIESGO'!$AB$39="Mayor"),CONCATENATE("R4C",'MAPA DE RIESGO'!$P$39),"")</f>
        <v/>
      </c>
      <c r="AH39" s="26" t="str">
        <f>IF(AND('MAPA DE RIESGO'!$Z$34="Baja",'MAPA DE RIESGO'!$AB$34="Catastrófico"),CONCATENATE("R4C",'MAPA DE RIESGO'!$P$34),"")</f>
        <v/>
      </c>
      <c r="AI39" s="27" t="str">
        <f>IF(AND('MAPA DE RIESGO'!$Z$35="Baja",'MAPA DE RIESGO'!$AB$35="Catastrófico"),CONCATENATE("R4C",'MAPA DE RIESGO'!$P$35),"")</f>
        <v/>
      </c>
      <c r="AJ39" s="27" t="str">
        <f>IF(AND('MAPA DE RIESGO'!$Z$36="Baja",'MAPA DE RIESGO'!$AB$36="Catastrófico"),CONCATENATE("R4C",'MAPA DE RIESGO'!$P$36),"")</f>
        <v/>
      </c>
      <c r="AK39" s="27" t="str">
        <f>IF(AND('MAPA DE RIESGO'!$Z$37="Baja",'MAPA DE RIESGO'!$AB$37="Catastrófico"),CONCATENATE("R4C",'MAPA DE RIESGO'!$P$37),"")</f>
        <v/>
      </c>
      <c r="AL39" s="27" t="str">
        <f>IF(AND('MAPA DE RIESGO'!$Z$38="Baja",'MAPA DE RIESGO'!$AB$38="Catastrófico"),CONCATENATE("R4C",'MAPA DE RIESGO'!$P$38),"")</f>
        <v/>
      </c>
      <c r="AM39" s="28" t="str">
        <f>IF(AND('MAPA DE RIESGO'!$Z$39="Baja",'MAPA DE RIESGO'!$AB$39="Catastrófico"),CONCATENATE("R4C",'MAPA DE RIESGO'!$P$39),"")</f>
        <v/>
      </c>
      <c r="AN39" s="55"/>
      <c r="AO39" s="497"/>
      <c r="AP39" s="498"/>
      <c r="AQ39" s="498"/>
      <c r="AR39" s="498"/>
      <c r="AS39" s="498"/>
      <c r="AT39" s="499"/>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426"/>
      <c r="C40" s="426"/>
      <c r="D40" s="427"/>
      <c r="E40" s="467"/>
      <c r="F40" s="468"/>
      <c r="G40" s="468"/>
      <c r="H40" s="468"/>
      <c r="I40" s="484"/>
      <c r="J40" s="48" t="str">
        <f>IF(AND('MAPA DE RIESGO'!$Z$40="Baja",'MAPA DE RIESGO'!$AB$40="Leve"),CONCATENATE("R5C",'MAPA DE RIESGO'!$P$40),"")</f>
        <v/>
      </c>
      <c r="K40" s="49" t="str">
        <f>IF(AND('MAPA DE RIESGO'!$Z$41="Baja",'MAPA DE RIESGO'!$AB$41="Leve"),CONCATENATE("R5C",'MAPA DE RIESGO'!$P$41),"")</f>
        <v/>
      </c>
      <c r="L40" s="49" t="str">
        <f>IF(AND('MAPA DE RIESGO'!$Z$42="Baja",'MAPA DE RIESGO'!$AB$42="Leve"),CONCATENATE("R5C",'MAPA DE RIESGO'!$P$42),"")</f>
        <v/>
      </c>
      <c r="M40" s="49" t="str">
        <f>IF(AND('MAPA DE RIESGO'!$Z$43="Baja",'MAPA DE RIESGO'!$AB$43="Leve"),CONCATENATE("R5C",'MAPA DE RIESGO'!$P$43),"")</f>
        <v/>
      </c>
      <c r="N40" s="49" t="str">
        <f>IF(AND('MAPA DE RIESGO'!$Z$44="Baja",'MAPA DE RIESGO'!$AB$44="Leve"),CONCATENATE("R5C",'MAPA DE RIESGO'!$P$44),"")</f>
        <v/>
      </c>
      <c r="O40" s="50" t="str">
        <f>IF(AND('MAPA DE RIESGO'!$Z$45="Baja",'MAPA DE RIESGO'!$AB$45="Leve"),CONCATENATE("R5C",'MAPA DE RIESGO'!$P$45),"")</f>
        <v/>
      </c>
      <c r="P40" s="39" t="str">
        <f>IF(AND('MAPA DE RIESGO'!$Z$40="Baja",'MAPA DE RIESGO'!$AB$40="Menor"),CONCATENATE("R5C",'MAPA DE RIESGO'!$P$40),"")</f>
        <v/>
      </c>
      <c r="Q40" s="40" t="str">
        <f>IF(AND('MAPA DE RIESGO'!$Z$41="Baja",'MAPA DE RIESGO'!$AB$41="Menor"),CONCATENATE("R5C",'MAPA DE RIESGO'!$P$41),"")</f>
        <v/>
      </c>
      <c r="R40" s="40" t="str">
        <f>IF(AND('MAPA DE RIESGO'!$Z$42="Baja",'MAPA DE RIESGO'!$AB$42="Menor"),CONCATENATE("R5C",'MAPA DE RIESGO'!$P$42),"")</f>
        <v/>
      </c>
      <c r="S40" s="40" t="str">
        <f>IF(AND('MAPA DE RIESGO'!$Z$43="Baja",'MAPA DE RIESGO'!$AB$43="Menor"),CONCATENATE("R5C",'MAPA DE RIESGO'!$P$43),"")</f>
        <v/>
      </c>
      <c r="T40" s="40" t="str">
        <f>IF(AND('MAPA DE RIESGO'!$Z$44="Baja",'MAPA DE RIESGO'!$AB$44="Menor"),CONCATENATE("R5C",'MAPA DE RIESGO'!$P$44),"")</f>
        <v/>
      </c>
      <c r="U40" s="41" t="str">
        <f>IF(AND('MAPA DE RIESGO'!$Z$45="Baja",'MAPA DE RIESGO'!$AB$45="Menor"),CONCATENATE("R5C",'MAPA DE RIESGO'!$P$45),"")</f>
        <v/>
      </c>
      <c r="V40" s="39" t="str">
        <f>IF(AND('MAPA DE RIESGO'!$Z$40="Baja",'MAPA DE RIESGO'!$AB$40="Moderado"),CONCATENATE("R5C",'MAPA DE RIESGO'!$P$40),"")</f>
        <v/>
      </c>
      <c r="W40" s="40" t="str">
        <f>IF(AND('MAPA DE RIESGO'!$Z$41="Baja",'MAPA DE RIESGO'!$AB$41="Moderado"),CONCATENATE("R5C",'MAPA DE RIESGO'!$P$41),"")</f>
        <v/>
      </c>
      <c r="X40" s="40" t="str">
        <f>IF(AND('MAPA DE RIESGO'!$Z$42="Baja",'MAPA DE RIESGO'!$AB$42="Moderado"),CONCATENATE("R5C",'MAPA DE RIESGO'!$P$42),"")</f>
        <v/>
      </c>
      <c r="Y40" s="40" t="str">
        <f>IF(AND('MAPA DE RIESGO'!$Z$43="Baja",'MAPA DE RIESGO'!$AB$43="Moderado"),CONCATENATE("R5C",'MAPA DE RIESGO'!$P$43),"")</f>
        <v/>
      </c>
      <c r="Z40" s="40" t="str">
        <f>IF(AND('MAPA DE RIESGO'!$Z$44="Baja",'MAPA DE RIESGO'!$AB$44="Moderado"),CONCATENATE("R5C",'MAPA DE RIESGO'!$P$44),"")</f>
        <v/>
      </c>
      <c r="AA40" s="41" t="str">
        <f>IF(AND('MAPA DE RIESGO'!$Z$45="Baja",'MAPA DE RIESGO'!$AB$45="Moderado"),CONCATENATE("R5C",'MAPA DE RIESGO'!$P$45),"")</f>
        <v/>
      </c>
      <c r="AB40" s="23" t="str">
        <f>IF(AND('MAPA DE RIESGO'!$Z$40="Baja",'MAPA DE RIESGO'!$AB$40="Mayor"),CONCATENATE("R5C",'MAPA DE RIESGO'!$P$40),"")</f>
        <v/>
      </c>
      <c r="AC40" s="24" t="str">
        <f>IF(AND('MAPA DE RIESGO'!$Z$41="Baja",'MAPA DE RIESGO'!$AB$41="Mayor"),CONCATENATE("R5C",'MAPA DE RIESGO'!$P$41),"")</f>
        <v/>
      </c>
      <c r="AD40" s="29" t="str">
        <f>IF(AND('MAPA DE RIESGO'!$Z$42="Baja",'MAPA DE RIESGO'!$AB$42="Mayor"),CONCATENATE("R5C",'MAPA DE RIESGO'!$P$42),"")</f>
        <v/>
      </c>
      <c r="AE40" s="29" t="str">
        <f>IF(AND('MAPA DE RIESGO'!$Z$43="Baja",'MAPA DE RIESGO'!$AB$43="Mayor"),CONCATENATE("R5C",'MAPA DE RIESGO'!$P$43),"")</f>
        <v/>
      </c>
      <c r="AF40" s="29" t="str">
        <f>IF(AND('MAPA DE RIESGO'!$Z$44="Baja",'MAPA DE RIESGO'!$AB$44="Mayor"),CONCATENATE("R5C",'MAPA DE RIESGO'!$P$44),"")</f>
        <v/>
      </c>
      <c r="AG40" s="25" t="str">
        <f>IF(AND('MAPA DE RIESGO'!$Z$45="Baja",'MAPA DE RIESGO'!$AB$45="Mayor"),CONCATENATE("R5C",'MAPA DE RIESGO'!$P$45),"")</f>
        <v/>
      </c>
      <c r="AH40" s="26" t="str">
        <f>IF(AND('MAPA DE RIESGO'!$Z$40="Baja",'MAPA DE RIESGO'!$AB$40="Catastrófico"),CONCATENATE("R5C",'MAPA DE RIESGO'!$P$40),"")</f>
        <v/>
      </c>
      <c r="AI40" s="27" t="str">
        <f>IF(AND('MAPA DE RIESGO'!$Z$41="Baja",'MAPA DE RIESGO'!$AB$41="Catastrófico"),CONCATENATE("R5C",'MAPA DE RIESGO'!$P$41),"")</f>
        <v/>
      </c>
      <c r="AJ40" s="27" t="str">
        <f>IF(AND('MAPA DE RIESGO'!$Z$42="Baja",'MAPA DE RIESGO'!$AB$42="Catastrófico"),CONCATENATE("R5C",'MAPA DE RIESGO'!$P$42),"")</f>
        <v/>
      </c>
      <c r="AK40" s="27" t="str">
        <f>IF(AND('MAPA DE RIESGO'!$Z$43="Baja",'MAPA DE RIESGO'!$AB$43="Catastrófico"),CONCATENATE("R5C",'MAPA DE RIESGO'!$P$43),"")</f>
        <v/>
      </c>
      <c r="AL40" s="27" t="str">
        <f>IF(AND('MAPA DE RIESGO'!$Z$44="Baja",'MAPA DE RIESGO'!$AB$44="Catastrófico"),CONCATENATE("R5C",'MAPA DE RIESGO'!$P$44),"")</f>
        <v/>
      </c>
      <c r="AM40" s="28" t="str">
        <f>IF(AND('MAPA DE RIESGO'!$Z$45="Baja",'MAPA DE RIESGO'!$AB$45="Catastrófico"),CONCATENATE("R5C",'MAPA DE RIESGO'!$P$45),"")</f>
        <v/>
      </c>
      <c r="AN40" s="55"/>
      <c r="AO40" s="497"/>
      <c r="AP40" s="498"/>
      <c r="AQ40" s="498"/>
      <c r="AR40" s="498"/>
      <c r="AS40" s="498"/>
      <c r="AT40" s="499"/>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426"/>
      <c r="C41" s="426"/>
      <c r="D41" s="427"/>
      <c r="E41" s="467"/>
      <c r="F41" s="468"/>
      <c r="G41" s="468"/>
      <c r="H41" s="468"/>
      <c r="I41" s="484"/>
      <c r="J41" s="48" t="str">
        <f>IF(AND('MAPA DE RIESGO'!$Z$46="Baja",'MAPA DE RIESGO'!$AB$46="Leve"),CONCATENATE("R6C",'MAPA DE RIESGO'!$P$46),"")</f>
        <v/>
      </c>
      <c r="K41" s="49" t="str">
        <f>IF(AND('MAPA DE RIESGO'!$Z$47="Baja",'MAPA DE RIESGO'!$AB$47="Leve"),CONCATENATE("R6C",'MAPA DE RIESGO'!$P$47),"")</f>
        <v/>
      </c>
      <c r="L41" s="49" t="str">
        <f>IF(AND('MAPA DE RIESGO'!$Z$48="Baja",'MAPA DE RIESGO'!$AB$48="Leve"),CONCATENATE("R6C",'MAPA DE RIESGO'!$P$48),"")</f>
        <v/>
      </c>
      <c r="M41" s="49" t="str">
        <f>IF(AND('MAPA DE RIESGO'!$Z$49="Baja",'MAPA DE RIESGO'!$AB$49="Leve"),CONCATENATE("R6C",'MAPA DE RIESGO'!$P$49),"")</f>
        <v/>
      </c>
      <c r="N41" s="49" t="str">
        <f>IF(AND('MAPA DE RIESGO'!$Z$50="Baja",'MAPA DE RIESGO'!$AB$50="Leve"),CONCATENATE("R6C",'MAPA DE RIESGO'!$P$50),"")</f>
        <v/>
      </c>
      <c r="O41" s="50" t="str">
        <f>IF(AND('MAPA DE RIESGO'!$Z$51="Baja",'MAPA DE RIESGO'!$AB$51="Leve"),CONCATENATE("R6C",'MAPA DE RIESGO'!$P$51),"")</f>
        <v/>
      </c>
      <c r="P41" s="39" t="str">
        <f>IF(AND('MAPA DE RIESGO'!$Z$46="Baja",'MAPA DE RIESGO'!$AB$46="Menor"),CONCATENATE("R6C",'MAPA DE RIESGO'!$P$46),"")</f>
        <v/>
      </c>
      <c r="Q41" s="40" t="str">
        <f>IF(AND('MAPA DE RIESGO'!$Z$47="Baja",'MAPA DE RIESGO'!$AB$47="Menor"),CONCATENATE("R6C",'MAPA DE RIESGO'!$P$47),"")</f>
        <v/>
      </c>
      <c r="R41" s="40" t="str">
        <f>IF(AND('MAPA DE RIESGO'!$Z$48="Baja",'MAPA DE RIESGO'!$AB$48="Menor"),CONCATENATE("R6C",'MAPA DE RIESGO'!$P$48),"")</f>
        <v/>
      </c>
      <c r="S41" s="40" t="str">
        <f>IF(AND('MAPA DE RIESGO'!$Z$49="Baja",'MAPA DE RIESGO'!$AB$49="Menor"),CONCATENATE("R6C",'MAPA DE RIESGO'!$P$49),"")</f>
        <v/>
      </c>
      <c r="T41" s="40" t="str">
        <f>IF(AND('MAPA DE RIESGO'!$Z$50="Baja",'MAPA DE RIESGO'!$AB$50="Menor"),CONCATENATE("R6C",'MAPA DE RIESGO'!$P$50),"")</f>
        <v/>
      </c>
      <c r="U41" s="41" t="str">
        <f>IF(AND('MAPA DE RIESGO'!$Z$51="Baja",'MAPA DE RIESGO'!$AB$51="Menor"),CONCATENATE("R6C",'MAPA DE RIESGO'!$P$51),"")</f>
        <v/>
      </c>
      <c r="V41" s="39" t="str">
        <f>IF(AND('MAPA DE RIESGO'!$Z$46="Baja",'MAPA DE RIESGO'!$AB$46="Moderado"),CONCATENATE("R6C",'MAPA DE RIESGO'!$P$46),"")</f>
        <v/>
      </c>
      <c r="W41" s="40" t="str">
        <f>IF(AND('MAPA DE RIESGO'!$Z$47="Baja",'MAPA DE RIESGO'!$AB$47="Moderado"),CONCATENATE("R6C",'MAPA DE RIESGO'!$P$47),"")</f>
        <v/>
      </c>
      <c r="X41" s="40" t="str">
        <f>IF(AND('MAPA DE RIESGO'!$Z$48="Baja",'MAPA DE RIESGO'!$AB$48="Moderado"),CONCATENATE("R6C",'MAPA DE RIESGO'!$P$48),"")</f>
        <v/>
      </c>
      <c r="Y41" s="40" t="str">
        <f>IF(AND('MAPA DE RIESGO'!$Z$49="Baja",'MAPA DE RIESGO'!$AB$49="Moderado"),CONCATENATE("R6C",'MAPA DE RIESGO'!$P$49),"")</f>
        <v/>
      </c>
      <c r="Z41" s="40" t="str">
        <f>IF(AND('MAPA DE RIESGO'!$Z$50="Baja",'MAPA DE RIESGO'!$AB$50="Moderado"),CONCATENATE("R6C",'MAPA DE RIESGO'!$P$50),"")</f>
        <v/>
      </c>
      <c r="AA41" s="41" t="str">
        <f>IF(AND('MAPA DE RIESGO'!$Z$51="Baja",'MAPA DE RIESGO'!$AB$51="Moderado"),CONCATENATE("R6C",'MAPA DE RIESGO'!$P$51),"")</f>
        <v/>
      </c>
      <c r="AB41" s="23" t="str">
        <f>IF(AND('MAPA DE RIESGO'!$Z$46="Baja",'MAPA DE RIESGO'!$AB$46="Mayor"),CONCATENATE("R6C",'MAPA DE RIESGO'!$P$46),"")</f>
        <v/>
      </c>
      <c r="AC41" s="24" t="str">
        <f>IF(AND('MAPA DE RIESGO'!$Z$47="Baja",'MAPA DE RIESGO'!$AB$47="Mayor"),CONCATENATE("R6C",'MAPA DE RIESGO'!$P$47),"")</f>
        <v/>
      </c>
      <c r="AD41" s="29" t="str">
        <f>IF(AND('MAPA DE RIESGO'!$Z$48="Baja",'MAPA DE RIESGO'!$AB$48="Mayor"),CONCATENATE("R6C",'MAPA DE RIESGO'!$P$48),"")</f>
        <v/>
      </c>
      <c r="AE41" s="29" t="str">
        <f>IF(AND('MAPA DE RIESGO'!$Z$49="Baja",'MAPA DE RIESGO'!$AB$49="Mayor"),CONCATENATE("R6C",'MAPA DE RIESGO'!$P$49),"")</f>
        <v/>
      </c>
      <c r="AF41" s="29" t="str">
        <f>IF(AND('MAPA DE RIESGO'!$Z$50="Baja",'MAPA DE RIESGO'!$AB$50="Mayor"),CONCATENATE("R6C",'MAPA DE RIESGO'!$P$50),"")</f>
        <v/>
      </c>
      <c r="AG41" s="25" t="str">
        <f>IF(AND('MAPA DE RIESGO'!$Z$51="Baja",'MAPA DE RIESGO'!$AB$51="Mayor"),CONCATENATE("R6C",'MAPA DE RIESGO'!$P$51),"")</f>
        <v/>
      </c>
      <c r="AH41" s="26" t="str">
        <f>IF(AND('MAPA DE RIESGO'!$Z$46="Baja",'MAPA DE RIESGO'!$AB$46="Catastrófico"),CONCATENATE("R6C",'MAPA DE RIESGO'!$P$46),"")</f>
        <v/>
      </c>
      <c r="AI41" s="27" t="str">
        <f>IF(AND('MAPA DE RIESGO'!$Z$47="Baja",'MAPA DE RIESGO'!$AB$47="Catastrófico"),CONCATENATE("R6C",'MAPA DE RIESGO'!$P$47),"")</f>
        <v/>
      </c>
      <c r="AJ41" s="27" t="str">
        <f>IF(AND('MAPA DE RIESGO'!$Z$48="Baja",'MAPA DE RIESGO'!$AB$48="Catastrófico"),CONCATENATE("R6C",'MAPA DE RIESGO'!$P$48),"")</f>
        <v/>
      </c>
      <c r="AK41" s="27" t="str">
        <f>IF(AND('MAPA DE RIESGO'!$Z$49="Baja",'MAPA DE RIESGO'!$AB$49="Catastrófico"),CONCATENATE("R6C",'MAPA DE RIESGO'!$P$49),"")</f>
        <v/>
      </c>
      <c r="AL41" s="27" t="str">
        <f>IF(AND('MAPA DE RIESGO'!$Z$50="Baja",'MAPA DE RIESGO'!$AB$50="Catastrófico"),CONCATENATE("R6C",'MAPA DE RIESGO'!$P$50),"")</f>
        <v/>
      </c>
      <c r="AM41" s="28" t="str">
        <f>IF(AND('MAPA DE RIESGO'!$Z$51="Baja",'MAPA DE RIESGO'!$AB$51="Catastrófico"),CONCATENATE("R6C",'MAPA DE RIESGO'!$P$51),"")</f>
        <v/>
      </c>
      <c r="AN41" s="55"/>
      <c r="AO41" s="497"/>
      <c r="AP41" s="498"/>
      <c r="AQ41" s="498"/>
      <c r="AR41" s="498"/>
      <c r="AS41" s="498"/>
      <c r="AT41" s="499"/>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426"/>
      <c r="C42" s="426"/>
      <c r="D42" s="427"/>
      <c r="E42" s="467"/>
      <c r="F42" s="468"/>
      <c r="G42" s="468"/>
      <c r="H42" s="468"/>
      <c r="I42" s="484"/>
      <c r="J42" s="48" t="str">
        <f>IF(AND('MAPA DE RIESGO'!$Z$52="Baja",'MAPA DE RIESGO'!$AB$52="Leve"),CONCATENATE("R7C",'MAPA DE RIESGO'!$P$52),"")</f>
        <v/>
      </c>
      <c r="K42" s="49" t="str">
        <f>IF(AND('MAPA DE RIESGO'!$Z$53="Baja",'MAPA DE RIESGO'!$AB$53="Leve"),CONCATENATE("R7C",'MAPA DE RIESGO'!$P$53),"")</f>
        <v/>
      </c>
      <c r="L42" s="49" t="str">
        <f>IF(AND('MAPA DE RIESGO'!$Z$54="Baja",'MAPA DE RIESGO'!$AB$54="Leve"),CONCATENATE("R7C",'MAPA DE RIESGO'!$P$54),"")</f>
        <v/>
      </c>
      <c r="M42" s="49" t="str">
        <f>IF(AND('MAPA DE RIESGO'!$Z$55="Baja",'MAPA DE RIESGO'!$AB$55="Leve"),CONCATENATE("R7C",'MAPA DE RIESGO'!$P$55),"")</f>
        <v/>
      </c>
      <c r="N42" s="49" t="str">
        <f>IF(AND('MAPA DE RIESGO'!$Z$56="Baja",'MAPA DE RIESGO'!$AB$56="Leve"),CONCATENATE("R7C",'MAPA DE RIESGO'!$P$56),"")</f>
        <v/>
      </c>
      <c r="O42" s="50" t="str">
        <f>IF(AND('MAPA DE RIESGO'!$Z$57="Baja",'MAPA DE RIESGO'!$AB$57="Leve"),CONCATENATE("R7C",'MAPA DE RIESGO'!$P$57),"")</f>
        <v/>
      </c>
      <c r="P42" s="39" t="str">
        <f>IF(AND('MAPA DE RIESGO'!$Z$52="Baja",'MAPA DE RIESGO'!$AB$52="Menor"),CONCATENATE("R7C",'MAPA DE RIESGO'!$P$52),"")</f>
        <v/>
      </c>
      <c r="Q42" s="40" t="str">
        <f>IF(AND('MAPA DE RIESGO'!$Z$53="Baja",'MAPA DE RIESGO'!$AB$53="Menor"),CONCATENATE("R7C",'MAPA DE RIESGO'!$P$53),"")</f>
        <v/>
      </c>
      <c r="R42" s="40" t="str">
        <f>IF(AND('MAPA DE RIESGO'!$Z$54="Baja",'MAPA DE RIESGO'!$AB$54="Menor"),CONCATENATE("R7C",'MAPA DE RIESGO'!$P$54),"")</f>
        <v/>
      </c>
      <c r="S42" s="40" t="str">
        <f>IF(AND('MAPA DE RIESGO'!$Z$55="Baja",'MAPA DE RIESGO'!$AB$55="Menor"),CONCATENATE("R7C",'MAPA DE RIESGO'!$P$55),"")</f>
        <v/>
      </c>
      <c r="T42" s="40" t="str">
        <f>IF(AND('MAPA DE RIESGO'!$Z$56="Baja",'MAPA DE RIESGO'!$AB$56="Menor"),CONCATENATE("R7C",'MAPA DE RIESGO'!$P$56),"")</f>
        <v/>
      </c>
      <c r="U42" s="41" t="str">
        <f>IF(AND('MAPA DE RIESGO'!$Z$57="Baja",'MAPA DE RIESGO'!$AB$57="Menor"),CONCATENATE("R7C",'MAPA DE RIESGO'!$P$57),"")</f>
        <v/>
      </c>
      <c r="V42" s="39" t="str">
        <f>IF(AND('MAPA DE RIESGO'!$Z$52="Baja",'MAPA DE RIESGO'!$AB$52="Moderado"),CONCATENATE("R7C",'MAPA DE RIESGO'!$P$52),"")</f>
        <v/>
      </c>
      <c r="W42" s="40" t="str">
        <f>IF(AND('MAPA DE RIESGO'!$Z$53="Baja",'MAPA DE RIESGO'!$AB$53="Moderado"),CONCATENATE("R7C",'MAPA DE RIESGO'!$P$53),"")</f>
        <v/>
      </c>
      <c r="X42" s="40" t="str">
        <f>IF(AND('MAPA DE RIESGO'!$Z$54="Baja",'MAPA DE RIESGO'!$AB$54="Moderado"),CONCATENATE("R7C",'MAPA DE RIESGO'!$P$54),"")</f>
        <v/>
      </c>
      <c r="Y42" s="40" t="str">
        <f>IF(AND('MAPA DE RIESGO'!$Z$55="Baja",'MAPA DE RIESGO'!$AB$55="Moderado"),CONCATENATE("R7C",'MAPA DE RIESGO'!$P$55),"")</f>
        <v/>
      </c>
      <c r="Z42" s="40" t="str">
        <f>IF(AND('MAPA DE RIESGO'!$Z$56="Baja",'MAPA DE RIESGO'!$AB$56="Moderado"),CONCATENATE("R7C",'MAPA DE RIESGO'!$P$56),"")</f>
        <v/>
      </c>
      <c r="AA42" s="41" t="str">
        <f>IF(AND('MAPA DE RIESGO'!$Z$57="Baja",'MAPA DE RIESGO'!$AB$57="Moderado"),CONCATENATE("R7C",'MAPA DE RIESGO'!$P$57),"")</f>
        <v/>
      </c>
      <c r="AB42" s="23" t="str">
        <f>IF(AND('MAPA DE RIESGO'!$Z$52="Baja",'MAPA DE RIESGO'!$AB$52="Mayor"),CONCATENATE("R7C",'MAPA DE RIESGO'!$P$52),"")</f>
        <v/>
      </c>
      <c r="AC42" s="24" t="str">
        <f>IF(AND('MAPA DE RIESGO'!$Z$53="Baja",'MAPA DE RIESGO'!$AB$53="Mayor"),CONCATENATE("R7C",'MAPA DE RIESGO'!$P$53),"")</f>
        <v/>
      </c>
      <c r="AD42" s="29" t="str">
        <f>IF(AND('MAPA DE RIESGO'!$Z$54="Baja",'MAPA DE RIESGO'!$AB$54="Mayor"),CONCATENATE("R7C",'MAPA DE RIESGO'!$P$54),"")</f>
        <v/>
      </c>
      <c r="AE42" s="29" t="str">
        <f>IF(AND('MAPA DE RIESGO'!$Z$55="Baja",'MAPA DE RIESGO'!$AB$55="Mayor"),CONCATENATE("R7C",'MAPA DE RIESGO'!$P$55),"")</f>
        <v/>
      </c>
      <c r="AF42" s="29" t="str">
        <f>IF(AND('MAPA DE RIESGO'!$Z$56="Baja",'MAPA DE RIESGO'!$AB$56="Mayor"),CONCATENATE("R7C",'MAPA DE RIESGO'!$P$56),"")</f>
        <v/>
      </c>
      <c r="AG42" s="25" t="str">
        <f>IF(AND('MAPA DE RIESGO'!$Z$57="Baja",'MAPA DE RIESGO'!$AB$57="Mayor"),CONCATENATE("R7C",'MAPA DE RIESGO'!$P$57),"")</f>
        <v/>
      </c>
      <c r="AH42" s="26" t="str">
        <f>IF(AND('MAPA DE RIESGO'!$Z$52="Baja",'MAPA DE RIESGO'!$AB$52="Catastrófico"),CONCATENATE("R7C",'MAPA DE RIESGO'!$P$52),"")</f>
        <v/>
      </c>
      <c r="AI42" s="27" t="str">
        <f>IF(AND('MAPA DE RIESGO'!$Z$53="Baja",'MAPA DE RIESGO'!$AB$53="Catastrófico"),CONCATENATE("R7C",'MAPA DE RIESGO'!$P$53),"")</f>
        <v/>
      </c>
      <c r="AJ42" s="27" t="str">
        <f>IF(AND('MAPA DE RIESGO'!$Z$54="Baja",'MAPA DE RIESGO'!$AB$54="Catastrófico"),CONCATENATE("R7C",'MAPA DE RIESGO'!$P$54),"")</f>
        <v/>
      </c>
      <c r="AK42" s="27" t="str">
        <f>IF(AND('MAPA DE RIESGO'!$Z$55="Baja",'MAPA DE RIESGO'!$AB$55="Catastrófico"),CONCATENATE("R7C",'MAPA DE RIESGO'!$P$55),"")</f>
        <v/>
      </c>
      <c r="AL42" s="27" t="str">
        <f>IF(AND('MAPA DE RIESGO'!$Z$56="Baja",'MAPA DE RIESGO'!$AB$56="Catastrófico"),CONCATENATE("R7C",'MAPA DE RIESGO'!$P$56),"")</f>
        <v/>
      </c>
      <c r="AM42" s="28" t="str">
        <f>IF(AND('MAPA DE RIESGO'!$Z$57="Baja",'MAPA DE RIESGO'!$AB$57="Catastrófico"),CONCATENATE("R7C",'MAPA DE RIESGO'!$P$57),"")</f>
        <v/>
      </c>
      <c r="AN42" s="55"/>
      <c r="AO42" s="497"/>
      <c r="AP42" s="498"/>
      <c r="AQ42" s="498"/>
      <c r="AR42" s="498"/>
      <c r="AS42" s="498"/>
      <c r="AT42" s="499"/>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426"/>
      <c r="C43" s="426"/>
      <c r="D43" s="427"/>
      <c r="E43" s="467"/>
      <c r="F43" s="468"/>
      <c r="G43" s="468"/>
      <c r="H43" s="468"/>
      <c r="I43" s="484"/>
      <c r="J43" s="48" t="str">
        <f>IF(AND('MAPA DE RIESGO'!$Z$58="Baja",'MAPA DE RIESGO'!$AB$58="Leve"),CONCATENATE("R8C",'MAPA DE RIESGO'!$P$58),"")</f>
        <v/>
      </c>
      <c r="K43" s="49" t="str">
        <f>IF(AND('MAPA DE RIESGO'!$Z$59="Baja",'MAPA DE RIESGO'!$AB$59="Leve"),CONCATENATE("R8C",'MAPA DE RIESGO'!$P$59),"")</f>
        <v/>
      </c>
      <c r="L43" s="49" t="str">
        <f>IF(AND('MAPA DE RIESGO'!$Z$60="Baja",'MAPA DE RIESGO'!$AB$60="Leve"),CONCATENATE("R8C",'MAPA DE RIESGO'!$P$60),"")</f>
        <v/>
      </c>
      <c r="M43" s="49" t="str">
        <f>IF(AND('MAPA DE RIESGO'!$Z$61="Baja",'MAPA DE RIESGO'!$AB$61="Leve"),CONCATENATE("R8C",'MAPA DE RIESGO'!$P$61),"")</f>
        <v/>
      </c>
      <c r="N43" s="49" t="str">
        <f>IF(AND('MAPA DE RIESGO'!$Z$62="Baja",'MAPA DE RIESGO'!$AB$62="Leve"),CONCATENATE("R8C",'MAPA DE RIESGO'!$P$62),"")</f>
        <v/>
      </c>
      <c r="O43" s="50" t="str">
        <f>IF(AND('MAPA DE RIESGO'!$Z$63="Baja",'MAPA DE RIESGO'!$AB$63="Leve"),CONCATENATE("R8C",'MAPA DE RIESGO'!$P$63),"")</f>
        <v/>
      </c>
      <c r="P43" s="39" t="str">
        <f>IF(AND('MAPA DE RIESGO'!$Z$58="Baja",'MAPA DE RIESGO'!$AB$58="Menor"),CONCATENATE("R8C",'MAPA DE RIESGO'!$P$58),"")</f>
        <v/>
      </c>
      <c r="Q43" s="40" t="str">
        <f>IF(AND('MAPA DE RIESGO'!$Z$59="Baja",'MAPA DE RIESGO'!$AB$59="Menor"),CONCATENATE("R8C",'MAPA DE RIESGO'!$P$59),"")</f>
        <v/>
      </c>
      <c r="R43" s="40" t="str">
        <f>IF(AND('MAPA DE RIESGO'!$Z$60="Baja",'MAPA DE RIESGO'!$AB$60="Menor"),CONCATENATE("R8C",'MAPA DE RIESGO'!$P$60),"")</f>
        <v/>
      </c>
      <c r="S43" s="40" t="str">
        <f>IF(AND('MAPA DE RIESGO'!$Z$61="Baja",'MAPA DE RIESGO'!$AB$61="Menor"),CONCATENATE("R8C",'MAPA DE RIESGO'!$P$61),"")</f>
        <v/>
      </c>
      <c r="T43" s="40" t="str">
        <f>IF(AND('MAPA DE RIESGO'!$Z$62="Baja",'MAPA DE RIESGO'!$AB$62="Menor"),CONCATENATE("R8C",'MAPA DE RIESGO'!$P$62),"")</f>
        <v/>
      </c>
      <c r="U43" s="41" t="str">
        <f>IF(AND('MAPA DE RIESGO'!$Z$63="Baja",'MAPA DE RIESGO'!$AB$63="Menor"),CONCATENATE("R8C",'MAPA DE RIESGO'!$P$63),"")</f>
        <v/>
      </c>
      <c r="V43" s="39" t="str">
        <f>IF(AND('MAPA DE RIESGO'!$Z$58="Baja",'MAPA DE RIESGO'!$AB$58="Moderado"),CONCATENATE("R8C",'MAPA DE RIESGO'!$P$58),"")</f>
        <v/>
      </c>
      <c r="W43" s="40" t="str">
        <f>IF(AND('MAPA DE RIESGO'!$Z$59="Baja",'MAPA DE RIESGO'!$AB$59="Moderado"),CONCATENATE("R8C",'MAPA DE RIESGO'!$P$59),"")</f>
        <v/>
      </c>
      <c r="X43" s="40" t="str">
        <f>IF(AND('MAPA DE RIESGO'!$Z$60="Baja",'MAPA DE RIESGO'!$AB$60="Moderado"),CONCATENATE("R8C",'MAPA DE RIESGO'!$P$60),"")</f>
        <v/>
      </c>
      <c r="Y43" s="40" t="str">
        <f>IF(AND('MAPA DE RIESGO'!$Z$61="Baja",'MAPA DE RIESGO'!$AB$61="Moderado"),CONCATENATE("R8C",'MAPA DE RIESGO'!$P$61),"")</f>
        <v/>
      </c>
      <c r="Z43" s="40" t="str">
        <f>IF(AND('MAPA DE RIESGO'!$Z$62="Baja",'MAPA DE RIESGO'!$AB$62="Moderado"),CONCATENATE("R8C",'MAPA DE RIESGO'!$P$62),"")</f>
        <v/>
      </c>
      <c r="AA43" s="41" t="str">
        <f>IF(AND('MAPA DE RIESGO'!$Z$63="Baja",'MAPA DE RIESGO'!$AB$63="Moderado"),CONCATENATE("R8C",'MAPA DE RIESGO'!$P$63),"")</f>
        <v/>
      </c>
      <c r="AB43" s="23" t="str">
        <f>IF(AND('MAPA DE RIESGO'!$Z$58="Baja",'MAPA DE RIESGO'!$AB$58="Mayor"),CONCATENATE("R8C",'MAPA DE RIESGO'!$P$58),"")</f>
        <v/>
      </c>
      <c r="AC43" s="24" t="str">
        <f>IF(AND('MAPA DE RIESGO'!$Z$59="Baja",'MAPA DE RIESGO'!$AB$59="Mayor"),CONCATENATE("R8C",'MAPA DE RIESGO'!$P$59),"")</f>
        <v/>
      </c>
      <c r="AD43" s="29" t="str">
        <f>IF(AND('MAPA DE RIESGO'!$Z$60="Baja",'MAPA DE RIESGO'!$AB$60="Mayor"),CONCATENATE("R8C",'MAPA DE RIESGO'!$P$60),"")</f>
        <v/>
      </c>
      <c r="AE43" s="29" t="str">
        <f>IF(AND('MAPA DE RIESGO'!$Z$61="Baja",'MAPA DE RIESGO'!$AB$61="Mayor"),CONCATENATE("R8C",'MAPA DE RIESGO'!$P$61),"")</f>
        <v/>
      </c>
      <c r="AF43" s="29" t="str">
        <f>IF(AND('MAPA DE RIESGO'!$Z$62="Baja",'MAPA DE RIESGO'!$AB$62="Mayor"),CONCATENATE("R8C",'MAPA DE RIESGO'!$P$62),"")</f>
        <v/>
      </c>
      <c r="AG43" s="25" t="str">
        <f>IF(AND('MAPA DE RIESGO'!$Z$63="Baja",'MAPA DE RIESGO'!$AB$63="Mayor"),CONCATENATE("R8C",'MAPA DE RIESGO'!$P$63),"")</f>
        <v/>
      </c>
      <c r="AH43" s="26" t="str">
        <f>IF(AND('MAPA DE RIESGO'!$Z$58="Baja",'MAPA DE RIESGO'!$AB$58="Catastrófico"),CONCATENATE("R8C",'MAPA DE RIESGO'!$P$58),"")</f>
        <v/>
      </c>
      <c r="AI43" s="27" t="str">
        <f>IF(AND('MAPA DE RIESGO'!$Z$59="Baja",'MAPA DE RIESGO'!$AB$59="Catastrófico"),CONCATENATE("R8C",'MAPA DE RIESGO'!$P$59),"")</f>
        <v/>
      </c>
      <c r="AJ43" s="27" t="str">
        <f>IF(AND('MAPA DE RIESGO'!$Z$60="Baja",'MAPA DE RIESGO'!$AB$60="Catastrófico"),CONCATENATE("R8C",'MAPA DE RIESGO'!$P$60),"")</f>
        <v/>
      </c>
      <c r="AK43" s="27" t="str">
        <f>IF(AND('MAPA DE RIESGO'!$Z$61="Baja",'MAPA DE RIESGO'!$AB$61="Catastrófico"),CONCATENATE("R8C",'MAPA DE RIESGO'!$P$61),"")</f>
        <v/>
      </c>
      <c r="AL43" s="27" t="str">
        <f>IF(AND('MAPA DE RIESGO'!$Z$62="Baja",'MAPA DE RIESGO'!$AB$62="Catastrófico"),CONCATENATE("R8C",'MAPA DE RIESGO'!$P$62),"")</f>
        <v/>
      </c>
      <c r="AM43" s="28" t="str">
        <f>IF(AND('MAPA DE RIESGO'!$Z$63="Baja",'MAPA DE RIESGO'!$AB$63="Catastrófico"),CONCATENATE("R8C",'MAPA DE RIESGO'!$P$63),"")</f>
        <v/>
      </c>
      <c r="AN43" s="55"/>
      <c r="AO43" s="497"/>
      <c r="AP43" s="498"/>
      <c r="AQ43" s="498"/>
      <c r="AR43" s="498"/>
      <c r="AS43" s="498"/>
      <c r="AT43" s="499"/>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426"/>
      <c r="C44" s="426"/>
      <c r="D44" s="427"/>
      <c r="E44" s="467"/>
      <c r="F44" s="468"/>
      <c r="G44" s="468"/>
      <c r="H44" s="468"/>
      <c r="I44" s="484"/>
      <c r="J44" s="48" t="str">
        <f>IF(AND('MAPA DE RIESGO'!$Z$64="Baja",'MAPA DE RIESGO'!$AB$64="Leve"),CONCATENATE("R9C",'MAPA DE RIESGO'!$P$64),"")</f>
        <v/>
      </c>
      <c r="K44" s="49" t="str">
        <f>IF(AND('MAPA DE RIESGO'!$Z$65="Baja",'MAPA DE RIESGO'!$AB$65="Leve"),CONCATENATE("R9C",'MAPA DE RIESGO'!$P$65),"")</f>
        <v/>
      </c>
      <c r="L44" s="49" t="str">
        <f>IF(AND('MAPA DE RIESGO'!$Z$66="Baja",'MAPA DE RIESGO'!$AB$66="Leve"),CONCATENATE("R9C",'MAPA DE RIESGO'!$P$66),"")</f>
        <v/>
      </c>
      <c r="M44" s="49" t="str">
        <f>IF(AND('MAPA DE RIESGO'!$Z$67="Baja",'MAPA DE RIESGO'!$AB$67="Leve"),CONCATENATE("R9C",'MAPA DE RIESGO'!$P$67),"")</f>
        <v/>
      </c>
      <c r="N44" s="49" t="str">
        <f>IF(AND('MAPA DE RIESGO'!$Z$68="Baja",'MAPA DE RIESGO'!$AB$68="Leve"),CONCATENATE("R9C",'MAPA DE RIESGO'!$P$68),"")</f>
        <v/>
      </c>
      <c r="O44" s="50" t="str">
        <f>IF(AND('MAPA DE RIESGO'!$Z$69="Baja",'MAPA DE RIESGO'!$AB$69="Leve"),CONCATENATE("R9C",'MAPA DE RIESGO'!$P$69),"")</f>
        <v/>
      </c>
      <c r="P44" s="39" t="str">
        <f>IF(AND('MAPA DE RIESGO'!$Z$64="Baja",'MAPA DE RIESGO'!$AB$64="Menor"),CONCATENATE("R9C",'MAPA DE RIESGO'!$P$64),"")</f>
        <v/>
      </c>
      <c r="Q44" s="40" t="str">
        <f>IF(AND('MAPA DE RIESGO'!$Z$65="Baja",'MAPA DE RIESGO'!$AB$65="Menor"),CONCATENATE("R9C",'MAPA DE RIESGO'!$P$65),"")</f>
        <v/>
      </c>
      <c r="R44" s="40" t="str">
        <f>IF(AND('MAPA DE RIESGO'!$Z$66="Baja",'MAPA DE RIESGO'!$AB$66="Menor"),CONCATENATE("R9C",'MAPA DE RIESGO'!$P$66),"")</f>
        <v/>
      </c>
      <c r="S44" s="40" t="str">
        <f>IF(AND('MAPA DE RIESGO'!$Z$67="Baja",'MAPA DE RIESGO'!$AB$67="Menor"),CONCATENATE("R9C",'MAPA DE RIESGO'!$P$67),"")</f>
        <v/>
      </c>
      <c r="T44" s="40" t="str">
        <f>IF(AND('MAPA DE RIESGO'!$Z$68="Baja",'MAPA DE RIESGO'!$AB$68="Menor"),CONCATENATE("R9C",'MAPA DE RIESGO'!$P$68),"")</f>
        <v/>
      </c>
      <c r="U44" s="41" t="str">
        <f>IF(AND('MAPA DE RIESGO'!$Z$69="Baja",'MAPA DE RIESGO'!$AB$69="Menor"),CONCATENATE("R9C",'MAPA DE RIESGO'!$P$69),"")</f>
        <v/>
      </c>
      <c r="V44" s="39" t="str">
        <f>IF(AND('MAPA DE RIESGO'!$Z$64="Baja",'MAPA DE RIESGO'!$AB$64="Moderado"),CONCATENATE("R9C",'MAPA DE RIESGO'!$P$64),"")</f>
        <v/>
      </c>
      <c r="W44" s="40" t="str">
        <f>IF(AND('MAPA DE RIESGO'!$Z$65="Baja",'MAPA DE RIESGO'!$AB$65="Moderado"),CONCATENATE("R9C",'MAPA DE RIESGO'!$P$65),"")</f>
        <v/>
      </c>
      <c r="X44" s="40" t="str">
        <f>IF(AND('MAPA DE RIESGO'!$Z$66="Baja",'MAPA DE RIESGO'!$AB$66="Moderado"),CONCATENATE("R9C",'MAPA DE RIESGO'!$P$66),"")</f>
        <v/>
      </c>
      <c r="Y44" s="40" t="str">
        <f>IF(AND('MAPA DE RIESGO'!$Z$67="Baja",'MAPA DE RIESGO'!$AB$67="Moderado"),CONCATENATE("R9C",'MAPA DE RIESGO'!$P$67),"")</f>
        <v/>
      </c>
      <c r="Z44" s="40" t="str">
        <f>IF(AND('MAPA DE RIESGO'!$Z$68="Baja",'MAPA DE RIESGO'!$AB$68="Moderado"),CONCATENATE("R9C",'MAPA DE RIESGO'!$P$68),"")</f>
        <v/>
      </c>
      <c r="AA44" s="41" t="str">
        <f>IF(AND('MAPA DE RIESGO'!$Z$69="Baja",'MAPA DE RIESGO'!$AB$69="Moderado"),CONCATENATE("R9C",'MAPA DE RIESGO'!$P$69),"")</f>
        <v/>
      </c>
      <c r="AB44" s="23" t="str">
        <f>IF(AND('MAPA DE RIESGO'!$Z$64="Baja",'MAPA DE RIESGO'!$AB$64="Mayor"),CONCATENATE("R9C",'MAPA DE RIESGO'!$P$64),"")</f>
        <v/>
      </c>
      <c r="AC44" s="24" t="str">
        <f>IF(AND('MAPA DE RIESGO'!$Z$65="Baja",'MAPA DE RIESGO'!$AB$65="Mayor"),CONCATENATE("R9C",'MAPA DE RIESGO'!$P$65),"")</f>
        <v/>
      </c>
      <c r="AD44" s="29" t="str">
        <f>IF(AND('MAPA DE RIESGO'!$Z$66="Baja",'MAPA DE RIESGO'!$AB$66="Mayor"),CONCATENATE("R9C",'MAPA DE RIESGO'!$P$66),"")</f>
        <v/>
      </c>
      <c r="AE44" s="29" t="str">
        <f>IF(AND('MAPA DE RIESGO'!$Z$67="Baja",'MAPA DE RIESGO'!$AB$67="Mayor"),CONCATENATE("R9C",'MAPA DE RIESGO'!$P$67),"")</f>
        <v/>
      </c>
      <c r="AF44" s="29" t="str">
        <f>IF(AND('MAPA DE RIESGO'!$Z$68="Baja",'MAPA DE RIESGO'!$AB$68="Mayor"),CONCATENATE("R9C",'MAPA DE RIESGO'!$P$68),"")</f>
        <v/>
      </c>
      <c r="AG44" s="25" t="str">
        <f>IF(AND('MAPA DE RIESGO'!$Z$69="Baja",'MAPA DE RIESGO'!$AB$69="Mayor"),CONCATENATE("R9C",'MAPA DE RIESGO'!$P$69),"")</f>
        <v/>
      </c>
      <c r="AH44" s="26" t="str">
        <f>IF(AND('MAPA DE RIESGO'!$Z$64="Baja",'MAPA DE RIESGO'!$AB$64="Catastrófico"),CONCATENATE("R9C",'MAPA DE RIESGO'!$P$64),"")</f>
        <v/>
      </c>
      <c r="AI44" s="27" t="str">
        <f>IF(AND('MAPA DE RIESGO'!$Z$65="Baja",'MAPA DE RIESGO'!$AB$65="Catastrófico"),CONCATENATE("R9C",'MAPA DE RIESGO'!$P$65),"")</f>
        <v/>
      </c>
      <c r="AJ44" s="27" t="str">
        <f>IF(AND('MAPA DE RIESGO'!$Z$66="Baja",'MAPA DE RIESGO'!$AB$66="Catastrófico"),CONCATENATE("R9C",'MAPA DE RIESGO'!$P$66),"")</f>
        <v/>
      </c>
      <c r="AK44" s="27" t="str">
        <f>IF(AND('MAPA DE RIESGO'!$Z$67="Baja",'MAPA DE RIESGO'!$AB$67="Catastrófico"),CONCATENATE("R9C",'MAPA DE RIESGO'!$P$67),"")</f>
        <v/>
      </c>
      <c r="AL44" s="27" t="str">
        <f>IF(AND('MAPA DE RIESGO'!$Z$68="Baja",'MAPA DE RIESGO'!$AB$68="Catastrófico"),CONCATENATE("R9C",'MAPA DE RIESGO'!$P$68),"")</f>
        <v/>
      </c>
      <c r="AM44" s="28" t="str">
        <f>IF(AND('MAPA DE RIESGO'!$Z$69="Baja",'MAPA DE RIESGO'!$AB$69="Catastrófico"),CONCATENATE("R9C",'MAPA DE RIESGO'!$P$69),"")</f>
        <v/>
      </c>
      <c r="AN44" s="55"/>
      <c r="AO44" s="497"/>
      <c r="AP44" s="498"/>
      <c r="AQ44" s="498"/>
      <c r="AR44" s="498"/>
      <c r="AS44" s="498"/>
      <c r="AT44" s="499"/>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426"/>
      <c r="C45" s="426"/>
      <c r="D45" s="427"/>
      <c r="E45" s="470"/>
      <c r="F45" s="471"/>
      <c r="G45" s="471"/>
      <c r="H45" s="471"/>
      <c r="I45" s="471"/>
      <c r="J45" s="51" t="str">
        <f>IF(AND('MAPA DE RIESGO'!$Z$70="Baja",'MAPA DE RIESGO'!$AB$70="Leve"),CONCATENATE("R10C",'MAPA DE RIESGO'!$P$70),"")</f>
        <v/>
      </c>
      <c r="K45" s="52" t="str">
        <f>IF(AND('MAPA DE RIESGO'!$Z$71="Baja",'MAPA DE RIESGO'!$AB$71="Leve"),CONCATENATE("R10C",'MAPA DE RIESGO'!$P$71),"")</f>
        <v/>
      </c>
      <c r="L45" s="52" t="str">
        <f>IF(AND('MAPA DE RIESGO'!$Z$72="Baja",'MAPA DE RIESGO'!$AB$72="Leve"),CONCATENATE("R10C",'MAPA DE RIESGO'!$P$72),"")</f>
        <v/>
      </c>
      <c r="M45" s="52" t="str">
        <f>IF(AND('MAPA DE RIESGO'!$Z$73="Baja",'MAPA DE RIESGO'!$AB$73="Leve"),CONCATENATE("R10C",'MAPA DE RIESGO'!$P$73),"")</f>
        <v/>
      </c>
      <c r="N45" s="52" t="str">
        <f>IF(AND('MAPA DE RIESGO'!$Z$74="Baja",'MAPA DE RIESGO'!$AB$74="Leve"),CONCATENATE("R10C",'MAPA DE RIESGO'!$P$74),"")</f>
        <v/>
      </c>
      <c r="O45" s="53" t="str">
        <f>IF(AND('MAPA DE RIESGO'!$Z$75="Baja",'MAPA DE RIESGO'!$AB$75="Leve"),CONCATENATE("R10C",'MAPA DE RIESGO'!$P$75),"")</f>
        <v/>
      </c>
      <c r="P45" s="39" t="str">
        <f>IF(AND('MAPA DE RIESGO'!$Z$70="Baja",'MAPA DE RIESGO'!$AB$70="Menor"),CONCATENATE("R10C",'MAPA DE RIESGO'!$P$70),"")</f>
        <v/>
      </c>
      <c r="Q45" s="40" t="str">
        <f>IF(AND('MAPA DE RIESGO'!$Z$71="Baja",'MAPA DE RIESGO'!$AB$71="Menor"),CONCATENATE("R10C",'MAPA DE RIESGO'!$P$71),"")</f>
        <v/>
      </c>
      <c r="R45" s="40" t="str">
        <f>IF(AND('MAPA DE RIESGO'!$Z$72="Baja",'MAPA DE RIESGO'!$AB$72="Menor"),CONCATENATE("R10C",'MAPA DE RIESGO'!$P$72),"")</f>
        <v/>
      </c>
      <c r="S45" s="40" t="str">
        <f>IF(AND('MAPA DE RIESGO'!$Z$73="Baja",'MAPA DE RIESGO'!$AB$73="Menor"),CONCATENATE("R10C",'MAPA DE RIESGO'!$P$73),"")</f>
        <v/>
      </c>
      <c r="T45" s="40" t="str">
        <f>IF(AND('MAPA DE RIESGO'!$Z$74="Baja",'MAPA DE RIESGO'!$AB$74="Menor"),CONCATENATE("R10C",'MAPA DE RIESGO'!$P$74),"")</f>
        <v/>
      </c>
      <c r="U45" s="41" t="str">
        <f>IF(AND('MAPA DE RIESGO'!$Z$75="Baja",'MAPA DE RIESGO'!$AB$75="Menor"),CONCATENATE("R10C",'MAPA DE RIESGO'!$P$75),"")</f>
        <v/>
      </c>
      <c r="V45" s="42" t="str">
        <f>IF(AND('MAPA DE RIESGO'!$Z$70="Baja",'MAPA DE RIESGO'!$AB$70="Moderado"),CONCATENATE("R10C",'MAPA DE RIESGO'!$P$70),"")</f>
        <v/>
      </c>
      <c r="W45" s="43" t="str">
        <f>IF(AND('MAPA DE RIESGO'!$Z$71="Baja",'MAPA DE RIESGO'!$AB$71="Moderado"),CONCATENATE("R10C",'MAPA DE RIESGO'!$P$71),"")</f>
        <v/>
      </c>
      <c r="X45" s="43" t="str">
        <f>IF(AND('MAPA DE RIESGO'!$Z$72="Baja",'MAPA DE RIESGO'!$AB$72="Moderado"),CONCATENATE("R10C",'MAPA DE RIESGO'!$P$72),"")</f>
        <v/>
      </c>
      <c r="Y45" s="43" t="str">
        <f>IF(AND('MAPA DE RIESGO'!$Z$73="Baja",'MAPA DE RIESGO'!$AB$73="Moderado"),CONCATENATE("R10C",'MAPA DE RIESGO'!$P$73),"")</f>
        <v/>
      </c>
      <c r="Z45" s="43" t="str">
        <f>IF(AND('MAPA DE RIESGO'!$Z$74="Baja",'MAPA DE RIESGO'!$AB$74="Moderado"),CONCATENATE("R10C",'MAPA DE RIESGO'!$P$74),"")</f>
        <v/>
      </c>
      <c r="AA45" s="44" t="str">
        <f>IF(AND('MAPA DE RIESGO'!$Z$75="Baja",'MAPA DE RIESGO'!$AB$75="Moderado"),CONCATENATE("R10C",'MAPA DE RIESGO'!$P$75),"")</f>
        <v/>
      </c>
      <c r="AB45" s="30" t="str">
        <f>IF(AND('MAPA DE RIESGO'!$Z$70="Baja",'MAPA DE RIESGO'!$AB$70="Mayor"),CONCATENATE("R10C",'MAPA DE RIESGO'!$P$70),"")</f>
        <v/>
      </c>
      <c r="AC45" s="31" t="str">
        <f>IF(AND('MAPA DE RIESGO'!$Z$71="Baja",'MAPA DE RIESGO'!$AB$71="Mayor"),CONCATENATE("R10C",'MAPA DE RIESGO'!$P$71),"")</f>
        <v/>
      </c>
      <c r="AD45" s="31" t="str">
        <f>IF(AND('MAPA DE RIESGO'!$Z$72="Baja",'MAPA DE RIESGO'!$AB$72="Mayor"),CONCATENATE("R10C",'MAPA DE RIESGO'!$P$72),"")</f>
        <v/>
      </c>
      <c r="AE45" s="31" t="str">
        <f>IF(AND('MAPA DE RIESGO'!$Z$73="Baja",'MAPA DE RIESGO'!$AB$73="Mayor"),CONCATENATE("R10C",'MAPA DE RIESGO'!$P$73),"")</f>
        <v/>
      </c>
      <c r="AF45" s="31" t="str">
        <f>IF(AND('MAPA DE RIESGO'!$Z$74="Baja",'MAPA DE RIESGO'!$AB$74="Mayor"),CONCATENATE("R10C",'MAPA DE RIESGO'!$P$74),"")</f>
        <v/>
      </c>
      <c r="AG45" s="32" t="str">
        <f>IF(AND('MAPA DE RIESGO'!$Z$75="Baja",'MAPA DE RIESGO'!$AB$75="Mayor"),CONCATENATE("R10C",'MAPA DE RIESGO'!$P$75),"")</f>
        <v/>
      </c>
      <c r="AH45" s="33" t="str">
        <f>IF(AND('MAPA DE RIESGO'!$Z$70="Baja",'MAPA DE RIESGO'!$AB$70="Catastrófico"),CONCATENATE("R10C",'MAPA DE RIESGO'!$P$70),"")</f>
        <v/>
      </c>
      <c r="AI45" s="34" t="str">
        <f>IF(AND('MAPA DE RIESGO'!$Z$71="Baja",'MAPA DE RIESGO'!$AB$71="Catastrófico"),CONCATENATE("R10C",'MAPA DE RIESGO'!$P$71),"")</f>
        <v/>
      </c>
      <c r="AJ45" s="34" t="str">
        <f>IF(AND('MAPA DE RIESGO'!$Z$72="Baja",'MAPA DE RIESGO'!$AB$72="Catastrófico"),CONCATENATE("R10C",'MAPA DE RIESGO'!$P$72),"")</f>
        <v/>
      </c>
      <c r="AK45" s="34" t="str">
        <f>IF(AND('MAPA DE RIESGO'!$Z$73="Baja",'MAPA DE RIESGO'!$AB$73="Catastrófico"),CONCATENATE("R10C",'MAPA DE RIESGO'!$P$73),"")</f>
        <v/>
      </c>
      <c r="AL45" s="34" t="str">
        <f>IF(AND('MAPA DE RIESGO'!$Z$74="Baja",'MAPA DE RIESGO'!$AB$74="Catastrófico"),CONCATENATE("R10C",'MAPA DE RIESGO'!$P$74),"")</f>
        <v/>
      </c>
      <c r="AM45" s="35" t="str">
        <f>IF(AND('MAPA DE RIESGO'!$Z$75="Baja",'MAPA DE RIESGO'!$AB$75="Catastrófico"),CONCATENATE("R10C",'MAPA DE RIESGO'!$P$75),"")</f>
        <v/>
      </c>
      <c r="AN45" s="55"/>
      <c r="AO45" s="500"/>
      <c r="AP45" s="501"/>
      <c r="AQ45" s="501"/>
      <c r="AR45" s="501"/>
      <c r="AS45" s="501"/>
      <c r="AT45" s="502"/>
    </row>
    <row r="46" spans="1:80" ht="46.5" customHeight="1" x14ac:dyDescent="0.35">
      <c r="A46" s="55"/>
      <c r="B46" s="426"/>
      <c r="C46" s="426"/>
      <c r="D46" s="427"/>
      <c r="E46" s="464" t="s">
        <v>104</v>
      </c>
      <c r="F46" s="465"/>
      <c r="G46" s="465"/>
      <c r="H46" s="465"/>
      <c r="I46" s="466"/>
      <c r="J46" s="45" t="str">
        <f ca="1">IF(AND('MAPA DE RIESGO'!$Z$16="Muy Baja",'MAPA DE RIESGO'!$AB$16="Leve"),CONCATENATE("R1C",'MAPA DE RIESGO'!$P$16),"")</f>
        <v/>
      </c>
      <c r="K46" s="46" t="str">
        <f ca="1">IF(AND('MAPA DE RIESGO'!$Z$17="Muy Baja",'MAPA DE RIESGO'!$AB$17="Leve"),CONCATENATE("R1C",'MAPA DE RIESGO'!$P$17),"")</f>
        <v/>
      </c>
      <c r="L46" s="46" t="str">
        <f>IF(AND('MAPA DE RIESGO'!$Z$18="Muy Baja",'MAPA DE RIESGO'!$AB$18="Leve"),CONCATENATE("R1C",'MAPA DE RIESGO'!$P$18),"")</f>
        <v/>
      </c>
      <c r="M46" s="46" t="str">
        <f>IF(AND('MAPA DE RIESGO'!$Z$19="Muy Baja",'MAPA DE RIESGO'!$AB$19="Leve"),CONCATENATE("R1C",'MAPA DE RIESGO'!$P$19),"")</f>
        <v/>
      </c>
      <c r="N46" s="46" t="str">
        <f>IF(AND('MAPA DE RIESGO'!$Z$20="Muy Baja",'MAPA DE RIESGO'!$AB$20="Leve"),CONCATENATE("R1C",'MAPA DE RIESGO'!$P$20),"")</f>
        <v/>
      </c>
      <c r="O46" s="47" t="str">
        <f>IF(AND('MAPA DE RIESGO'!$Z$21="Muy Baja",'MAPA DE RIESGO'!$AB$21="Leve"),CONCATENATE("R1C",'MAPA DE RIESGO'!$P$21),"")</f>
        <v/>
      </c>
      <c r="P46" s="45" t="str">
        <f ca="1">IF(AND('MAPA DE RIESGO'!$Z$16="Muy Baja",'MAPA DE RIESGO'!$AB$16="Menor"),CONCATENATE("R1C",'MAPA DE RIESGO'!$P$16),"")</f>
        <v/>
      </c>
      <c r="Q46" s="46" t="str">
        <f ca="1">IF(AND('MAPA DE RIESGO'!$Z$17="Muy Baja",'MAPA DE RIESGO'!$AB$17="Menor"),CONCATENATE("R1C",'MAPA DE RIESGO'!$P$17),"")</f>
        <v/>
      </c>
      <c r="R46" s="46" t="str">
        <f>IF(AND('MAPA DE RIESGO'!$Z$18="Muy Baja",'MAPA DE RIESGO'!$AB$18="Menor"),CONCATENATE("R1C",'MAPA DE RIESGO'!$P$18),"")</f>
        <v/>
      </c>
      <c r="S46" s="46" t="str">
        <f>IF(AND('MAPA DE RIESGO'!$Z$19="Muy Baja",'MAPA DE RIESGO'!$AB$19="Menor"),CONCATENATE("R1C",'MAPA DE RIESGO'!$P$19),"")</f>
        <v/>
      </c>
      <c r="T46" s="46" t="str">
        <f>IF(AND('MAPA DE RIESGO'!$Z$20="Muy Baja",'MAPA DE RIESGO'!$AB$20="Menor"),CONCATENATE("R1C",'MAPA DE RIESGO'!$P$20),"")</f>
        <v/>
      </c>
      <c r="U46" s="47" t="str">
        <f>IF(AND('MAPA DE RIESGO'!$Z$21="Muy Baja",'MAPA DE RIESGO'!$AB$21="Menor"),CONCATENATE("R1C",'MAPA DE RIESGO'!$P$21),"")</f>
        <v/>
      </c>
      <c r="V46" s="36" t="str">
        <f ca="1">IF(AND('MAPA DE RIESGO'!$Z$16="Muy Baja",'MAPA DE RIESGO'!$AB$16="Moderado"),CONCATENATE("R1C",'MAPA DE RIESGO'!$P$16),"")</f>
        <v/>
      </c>
      <c r="W46" s="54" t="str">
        <f ca="1">IF(AND('MAPA DE RIESGO'!$Z$17="Muy Baja",'MAPA DE RIESGO'!$AB$17="Moderado"),CONCATENATE("R1C",'MAPA DE RIESGO'!$P$17),"")</f>
        <v/>
      </c>
      <c r="X46" s="37" t="str">
        <f>IF(AND('MAPA DE RIESGO'!$Z$18="Muy Baja",'MAPA DE RIESGO'!$AB$18="Moderado"),CONCATENATE("R1C",'MAPA DE RIESGO'!$P$18),"")</f>
        <v/>
      </c>
      <c r="Y46" s="37" t="str">
        <f>IF(AND('MAPA DE RIESGO'!$Z$19="Muy Baja",'MAPA DE RIESGO'!$AB$19="Moderado"),CONCATENATE("R1C",'MAPA DE RIESGO'!$P$19),"")</f>
        <v/>
      </c>
      <c r="Z46" s="37" t="str">
        <f>IF(AND('MAPA DE RIESGO'!$Z$20="Muy Baja",'MAPA DE RIESGO'!$AB$20="Moderado"),CONCATENATE("R1C",'MAPA DE RIESGO'!$P$20),"")</f>
        <v/>
      </c>
      <c r="AA46" s="38" t="str">
        <f>IF(AND('MAPA DE RIESGO'!$Z$21="Muy Baja",'MAPA DE RIESGO'!$AB$21="Moderado"),CONCATENATE("R1C",'MAPA DE RIESGO'!$P$21),"")</f>
        <v/>
      </c>
      <c r="AB46" s="17" t="str">
        <f ca="1">IF(AND('MAPA DE RIESGO'!$Z$16="Muy Baja",'MAPA DE RIESGO'!$AB$16="Mayor"),CONCATENATE("R1C",'MAPA DE RIESGO'!$P$16),"")</f>
        <v/>
      </c>
      <c r="AC46" s="18" t="str">
        <f ca="1">IF(AND('MAPA DE RIESGO'!$Z$17="Muy Baja",'MAPA DE RIESGO'!$AB$17="Mayor"),CONCATENATE("R1C",'MAPA DE RIESGO'!$P$17),"")</f>
        <v/>
      </c>
      <c r="AD46" s="18" t="str">
        <f>IF(AND('MAPA DE RIESGO'!$Z$18="Muy Baja",'MAPA DE RIESGO'!$AB$18="Mayor"),CONCATENATE("R1C",'MAPA DE RIESGO'!$P$18),"")</f>
        <v/>
      </c>
      <c r="AE46" s="18" t="str">
        <f>IF(AND('MAPA DE RIESGO'!$Z$19="Muy Baja",'MAPA DE RIESGO'!$AB$19="Mayor"),CONCATENATE("R1C",'MAPA DE RIESGO'!$P$19),"")</f>
        <v/>
      </c>
      <c r="AF46" s="18" t="str">
        <f>IF(AND('MAPA DE RIESGO'!$Z$20="Muy Baja",'MAPA DE RIESGO'!$AB$20="Mayor"),CONCATENATE("R1C",'MAPA DE RIESGO'!$P$20),"")</f>
        <v/>
      </c>
      <c r="AG46" s="19" t="str">
        <f>IF(AND('MAPA DE RIESGO'!$Z$21="Muy Baja",'MAPA DE RIESGO'!$AB$21="Mayor"),CONCATENATE("R1C",'MAPA DE RIESGO'!$P$21),"")</f>
        <v/>
      </c>
      <c r="AH46" s="20" t="str">
        <f ca="1">IF(AND('MAPA DE RIESGO'!$Z$16="Muy Baja",'MAPA DE RIESGO'!$AB$16="Catastrófico"),CONCATENATE("R1C",'MAPA DE RIESGO'!$P$16),"")</f>
        <v>R1C1</v>
      </c>
      <c r="AI46" s="21" t="str">
        <f ca="1">IF(AND('MAPA DE RIESGO'!$Z$17="Muy Baja",'MAPA DE RIESGO'!$AB$17="Catastrófico"),CONCATENATE("R1C",'MAPA DE RIESGO'!$P$17),"")</f>
        <v>R1C2</v>
      </c>
      <c r="AJ46" s="21" t="str">
        <f>IF(AND('MAPA DE RIESGO'!$Z$18="Muy Baja",'MAPA DE RIESGO'!$AB$18="Catastrófico"),CONCATENATE("R1C",'MAPA DE RIESGO'!$P$18),"")</f>
        <v/>
      </c>
      <c r="AK46" s="21" t="str">
        <f>IF(AND('MAPA DE RIESGO'!$Z$19="Muy Baja",'MAPA DE RIESGO'!$AB$19="Catastrófico"),CONCATENATE("R1C",'MAPA DE RIESGO'!$P$19),"")</f>
        <v/>
      </c>
      <c r="AL46" s="21" t="str">
        <f>IF(AND('MAPA DE RIESGO'!$Z$20="Muy Baja",'MAPA DE RIESGO'!$AB$20="Catastrófico"),CONCATENATE("R1C",'MAPA DE RIESGO'!$P$20),"")</f>
        <v/>
      </c>
      <c r="AM46" s="22" t="str">
        <f>IF(AND('MAPA DE RIESGO'!$Z$21="Muy Baja",'MAPA DE RIESGO'!$AB$21="Catastrófico"),CONCATENATE("R1C",'MAPA DE RIESGO'!$P$21),"")</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426"/>
      <c r="C47" s="426"/>
      <c r="D47" s="427"/>
      <c r="E47" s="483"/>
      <c r="F47" s="484"/>
      <c r="G47" s="484"/>
      <c r="H47" s="484"/>
      <c r="I47" s="469"/>
      <c r="J47" s="48" t="str">
        <f>IF(AND('MAPA DE RIESGO'!$Z$22="Muy Baja",'MAPA DE RIESGO'!$AB$22="Leve"),CONCATENATE("R2C",'MAPA DE RIESGO'!$P$22),"")</f>
        <v/>
      </c>
      <c r="K47" s="49" t="str">
        <f>IF(AND('MAPA DE RIESGO'!$Z$23="Muy Baja",'MAPA DE RIESGO'!$AB$23="Leve"),CONCATENATE("R2C",'MAPA DE RIESGO'!$P$23),"")</f>
        <v/>
      </c>
      <c r="L47" s="49" t="str">
        <f>IF(AND('MAPA DE RIESGO'!$Z$24="Muy Baja",'MAPA DE RIESGO'!$AB$24="Leve"),CONCATENATE("R2C",'MAPA DE RIESGO'!$P$24),"")</f>
        <v/>
      </c>
      <c r="M47" s="49" t="str">
        <f>IF(AND('MAPA DE RIESGO'!$Z$25="Muy Baja",'MAPA DE RIESGO'!$AB$25="Leve"),CONCATENATE("R2C",'MAPA DE RIESGO'!$P$25),"")</f>
        <v/>
      </c>
      <c r="N47" s="49" t="str">
        <f>IF(AND('MAPA DE RIESGO'!$Z$26="Muy Baja",'MAPA DE RIESGO'!$AB$26="Leve"),CONCATENATE("R2C",'MAPA DE RIESGO'!$P$26),"")</f>
        <v/>
      </c>
      <c r="O47" s="50" t="str">
        <f>IF(AND('MAPA DE RIESGO'!$Z$27="Muy Baja",'MAPA DE RIESGO'!$AB$27="Leve"),CONCATENATE("R2C",'MAPA DE RIESGO'!$P$27),"")</f>
        <v/>
      </c>
      <c r="P47" s="48" t="str">
        <f>IF(AND('MAPA DE RIESGO'!$Z$22="Muy Baja",'MAPA DE RIESGO'!$AB$22="Menor"),CONCATENATE("R2C",'MAPA DE RIESGO'!$P$22),"")</f>
        <v/>
      </c>
      <c r="Q47" s="49" t="str">
        <f>IF(AND('MAPA DE RIESGO'!$Z$23="Muy Baja",'MAPA DE RIESGO'!$AB$23="Menor"),CONCATENATE("R2C",'MAPA DE RIESGO'!$P$23),"")</f>
        <v/>
      </c>
      <c r="R47" s="49" t="str">
        <f>IF(AND('MAPA DE RIESGO'!$Z$24="Muy Baja",'MAPA DE RIESGO'!$AB$24="Menor"),CONCATENATE("R2C",'MAPA DE RIESGO'!$P$24),"")</f>
        <v/>
      </c>
      <c r="S47" s="49" t="str">
        <f>IF(AND('MAPA DE RIESGO'!$Z$25="Muy Baja",'MAPA DE RIESGO'!$AB$25="Menor"),CONCATENATE("R2C",'MAPA DE RIESGO'!$P$25),"")</f>
        <v/>
      </c>
      <c r="T47" s="49" t="str">
        <f>IF(AND('MAPA DE RIESGO'!$Z$26="Muy Baja",'MAPA DE RIESGO'!$AB$26="Menor"),CONCATENATE("R2C",'MAPA DE RIESGO'!$P$26),"")</f>
        <v/>
      </c>
      <c r="U47" s="50" t="str">
        <f>IF(AND('MAPA DE RIESGO'!$Z$27="Muy Baja",'MAPA DE RIESGO'!$AB$27="Menor"),CONCATENATE("R2C",'MAPA DE RIESGO'!$P$27),"")</f>
        <v/>
      </c>
      <c r="V47" s="39" t="str">
        <f>IF(AND('MAPA DE RIESGO'!$Z$22="Muy Baja",'MAPA DE RIESGO'!$AB$22="Moderado"),CONCATENATE("R2C",'MAPA DE RIESGO'!$P$22),"")</f>
        <v/>
      </c>
      <c r="W47" s="40" t="str">
        <f>IF(AND('MAPA DE RIESGO'!$Z$23="Muy Baja",'MAPA DE RIESGO'!$AB$23="Moderado"),CONCATENATE("R2C",'MAPA DE RIESGO'!$P$23),"")</f>
        <v/>
      </c>
      <c r="X47" s="40" t="str">
        <f>IF(AND('MAPA DE RIESGO'!$Z$24="Muy Baja",'MAPA DE RIESGO'!$AB$24="Moderado"),CONCATENATE("R2C",'MAPA DE RIESGO'!$P$24),"")</f>
        <v/>
      </c>
      <c r="Y47" s="40" t="str">
        <f>IF(AND('MAPA DE RIESGO'!$Z$25="Muy Baja",'MAPA DE RIESGO'!$AB$25="Moderado"),CONCATENATE("R2C",'MAPA DE RIESGO'!$P$25),"")</f>
        <v/>
      </c>
      <c r="Z47" s="40" t="str">
        <f>IF(AND('MAPA DE RIESGO'!$Z$26="Muy Baja",'MAPA DE RIESGO'!$AB$26="Moderado"),CONCATENATE("R2C",'MAPA DE RIESGO'!$P$26),"")</f>
        <v/>
      </c>
      <c r="AA47" s="41" t="str">
        <f>IF(AND('MAPA DE RIESGO'!$Z$27="Muy Baja",'MAPA DE RIESGO'!$AB$27="Moderado"),CONCATENATE("R2C",'MAPA DE RIESGO'!$P$27),"")</f>
        <v/>
      </c>
      <c r="AB47" s="23" t="str">
        <f>IF(AND('MAPA DE RIESGO'!$Z$22="Muy Baja",'MAPA DE RIESGO'!$AB$22="Mayor"),CONCATENATE("R2C",'MAPA DE RIESGO'!$P$22),"")</f>
        <v/>
      </c>
      <c r="AC47" s="24" t="str">
        <f>IF(AND('MAPA DE RIESGO'!$Z$23="Muy Baja",'MAPA DE RIESGO'!$AB$23="Mayor"),CONCATENATE("R2C",'MAPA DE RIESGO'!$P$23),"")</f>
        <v/>
      </c>
      <c r="AD47" s="24" t="str">
        <f>IF(AND('MAPA DE RIESGO'!$Z$24="Muy Baja",'MAPA DE RIESGO'!$AB$24="Mayor"),CONCATENATE("R2C",'MAPA DE RIESGO'!$P$24),"")</f>
        <v/>
      </c>
      <c r="AE47" s="24" t="str">
        <f>IF(AND('MAPA DE RIESGO'!$Z$25="Muy Baja",'MAPA DE RIESGO'!$AB$25="Mayor"),CONCATENATE("R2C",'MAPA DE RIESGO'!$P$25),"")</f>
        <v/>
      </c>
      <c r="AF47" s="24" t="str">
        <f>IF(AND('MAPA DE RIESGO'!$Z$26="Muy Baja",'MAPA DE RIESGO'!$AB$26="Mayor"),CONCATENATE("R2C",'MAPA DE RIESGO'!$P$26),"")</f>
        <v/>
      </c>
      <c r="AG47" s="25" t="str">
        <f>IF(AND('MAPA DE RIESGO'!$Z$27="Muy Baja",'MAPA DE RIESGO'!$AB$27="Mayor"),CONCATENATE("R2C",'MAPA DE RIESGO'!$P$27),"")</f>
        <v/>
      </c>
      <c r="AH47" s="26" t="str">
        <f>IF(AND('MAPA DE RIESGO'!$Z$22="Muy Baja",'MAPA DE RIESGO'!$AB$22="Catastrófico"),CONCATENATE("R2C",'MAPA DE RIESGO'!$P$22),"")</f>
        <v/>
      </c>
      <c r="AI47" s="27" t="str">
        <f>IF(AND('MAPA DE RIESGO'!$Z$23="Muy Baja",'MAPA DE RIESGO'!$AB$23="Catastrófico"),CONCATENATE("R2C",'MAPA DE RIESGO'!$P$23),"")</f>
        <v/>
      </c>
      <c r="AJ47" s="27" t="str">
        <f>IF(AND('MAPA DE RIESGO'!$Z$24="Muy Baja",'MAPA DE RIESGO'!$AB$24="Catastrófico"),CONCATENATE("R2C",'MAPA DE RIESGO'!$P$24),"")</f>
        <v/>
      </c>
      <c r="AK47" s="27" t="str">
        <f>IF(AND('MAPA DE RIESGO'!$Z$25="Muy Baja",'MAPA DE RIESGO'!$AB$25="Catastrófico"),CONCATENATE("R2C",'MAPA DE RIESGO'!$P$25),"")</f>
        <v/>
      </c>
      <c r="AL47" s="27" t="str">
        <f>IF(AND('MAPA DE RIESGO'!$Z$26="Muy Baja",'MAPA DE RIESGO'!$AB$26="Catastrófico"),CONCATENATE("R2C",'MAPA DE RIESGO'!$P$26),"")</f>
        <v/>
      </c>
      <c r="AM47" s="28" t="str">
        <f>IF(AND('MAPA DE RIESGO'!$Z$27="Muy Baja",'MAPA DE RIESGO'!$AB$27="Catastrófico"),CONCATENATE("R2C",'MAPA DE RIESGO'!$P$27),"")</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426"/>
      <c r="C48" s="426"/>
      <c r="D48" s="427"/>
      <c r="E48" s="483"/>
      <c r="F48" s="484"/>
      <c r="G48" s="484"/>
      <c r="H48" s="484"/>
      <c r="I48" s="469"/>
      <c r="J48" s="48" t="str">
        <f>IF(AND('MAPA DE RIESGO'!$Z$28="Muy Baja",'MAPA DE RIESGO'!$AB$28="Leve"),CONCATENATE("R3C",'MAPA DE RIESGO'!$P$28),"")</f>
        <v/>
      </c>
      <c r="K48" s="49" t="str">
        <f>IF(AND('MAPA DE RIESGO'!$Z$29="Muy Baja",'MAPA DE RIESGO'!$AB$29="Leve"),CONCATENATE("R3C",'MAPA DE RIESGO'!$P$29),"")</f>
        <v/>
      </c>
      <c r="L48" s="49" t="str">
        <f>IF(AND('MAPA DE RIESGO'!$Z$30="Muy Baja",'MAPA DE RIESGO'!$AB$30="Leve"),CONCATENATE("R3C",'MAPA DE RIESGO'!$P$30),"")</f>
        <v/>
      </c>
      <c r="M48" s="49" t="str">
        <f>IF(AND('MAPA DE RIESGO'!$Z$31="Muy Baja",'MAPA DE RIESGO'!$AB$31="Leve"),CONCATENATE("R3C",'MAPA DE RIESGO'!$P$31),"")</f>
        <v/>
      </c>
      <c r="N48" s="49" t="str">
        <f>IF(AND('MAPA DE RIESGO'!$Z$32="Muy Baja",'MAPA DE RIESGO'!$AB$32="Leve"),CONCATENATE("R3C",'MAPA DE RIESGO'!$P$32),"")</f>
        <v/>
      </c>
      <c r="O48" s="50" t="str">
        <f>IF(AND('MAPA DE RIESGO'!$Z$33="Muy Baja",'MAPA DE RIESGO'!$AB$33="Leve"),CONCATENATE("R3C",'MAPA DE RIESGO'!$P$33),"")</f>
        <v/>
      </c>
      <c r="P48" s="48" t="str">
        <f>IF(AND('MAPA DE RIESGO'!$Z$28="Muy Baja",'MAPA DE RIESGO'!$AB$28="Menor"),CONCATENATE("R3C",'MAPA DE RIESGO'!$P$28),"")</f>
        <v/>
      </c>
      <c r="Q48" s="49" t="str">
        <f>IF(AND('MAPA DE RIESGO'!$Z$29="Muy Baja",'MAPA DE RIESGO'!$AB$29="Menor"),CONCATENATE("R3C",'MAPA DE RIESGO'!$P$29),"")</f>
        <v/>
      </c>
      <c r="R48" s="49" t="str">
        <f>IF(AND('MAPA DE RIESGO'!$Z$30="Muy Baja",'MAPA DE RIESGO'!$AB$30="Menor"),CONCATENATE("R3C",'MAPA DE RIESGO'!$P$30),"")</f>
        <v/>
      </c>
      <c r="S48" s="49" t="str">
        <f>IF(AND('MAPA DE RIESGO'!$Z$31="Muy Baja",'MAPA DE RIESGO'!$AB$31="Menor"),CONCATENATE("R3C",'MAPA DE RIESGO'!$P$31),"")</f>
        <v/>
      </c>
      <c r="T48" s="49" t="str">
        <f>IF(AND('MAPA DE RIESGO'!$Z$32="Muy Baja",'MAPA DE RIESGO'!$AB$32="Menor"),CONCATENATE("R3C",'MAPA DE RIESGO'!$P$32),"")</f>
        <v/>
      </c>
      <c r="U48" s="50" t="str">
        <f>IF(AND('MAPA DE RIESGO'!$Z$33="Muy Baja",'MAPA DE RIESGO'!$AB$33="Menor"),CONCATENATE("R3C",'MAPA DE RIESGO'!$P$33),"")</f>
        <v/>
      </c>
      <c r="V48" s="39" t="str">
        <f>IF(AND('MAPA DE RIESGO'!$Z$28="Muy Baja",'MAPA DE RIESGO'!$AB$28="Moderado"),CONCATENATE("R3C",'MAPA DE RIESGO'!$P$28),"")</f>
        <v/>
      </c>
      <c r="W48" s="40" t="str">
        <f>IF(AND('MAPA DE RIESGO'!$Z$29="Muy Baja",'MAPA DE RIESGO'!$AB$29="Moderado"),CONCATENATE("R3C",'MAPA DE RIESGO'!$P$29),"")</f>
        <v/>
      </c>
      <c r="X48" s="40" t="str">
        <f>IF(AND('MAPA DE RIESGO'!$Z$30="Muy Baja",'MAPA DE RIESGO'!$AB$30="Moderado"),CONCATENATE("R3C",'MAPA DE RIESGO'!$P$30),"")</f>
        <v/>
      </c>
      <c r="Y48" s="40" t="str">
        <f>IF(AND('MAPA DE RIESGO'!$Z$31="Muy Baja",'MAPA DE RIESGO'!$AB$31="Moderado"),CONCATENATE("R3C",'MAPA DE RIESGO'!$P$31),"")</f>
        <v/>
      </c>
      <c r="Z48" s="40" t="str">
        <f>IF(AND('MAPA DE RIESGO'!$Z$32="Muy Baja",'MAPA DE RIESGO'!$AB$32="Moderado"),CONCATENATE("R3C",'MAPA DE RIESGO'!$P$32),"")</f>
        <v/>
      </c>
      <c r="AA48" s="41" t="str">
        <f>IF(AND('MAPA DE RIESGO'!$Z$33="Muy Baja",'MAPA DE RIESGO'!$AB$33="Moderado"),CONCATENATE("R3C",'MAPA DE RIESGO'!$P$33),"")</f>
        <v/>
      </c>
      <c r="AB48" s="23" t="str">
        <f>IF(AND('MAPA DE RIESGO'!$Z$28="Muy Baja",'MAPA DE RIESGO'!$AB$28="Mayor"),CONCATENATE("R3C",'MAPA DE RIESGO'!$P$28),"")</f>
        <v/>
      </c>
      <c r="AC48" s="24" t="str">
        <f>IF(AND('MAPA DE RIESGO'!$Z$29="Muy Baja",'MAPA DE RIESGO'!$AB$29="Mayor"),CONCATENATE("R3C",'MAPA DE RIESGO'!$P$29),"")</f>
        <v/>
      </c>
      <c r="AD48" s="24" t="str">
        <f>IF(AND('MAPA DE RIESGO'!$Z$30="Muy Baja",'MAPA DE RIESGO'!$AB$30="Mayor"),CONCATENATE("R3C",'MAPA DE RIESGO'!$P$30),"")</f>
        <v/>
      </c>
      <c r="AE48" s="24" t="str">
        <f>IF(AND('MAPA DE RIESGO'!$Z$31="Muy Baja",'MAPA DE RIESGO'!$AB$31="Mayor"),CONCATENATE("R3C",'MAPA DE RIESGO'!$P$31),"")</f>
        <v/>
      </c>
      <c r="AF48" s="24" t="str">
        <f>IF(AND('MAPA DE RIESGO'!$Z$32="Muy Baja",'MAPA DE RIESGO'!$AB$32="Mayor"),CONCATENATE("R3C",'MAPA DE RIESGO'!$P$32),"")</f>
        <v/>
      </c>
      <c r="AG48" s="25" t="str">
        <f>IF(AND('MAPA DE RIESGO'!$Z$33="Muy Baja",'MAPA DE RIESGO'!$AB$33="Mayor"),CONCATENATE("R3C",'MAPA DE RIESGO'!$P$33),"")</f>
        <v/>
      </c>
      <c r="AH48" s="26" t="str">
        <f>IF(AND('MAPA DE RIESGO'!$Z$28="Muy Baja",'MAPA DE RIESGO'!$AB$28="Catastrófico"),CONCATENATE("R3C",'MAPA DE RIESGO'!$P$28),"")</f>
        <v/>
      </c>
      <c r="AI48" s="27" t="str">
        <f>IF(AND('MAPA DE RIESGO'!$Z$29="Muy Baja",'MAPA DE RIESGO'!$AB$29="Catastrófico"),CONCATENATE("R3C",'MAPA DE RIESGO'!$P$29),"")</f>
        <v/>
      </c>
      <c r="AJ48" s="27" t="str">
        <f>IF(AND('MAPA DE RIESGO'!$Z$30="Muy Baja",'MAPA DE RIESGO'!$AB$30="Catastrófico"),CONCATENATE("R3C",'MAPA DE RIESGO'!$P$30),"")</f>
        <v/>
      </c>
      <c r="AK48" s="27" t="str">
        <f>IF(AND('MAPA DE RIESGO'!$Z$31="Muy Baja",'MAPA DE RIESGO'!$AB$31="Catastrófico"),CONCATENATE("R3C",'MAPA DE RIESGO'!$P$31),"")</f>
        <v/>
      </c>
      <c r="AL48" s="27" t="str">
        <f>IF(AND('MAPA DE RIESGO'!$Z$32="Muy Baja",'MAPA DE RIESGO'!$AB$32="Catastrófico"),CONCATENATE("R3C",'MAPA DE RIESGO'!$P$32),"")</f>
        <v/>
      </c>
      <c r="AM48" s="28" t="str">
        <f>IF(AND('MAPA DE RIESGO'!$Z$33="Muy Baja",'MAPA DE RIESGO'!$AB$33="Catastrófico"),CONCATENATE("R3C",'MAPA DE RIESGO'!$P$33),"")</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426"/>
      <c r="C49" s="426"/>
      <c r="D49" s="427"/>
      <c r="E49" s="467"/>
      <c r="F49" s="468"/>
      <c r="G49" s="468"/>
      <c r="H49" s="468"/>
      <c r="I49" s="469"/>
      <c r="J49" s="48" t="str">
        <f>IF(AND('MAPA DE RIESGO'!$Z$34="Muy Baja",'MAPA DE RIESGO'!$AB$34="Leve"),CONCATENATE("R4C",'MAPA DE RIESGO'!$P$34),"")</f>
        <v/>
      </c>
      <c r="K49" s="49" t="str">
        <f>IF(AND('MAPA DE RIESGO'!$Z$35="Muy Baja",'MAPA DE RIESGO'!$AB$35="Leve"),CONCATENATE("R4C",'MAPA DE RIESGO'!$P$35),"")</f>
        <v/>
      </c>
      <c r="L49" s="49" t="str">
        <f>IF(AND('MAPA DE RIESGO'!$Z$36="Muy Baja",'MAPA DE RIESGO'!$AB$36="Leve"),CONCATENATE("R4C",'MAPA DE RIESGO'!$P$36),"")</f>
        <v/>
      </c>
      <c r="M49" s="49" t="str">
        <f>IF(AND('MAPA DE RIESGO'!$Z$37="Muy Baja",'MAPA DE RIESGO'!$AB$37="Leve"),CONCATENATE("R4C",'MAPA DE RIESGO'!$P$37),"")</f>
        <v/>
      </c>
      <c r="N49" s="49" t="str">
        <f>IF(AND('MAPA DE RIESGO'!$Z$38="Muy Baja",'MAPA DE RIESGO'!$AB$38="Leve"),CONCATENATE("R4C",'MAPA DE RIESGO'!$P$38),"")</f>
        <v/>
      </c>
      <c r="O49" s="50" t="str">
        <f>IF(AND('MAPA DE RIESGO'!$Z$39="Muy Baja",'MAPA DE RIESGO'!$AB$39="Leve"),CONCATENATE("R4C",'MAPA DE RIESGO'!$P$39),"")</f>
        <v/>
      </c>
      <c r="P49" s="48" t="str">
        <f>IF(AND('MAPA DE RIESGO'!$Z$34="Muy Baja",'MAPA DE RIESGO'!$AB$34="Menor"),CONCATENATE("R4C",'MAPA DE RIESGO'!$P$34),"")</f>
        <v/>
      </c>
      <c r="Q49" s="49" t="str">
        <f>IF(AND('MAPA DE RIESGO'!$Z$35="Muy Baja",'MAPA DE RIESGO'!$AB$35="Menor"),CONCATENATE("R4C",'MAPA DE RIESGO'!$P$35),"")</f>
        <v/>
      </c>
      <c r="R49" s="49" t="str">
        <f>IF(AND('MAPA DE RIESGO'!$Z$36="Muy Baja",'MAPA DE RIESGO'!$AB$36="Menor"),CONCATENATE("R4C",'MAPA DE RIESGO'!$P$36),"")</f>
        <v/>
      </c>
      <c r="S49" s="49" t="str">
        <f>IF(AND('MAPA DE RIESGO'!$Z$37="Muy Baja",'MAPA DE RIESGO'!$AB$37="Menor"),CONCATENATE("R4C",'MAPA DE RIESGO'!$P$37),"")</f>
        <v/>
      </c>
      <c r="T49" s="49" t="str">
        <f>IF(AND('MAPA DE RIESGO'!$Z$38="Muy Baja",'MAPA DE RIESGO'!$AB$38="Menor"),CONCATENATE("R4C",'MAPA DE RIESGO'!$P$38),"")</f>
        <v/>
      </c>
      <c r="U49" s="50" t="str">
        <f>IF(AND('MAPA DE RIESGO'!$Z$39="Muy Baja",'MAPA DE RIESGO'!$AB$39="Menor"),CONCATENATE("R4C",'MAPA DE RIESGO'!$P$39),"")</f>
        <v/>
      </c>
      <c r="V49" s="39" t="str">
        <f>IF(AND('MAPA DE RIESGO'!$Z$34="Muy Baja",'MAPA DE RIESGO'!$AB$34="Moderado"),CONCATENATE("R4C",'MAPA DE RIESGO'!$P$34),"")</f>
        <v/>
      </c>
      <c r="W49" s="40" t="str">
        <f>IF(AND('MAPA DE RIESGO'!$Z$35="Muy Baja",'MAPA DE RIESGO'!$AB$35="Moderado"),CONCATENATE("R4C",'MAPA DE RIESGO'!$P$35),"")</f>
        <v/>
      </c>
      <c r="X49" s="40" t="str">
        <f>IF(AND('MAPA DE RIESGO'!$Z$36="Muy Baja",'MAPA DE RIESGO'!$AB$36="Moderado"),CONCATENATE("R4C",'MAPA DE RIESGO'!$P$36),"")</f>
        <v/>
      </c>
      <c r="Y49" s="40" t="str">
        <f>IF(AND('MAPA DE RIESGO'!$Z$37="Muy Baja",'MAPA DE RIESGO'!$AB$37="Moderado"),CONCATENATE("R4C",'MAPA DE RIESGO'!$P$37),"")</f>
        <v/>
      </c>
      <c r="Z49" s="40" t="str">
        <f>IF(AND('MAPA DE RIESGO'!$Z$38="Muy Baja",'MAPA DE RIESGO'!$AB$38="Moderado"),CONCATENATE("R4C",'MAPA DE RIESGO'!$P$38),"")</f>
        <v/>
      </c>
      <c r="AA49" s="41" t="str">
        <f>IF(AND('MAPA DE RIESGO'!$Z$39="Muy Baja",'MAPA DE RIESGO'!$AB$39="Moderado"),CONCATENATE("R4C",'MAPA DE RIESGO'!$P$39),"")</f>
        <v/>
      </c>
      <c r="AB49" s="23" t="str">
        <f>IF(AND('MAPA DE RIESGO'!$Z$34="Muy Baja",'MAPA DE RIESGO'!$AB$34="Mayor"),CONCATENATE("R4C",'MAPA DE RIESGO'!$P$34),"")</f>
        <v/>
      </c>
      <c r="AC49" s="24" t="str">
        <f>IF(AND('MAPA DE RIESGO'!$Z$35="Muy Baja",'MAPA DE RIESGO'!$AB$35="Mayor"),CONCATENATE("R4C",'MAPA DE RIESGO'!$P$35),"")</f>
        <v/>
      </c>
      <c r="AD49" s="24" t="str">
        <f>IF(AND('MAPA DE RIESGO'!$Z$36="Muy Baja",'MAPA DE RIESGO'!$AB$36="Mayor"),CONCATENATE("R4C",'MAPA DE RIESGO'!$P$36),"")</f>
        <v/>
      </c>
      <c r="AE49" s="24" t="str">
        <f>IF(AND('MAPA DE RIESGO'!$Z$37="Muy Baja",'MAPA DE RIESGO'!$AB$37="Mayor"),CONCATENATE("R4C",'MAPA DE RIESGO'!$P$37),"")</f>
        <v/>
      </c>
      <c r="AF49" s="24" t="str">
        <f>IF(AND('MAPA DE RIESGO'!$Z$38="Muy Baja",'MAPA DE RIESGO'!$AB$38="Mayor"),CONCATENATE("R4C",'MAPA DE RIESGO'!$P$38),"")</f>
        <v/>
      </c>
      <c r="AG49" s="25" t="str">
        <f>IF(AND('MAPA DE RIESGO'!$Z$39="Muy Baja",'MAPA DE RIESGO'!$AB$39="Mayor"),CONCATENATE("R4C",'MAPA DE RIESGO'!$P$39),"")</f>
        <v/>
      </c>
      <c r="AH49" s="26" t="str">
        <f>IF(AND('MAPA DE RIESGO'!$Z$34="Muy Baja",'MAPA DE RIESGO'!$AB$34="Catastrófico"),CONCATENATE("R4C",'MAPA DE RIESGO'!$P$34),"")</f>
        <v/>
      </c>
      <c r="AI49" s="27" t="str">
        <f>IF(AND('MAPA DE RIESGO'!$Z$35="Muy Baja",'MAPA DE RIESGO'!$AB$35="Catastrófico"),CONCATENATE("R4C",'MAPA DE RIESGO'!$P$35),"")</f>
        <v/>
      </c>
      <c r="AJ49" s="27" t="str">
        <f>IF(AND('MAPA DE RIESGO'!$Z$36="Muy Baja",'MAPA DE RIESGO'!$AB$36="Catastrófico"),CONCATENATE("R4C",'MAPA DE RIESGO'!$P$36),"")</f>
        <v/>
      </c>
      <c r="AK49" s="27" t="str">
        <f>IF(AND('MAPA DE RIESGO'!$Z$37="Muy Baja",'MAPA DE RIESGO'!$AB$37="Catastrófico"),CONCATENATE("R4C",'MAPA DE RIESGO'!$P$37),"")</f>
        <v/>
      </c>
      <c r="AL49" s="27" t="str">
        <f>IF(AND('MAPA DE RIESGO'!$Z$38="Muy Baja",'MAPA DE RIESGO'!$AB$38="Catastrófico"),CONCATENATE("R4C",'MAPA DE RIESGO'!$P$38),"")</f>
        <v/>
      </c>
      <c r="AM49" s="28" t="str">
        <f>IF(AND('MAPA DE RIESGO'!$Z$39="Muy Baja",'MAPA DE RIESGO'!$AB$39="Catastrófico"),CONCATENATE("R4C",'MAPA DE RIESGO'!$P$39),"")</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426"/>
      <c r="C50" s="426"/>
      <c r="D50" s="427"/>
      <c r="E50" s="467"/>
      <c r="F50" s="468"/>
      <c r="G50" s="468"/>
      <c r="H50" s="468"/>
      <c r="I50" s="469"/>
      <c r="J50" s="48" t="str">
        <f>IF(AND('MAPA DE RIESGO'!$Z$40="Muy Baja",'MAPA DE RIESGO'!$AB$40="Leve"),CONCATENATE("R5C",'MAPA DE RIESGO'!$P$40),"")</f>
        <v/>
      </c>
      <c r="K50" s="49" t="str">
        <f>IF(AND('MAPA DE RIESGO'!$Z$41="Muy Baja",'MAPA DE RIESGO'!$AB$41="Leve"),CONCATENATE("R5C",'MAPA DE RIESGO'!$P$41),"")</f>
        <v/>
      </c>
      <c r="L50" s="49" t="str">
        <f>IF(AND('MAPA DE RIESGO'!$Z$42="Muy Baja",'MAPA DE RIESGO'!$AB$42="Leve"),CONCATENATE("R5C",'MAPA DE RIESGO'!$P$42),"")</f>
        <v/>
      </c>
      <c r="M50" s="49" t="str">
        <f>IF(AND('MAPA DE RIESGO'!$Z$43="Muy Baja",'MAPA DE RIESGO'!$AB$43="Leve"),CONCATENATE("R5C",'MAPA DE RIESGO'!$P$43),"")</f>
        <v/>
      </c>
      <c r="N50" s="49" t="str">
        <f>IF(AND('MAPA DE RIESGO'!$Z$44="Muy Baja",'MAPA DE RIESGO'!$AB$44="Leve"),CONCATENATE("R5C",'MAPA DE RIESGO'!$P$44),"")</f>
        <v/>
      </c>
      <c r="O50" s="50" t="str">
        <f>IF(AND('MAPA DE RIESGO'!$Z$45="Muy Baja",'MAPA DE RIESGO'!$AB$45="Leve"),CONCATENATE("R5C",'MAPA DE RIESGO'!$P$45),"")</f>
        <v/>
      </c>
      <c r="P50" s="48" t="str">
        <f>IF(AND('MAPA DE RIESGO'!$Z$40="Muy Baja",'MAPA DE RIESGO'!$AB$40="Menor"),CONCATENATE("R5C",'MAPA DE RIESGO'!$P$40),"")</f>
        <v/>
      </c>
      <c r="Q50" s="49" t="str">
        <f>IF(AND('MAPA DE RIESGO'!$Z$41="Muy Baja",'MAPA DE RIESGO'!$AB$41="Menor"),CONCATENATE("R5C",'MAPA DE RIESGO'!$P$41),"")</f>
        <v/>
      </c>
      <c r="R50" s="49" t="str">
        <f>IF(AND('MAPA DE RIESGO'!$Z$42="Muy Baja",'MAPA DE RIESGO'!$AB$42="Menor"),CONCATENATE("R5C",'MAPA DE RIESGO'!$P$42),"")</f>
        <v/>
      </c>
      <c r="S50" s="49" t="str">
        <f>IF(AND('MAPA DE RIESGO'!$Z$43="Muy Baja",'MAPA DE RIESGO'!$AB$43="Menor"),CONCATENATE("R5C",'MAPA DE RIESGO'!$P$43),"")</f>
        <v/>
      </c>
      <c r="T50" s="49" t="str">
        <f>IF(AND('MAPA DE RIESGO'!$Z$44="Muy Baja",'MAPA DE RIESGO'!$AB$44="Menor"),CONCATENATE("R5C",'MAPA DE RIESGO'!$P$44),"")</f>
        <v/>
      </c>
      <c r="U50" s="50" t="str">
        <f>IF(AND('MAPA DE RIESGO'!$Z$45="Muy Baja",'MAPA DE RIESGO'!$AB$45="Menor"),CONCATENATE("R5C",'MAPA DE RIESGO'!$P$45),"")</f>
        <v/>
      </c>
      <c r="V50" s="39" t="str">
        <f>IF(AND('MAPA DE RIESGO'!$Z$40="Muy Baja",'MAPA DE RIESGO'!$AB$40="Moderado"),CONCATENATE("R5C",'MAPA DE RIESGO'!$P$40),"")</f>
        <v/>
      </c>
      <c r="W50" s="40" t="str">
        <f>IF(AND('MAPA DE RIESGO'!$Z$41="Muy Baja",'MAPA DE RIESGO'!$AB$41="Moderado"),CONCATENATE("R5C",'MAPA DE RIESGO'!$P$41),"")</f>
        <v/>
      </c>
      <c r="X50" s="40" t="str">
        <f>IF(AND('MAPA DE RIESGO'!$Z$42="Muy Baja",'MAPA DE RIESGO'!$AB$42="Moderado"),CONCATENATE("R5C",'MAPA DE RIESGO'!$P$42),"")</f>
        <v/>
      </c>
      <c r="Y50" s="40" t="str">
        <f>IF(AND('MAPA DE RIESGO'!$Z$43="Muy Baja",'MAPA DE RIESGO'!$AB$43="Moderado"),CONCATENATE("R5C",'MAPA DE RIESGO'!$P$43),"")</f>
        <v/>
      </c>
      <c r="Z50" s="40" t="str">
        <f>IF(AND('MAPA DE RIESGO'!$Z$44="Muy Baja",'MAPA DE RIESGO'!$AB$44="Moderado"),CONCATENATE("R5C",'MAPA DE RIESGO'!$P$44),"")</f>
        <v/>
      </c>
      <c r="AA50" s="41" t="str">
        <f>IF(AND('MAPA DE RIESGO'!$Z$45="Muy Baja",'MAPA DE RIESGO'!$AB$45="Moderado"),CONCATENATE("R5C",'MAPA DE RIESGO'!$P$45),"")</f>
        <v/>
      </c>
      <c r="AB50" s="23" t="str">
        <f>IF(AND('MAPA DE RIESGO'!$Z$40="Muy Baja",'MAPA DE RIESGO'!$AB$40="Mayor"),CONCATENATE("R5C",'MAPA DE RIESGO'!$P$40),"")</f>
        <v/>
      </c>
      <c r="AC50" s="24" t="str">
        <f>IF(AND('MAPA DE RIESGO'!$Z$41="Muy Baja",'MAPA DE RIESGO'!$AB$41="Mayor"),CONCATENATE("R5C",'MAPA DE RIESGO'!$P$41),"")</f>
        <v/>
      </c>
      <c r="AD50" s="29" t="str">
        <f>IF(AND('MAPA DE RIESGO'!$Z$42="Muy Baja",'MAPA DE RIESGO'!$AB$42="Mayor"),CONCATENATE("R5C",'MAPA DE RIESGO'!$P$42),"")</f>
        <v/>
      </c>
      <c r="AE50" s="29" t="str">
        <f>IF(AND('MAPA DE RIESGO'!$Z$43="Muy Baja",'MAPA DE RIESGO'!$AB$43="Mayor"),CONCATENATE("R5C",'MAPA DE RIESGO'!$P$43),"")</f>
        <v/>
      </c>
      <c r="AF50" s="29" t="str">
        <f>IF(AND('MAPA DE RIESGO'!$Z$44="Muy Baja",'MAPA DE RIESGO'!$AB$44="Mayor"),CONCATENATE("R5C",'MAPA DE RIESGO'!$P$44),"")</f>
        <v/>
      </c>
      <c r="AG50" s="25" t="str">
        <f>IF(AND('MAPA DE RIESGO'!$Z$45="Muy Baja",'MAPA DE RIESGO'!$AB$45="Mayor"),CONCATENATE("R5C",'MAPA DE RIESGO'!$P$45),"")</f>
        <v/>
      </c>
      <c r="AH50" s="26" t="str">
        <f>IF(AND('MAPA DE RIESGO'!$Z$40="Muy Baja",'MAPA DE RIESGO'!$AB$40="Catastrófico"),CONCATENATE("R5C",'MAPA DE RIESGO'!$P$40),"")</f>
        <v/>
      </c>
      <c r="AI50" s="27" t="str">
        <f>IF(AND('MAPA DE RIESGO'!$Z$41="Muy Baja",'MAPA DE RIESGO'!$AB$41="Catastrófico"),CONCATENATE("R5C",'MAPA DE RIESGO'!$P$41),"")</f>
        <v/>
      </c>
      <c r="AJ50" s="27" t="str">
        <f>IF(AND('MAPA DE RIESGO'!$Z$42="Muy Baja",'MAPA DE RIESGO'!$AB$42="Catastrófico"),CONCATENATE("R5C",'MAPA DE RIESGO'!$P$42),"")</f>
        <v/>
      </c>
      <c r="AK50" s="27" t="str">
        <f>IF(AND('MAPA DE RIESGO'!$Z$43="Muy Baja",'MAPA DE RIESGO'!$AB$43="Catastrófico"),CONCATENATE("R5C",'MAPA DE RIESGO'!$P$43),"")</f>
        <v/>
      </c>
      <c r="AL50" s="27" t="str">
        <f>IF(AND('MAPA DE RIESGO'!$Z$44="Muy Baja",'MAPA DE RIESGO'!$AB$44="Catastrófico"),CONCATENATE("R5C",'MAPA DE RIESGO'!$P$44),"")</f>
        <v/>
      </c>
      <c r="AM50" s="28" t="str">
        <f>IF(AND('MAPA DE RIESGO'!$Z$45="Muy Baja",'MAPA DE RIESGO'!$AB$45="Catastrófico"),CONCATENATE("R5C",'MAPA DE RIESGO'!$P$45),"")</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426"/>
      <c r="C51" s="426"/>
      <c r="D51" s="427"/>
      <c r="E51" s="467"/>
      <c r="F51" s="468"/>
      <c r="G51" s="468"/>
      <c r="H51" s="468"/>
      <c r="I51" s="469"/>
      <c r="J51" s="48" t="str">
        <f>IF(AND('MAPA DE RIESGO'!$Z$46="Muy Baja",'MAPA DE RIESGO'!$AB$46="Leve"),CONCATENATE("R6C",'MAPA DE RIESGO'!$P$46),"")</f>
        <v/>
      </c>
      <c r="K51" s="49" t="str">
        <f>IF(AND('MAPA DE RIESGO'!$Z$47="Muy Baja",'MAPA DE RIESGO'!$AB$47="Leve"),CONCATENATE("R6C",'MAPA DE RIESGO'!$P$47),"")</f>
        <v/>
      </c>
      <c r="L51" s="49" t="str">
        <f>IF(AND('MAPA DE RIESGO'!$Z$48="Muy Baja",'MAPA DE RIESGO'!$AB$48="Leve"),CONCATENATE("R6C",'MAPA DE RIESGO'!$P$48),"")</f>
        <v/>
      </c>
      <c r="M51" s="49" t="str">
        <f>IF(AND('MAPA DE RIESGO'!$Z$49="Muy Baja",'MAPA DE RIESGO'!$AB$49="Leve"),CONCATENATE("R6C",'MAPA DE RIESGO'!$P$49),"")</f>
        <v/>
      </c>
      <c r="N51" s="49" t="str">
        <f>IF(AND('MAPA DE RIESGO'!$Z$50="Muy Baja",'MAPA DE RIESGO'!$AB$50="Leve"),CONCATENATE("R6C",'MAPA DE RIESGO'!$P$50),"")</f>
        <v/>
      </c>
      <c r="O51" s="50" t="str">
        <f>IF(AND('MAPA DE RIESGO'!$Z$51="Muy Baja",'MAPA DE RIESGO'!$AB$51="Leve"),CONCATENATE("R6C",'MAPA DE RIESGO'!$P$51),"")</f>
        <v/>
      </c>
      <c r="P51" s="48" t="str">
        <f>IF(AND('MAPA DE RIESGO'!$Z$46="Muy Baja",'MAPA DE RIESGO'!$AB$46="Menor"),CONCATENATE("R6C",'MAPA DE RIESGO'!$P$46),"")</f>
        <v/>
      </c>
      <c r="Q51" s="49" t="str">
        <f>IF(AND('MAPA DE RIESGO'!$Z$47="Muy Baja",'MAPA DE RIESGO'!$AB$47="Menor"),CONCATENATE("R6C",'MAPA DE RIESGO'!$P$47),"")</f>
        <v/>
      </c>
      <c r="R51" s="49" t="str">
        <f>IF(AND('MAPA DE RIESGO'!$Z$48="Muy Baja",'MAPA DE RIESGO'!$AB$48="Menor"),CONCATENATE("R6C",'MAPA DE RIESGO'!$P$48),"")</f>
        <v/>
      </c>
      <c r="S51" s="49" t="str">
        <f>IF(AND('MAPA DE RIESGO'!$Z$49="Muy Baja",'MAPA DE RIESGO'!$AB$49="Menor"),CONCATENATE("R6C",'MAPA DE RIESGO'!$P$49),"")</f>
        <v/>
      </c>
      <c r="T51" s="49" t="str">
        <f>IF(AND('MAPA DE RIESGO'!$Z$50="Muy Baja",'MAPA DE RIESGO'!$AB$50="Menor"),CONCATENATE("R6C",'MAPA DE RIESGO'!$P$50),"")</f>
        <v/>
      </c>
      <c r="U51" s="50" t="str">
        <f>IF(AND('MAPA DE RIESGO'!$Z$51="Muy Baja",'MAPA DE RIESGO'!$AB$51="Menor"),CONCATENATE("R6C",'MAPA DE RIESGO'!$P$51),"")</f>
        <v/>
      </c>
      <c r="V51" s="39" t="str">
        <f>IF(AND('MAPA DE RIESGO'!$Z$46="Muy Baja",'MAPA DE RIESGO'!$AB$46="Moderado"),CONCATENATE("R6C",'MAPA DE RIESGO'!$P$46),"")</f>
        <v/>
      </c>
      <c r="W51" s="40" t="str">
        <f>IF(AND('MAPA DE RIESGO'!$Z$47="Muy Baja",'MAPA DE RIESGO'!$AB$47="Moderado"),CONCATENATE("R6C",'MAPA DE RIESGO'!$P$47),"")</f>
        <v/>
      </c>
      <c r="X51" s="40" t="str">
        <f>IF(AND('MAPA DE RIESGO'!$Z$48="Muy Baja",'MAPA DE RIESGO'!$AB$48="Moderado"),CONCATENATE("R6C",'MAPA DE RIESGO'!$P$48),"")</f>
        <v/>
      </c>
      <c r="Y51" s="40" t="str">
        <f>IF(AND('MAPA DE RIESGO'!$Z$49="Muy Baja",'MAPA DE RIESGO'!$AB$49="Moderado"),CONCATENATE("R6C",'MAPA DE RIESGO'!$P$49),"")</f>
        <v/>
      </c>
      <c r="Z51" s="40" t="str">
        <f>IF(AND('MAPA DE RIESGO'!$Z$50="Muy Baja",'MAPA DE RIESGO'!$AB$50="Moderado"),CONCATENATE("R6C",'MAPA DE RIESGO'!$P$50),"")</f>
        <v/>
      </c>
      <c r="AA51" s="41" t="str">
        <f>IF(AND('MAPA DE RIESGO'!$Z$51="Muy Baja",'MAPA DE RIESGO'!$AB$51="Moderado"),CONCATENATE("R6C",'MAPA DE RIESGO'!$P$51),"")</f>
        <v/>
      </c>
      <c r="AB51" s="23" t="str">
        <f>IF(AND('MAPA DE RIESGO'!$Z$46="Muy Baja",'MAPA DE RIESGO'!$AB$46="Mayor"),CONCATENATE("R6C",'MAPA DE RIESGO'!$P$46),"")</f>
        <v/>
      </c>
      <c r="AC51" s="24" t="str">
        <f>IF(AND('MAPA DE RIESGO'!$Z$47="Muy Baja",'MAPA DE RIESGO'!$AB$47="Mayor"),CONCATENATE("R6C",'MAPA DE RIESGO'!$P$47),"")</f>
        <v/>
      </c>
      <c r="AD51" s="29" t="str">
        <f>IF(AND('MAPA DE RIESGO'!$Z$48="Muy Baja",'MAPA DE RIESGO'!$AB$48="Mayor"),CONCATENATE("R6C",'MAPA DE RIESGO'!$P$48),"")</f>
        <v/>
      </c>
      <c r="AE51" s="29" t="str">
        <f>IF(AND('MAPA DE RIESGO'!$Z$49="Muy Baja",'MAPA DE RIESGO'!$AB$49="Mayor"),CONCATENATE("R6C",'MAPA DE RIESGO'!$P$49),"")</f>
        <v/>
      </c>
      <c r="AF51" s="29" t="str">
        <f>IF(AND('MAPA DE RIESGO'!$Z$50="Muy Baja",'MAPA DE RIESGO'!$AB$50="Mayor"),CONCATENATE("R6C",'MAPA DE RIESGO'!$P$50),"")</f>
        <v/>
      </c>
      <c r="AG51" s="25" t="str">
        <f>IF(AND('MAPA DE RIESGO'!$Z$51="Muy Baja",'MAPA DE RIESGO'!$AB$51="Mayor"),CONCATENATE("R6C",'MAPA DE RIESGO'!$P$51),"")</f>
        <v/>
      </c>
      <c r="AH51" s="26" t="str">
        <f>IF(AND('MAPA DE RIESGO'!$Z$46="Muy Baja",'MAPA DE RIESGO'!$AB$46="Catastrófico"),CONCATENATE("R6C",'MAPA DE RIESGO'!$P$46),"")</f>
        <v/>
      </c>
      <c r="AI51" s="27" t="str">
        <f>IF(AND('MAPA DE RIESGO'!$Z$47="Muy Baja",'MAPA DE RIESGO'!$AB$47="Catastrófico"),CONCATENATE("R6C",'MAPA DE RIESGO'!$P$47),"")</f>
        <v/>
      </c>
      <c r="AJ51" s="27" t="str">
        <f>IF(AND('MAPA DE RIESGO'!$Z$48="Muy Baja",'MAPA DE RIESGO'!$AB$48="Catastrófico"),CONCATENATE("R6C",'MAPA DE RIESGO'!$P$48),"")</f>
        <v/>
      </c>
      <c r="AK51" s="27" t="str">
        <f>IF(AND('MAPA DE RIESGO'!$Z$49="Muy Baja",'MAPA DE RIESGO'!$AB$49="Catastrófico"),CONCATENATE("R6C",'MAPA DE RIESGO'!$P$49),"")</f>
        <v/>
      </c>
      <c r="AL51" s="27" t="str">
        <f>IF(AND('MAPA DE RIESGO'!$Z$50="Muy Baja",'MAPA DE RIESGO'!$AB$50="Catastrófico"),CONCATENATE("R6C",'MAPA DE RIESGO'!$P$50),"")</f>
        <v/>
      </c>
      <c r="AM51" s="28" t="str">
        <f>IF(AND('MAPA DE RIESGO'!$Z$51="Muy Baja",'MAPA DE RIESGO'!$AB$51="Catastrófico"),CONCATENATE("R6C",'MAPA DE RIESGO'!$P$51),"")</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426"/>
      <c r="C52" s="426"/>
      <c r="D52" s="427"/>
      <c r="E52" s="467"/>
      <c r="F52" s="468"/>
      <c r="G52" s="468"/>
      <c r="H52" s="468"/>
      <c r="I52" s="469"/>
      <c r="J52" s="48" t="str">
        <f>IF(AND('MAPA DE RIESGO'!$Z$52="Muy Baja",'MAPA DE RIESGO'!$AB$52="Leve"),CONCATENATE("R7C",'MAPA DE RIESGO'!$P$52),"")</f>
        <v/>
      </c>
      <c r="K52" s="49" t="str">
        <f>IF(AND('MAPA DE RIESGO'!$Z$53="Muy Baja",'MAPA DE RIESGO'!$AB$53="Leve"),CONCATENATE("R7C",'MAPA DE RIESGO'!$P$53),"")</f>
        <v/>
      </c>
      <c r="L52" s="49" t="str">
        <f>IF(AND('MAPA DE RIESGO'!$Z$54="Muy Baja",'MAPA DE RIESGO'!$AB$54="Leve"),CONCATENATE("R7C",'MAPA DE RIESGO'!$P$54),"")</f>
        <v/>
      </c>
      <c r="M52" s="49" t="str">
        <f>IF(AND('MAPA DE RIESGO'!$Z$55="Muy Baja",'MAPA DE RIESGO'!$AB$55="Leve"),CONCATENATE("R7C",'MAPA DE RIESGO'!$P$55),"")</f>
        <v/>
      </c>
      <c r="N52" s="49" t="str">
        <f>IF(AND('MAPA DE RIESGO'!$Z$56="Muy Baja",'MAPA DE RIESGO'!$AB$56="Leve"),CONCATENATE("R7C",'MAPA DE RIESGO'!$P$56),"")</f>
        <v/>
      </c>
      <c r="O52" s="50" t="str">
        <f>IF(AND('MAPA DE RIESGO'!$Z$57="Muy Baja",'MAPA DE RIESGO'!$AB$57="Leve"),CONCATENATE("R7C",'MAPA DE RIESGO'!$P$57),"")</f>
        <v/>
      </c>
      <c r="P52" s="48" t="str">
        <f>IF(AND('MAPA DE RIESGO'!$Z$52="Muy Baja",'MAPA DE RIESGO'!$AB$52="Menor"),CONCATENATE("R7C",'MAPA DE RIESGO'!$P$52),"")</f>
        <v/>
      </c>
      <c r="Q52" s="49" t="str">
        <f>IF(AND('MAPA DE RIESGO'!$Z$53="Muy Baja",'MAPA DE RIESGO'!$AB$53="Menor"),CONCATENATE("R7C",'MAPA DE RIESGO'!$P$53),"")</f>
        <v/>
      </c>
      <c r="R52" s="49" t="str">
        <f>IF(AND('MAPA DE RIESGO'!$Z$54="Muy Baja",'MAPA DE RIESGO'!$AB$54="Menor"),CONCATENATE("R7C",'MAPA DE RIESGO'!$P$54),"")</f>
        <v/>
      </c>
      <c r="S52" s="49" t="str">
        <f>IF(AND('MAPA DE RIESGO'!$Z$55="Muy Baja",'MAPA DE RIESGO'!$AB$55="Menor"),CONCATENATE("R7C",'MAPA DE RIESGO'!$P$55),"")</f>
        <v/>
      </c>
      <c r="T52" s="49" t="str">
        <f>IF(AND('MAPA DE RIESGO'!$Z$56="Muy Baja",'MAPA DE RIESGO'!$AB$56="Menor"),CONCATENATE("R7C",'MAPA DE RIESGO'!$P$56),"")</f>
        <v/>
      </c>
      <c r="U52" s="50" t="str">
        <f>IF(AND('MAPA DE RIESGO'!$Z$57="Muy Baja",'MAPA DE RIESGO'!$AB$57="Menor"),CONCATENATE("R7C",'MAPA DE RIESGO'!$P$57),"")</f>
        <v/>
      </c>
      <c r="V52" s="39" t="str">
        <f>IF(AND('MAPA DE RIESGO'!$Z$52="Muy Baja",'MAPA DE RIESGO'!$AB$52="Moderado"),CONCATENATE("R7C",'MAPA DE RIESGO'!$P$52),"")</f>
        <v/>
      </c>
      <c r="W52" s="40" t="str">
        <f>IF(AND('MAPA DE RIESGO'!$Z$53="Muy Baja",'MAPA DE RIESGO'!$AB$53="Moderado"),CONCATENATE("R7C",'MAPA DE RIESGO'!$P$53),"")</f>
        <v/>
      </c>
      <c r="X52" s="40" t="str">
        <f>IF(AND('MAPA DE RIESGO'!$Z$54="Muy Baja",'MAPA DE RIESGO'!$AB$54="Moderado"),CONCATENATE("R7C",'MAPA DE RIESGO'!$P$54),"")</f>
        <v/>
      </c>
      <c r="Y52" s="40" t="str">
        <f>IF(AND('MAPA DE RIESGO'!$Z$55="Muy Baja",'MAPA DE RIESGO'!$AB$55="Moderado"),CONCATENATE("R7C",'MAPA DE RIESGO'!$P$55),"")</f>
        <v/>
      </c>
      <c r="Z52" s="40" t="str">
        <f>IF(AND('MAPA DE RIESGO'!$Z$56="Muy Baja",'MAPA DE RIESGO'!$AB$56="Moderado"),CONCATENATE("R7C",'MAPA DE RIESGO'!$P$56),"")</f>
        <v/>
      </c>
      <c r="AA52" s="41" t="str">
        <f>IF(AND('MAPA DE RIESGO'!$Z$57="Muy Baja",'MAPA DE RIESGO'!$AB$57="Moderado"),CONCATENATE("R7C",'MAPA DE RIESGO'!$P$57),"")</f>
        <v/>
      </c>
      <c r="AB52" s="23" t="str">
        <f>IF(AND('MAPA DE RIESGO'!$Z$52="Muy Baja",'MAPA DE RIESGO'!$AB$52="Mayor"),CONCATENATE("R7C",'MAPA DE RIESGO'!$P$52),"")</f>
        <v/>
      </c>
      <c r="AC52" s="24" t="str">
        <f>IF(AND('MAPA DE RIESGO'!$Z$53="Muy Baja",'MAPA DE RIESGO'!$AB$53="Mayor"),CONCATENATE("R7C",'MAPA DE RIESGO'!$P$53),"")</f>
        <v/>
      </c>
      <c r="AD52" s="29" t="str">
        <f>IF(AND('MAPA DE RIESGO'!$Z$54="Muy Baja",'MAPA DE RIESGO'!$AB$54="Mayor"),CONCATENATE("R7C",'MAPA DE RIESGO'!$P$54),"")</f>
        <v/>
      </c>
      <c r="AE52" s="29" t="str">
        <f>IF(AND('MAPA DE RIESGO'!$Z$55="Muy Baja",'MAPA DE RIESGO'!$AB$55="Mayor"),CONCATENATE("R7C",'MAPA DE RIESGO'!$P$55),"")</f>
        <v/>
      </c>
      <c r="AF52" s="29" t="str">
        <f>IF(AND('MAPA DE RIESGO'!$Z$56="Muy Baja",'MAPA DE RIESGO'!$AB$56="Mayor"),CONCATENATE("R7C",'MAPA DE RIESGO'!$P$56),"")</f>
        <v/>
      </c>
      <c r="AG52" s="25" t="str">
        <f>IF(AND('MAPA DE RIESGO'!$Z$57="Muy Baja",'MAPA DE RIESGO'!$AB$57="Mayor"),CONCATENATE("R7C",'MAPA DE RIESGO'!$P$57),"")</f>
        <v/>
      </c>
      <c r="AH52" s="26" t="str">
        <f>IF(AND('MAPA DE RIESGO'!$Z$52="Muy Baja",'MAPA DE RIESGO'!$AB$52="Catastrófico"),CONCATENATE("R7C",'MAPA DE RIESGO'!$P$52),"")</f>
        <v/>
      </c>
      <c r="AI52" s="27" t="str">
        <f>IF(AND('MAPA DE RIESGO'!$Z$53="Muy Baja",'MAPA DE RIESGO'!$AB$53="Catastrófico"),CONCATENATE("R7C",'MAPA DE RIESGO'!$P$53),"")</f>
        <v/>
      </c>
      <c r="AJ52" s="27" t="str">
        <f>IF(AND('MAPA DE RIESGO'!$Z$54="Muy Baja",'MAPA DE RIESGO'!$AB$54="Catastrófico"),CONCATENATE("R7C",'MAPA DE RIESGO'!$P$54),"")</f>
        <v/>
      </c>
      <c r="AK52" s="27" t="str">
        <f>IF(AND('MAPA DE RIESGO'!$Z$55="Muy Baja",'MAPA DE RIESGO'!$AB$55="Catastrófico"),CONCATENATE("R7C",'MAPA DE RIESGO'!$P$55),"")</f>
        <v/>
      </c>
      <c r="AL52" s="27" t="str">
        <f>IF(AND('MAPA DE RIESGO'!$Z$56="Muy Baja",'MAPA DE RIESGO'!$AB$56="Catastrófico"),CONCATENATE("R7C",'MAPA DE RIESGO'!$P$56),"")</f>
        <v/>
      </c>
      <c r="AM52" s="28" t="str">
        <f>IF(AND('MAPA DE RIESGO'!$Z$57="Muy Baja",'MAPA DE RIESGO'!$AB$57="Catastrófico"),CONCATENATE("R7C",'MAPA DE RIESGO'!$P$57),"")</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426"/>
      <c r="C53" s="426"/>
      <c r="D53" s="427"/>
      <c r="E53" s="467"/>
      <c r="F53" s="468"/>
      <c r="G53" s="468"/>
      <c r="H53" s="468"/>
      <c r="I53" s="469"/>
      <c r="J53" s="48" t="str">
        <f>IF(AND('MAPA DE RIESGO'!$Z$58="Muy Baja",'MAPA DE RIESGO'!$AB$58="Leve"),CONCATENATE("R8C",'MAPA DE RIESGO'!$P$58),"")</f>
        <v/>
      </c>
      <c r="K53" s="49" t="str">
        <f>IF(AND('MAPA DE RIESGO'!$Z$59="Muy Baja",'MAPA DE RIESGO'!$AB$59="Leve"),CONCATENATE("R8C",'MAPA DE RIESGO'!$P$59),"")</f>
        <v/>
      </c>
      <c r="L53" s="49" t="str">
        <f>IF(AND('MAPA DE RIESGO'!$Z$60="Muy Baja",'MAPA DE RIESGO'!$AB$60="Leve"),CONCATENATE("R8C",'MAPA DE RIESGO'!$P$60),"")</f>
        <v/>
      </c>
      <c r="M53" s="49" t="str">
        <f>IF(AND('MAPA DE RIESGO'!$Z$61="Muy Baja",'MAPA DE RIESGO'!$AB$61="Leve"),CONCATENATE("R8C",'MAPA DE RIESGO'!$P$61),"")</f>
        <v/>
      </c>
      <c r="N53" s="49" t="str">
        <f>IF(AND('MAPA DE RIESGO'!$Z$62="Muy Baja",'MAPA DE RIESGO'!$AB$62="Leve"),CONCATENATE("R8C",'MAPA DE RIESGO'!$P$62),"")</f>
        <v/>
      </c>
      <c r="O53" s="50" t="str">
        <f>IF(AND('MAPA DE RIESGO'!$Z$63="Muy Baja",'MAPA DE RIESGO'!$AB$63="Leve"),CONCATENATE("R8C",'MAPA DE RIESGO'!$P$63),"")</f>
        <v/>
      </c>
      <c r="P53" s="48" t="str">
        <f>IF(AND('MAPA DE RIESGO'!$Z$58="Muy Baja",'MAPA DE RIESGO'!$AB$58="Menor"),CONCATENATE("R8C",'MAPA DE RIESGO'!$P$58),"")</f>
        <v/>
      </c>
      <c r="Q53" s="49" t="str">
        <f>IF(AND('MAPA DE RIESGO'!$Z$59="Muy Baja",'MAPA DE RIESGO'!$AB$59="Menor"),CONCATENATE("R8C",'MAPA DE RIESGO'!$P$59),"")</f>
        <v/>
      </c>
      <c r="R53" s="49" t="str">
        <f>IF(AND('MAPA DE RIESGO'!$Z$60="Muy Baja",'MAPA DE RIESGO'!$AB$60="Menor"),CONCATENATE("R8C",'MAPA DE RIESGO'!$P$60),"")</f>
        <v/>
      </c>
      <c r="S53" s="49" t="str">
        <f>IF(AND('MAPA DE RIESGO'!$Z$61="Muy Baja",'MAPA DE RIESGO'!$AB$61="Menor"),CONCATENATE("R8C",'MAPA DE RIESGO'!$P$61),"")</f>
        <v/>
      </c>
      <c r="T53" s="49" t="str">
        <f>IF(AND('MAPA DE RIESGO'!$Z$62="Muy Baja",'MAPA DE RIESGO'!$AB$62="Menor"),CONCATENATE("R8C",'MAPA DE RIESGO'!$P$62),"")</f>
        <v/>
      </c>
      <c r="U53" s="50" t="str">
        <f>IF(AND('MAPA DE RIESGO'!$Z$63="Muy Baja",'MAPA DE RIESGO'!$AB$63="Menor"),CONCATENATE("R8C",'MAPA DE RIESGO'!$P$63),"")</f>
        <v/>
      </c>
      <c r="V53" s="39" t="str">
        <f>IF(AND('MAPA DE RIESGO'!$Z$58="Muy Baja",'MAPA DE RIESGO'!$AB$58="Moderado"),CONCATENATE("R8C",'MAPA DE RIESGO'!$P$58),"")</f>
        <v/>
      </c>
      <c r="W53" s="40" t="str">
        <f>IF(AND('MAPA DE RIESGO'!$Z$59="Muy Baja",'MAPA DE RIESGO'!$AB$59="Moderado"),CONCATENATE("R8C",'MAPA DE RIESGO'!$P$59),"")</f>
        <v/>
      </c>
      <c r="X53" s="40" t="str">
        <f>IF(AND('MAPA DE RIESGO'!$Z$60="Muy Baja",'MAPA DE RIESGO'!$AB$60="Moderado"),CONCATENATE("R8C",'MAPA DE RIESGO'!$P$60),"")</f>
        <v/>
      </c>
      <c r="Y53" s="40" t="str">
        <f>IF(AND('MAPA DE RIESGO'!$Z$61="Muy Baja",'MAPA DE RIESGO'!$AB$61="Moderado"),CONCATENATE("R8C",'MAPA DE RIESGO'!$P$61),"")</f>
        <v/>
      </c>
      <c r="Z53" s="40" t="str">
        <f>IF(AND('MAPA DE RIESGO'!$Z$62="Muy Baja",'MAPA DE RIESGO'!$AB$62="Moderado"),CONCATENATE("R8C",'MAPA DE RIESGO'!$P$62),"")</f>
        <v/>
      </c>
      <c r="AA53" s="41" t="str">
        <f>IF(AND('MAPA DE RIESGO'!$Z$63="Muy Baja",'MAPA DE RIESGO'!$AB$63="Moderado"),CONCATENATE("R8C",'MAPA DE RIESGO'!$P$63),"")</f>
        <v/>
      </c>
      <c r="AB53" s="23" t="str">
        <f>IF(AND('MAPA DE RIESGO'!$Z$58="Muy Baja",'MAPA DE RIESGO'!$AB$58="Mayor"),CONCATENATE("R8C",'MAPA DE RIESGO'!$P$58),"")</f>
        <v/>
      </c>
      <c r="AC53" s="24" t="str">
        <f>IF(AND('MAPA DE RIESGO'!$Z$59="Muy Baja",'MAPA DE RIESGO'!$AB$59="Mayor"),CONCATENATE("R8C",'MAPA DE RIESGO'!$P$59),"")</f>
        <v/>
      </c>
      <c r="AD53" s="29" t="str">
        <f>IF(AND('MAPA DE RIESGO'!$Z$60="Muy Baja",'MAPA DE RIESGO'!$AB$60="Mayor"),CONCATENATE("R8C",'MAPA DE RIESGO'!$P$60),"")</f>
        <v/>
      </c>
      <c r="AE53" s="29" t="str">
        <f>IF(AND('MAPA DE RIESGO'!$Z$61="Muy Baja",'MAPA DE RIESGO'!$AB$61="Mayor"),CONCATENATE("R8C",'MAPA DE RIESGO'!$P$61),"")</f>
        <v/>
      </c>
      <c r="AF53" s="29" t="str">
        <f>IF(AND('MAPA DE RIESGO'!$Z$62="Muy Baja",'MAPA DE RIESGO'!$AB$62="Mayor"),CONCATENATE("R8C",'MAPA DE RIESGO'!$P$62),"")</f>
        <v/>
      </c>
      <c r="AG53" s="25" t="str">
        <f>IF(AND('MAPA DE RIESGO'!$Z$63="Muy Baja",'MAPA DE RIESGO'!$AB$63="Mayor"),CONCATENATE("R8C",'MAPA DE RIESGO'!$P$63),"")</f>
        <v/>
      </c>
      <c r="AH53" s="26" t="str">
        <f>IF(AND('MAPA DE RIESGO'!$Z$58="Muy Baja",'MAPA DE RIESGO'!$AB$58="Catastrófico"),CONCATENATE("R8C",'MAPA DE RIESGO'!$P$58),"")</f>
        <v/>
      </c>
      <c r="AI53" s="27" t="str">
        <f>IF(AND('MAPA DE RIESGO'!$Z$59="Muy Baja",'MAPA DE RIESGO'!$AB$59="Catastrófico"),CONCATENATE("R8C",'MAPA DE RIESGO'!$P$59),"")</f>
        <v/>
      </c>
      <c r="AJ53" s="27" t="str">
        <f>IF(AND('MAPA DE RIESGO'!$Z$60="Muy Baja",'MAPA DE RIESGO'!$AB$60="Catastrófico"),CONCATENATE("R8C",'MAPA DE RIESGO'!$P$60),"")</f>
        <v/>
      </c>
      <c r="AK53" s="27" t="str">
        <f>IF(AND('MAPA DE RIESGO'!$Z$61="Muy Baja",'MAPA DE RIESGO'!$AB$61="Catastrófico"),CONCATENATE("R8C",'MAPA DE RIESGO'!$P$61),"")</f>
        <v/>
      </c>
      <c r="AL53" s="27" t="str">
        <f>IF(AND('MAPA DE RIESGO'!$Z$62="Muy Baja",'MAPA DE RIESGO'!$AB$62="Catastrófico"),CONCATENATE("R8C",'MAPA DE RIESGO'!$P$62),"")</f>
        <v/>
      </c>
      <c r="AM53" s="28" t="str">
        <f>IF(AND('MAPA DE RIESGO'!$Z$63="Muy Baja",'MAPA DE RIESGO'!$AB$63="Catastrófico"),CONCATENATE("R8C",'MAPA DE RIESGO'!$P$63),"")</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426"/>
      <c r="C54" s="426"/>
      <c r="D54" s="427"/>
      <c r="E54" s="467"/>
      <c r="F54" s="468"/>
      <c r="G54" s="468"/>
      <c r="H54" s="468"/>
      <c r="I54" s="469"/>
      <c r="J54" s="48" t="str">
        <f>IF(AND('MAPA DE RIESGO'!$Z$64="Muy Baja",'MAPA DE RIESGO'!$AB$64="Leve"),CONCATENATE("R9C",'MAPA DE RIESGO'!$P$64),"")</f>
        <v/>
      </c>
      <c r="K54" s="49" t="str">
        <f>IF(AND('MAPA DE RIESGO'!$Z$65="Muy Baja",'MAPA DE RIESGO'!$AB$65="Leve"),CONCATENATE("R9C",'MAPA DE RIESGO'!$P$65),"")</f>
        <v/>
      </c>
      <c r="L54" s="49" t="str">
        <f>IF(AND('MAPA DE RIESGO'!$Z$66="Muy Baja",'MAPA DE RIESGO'!$AB$66="Leve"),CONCATENATE("R9C",'MAPA DE RIESGO'!$P$66),"")</f>
        <v/>
      </c>
      <c r="M54" s="49" t="str">
        <f>IF(AND('MAPA DE RIESGO'!$Z$67="Muy Baja",'MAPA DE RIESGO'!$AB$67="Leve"),CONCATENATE("R9C",'MAPA DE RIESGO'!$P$67),"")</f>
        <v/>
      </c>
      <c r="N54" s="49" t="str">
        <f>IF(AND('MAPA DE RIESGO'!$Z$68="Muy Baja",'MAPA DE RIESGO'!$AB$68="Leve"),CONCATENATE("R9C",'MAPA DE RIESGO'!$P$68),"")</f>
        <v/>
      </c>
      <c r="O54" s="50" t="str">
        <f>IF(AND('MAPA DE RIESGO'!$Z$69="Muy Baja",'MAPA DE RIESGO'!$AB$69="Leve"),CONCATENATE("R9C",'MAPA DE RIESGO'!$P$69),"")</f>
        <v/>
      </c>
      <c r="P54" s="48" t="str">
        <f>IF(AND('MAPA DE RIESGO'!$Z$64="Muy Baja",'MAPA DE RIESGO'!$AB$64="Menor"),CONCATENATE("R9C",'MAPA DE RIESGO'!$P$64),"")</f>
        <v/>
      </c>
      <c r="Q54" s="49" t="str">
        <f>IF(AND('MAPA DE RIESGO'!$Z$65="Muy Baja",'MAPA DE RIESGO'!$AB$65="Menor"),CONCATENATE("R9C",'MAPA DE RIESGO'!$P$65),"")</f>
        <v/>
      </c>
      <c r="R54" s="49" t="str">
        <f>IF(AND('MAPA DE RIESGO'!$Z$66="Muy Baja",'MAPA DE RIESGO'!$AB$66="Menor"),CONCATENATE("R9C",'MAPA DE RIESGO'!$P$66),"")</f>
        <v/>
      </c>
      <c r="S54" s="49" t="str">
        <f>IF(AND('MAPA DE RIESGO'!$Z$67="Muy Baja",'MAPA DE RIESGO'!$AB$67="Menor"),CONCATENATE("R9C",'MAPA DE RIESGO'!$P$67),"")</f>
        <v/>
      </c>
      <c r="T54" s="49" t="str">
        <f>IF(AND('MAPA DE RIESGO'!$Z$68="Muy Baja",'MAPA DE RIESGO'!$AB$68="Menor"),CONCATENATE("R9C",'MAPA DE RIESGO'!$P$68),"")</f>
        <v/>
      </c>
      <c r="U54" s="50" t="str">
        <f>IF(AND('MAPA DE RIESGO'!$Z$69="Muy Baja",'MAPA DE RIESGO'!$AB$69="Menor"),CONCATENATE("R9C",'MAPA DE RIESGO'!$P$69),"")</f>
        <v/>
      </c>
      <c r="V54" s="39" t="str">
        <f>IF(AND('MAPA DE RIESGO'!$Z$64="Muy Baja",'MAPA DE RIESGO'!$AB$64="Moderado"),CONCATENATE("R9C",'MAPA DE RIESGO'!$P$64),"")</f>
        <v/>
      </c>
      <c r="W54" s="40" t="str">
        <f>IF(AND('MAPA DE RIESGO'!$Z$65="Muy Baja",'MAPA DE RIESGO'!$AB$65="Moderado"),CONCATENATE("R9C",'MAPA DE RIESGO'!$P$65),"")</f>
        <v/>
      </c>
      <c r="X54" s="40" t="str">
        <f>IF(AND('MAPA DE RIESGO'!$Z$66="Muy Baja",'MAPA DE RIESGO'!$AB$66="Moderado"),CONCATENATE("R9C",'MAPA DE RIESGO'!$P$66),"")</f>
        <v/>
      </c>
      <c r="Y54" s="40" t="str">
        <f>IF(AND('MAPA DE RIESGO'!$Z$67="Muy Baja",'MAPA DE RIESGO'!$AB$67="Moderado"),CONCATENATE("R9C",'MAPA DE RIESGO'!$P$67),"")</f>
        <v/>
      </c>
      <c r="Z54" s="40" t="str">
        <f>IF(AND('MAPA DE RIESGO'!$Z$68="Muy Baja",'MAPA DE RIESGO'!$AB$68="Moderado"),CONCATENATE("R9C",'MAPA DE RIESGO'!$P$68),"")</f>
        <v/>
      </c>
      <c r="AA54" s="41" t="str">
        <f>IF(AND('MAPA DE RIESGO'!$Z$69="Muy Baja",'MAPA DE RIESGO'!$AB$69="Moderado"),CONCATENATE("R9C",'MAPA DE RIESGO'!$P$69),"")</f>
        <v/>
      </c>
      <c r="AB54" s="23" t="str">
        <f>IF(AND('MAPA DE RIESGO'!$Z$64="Muy Baja",'MAPA DE RIESGO'!$AB$64="Mayor"),CONCATENATE("R9C",'MAPA DE RIESGO'!$P$64),"")</f>
        <v/>
      </c>
      <c r="AC54" s="24" t="str">
        <f>IF(AND('MAPA DE RIESGO'!$Z$65="Muy Baja",'MAPA DE RIESGO'!$AB$65="Mayor"),CONCATENATE("R9C",'MAPA DE RIESGO'!$P$65),"")</f>
        <v/>
      </c>
      <c r="AD54" s="29" t="str">
        <f>IF(AND('MAPA DE RIESGO'!$Z$66="Muy Baja",'MAPA DE RIESGO'!$AB$66="Mayor"),CONCATENATE("R9C",'MAPA DE RIESGO'!$P$66),"")</f>
        <v/>
      </c>
      <c r="AE54" s="29" t="str">
        <f>IF(AND('MAPA DE RIESGO'!$Z$67="Muy Baja",'MAPA DE RIESGO'!$AB$67="Mayor"),CONCATENATE("R9C",'MAPA DE RIESGO'!$P$67),"")</f>
        <v/>
      </c>
      <c r="AF54" s="29" t="str">
        <f>IF(AND('MAPA DE RIESGO'!$Z$68="Muy Baja",'MAPA DE RIESGO'!$AB$68="Mayor"),CONCATENATE("R9C",'MAPA DE RIESGO'!$P$68),"")</f>
        <v/>
      </c>
      <c r="AG54" s="25" t="str">
        <f>IF(AND('MAPA DE RIESGO'!$Z$69="Muy Baja",'MAPA DE RIESGO'!$AB$69="Mayor"),CONCATENATE("R9C",'MAPA DE RIESGO'!$P$69),"")</f>
        <v/>
      </c>
      <c r="AH54" s="26" t="str">
        <f>IF(AND('MAPA DE RIESGO'!$Z$64="Muy Baja",'MAPA DE RIESGO'!$AB$64="Catastrófico"),CONCATENATE("R9C",'MAPA DE RIESGO'!$P$64),"")</f>
        <v/>
      </c>
      <c r="AI54" s="27" t="str">
        <f>IF(AND('MAPA DE RIESGO'!$Z$65="Muy Baja",'MAPA DE RIESGO'!$AB$65="Catastrófico"),CONCATENATE("R9C",'MAPA DE RIESGO'!$P$65),"")</f>
        <v/>
      </c>
      <c r="AJ54" s="27" t="str">
        <f>IF(AND('MAPA DE RIESGO'!$Z$66="Muy Baja",'MAPA DE RIESGO'!$AB$66="Catastrófico"),CONCATENATE("R9C",'MAPA DE RIESGO'!$P$66),"")</f>
        <v/>
      </c>
      <c r="AK54" s="27" t="str">
        <f>IF(AND('MAPA DE RIESGO'!$Z$67="Muy Baja",'MAPA DE RIESGO'!$AB$67="Catastrófico"),CONCATENATE("R9C",'MAPA DE RIESGO'!$P$67),"")</f>
        <v/>
      </c>
      <c r="AL54" s="27" t="str">
        <f>IF(AND('MAPA DE RIESGO'!$Z$68="Muy Baja",'MAPA DE RIESGO'!$AB$68="Catastrófico"),CONCATENATE("R9C",'MAPA DE RIESGO'!$P$68),"")</f>
        <v/>
      </c>
      <c r="AM54" s="28" t="str">
        <f>IF(AND('MAPA DE RIESGO'!$Z$69="Muy Baja",'MAPA DE RIESGO'!$AB$69="Catastrófico"),CONCATENATE("R9C",'MAPA DE RIESGO'!$P$69),"")</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426"/>
      <c r="C55" s="426"/>
      <c r="D55" s="427"/>
      <c r="E55" s="470"/>
      <c r="F55" s="471"/>
      <c r="G55" s="471"/>
      <c r="H55" s="471"/>
      <c r="I55" s="472"/>
      <c r="J55" s="51" t="str">
        <f>IF(AND('MAPA DE RIESGO'!$Z$70="Muy Baja",'MAPA DE RIESGO'!$AB$70="Leve"),CONCATENATE("R10C",'MAPA DE RIESGO'!$P$70),"")</f>
        <v/>
      </c>
      <c r="K55" s="52" t="str">
        <f>IF(AND('MAPA DE RIESGO'!$Z$71="Muy Baja",'MAPA DE RIESGO'!$AB$71="Leve"),CONCATENATE("R10C",'MAPA DE RIESGO'!$P$71),"")</f>
        <v/>
      </c>
      <c r="L55" s="52" t="str">
        <f>IF(AND('MAPA DE RIESGO'!$Z$72="Muy Baja",'MAPA DE RIESGO'!$AB$72="Leve"),CONCATENATE("R10C",'MAPA DE RIESGO'!$P$72),"")</f>
        <v/>
      </c>
      <c r="M55" s="52" t="str">
        <f>IF(AND('MAPA DE RIESGO'!$Z$73="Muy Baja",'MAPA DE RIESGO'!$AB$73="Leve"),CONCATENATE("R10C",'MAPA DE RIESGO'!$P$73),"")</f>
        <v/>
      </c>
      <c r="N55" s="52" t="str">
        <f>IF(AND('MAPA DE RIESGO'!$Z$74="Muy Baja",'MAPA DE RIESGO'!$AB$74="Leve"),CONCATENATE("R10C",'MAPA DE RIESGO'!$P$74),"")</f>
        <v/>
      </c>
      <c r="O55" s="53" t="str">
        <f>IF(AND('MAPA DE RIESGO'!$Z$75="Muy Baja",'MAPA DE RIESGO'!$AB$75="Leve"),CONCATENATE("R10C",'MAPA DE RIESGO'!$P$75),"")</f>
        <v/>
      </c>
      <c r="P55" s="51" t="str">
        <f>IF(AND('MAPA DE RIESGO'!$Z$70="Muy Baja",'MAPA DE RIESGO'!$AB$70="Menor"),CONCATENATE("R10C",'MAPA DE RIESGO'!$P$70),"")</f>
        <v/>
      </c>
      <c r="Q55" s="52" t="str">
        <f>IF(AND('MAPA DE RIESGO'!$Z$71="Muy Baja",'MAPA DE RIESGO'!$AB$71="Menor"),CONCATENATE("R10C",'MAPA DE RIESGO'!$P$71),"")</f>
        <v/>
      </c>
      <c r="R55" s="52" t="str">
        <f>IF(AND('MAPA DE RIESGO'!$Z$72="Muy Baja",'MAPA DE RIESGO'!$AB$72="Menor"),CONCATENATE("R10C",'MAPA DE RIESGO'!$P$72),"")</f>
        <v/>
      </c>
      <c r="S55" s="52" t="str">
        <f>IF(AND('MAPA DE RIESGO'!$Z$73="Muy Baja",'MAPA DE RIESGO'!$AB$73="Menor"),CONCATENATE("R10C",'MAPA DE RIESGO'!$P$73),"")</f>
        <v/>
      </c>
      <c r="T55" s="52" t="str">
        <f>IF(AND('MAPA DE RIESGO'!$Z$74="Muy Baja",'MAPA DE RIESGO'!$AB$74="Menor"),CONCATENATE("R10C",'MAPA DE RIESGO'!$P$74),"")</f>
        <v/>
      </c>
      <c r="U55" s="53" t="str">
        <f>IF(AND('MAPA DE RIESGO'!$Z$75="Muy Baja",'MAPA DE RIESGO'!$AB$75="Menor"),CONCATENATE("R10C",'MAPA DE RIESGO'!$P$75),"")</f>
        <v/>
      </c>
      <c r="V55" s="42" t="str">
        <f>IF(AND('MAPA DE RIESGO'!$Z$70="Muy Baja",'MAPA DE RIESGO'!$AB$70="Moderado"),CONCATENATE("R10C",'MAPA DE RIESGO'!$P$70),"")</f>
        <v/>
      </c>
      <c r="W55" s="43" t="str">
        <f>IF(AND('MAPA DE RIESGO'!$Z$71="Muy Baja",'MAPA DE RIESGO'!$AB$71="Moderado"),CONCATENATE("R10C",'MAPA DE RIESGO'!$P$71),"")</f>
        <v/>
      </c>
      <c r="X55" s="43" t="str">
        <f>IF(AND('MAPA DE RIESGO'!$Z$72="Muy Baja",'MAPA DE RIESGO'!$AB$72="Moderado"),CONCATENATE("R10C",'MAPA DE RIESGO'!$P$72),"")</f>
        <v/>
      </c>
      <c r="Y55" s="43" t="str">
        <f>IF(AND('MAPA DE RIESGO'!$Z$73="Muy Baja",'MAPA DE RIESGO'!$AB$73="Moderado"),CONCATENATE("R10C",'MAPA DE RIESGO'!$P$73),"")</f>
        <v/>
      </c>
      <c r="Z55" s="43" t="str">
        <f>IF(AND('MAPA DE RIESGO'!$Z$74="Muy Baja",'MAPA DE RIESGO'!$AB$74="Moderado"),CONCATENATE("R10C",'MAPA DE RIESGO'!$P$74),"")</f>
        <v/>
      </c>
      <c r="AA55" s="44" t="str">
        <f>IF(AND('MAPA DE RIESGO'!$Z$75="Muy Baja",'MAPA DE RIESGO'!$AB$75="Moderado"),CONCATENATE("R10C",'MAPA DE RIESGO'!$P$75),"")</f>
        <v/>
      </c>
      <c r="AB55" s="30" t="str">
        <f>IF(AND('MAPA DE RIESGO'!$Z$70="Muy Baja",'MAPA DE RIESGO'!$AB$70="Mayor"),CONCATENATE("R10C",'MAPA DE RIESGO'!$P$70),"")</f>
        <v/>
      </c>
      <c r="AC55" s="31" t="str">
        <f>IF(AND('MAPA DE RIESGO'!$Z$71="Muy Baja",'MAPA DE RIESGO'!$AB$71="Mayor"),CONCATENATE("R10C",'MAPA DE RIESGO'!$P$71),"")</f>
        <v/>
      </c>
      <c r="AD55" s="31" t="str">
        <f>IF(AND('MAPA DE RIESGO'!$Z$72="Muy Baja",'MAPA DE RIESGO'!$AB$72="Mayor"),CONCATENATE("R10C",'MAPA DE RIESGO'!$P$72),"")</f>
        <v/>
      </c>
      <c r="AE55" s="31" t="str">
        <f>IF(AND('MAPA DE RIESGO'!$Z$73="Muy Baja",'MAPA DE RIESGO'!$AB$73="Mayor"),CONCATENATE("R10C",'MAPA DE RIESGO'!$P$73),"")</f>
        <v/>
      </c>
      <c r="AF55" s="31" t="str">
        <f>IF(AND('MAPA DE RIESGO'!$Z$74="Muy Baja",'MAPA DE RIESGO'!$AB$74="Mayor"),CONCATENATE("R10C",'MAPA DE RIESGO'!$P$74),"")</f>
        <v/>
      </c>
      <c r="AG55" s="32" t="str">
        <f>IF(AND('MAPA DE RIESGO'!$Z$75="Muy Baja",'MAPA DE RIESGO'!$AB$75="Mayor"),CONCATENATE("R10C",'MAPA DE RIESGO'!$P$75),"")</f>
        <v/>
      </c>
      <c r="AH55" s="33" t="str">
        <f>IF(AND('MAPA DE RIESGO'!$Z$70="Muy Baja",'MAPA DE RIESGO'!$AB$70="Catastrófico"),CONCATENATE("R10C",'MAPA DE RIESGO'!$P$70),"")</f>
        <v/>
      </c>
      <c r="AI55" s="34" t="str">
        <f>IF(AND('MAPA DE RIESGO'!$Z$71="Muy Baja",'MAPA DE RIESGO'!$AB$71="Catastrófico"),CONCATENATE("R10C",'MAPA DE RIESGO'!$P$71),"")</f>
        <v/>
      </c>
      <c r="AJ55" s="34" t="str">
        <f>IF(AND('MAPA DE RIESGO'!$Z$72="Muy Baja",'MAPA DE RIESGO'!$AB$72="Catastrófico"),CONCATENATE("R10C",'MAPA DE RIESGO'!$P$72),"")</f>
        <v/>
      </c>
      <c r="AK55" s="34" t="str">
        <f>IF(AND('MAPA DE RIESGO'!$Z$73="Muy Baja",'MAPA DE RIESGO'!$AB$73="Catastrófico"),CONCATENATE("R10C",'MAPA DE RIESGO'!$P$73),"")</f>
        <v/>
      </c>
      <c r="AL55" s="34" t="str">
        <f>IF(AND('MAPA DE RIESGO'!$Z$74="Muy Baja",'MAPA DE RIESGO'!$AB$74="Catastrófico"),CONCATENATE("R10C",'MAPA DE RIESGO'!$P$74),"")</f>
        <v/>
      </c>
      <c r="AM55" s="35" t="str">
        <f>IF(AND('MAPA DE RIESGO'!$Z$75="Muy Baja",'MAPA DE RIESGO'!$AB$75="Catastrófico"),CONCATENATE("R10C",'MAPA DE RIESGO'!$P$75),"")</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464" t="s">
        <v>103</v>
      </c>
      <c r="K56" s="465"/>
      <c r="L56" s="465"/>
      <c r="M56" s="465"/>
      <c r="N56" s="465"/>
      <c r="O56" s="466"/>
      <c r="P56" s="464" t="s">
        <v>102</v>
      </c>
      <c r="Q56" s="465"/>
      <c r="R56" s="465"/>
      <c r="S56" s="465"/>
      <c r="T56" s="465"/>
      <c r="U56" s="466"/>
      <c r="V56" s="464" t="s">
        <v>101</v>
      </c>
      <c r="W56" s="465"/>
      <c r="X56" s="465"/>
      <c r="Y56" s="465"/>
      <c r="Z56" s="465"/>
      <c r="AA56" s="466"/>
      <c r="AB56" s="464" t="s">
        <v>100</v>
      </c>
      <c r="AC56" s="473"/>
      <c r="AD56" s="465"/>
      <c r="AE56" s="465"/>
      <c r="AF56" s="465"/>
      <c r="AG56" s="466"/>
      <c r="AH56" s="464" t="s">
        <v>99</v>
      </c>
      <c r="AI56" s="465"/>
      <c r="AJ56" s="465"/>
      <c r="AK56" s="465"/>
      <c r="AL56" s="465"/>
      <c r="AM56" s="466"/>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467"/>
      <c r="K57" s="468"/>
      <c r="L57" s="468"/>
      <c r="M57" s="468"/>
      <c r="N57" s="468"/>
      <c r="O57" s="469"/>
      <c r="P57" s="467"/>
      <c r="Q57" s="468"/>
      <c r="R57" s="468"/>
      <c r="S57" s="468"/>
      <c r="T57" s="468"/>
      <c r="U57" s="469"/>
      <c r="V57" s="467"/>
      <c r="W57" s="468"/>
      <c r="X57" s="468"/>
      <c r="Y57" s="468"/>
      <c r="Z57" s="468"/>
      <c r="AA57" s="469"/>
      <c r="AB57" s="467"/>
      <c r="AC57" s="468"/>
      <c r="AD57" s="468"/>
      <c r="AE57" s="468"/>
      <c r="AF57" s="468"/>
      <c r="AG57" s="469"/>
      <c r="AH57" s="467"/>
      <c r="AI57" s="468"/>
      <c r="AJ57" s="468"/>
      <c r="AK57" s="468"/>
      <c r="AL57" s="468"/>
      <c r="AM57" s="469"/>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467"/>
      <c r="K58" s="468"/>
      <c r="L58" s="468"/>
      <c r="M58" s="468"/>
      <c r="N58" s="468"/>
      <c r="O58" s="469"/>
      <c r="P58" s="467"/>
      <c r="Q58" s="468"/>
      <c r="R58" s="468"/>
      <c r="S58" s="468"/>
      <c r="T58" s="468"/>
      <c r="U58" s="469"/>
      <c r="V58" s="467"/>
      <c r="W58" s="468"/>
      <c r="X58" s="468"/>
      <c r="Y58" s="468"/>
      <c r="Z58" s="468"/>
      <c r="AA58" s="469"/>
      <c r="AB58" s="467"/>
      <c r="AC58" s="468"/>
      <c r="AD58" s="468"/>
      <c r="AE58" s="468"/>
      <c r="AF58" s="468"/>
      <c r="AG58" s="469"/>
      <c r="AH58" s="467"/>
      <c r="AI58" s="468"/>
      <c r="AJ58" s="468"/>
      <c r="AK58" s="468"/>
      <c r="AL58" s="468"/>
      <c r="AM58" s="469"/>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467"/>
      <c r="K59" s="468"/>
      <c r="L59" s="468"/>
      <c r="M59" s="468"/>
      <c r="N59" s="468"/>
      <c r="O59" s="469"/>
      <c r="P59" s="467"/>
      <c r="Q59" s="468"/>
      <c r="R59" s="468"/>
      <c r="S59" s="468"/>
      <c r="T59" s="468"/>
      <c r="U59" s="469"/>
      <c r="V59" s="467"/>
      <c r="W59" s="468"/>
      <c r="X59" s="468"/>
      <c r="Y59" s="468"/>
      <c r="Z59" s="468"/>
      <c r="AA59" s="469"/>
      <c r="AB59" s="467"/>
      <c r="AC59" s="468"/>
      <c r="AD59" s="468"/>
      <c r="AE59" s="468"/>
      <c r="AF59" s="468"/>
      <c r="AG59" s="469"/>
      <c r="AH59" s="467"/>
      <c r="AI59" s="468"/>
      <c r="AJ59" s="468"/>
      <c r="AK59" s="468"/>
      <c r="AL59" s="468"/>
      <c r="AM59" s="469"/>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467"/>
      <c r="K60" s="468"/>
      <c r="L60" s="468"/>
      <c r="M60" s="468"/>
      <c r="N60" s="468"/>
      <c r="O60" s="469"/>
      <c r="P60" s="467"/>
      <c r="Q60" s="468"/>
      <c r="R60" s="468"/>
      <c r="S60" s="468"/>
      <c r="T60" s="468"/>
      <c r="U60" s="469"/>
      <c r="V60" s="467"/>
      <c r="W60" s="468"/>
      <c r="X60" s="468"/>
      <c r="Y60" s="468"/>
      <c r="Z60" s="468"/>
      <c r="AA60" s="469"/>
      <c r="AB60" s="467"/>
      <c r="AC60" s="468"/>
      <c r="AD60" s="468"/>
      <c r="AE60" s="468"/>
      <c r="AF60" s="468"/>
      <c r="AG60" s="469"/>
      <c r="AH60" s="467"/>
      <c r="AI60" s="468"/>
      <c r="AJ60" s="468"/>
      <c r="AK60" s="468"/>
      <c r="AL60" s="468"/>
      <c r="AM60" s="469"/>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470"/>
      <c r="K61" s="471"/>
      <c r="L61" s="471"/>
      <c r="M61" s="471"/>
      <c r="N61" s="471"/>
      <c r="O61" s="472"/>
      <c r="P61" s="470"/>
      <c r="Q61" s="471"/>
      <c r="R61" s="471"/>
      <c r="S61" s="471"/>
      <c r="T61" s="471"/>
      <c r="U61" s="472"/>
      <c r="V61" s="470"/>
      <c r="W61" s="471"/>
      <c r="X61" s="471"/>
      <c r="Y61" s="471"/>
      <c r="Z61" s="471"/>
      <c r="AA61" s="472"/>
      <c r="AB61" s="470"/>
      <c r="AC61" s="471"/>
      <c r="AD61" s="471"/>
      <c r="AE61" s="471"/>
      <c r="AF61" s="471"/>
      <c r="AG61" s="472"/>
      <c r="AH61" s="470"/>
      <c r="AI61" s="471"/>
      <c r="AJ61" s="471"/>
      <c r="AK61" s="471"/>
      <c r="AL61" s="471"/>
      <c r="AM61" s="472"/>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5"/>
      <c r="AV63" s="55"/>
      <c r="AW63" s="55"/>
      <c r="AX63" s="55"/>
      <c r="AY63" s="55"/>
      <c r="AZ63" s="55"/>
      <c r="BA63" s="55"/>
      <c r="BB63" s="55"/>
      <c r="BC63" s="55"/>
      <c r="BD63" s="55"/>
      <c r="BE63" s="55"/>
      <c r="BF63" s="55"/>
      <c r="BG63" s="55"/>
      <c r="BH63" s="55"/>
    </row>
    <row r="64" spans="1:80" ht="15" customHeight="1" x14ac:dyDescent="0.25">
      <c r="A64" s="5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K56"/>
  <sheetViews>
    <sheetView showRowColHeaders="0" zoomScale="90" zoomScaleNormal="90" workbookViewId="0"/>
  </sheetViews>
  <sheetFormatPr baseColWidth="10" defaultColWidth="10.85546875" defaultRowHeight="16.5" x14ac:dyDescent="0.3"/>
  <cols>
    <col min="1" max="1" width="10.85546875" style="111"/>
    <col min="2" max="2" width="24.28515625" style="111" customWidth="1" collapsed="1"/>
    <col min="3" max="3" width="70.28515625" style="111" customWidth="1" collapsed="1"/>
    <col min="4" max="4" width="29.7109375" style="111" customWidth="1" collapsed="1"/>
    <col min="5" max="16384" width="10.85546875" style="111"/>
  </cols>
  <sheetData>
    <row r="1" spans="1:37" ht="17.25" thickBot="1" x14ac:dyDescent="0.35">
      <c r="A1" s="6"/>
      <c r="B1" s="6"/>
      <c r="C1" s="6"/>
    </row>
    <row r="2" spans="1:37" ht="18.600000000000001" customHeight="1" thickBot="1" x14ac:dyDescent="0.35">
      <c r="A2" s="6"/>
      <c r="B2" s="512" t="s">
        <v>240</v>
      </c>
      <c r="C2" s="513"/>
      <c r="D2" s="514"/>
      <c r="E2" s="6"/>
      <c r="F2" s="6"/>
      <c r="G2" s="6"/>
      <c r="H2" s="6"/>
      <c r="I2" s="6"/>
      <c r="J2" s="6"/>
      <c r="K2" s="6"/>
      <c r="L2" s="6"/>
      <c r="M2" s="6"/>
      <c r="N2" s="6"/>
      <c r="O2" s="6"/>
      <c r="P2" s="6"/>
      <c r="Q2" s="6"/>
      <c r="R2" s="6"/>
      <c r="S2" s="6"/>
      <c r="T2" s="6"/>
      <c r="U2" s="6"/>
      <c r="V2" s="6"/>
      <c r="W2" s="6"/>
      <c r="X2" s="6"/>
      <c r="Y2" s="6"/>
      <c r="Z2" s="6"/>
      <c r="AA2" s="6"/>
      <c r="AB2" s="6"/>
      <c r="AC2" s="6"/>
      <c r="AD2" s="6"/>
      <c r="AE2" s="6"/>
    </row>
    <row r="3" spans="1:37" ht="16.5" customHeight="1" thickBo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21" thickBot="1" x14ac:dyDescent="0.35">
      <c r="A4" s="6"/>
      <c r="B4" s="168"/>
      <c r="C4" s="169" t="s">
        <v>50</v>
      </c>
      <c r="D4" s="170" t="s">
        <v>4</v>
      </c>
      <c r="E4" s="6"/>
      <c r="F4" s="6"/>
      <c r="G4" s="6"/>
      <c r="H4" s="6"/>
      <c r="I4" s="6"/>
      <c r="J4" s="6"/>
      <c r="K4" s="6"/>
      <c r="L4" s="6"/>
      <c r="M4" s="6"/>
      <c r="N4" s="6"/>
      <c r="O4" s="6"/>
      <c r="P4" s="6"/>
      <c r="Q4" s="6"/>
      <c r="R4" s="6"/>
      <c r="S4" s="6"/>
      <c r="T4" s="6"/>
      <c r="U4" s="6"/>
      <c r="V4" s="6"/>
      <c r="W4" s="6"/>
      <c r="X4" s="6"/>
      <c r="Y4" s="6"/>
      <c r="Z4" s="6"/>
      <c r="AA4" s="6"/>
      <c r="AB4" s="6"/>
      <c r="AC4" s="6"/>
      <c r="AD4" s="6"/>
      <c r="AE4" s="6"/>
    </row>
    <row r="5" spans="1:37" ht="40.5" x14ac:dyDescent="0.3">
      <c r="A5" s="6"/>
      <c r="B5" s="171" t="s">
        <v>49</v>
      </c>
      <c r="C5" s="172" t="s">
        <v>93</v>
      </c>
      <c r="D5" s="173">
        <v>0.2</v>
      </c>
      <c r="E5" s="6"/>
      <c r="F5" s="6"/>
      <c r="G5" s="6"/>
      <c r="H5" s="6"/>
      <c r="I5" s="6"/>
      <c r="J5" s="6"/>
      <c r="K5" s="6"/>
      <c r="L5" s="6"/>
      <c r="M5" s="6"/>
      <c r="N5" s="6"/>
      <c r="O5" s="6"/>
      <c r="P5" s="6"/>
      <c r="Q5" s="6"/>
      <c r="R5" s="6"/>
      <c r="S5" s="6"/>
      <c r="T5" s="6"/>
      <c r="U5" s="6"/>
      <c r="V5" s="6"/>
      <c r="W5" s="6"/>
      <c r="X5" s="6"/>
      <c r="Y5" s="6"/>
      <c r="Z5" s="6"/>
      <c r="AA5" s="6"/>
      <c r="AB5" s="6"/>
      <c r="AC5" s="6"/>
      <c r="AD5" s="6"/>
      <c r="AE5" s="6"/>
    </row>
    <row r="6" spans="1:37" ht="40.5" x14ac:dyDescent="0.3">
      <c r="A6" s="6"/>
      <c r="B6" s="174" t="s">
        <v>51</v>
      </c>
      <c r="C6" s="175" t="s">
        <v>94</v>
      </c>
      <c r="D6" s="176">
        <v>0.4</v>
      </c>
      <c r="E6" s="6"/>
      <c r="F6" s="6"/>
      <c r="G6" s="6"/>
      <c r="H6" s="6"/>
      <c r="I6" s="6"/>
      <c r="J6" s="6"/>
      <c r="K6" s="6"/>
      <c r="L6" s="6"/>
      <c r="M6" s="6"/>
      <c r="N6" s="6"/>
      <c r="O6" s="6"/>
      <c r="P6" s="6"/>
      <c r="Q6" s="6"/>
      <c r="R6" s="6"/>
      <c r="S6" s="6"/>
      <c r="T6" s="6"/>
      <c r="U6" s="6"/>
      <c r="V6" s="6"/>
      <c r="W6" s="6"/>
      <c r="X6" s="6"/>
      <c r="Y6" s="6"/>
      <c r="Z6" s="6"/>
      <c r="AA6" s="6"/>
      <c r="AB6" s="6"/>
      <c r="AC6" s="6"/>
      <c r="AD6" s="6"/>
      <c r="AE6" s="6"/>
    </row>
    <row r="7" spans="1:37" ht="40.5" x14ac:dyDescent="0.3">
      <c r="A7" s="6"/>
      <c r="B7" s="177" t="s">
        <v>98</v>
      </c>
      <c r="C7" s="175" t="s">
        <v>95</v>
      </c>
      <c r="D7" s="176">
        <v>0.6</v>
      </c>
      <c r="E7" s="6"/>
      <c r="F7" s="6"/>
      <c r="G7" s="6"/>
      <c r="H7" s="6"/>
      <c r="I7" s="6"/>
      <c r="J7" s="6"/>
      <c r="K7" s="6"/>
      <c r="L7" s="6"/>
      <c r="M7" s="6"/>
      <c r="N7" s="6"/>
      <c r="O7" s="6"/>
      <c r="P7" s="6"/>
      <c r="Q7" s="6"/>
      <c r="R7" s="6"/>
      <c r="S7" s="6"/>
      <c r="T7" s="6"/>
      <c r="U7" s="6"/>
      <c r="V7" s="6"/>
      <c r="W7" s="6"/>
      <c r="X7" s="6"/>
      <c r="Y7" s="6"/>
      <c r="Z7" s="6"/>
      <c r="AA7" s="6"/>
      <c r="AB7" s="6"/>
      <c r="AC7" s="6"/>
      <c r="AD7" s="6"/>
      <c r="AE7" s="6"/>
    </row>
    <row r="8" spans="1:37" ht="40.5" x14ac:dyDescent="0.3">
      <c r="A8" s="6"/>
      <c r="B8" s="178" t="s">
        <v>6</v>
      </c>
      <c r="C8" s="175" t="s">
        <v>96</v>
      </c>
      <c r="D8" s="176">
        <v>0.8</v>
      </c>
      <c r="E8" s="6"/>
      <c r="F8" s="6"/>
      <c r="G8" s="6"/>
      <c r="H8" s="6"/>
      <c r="I8" s="6"/>
      <c r="J8" s="6"/>
      <c r="K8" s="6"/>
      <c r="L8" s="6"/>
      <c r="M8" s="6"/>
      <c r="N8" s="6"/>
      <c r="O8" s="6"/>
      <c r="P8" s="6"/>
      <c r="Q8" s="6"/>
      <c r="R8" s="6"/>
      <c r="S8" s="6"/>
      <c r="T8" s="6"/>
      <c r="U8" s="6"/>
      <c r="V8" s="6"/>
      <c r="W8" s="6"/>
      <c r="X8" s="6"/>
      <c r="Y8" s="6"/>
      <c r="Z8" s="6"/>
      <c r="AA8" s="6"/>
      <c r="AB8" s="6"/>
      <c r="AC8" s="6"/>
      <c r="AD8" s="6"/>
      <c r="AE8" s="6"/>
    </row>
    <row r="9" spans="1:37" ht="41.25" thickBot="1" x14ac:dyDescent="0.35">
      <c r="A9" s="6"/>
      <c r="B9" s="179" t="s">
        <v>52</v>
      </c>
      <c r="C9" s="180" t="s">
        <v>97</v>
      </c>
      <c r="D9" s="181">
        <v>1</v>
      </c>
      <c r="E9" s="6"/>
      <c r="F9" s="6"/>
      <c r="G9" s="6"/>
      <c r="H9" s="6"/>
      <c r="I9" s="6"/>
      <c r="J9" s="6"/>
      <c r="K9" s="6"/>
      <c r="L9" s="6"/>
      <c r="M9" s="6"/>
      <c r="N9" s="6"/>
      <c r="O9" s="6"/>
      <c r="P9" s="6"/>
      <c r="Q9" s="6"/>
      <c r="R9" s="6"/>
      <c r="S9" s="6"/>
      <c r="T9" s="6"/>
      <c r="U9" s="6"/>
      <c r="V9" s="6"/>
      <c r="W9" s="6"/>
      <c r="X9" s="6"/>
      <c r="Y9" s="6"/>
      <c r="Z9" s="6"/>
      <c r="AA9" s="6"/>
      <c r="AB9" s="6"/>
      <c r="AC9" s="6"/>
      <c r="AD9" s="6"/>
      <c r="AE9" s="6"/>
    </row>
    <row r="10" spans="1:37" x14ac:dyDescent="0.3">
      <c r="A10" s="6"/>
      <c r="B10" s="158"/>
      <c r="C10" s="158"/>
      <c r="D10" s="158"/>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3">
      <c r="A11" s="6"/>
      <c r="B11" s="71"/>
      <c r="C11" s="158"/>
      <c r="D11" s="158"/>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
      <c r="A12" s="6"/>
      <c r="B12" s="158"/>
      <c r="C12" s="158"/>
      <c r="D12" s="158"/>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3">
      <c r="A13" s="6"/>
      <c r="B13" s="158"/>
      <c r="C13" s="158"/>
      <c r="D13" s="158"/>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3">
      <c r="A14" s="6"/>
      <c r="B14" s="158"/>
      <c r="C14" s="158"/>
      <c r="D14" s="15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3">
      <c r="A15" s="6"/>
      <c r="B15" s="158"/>
      <c r="C15" s="158"/>
      <c r="D15" s="158"/>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3">
      <c r="A16" s="6"/>
      <c r="B16" s="158"/>
      <c r="C16" s="158"/>
      <c r="D16" s="158"/>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3">
      <c r="A17" s="6"/>
      <c r="B17" s="158"/>
      <c r="C17" s="158"/>
      <c r="D17" s="158"/>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3">
      <c r="A18" s="6"/>
      <c r="B18" s="158"/>
      <c r="C18" s="158"/>
      <c r="D18" s="158"/>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x14ac:dyDescent="0.3">
      <c r="A19" s="6"/>
      <c r="B19" s="158"/>
      <c r="C19" s="158"/>
      <c r="D19" s="158"/>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3">
      <c r="A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7" x14ac:dyDescent="0.3">
      <c r="A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7" x14ac:dyDescent="0.3">
      <c r="A36" s="6"/>
    </row>
    <row r="37" spans="1:37" x14ac:dyDescent="0.3">
      <c r="A37" s="6"/>
    </row>
    <row r="38" spans="1:37" x14ac:dyDescent="0.3">
      <c r="A38" s="6"/>
    </row>
    <row r="39" spans="1:37" x14ac:dyDescent="0.3">
      <c r="A39" s="6"/>
    </row>
    <row r="40" spans="1:37" x14ac:dyDescent="0.3">
      <c r="A40" s="6"/>
    </row>
    <row r="41" spans="1:37" x14ac:dyDescent="0.3">
      <c r="A41" s="6"/>
    </row>
    <row r="42" spans="1:37" x14ac:dyDescent="0.3">
      <c r="A42" s="6"/>
    </row>
    <row r="43" spans="1:37" x14ac:dyDescent="0.3">
      <c r="A43" s="6"/>
    </row>
    <row r="44" spans="1:37" x14ac:dyDescent="0.3">
      <c r="A44" s="6"/>
    </row>
    <row r="45" spans="1:37" x14ac:dyDescent="0.3">
      <c r="A45" s="6"/>
    </row>
    <row r="46" spans="1:37" x14ac:dyDescent="0.3">
      <c r="A46" s="6"/>
    </row>
    <row r="47" spans="1:37" x14ac:dyDescent="0.3">
      <c r="A47" s="6"/>
    </row>
    <row r="48" spans="1:3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233"/>
  <sheetViews>
    <sheetView showRowColHeaders="0" zoomScale="60" zoomScaleNormal="60" workbookViewId="0">
      <selection activeCell="D9" sqref="D9"/>
    </sheetView>
  </sheetViews>
  <sheetFormatPr baseColWidth="10" defaultColWidth="10.85546875" defaultRowHeight="16.5" x14ac:dyDescent="0.3"/>
  <cols>
    <col min="1" max="1" width="10.85546875" style="111"/>
    <col min="2" max="2" width="40.42578125" style="111" customWidth="1" collapsed="1"/>
    <col min="3" max="3" width="74.7109375" style="111" customWidth="1" collapsed="1"/>
    <col min="4" max="4" width="135" style="111" bestFit="1" customWidth="1" collapsed="1"/>
    <col min="5" max="5" width="144.7109375" style="111" bestFit="1" customWidth="1" collapsed="1"/>
    <col min="6" max="16384" width="10.85546875" style="111"/>
  </cols>
  <sheetData>
    <row r="1" spans="1:21" ht="17.25" thickBot="1" x14ac:dyDescent="0.35"/>
    <row r="2" spans="1:21" ht="30.75" thickBot="1" x14ac:dyDescent="0.35">
      <c r="A2" s="6"/>
      <c r="B2" s="515" t="s">
        <v>241</v>
      </c>
      <c r="C2" s="516"/>
      <c r="D2" s="516"/>
      <c r="E2" s="6"/>
      <c r="F2" s="6"/>
      <c r="G2" s="6"/>
      <c r="H2" s="6"/>
      <c r="I2" s="6"/>
      <c r="J2" s="6"/>
      <c r="K2" s="6"/>
      <c r="L2" s="6"/>
      <c r="M2" s="6"/>
      <c r="N2" s="6"/>
      <c r="O2" s="6"/>
      <c r="P2" s="6"/>
      <c r="Q2" s="6"/>
      <c r="R2" s="6"/>
      <c r="S2" s="6"/>
      <c r="T2" s="6"/>
      <c r="U2" s="6"/>
    </row>
    <row r="3" spans="1:21" ht="24.6" customHeight="1" thickBot="1" x14ac:dyDescent="0.35">
      <c r="A3" s="6"/>
      <c r="B3" s="6"/>
      <c r="C3" s="6"/>
      <c r="D3" s="6"/>
      <c r="E3" s="6"/>
      <c r="F3" s="6"/>
      <c r="G3" s="6"/>
      <c r="H3" s="6"/>
      <c r="I3" s="6"/>
      <c r="J3" s="6"/>
      <c r="K3" s="6"/>
      <c r="L3" s="6"/>
      <c r="M3" s="6"/>
      <c r="N3" s="6"/>
      <c r="O3" s="6"/>
      <c r="P3" s="6"/>
      <c r="Q3" s="6"/>
      <c r="R3" s="6"/>
      <c r="S3" s="6"/>
      <c r="T3" s="6"/>
      <c r="U3" s="6"/>
    </row>
    <row r="4" spans="1:21" ht="27.75" thickBot="1" x14ac:dyDescent="0.35">
      <c r="A4" s="6"/>
      <c r="B4" s="182"/>
      <c r="C4" s="183" t="s">
        <v>53</v>
      </c>
      <c r="D4" s="184" t="s">
        <v>54</v>
      </c>
      <c r="E4" s="6"/>
      <c r="F4" s="6"/>
      <c r="G4" s="6"/>
      <c r="H4" s="6"/>
      <c r="I4" s="6"/>
      <c r="J4" s="6"/>
      <c r="K4" s="6"/>
      <c r="L4" s="6"/>
      <c r="M4" s="6"/>
      <c r="N4" s="6"/>
      <c r="O4" s="6"/>
      <c r="P4" s="6"/>
      <c r="Q4" s="6"/>
      <c r="R4" s="6"/>
      <c r="S4" s="6"/>
      <c r="T4" s="6"/>
      <c r="U4" s="6"/>
    </row>
    <row r="5" spans="1:21" ht="27" x14ac:dyDescent="0.3">
      <c r="A5" s="159" t="s">
        <v>75</v>
      </c>
      <c r="B5" s="185" t="s">
        <v>92</v>
      </c>
      <c r="C5" s="186" t="s">
        <v>139</v>
      </c>
      <c r="D5" s="187" t="s">
        <v>88</v>
      </c>
      <c r="E5" s="6"/>
      <c r="F5" s="6"/>
      <c r="G5" s="6"/>
      <c r="H5" s="6"/>
      <c r="I5" s="6"/>
      <c r="J5" s="6"/>
      <c r="K5" s="6"/>
      <c r="L5" s="6"/>
      <c r="M5" s="6"/>
      <c r="N5" s="6"/>
      <c r="O5" s="6"/>
      <c r="P5" s="6"/>
      <c r="Q5" s="6"/>
      <c r="R5" s="6"/>
      <c r="S5" s="6"/>
      <c r="T5" s="6"/>
      <c r="U5" s="6"/>
    </row>
    <row r="6" spans="1:21" ht="54" x14ac:dyDescent="0.3">
      <c r="A6" s="159" t="s">
        <v>76</v>
      </c>
      <c r="B6" s="188" t="s">
        <v>56</v>
      </c>
      <c r="C6" s="189" t="s">
        <v>84</v>
      </c>
      <c r="D6" s="190" t="s">
        <v>89</v>
      </c>
      <c r="E6" s="6"/>
      <c r="F6" s="6"/>
      <c r="G6" s="6"/>
      <c r="H6" s="6"/>
      <c r="I6" s="6"/>
      <c r="J6" s="6"/>
      <c r="K6" s="6"/>
      <c r="L6" s="6"/>
      <c r="M6" s="6"/>
      <c r="N6" s="6"/>
      <c r="O6" s="6"/>
      <c r="P6" s="6"/>
      <c r="Q6" s="6"/>
      <c r="R6" s="6"/>
      <c r="S6" s="6"/>
      <c r="T6" s="6"/>
      <c r="U6" s="6"/>
    </row>
    <row r="7" spans="1:21" ht="54" x14ac:dyDescent="0.3">
      <c r="A7" s="159" t="s">
        <v>73</v>
      </c>
      <c r="B7" s="191" t="s">
        <v>57</v>
      </c>
      <c r="C7" s="189" t="s">
        <v>85</v>
      </c>
      <c r="D7" s="190" t="s">
        <v>91</v>
      </c>
      <c r="E7" s="6"/>
      <c r="F7" s="6"/>
      <c r="G7" s="6"/>
      <c r="H7" s="6"/>
      <c r="I7" s="6"/>
      <c r="J7" s="6"/>
      <c r="K7" s="6"/>
      <c r="L7" s="6"/>
      <c r="M7" s="6"/>
      <c r="N7" s="6"/>
      <c r="O7" s="6"/>
      <c r="P7" s="6"/>
      <c r="Q7" s="6"/>
      <c r="R7" s="6"/>
      <c r="S7" s="6"/>
      <c r="T7" s="6"/>
      <c r="U7" s="6"/>
    </row>
    <row r="8" spans="1:21" ht="54" x14ac:dyDescent="0.3">
      <c r="A8" s="159" t="s">
        <v>7</v>
      </c>
      <c r="B8" s="192" t="s">
        <v>58</v>
      </c>
      <c r="C8" s="189" t="s">
        <v>86</v>
      </c>
      <c r="D8" s="190" t="s">
        <v>90</v>
      </c>
      <c r="E8" s="6"/>
      <c r="F8" s="6"/>
      <c r="G8" s="6"/>
      <c r="H8" s="6"/>
      <c r="I8" s="6"/>
      <c r="J8" s="6"/>
      <c r="K8" s="6"/>
      <c r="L8" s="6"/>
      <c r="M8" s="6"/>
      <c r="N8" s="6"/>
      <c r="O8" s="6"/>
      <c r="P8" s="6"/>
      <c r="Q8" s="6"/>
      <c r="R8" s="6"/>
      <c r="S8" s="6"/>
      <c r="T8" s="6"/>
      <c r="U8" s="6"/>
    </row>
    <row r="9" spans="1:21" ht="54.75" thickBot="1" x14ac:dyDescent="0.35">
      <c r="A9" s="159" t="s">
        <v>77</v>
      </c>
      <c r="B9" s="193" t="s">
        <v>59</v>
      </c>
      <c r="C9" s="194" t="s">
        <v>87</v>
      </c>
      <c r="D9" s="195" t="s">
        <v>109</v>
      </c>
      <c r="E9" s="6"/>
      <c r="F9" s="6"/>
      <c r="G9" s="6"/>
      <c r="H9" s="6"/>
      <c r="I9" s="6"/>
      <c r="J9" s="6"/>
      <c r="K9" s="6"/>
      <c r="L9" s="6"/>
      <c r="M9" s="6"/>
      <c r="N9" s="6"/>
      <c r="O9" s="6"/>
      <c r="P9" s="6"/>
      <c r="Q9" s="6"/>
      <c r="R9" s="6"/>
      <c r="S9" s="6"/>
      <c r="T9" s="6"/>
      <c r="U9" s="6"/>
    </row>
    <row r="10" spans="1:21" ht="20.25" x14ac:dyDescent="0.3">
      <c r="A10" s="159"/>
      <c r="B10" s="159"/>
      <c r="C10" s="105"/>
      <c r="D10" s="69"/>
      <c r="E10" s="6"/>
      <c r="F10" s="6"/>
      <c r="G10" s="6"/>
      <c r="H10" s="6"/>
      <c r="I10" s="6"/>
      <c r="J10" s="6"/>
      <c r="K10" s="6"/>
      <c r="L10" s="6"/>
      <c r="M10" s="6"/>
      <c r="N10" s="6"/>
      <c r="O10" s="6"/>
      <c r="P10" s="6"/>
      <c r="Q10" s="6"/>
      <c r="R10" s="6"/>
      <c r="S10" s="6"/>
      <c r="T10" s="6"/>
      <c r="U10" s="6"/>
    </row>
    <row r="11" spans="1:21" x14ac:dyDescent="0.3">
      <c r="A11" s="159"/>
      <c r="B11" s="70"/>
      <c r="C11" s="70"/>
      <c r="D11" s="70"/>
      <c r="E11" s="6"/>
      <c r="F11" s="6"/>
      <c r="G11" s="6"/>
      <c r="H11" s="6"/>
      <c r="I11" s="6"/>
      <c r="J11" s="6"/>
      <c r="K11" s="6"/>
      <c r="L11" s="6"/>
      <c r="M11" s="6"/>
      <c r="N11" s="6"/>
      <c r="O11" s="6"/>
      <c r="P11" s="6"/>
      <c r="Q11" s="6"/>
      <c r="R11" s="6"/>
      <c r="S11" s="6"/>
      <c r="T11" s="6"/>
      <c r="U11" s="6"/>
    </row>
    <row r="12" spans="1:21" x14ac:dyDescent="0.3">
      <c r="A12" s="159"/>
      <c r="B12" s="159" t="s">
        <v>82</v>
      </c>
      <c r="C12" s="159" t="s">
        <v>127</v>
      </c>
      <c r="D12" s="159" t="s">
        <v>134</v>
      </c>
      <c r="E12" s="6"/>
      <c r="F12" s="6"/>
      <c r="G12" s="6"/>
      <c r="H12" s="6"/>
      <c r="I12" s="6"/>
      <c r="J12" s="6"/>
      <c r="K12" s="6"/>
      <c r="L12" s="6"/>
      <c r="M12" s="6"/>
      <c r="N12" s="6"/>
      <c r="O12" s="6"/>
      <c r="P12" s="6"/>
      <c r="Q12" s="6"/>
      <c r="R12" s="6"/>
      <c r="S12" s="6"/>
      <c r="T12" s="6"/>
      <c r="U12" s="6"/>
    </row>
    <row r="13" spans="1:21" x14ac:dyDescent="0.3">
      <c r="A13" s="159"/>
      <c r="B13" s="159" t="s">
        <v>80</v>
      </c>
      <c r="C13" s="159" t="s">
        <v>131</v>
      </c>
      <c r="D13" s="159" t="s">
        <v>135</v>
      </c>
      <c r="E13" s="6"/>
      <c r="F13" s="6"/>
      <c r="G13" s="6"/>
      <c r="H13" s="6"/>
      <c r="I13" s="6"/>
      <c r="J13" s="6"/>
      <c r="K13" s="6"/>
      <c r="L13" s="6"/>
      <c r="M13" s="6"/>
      <c r="N13" s="6"/>
      <c r="O13" s="6"/>
      <c r="P13" s="6"/>
      <c r="Q13" s="6"/>
      <c r="R13" s="6"/>
      <c r="S13" s="6"/>
      <c r="T13" s="6"/>
      <c r="U13" s="6"/>
    </row>
    <row r="14" spans="1:21" x14ac:dyDescent="0.3">
      <c r="A14" s="159"/>
      <c r="B14" s="159"/>
      <c r="C14" s="159" t="s">
        <v>130</v>
      </c>
      <c r="D14" s="159" t="s">
        <v>136</v>
      </c>
      <c r="E14" s="6"/>
      <c r="F14" s="6"/>
      <c r="G14" s="6"/>
      <c r="H14" s="6"/>
      <c r="I14" s="6"/>
      <c r="J14" s="6"/>
      <c r="K14" s="6"/>
      <c r="L14" s="6"/>
      <c r="M14" s="6"/>
      <c r="N14" s="6"/>
      <c r="O14" s="6"/>
      <c r="P14" s="6"/>
      <c r="Q14" s="6"/>
      <c r="R14" s="6"/>
      <c r="S14" s="6"/>
      <c r="T14" s="6"/>
      <c r="U14" s="6"/>
    </row>
    <row r="15" spans="1:21" x14ac:dyDescent="0.3">
      <c r="A15" s="159"/>
      <c r="B15" s="159"/>
      <c r="C15" s="159" t="s">
        <v>132</v>
      </c>
      <c r="D15" s="159" t="s">
        <v>137</v>
      </c>
      <c r="E15" s="6"/>
      <c r="F15" s="6"/>
      <c r="G15" s="6"/>
      <c r="H15" s="6"/>
      <c r="I15" s="6"/>
      <c r="J15" s="6"/>
      <c r="K15" s="6"/>
      <c r="L15" s="6"/>
      <c r="M15" s="6"/>
      <c r="N15" s="6"/>
      <c r="O15" s="6"/>
      <c r="P15" s="6"/>
      <c r="Q15" s="6"/>
      <c r="R15" s="6"/>
      <c r="S15" s="6"/>
      <c r="T15" s="6"/>
      <c r="U15" s="6"/>
    </row>
    <row r="16" spans="1:21" x14ac:dyDescent="0.3">
      <c r="A16" s="159"/>
      <c r="B16" s="159"/>
      <c r="C16" s="159" t="s">
        <v>133</v>
      </c>
      <c r="D16" s="159" t="s">
        <v>138</v>
      </c>
      <c r="E16" s="6"/>
      <c r="F16" s="6"/>
      <c r="G16" s="6"/>
      <c r="H16" s="6"/>
      <c r="I16" s="6"/>
      <c r="J16" s="6"/>
      <c r="K16" s="6"/>
      <c r="L16" s="6"/>
      <c r="M16" s="6"/>
      <c r="N16" s="6"/>
      <c r="O16" s="6"/>
      <c r="P16" s="6"/>
      <c r="Q16" s="6"/>
      <c r="R16" s="6"/>
      <c r="S16" s="6"/>
      <c r="T16" s="6"/>
      <c r="U16" s="6"/>
    </row>
    <row r="17" spans="1:15" x14ac:dyDescent="0.3">
      <c r="A17" s="159"/>
      <c r="B17" s="159"/>
      <c r="C17" s="6"/>
      <c r="D17" s="159"/>
      <c r="E17" s="6"/>
      <c r="F17" s="6"/>
      <c r="G17" s="6"/>
      <c r="H17" s="6"/>
      <c r="I17" s="6"/>
      <c r="J17" s="6"/>
      <c r="K17" s="6"/>
      <c r="L17" s="6"/>
      <c r="M17" s="6"/>
      <c r="N17" s="6"/>
      <c r="O17" s="6"/>
    </row>
    <row r="18" spans="1:15" x14ac:dyDescent="0.3">
      <c r="A18" s="159"/>
      <c r="B18" s="159"/>
      <c r="C18" s="6"/>
      <c r="D18" s="159"/>
      <c r="E18" s="6"/>
      <c r="F18" s="6"/>
      <c r="G18" s="6"/>
      <c r="H18" s="6"/>
      <c r="I18" s="6"/>
      <c r="J18" s="6"/>
      <c r="K18" s="6"/>
      <c r="L18" s="6"/>
      <c r="M18" s="6"/>
      <c r="N18" s="6"/>
      <c r="O18" s="6"/>
    </row>
    <row r="19" spans="1:15" x14ac:dyDescent="0.3">
      <c r="A19" s="159"/>
      <c r="B19" s="158"/>
      <c r="C19" s="6"/>
      <c r="D19" s="158"/>
      <c r="E19" s="6"/>
      <c r="F19" s="6"/>
      <c r="G19" s="6"/>
      <c r="H19" s="6"/>
      <c r="I19" s="6"/>
      <c r="J19" s="6"/>
      <c r="K19" s="6"/>
      <c r="L19" s="6"/>
      <c r="M19" s="6"/>
      <c r="N19" s="6"/>
      <c r="O19" s="6"/>
    </row>
    <row r="20" spans="1:15" x14ac:dyDescent="0.3">
      <c r="A20" s="159"/>
      <c r="B20" s="158"/>
      <c r="C20" s="6"/>
      <c r="D20" s="158"/>
      <c r="E20" s="6"/>
      <c r="F20" s="6"/>
      <c r="G20" s="6"/>
      <c r="H20" s="6"/>
      <c r="I20" s="6"/>
      <c r="J20" s="6"/>
      <c r="K20" s="6"/>
      <c r="L20" s="6"/>
      <c r="M20" s="6"/>
      <c r="N20" s="6"/>
      <c r="O20" s="6"/>
    </row>
    <row r="21" spans="1:15" x14ac:dyDescent="0.3">
      <c r="A21" s="159"/>
      <c r="B21" s="158"/>
      <c r="C21" s="6"/>
      <c r="D21" s="158"/>
      <c r="E21" s="6"/>
      <c r="F21" s="6"/>
      <c r="G21" s="6"/>
      <c r="H21" s="6"/>
      <c r="I21" s="6"/>
      <c r="J21" s="6"/>
      <c r="K21" s="6"/>
      <c r="L21" s="6"/>
      <c r="M21" s="6"/>
      <c r="N21" s="6"/>
      <c r="O21" s="6"/>
    </row>
    <row r="22" spans="1:15" x14ac:dyDescent="0.3">
      <c r="A22" s="159"/>
      <c r="B22" s="158"/>
      <c r="C22" s="6"/>
      <c r="D22" s="158"/>
      <c r="E22" s="6"/>
      <c r="F22" s="6"/>
      <c r="G22" s="6"/>
      <c r="H22" s="6"/>
      <c r="I22" s="6"/>
      <c r="J22" s="6"/>
      <c r="K22" s="6"/>
      <c r="L22" s="6"/>
      <c r="M22" s="6"/>
      <c r="N22" s="6"/>
      <c r="O22" s="6"/>
    </row>
    <row r="23" spans="1:15" ht="20.25" x14ac:dyDescent="0.3">
      <c r="A23" s="159"/>
      <c r="B23" s="159"/>
      <c r="C23" s="105"/>
      <c r="D23" s="69"/>
      <c r="E23" s="6"/>
      <c r="F23" s="6"/>
      <c r="G23" s="6"/>
      <c r="H23" s="6"/>
      <c r="I23" s="6"/>
      <c r="J23" s="6"/>
      <c r="K23" s="6"/>
      <c r="L23" s="6"/>
      <c r="M23" s="6"/>
      <c r="N23" s="6"/>
      <c r="O23" s="6"/>
    </row>
    <row r="24" spans="1:15" ht="20.25" x14ac:dyDescent="0.3">
      <c r="A24" s="159"/>
      <c r="B24" s="159"/>
      <c r="C24" s="105"/>
      <c r="D24" s="69"/>
      <c r="E24" s="6"/>
      <c r="F24" s="6"/>
      <c r="G24" s="6"/>
      <c r="H24" s="6"/>
      <c r="I24" s="6"/>
      <c r="J24" s="6"/>
      <c r="K24" s="6"/>
      <c r="L24" s="6"/>
      <c r="M24" s="6"/>
      <c r="N24" s="6"/>
      <c r="O24" s="6"/>
    </row>
    <row r="25" spans="1:15" ht="20.25" x14ac:dyDescent="0.3">
      <c r="A25" s="159"/>
      <c r="B25" s="159"/>
      <c r="C25" s="105"/>
      <c r="D25" s="69"/>
      <c r="E25" s="6"/>
      <c r="F25" s="6"/>
      <c r="G25" s="6"/>
      <c r="H25" s="6"/>
      <c r="I25" s="6"/>
      <c r="J25" s="6"/>
      <c r="K25" s="6"/>
      <c r="L25" s="6"/>
      <c r="M25" s="6"/>
      <c r="N25" s="6"/>
      <c r="O25" s="6"/>
    </row>
    <row r="26" spans="1:15" ht="20.25" x14ac:dyDescent="0.3">
      <c r="A26" s="159"/>
      <c r="B26" s="159"/>
      <c r="C26" s="105"/>
      <c r="D26" s="69"/>
      <c r="E26" s="6"/>
      <c r="F26" s="6"/>
      <c r="G26" s="6"/>
      <c r="H26" s="6"/>
      <c r="I26" s="6"/>
      <c r="J26" s="6"/>
      <c r="K26" s="6"/>
      <c r="L26" s="6"/>
      <c r="M26" s="6"/>
      <c r="N26" s="6"/>
      <c r="O26" s="6"/>
    </row>
    <row r="27" spans="1:15" ht="20.25" x14ac:dyDescent="0.3">
      <c r="A27" s="159"/>
      <c r="B27" s="159"/>
      <c r="C27" s="105"/>
      <c r="D27" s="69"/>
      <c r="E27" s="6"/>
      <c r="F27" s="6"/>
      <c r="G27" s="6"/>
      <c r="H27" s="6"/>
      <c r="I27" s="6"/>
      <c r="J27" s="6"/>
      <c r="K27" s="6"/>
      <c r="L27" s="6"/>
      <c r="M27" s="6"/>
      <c r="N27" s="6"/>
      <c r="O27" s="6"/>
    </row>
    <row r="28" spans="1:15" ht="20.25" x14ac:dyDescent="0.3">
      <c r="A28" s="159"/>
      <c r="B28" s="159"/>
      <c r="C28" s="105"/>
      <c r="D28" s="69"/>
      <c r="E28" s="6"/>
      <c r="F28" s="6"/>
      <c r="G28" s="6"/>
      <c r="H28" s="6"/>
      <c r="I28" s="6"/>
      <c r="J28" s="6"/>
      <c r="K28" s="6"/>
      <c r="L28" s="6"/>
      <c r="M28" s="6"/>
      <c r="N28" s="6"/>
      <c r="O28" s="6"/>
    </row>
    <row r="29" spans="1:15" ht="20.25" x14ac:dyDescent="0.3">
      <c r="A29" s="159"/>
      <c r="B29" s="159"/>
      <c r="C29" s="105"/>
      <c r="D29" s="69"/>
      <c r="E29" s="6"/>
      <c r="F29" s="6"/>
      <c r="G29" s="6"/>
      <c r="H29" s="6"/>
      <c r="I29" s="6"/>
      <c r="J29" s="6"/>
      <c r="K29" s="6"/>
      <c r="L29" s="6"/>
      <c r="M29" s="6"/>
      <c r="N29" s="6"/>
      <c r="O29" s="6"/>
    </row>
    <row r="30" spans="1:15" ht="20.25" x14ac:dyDescent="0.3">
      <c r="A30" s="159"/>
      <c r="B30" s="159"/>
      <c r="C30" s="105"/>
      <c r="D30" s="69"/>
      <c r="E30" s="6"/>
      <c r="F30" s="6"/>
      <c r="G30" s="6"/>
      <c r="H30" s="6"/>
      <c r="I30" s="6"/>
      <c r="J30" s="6"/>
      <c r="K30" s="6"/>
      <c r="L30" s="6"/>
      <c r="M30" s="6"/>
      <c r="N30" s="6"/>
      <c r="O30" s="6"/>
    </row>
    <row r="31" spans="1:15" ht="20.25" x14ac:dyDescent="0.3">
      <c r="A31" s="159"/>
      <c r="B31" s="159"/>
      <c r="C31" s="105"/>
      <c r="D31" s="69"/>
      <c r="E31" s="6"/>
      <c r="F31" s="6"/>
      <c r="G31" s="6"/>
      <c r="H31" s="6"/>
      <c r="I31" s="6"/>
      <c r="J31" s="6"/>
      <c r="K31" s="6"/>
      <c r="L31" s="6"/>
      <c r="M31" s="6"/>
      <c r="N31" s="6"/>
      <c r="O31" s="6"/>
    </row>
    <row r="32" spans="1:15" ht="20.25" x14ac:dyDescent="0.3">
      <c r="A32" s="159"/>
      <c r="B32" s="159"/>
      <c r="C32" s="105"/>
      <c r="D32" s="69"/>
      <c r="E32" s="6"/>
      <c r="F32" s="6"/>
      <c r="G32" s="6"/>
      <c r="H32" s="6"/>
      <c r="I32" s="6"/>
      <c r="J32" s="6"/>
      <c r="K32" s="6"/>
      <c r="L32" s="6"/>
      <c r="M32" s="6"/>
      <c r="N32" s="6"/>
      <c r="O32" s="6"/>
    </row>
    <row r="33" spans="1:15" ht="20.25" x14ac:dyDescent="0.3">
      <c r="A33" s="159"/>
      <c r="B33" s="159"/>
      <c r="C33" s="105"/>
      <c r="D33" s="69"/>
      <c r="E33" s="6"/>
      <c r="F33" s="6"/>
      <c r="G33" s="6"/>
      <c r="H33" s="6"/>
      <c r="I33" s="6"/>
      <c r="J33" s="6"/>
      <c r="K33" s="6"/>
      <c r="L33" s="6"/>
      <c r="M33" s="6"/>
      <c r="N33" s="6"/>
      <c r="O33" s="6"/>
    </row>
    <row r="34" spans="1:15" ht="20.25" x14ac:dyDescent="0.3">
      <c r="A34" s="159"/>
      <c r="B34" s="159"/>
      <c r="C34" s="105"/>
      <c r="D34" s="69"/>
      <c r="E34" s="6"/>
      <c r="F34" s="6"/>
      <c r="G34" s="6"/>
      <c r="H34" s="6"/>
      <c r="I34" s="6"/>
      <c r="J34" s="6"/>
      <c r="K34" s="6"/>
      <c r="L34" s="6"/>
      <c r="M34" s="6"/>
      <c r="N34" s="6"/>
      <c r="O34" s="6"/>
    </row>
    <row r="35" spans="1:15" ht="20.25" x14ac:dyDescent="0.3">
      <c r="A35" s="159"/>
      <c r="B35" s="159"/>
      <c r="C35" s="105"/>
      <c r="D35" s="69"/>
      <c r="E35" s="6"/>
      <c r="F35" s="6"/>
      <c r="G35" s="6"/>
      <c r="H35" s="6"/>
      <c r="I35" s="6"/>
      <c r="J35" s="6"/>
      <c r="K35" s="6"/>
      <c r="L35" s="6"/>
      <c r="M35" s="6"/>
      <c r="N35" s="6"/>
      <c r="O35" s="6"/>
    </row>
    <row r="36" spans="1:15" ht="20.25" x14ac:dyDescent="0.3">
      <c r="A36" s="159"/>
      <c r="B36" s="159"/>
      <c r="C36" s="105"/>
      <c r="D36" s="69"/>
      <c r="E36" s="6"/>
      <c r="F36" s="6"/>
      <c r="G36" s="6"/>
      <c r="H36" s="6"/>
      <c r="I36" s="6"/>
      <c r="J36" s="6"/>
      <c r="K36" s="6"/>
      <c r="L36" s="6"/>
      <c r="M36" s="6"/>
      <c r="N36" s="6"/>
      <c r="O36" s="6"/>
    </row>
    <row r="37" spans="1:15" ht="20.25" x14ac:dyDescent="0.3">
      <c r="A37" s="159"/>
      <c r="B37" s="159"/>
      <c r="C37" s="105"/>
      <c r="D37" s="69"/>
      <c r="E37" s="6"/>
      <c r="F37" s="6"/>
      <c r="G37" s="6"/>
      <c r="H37" s="6"/>
      <c r="I37" s="6"/>
      <c r="J37" s="6"/>
      <c r="K37" s="6"/>
      <c r="L37" s="6"/>
      <c r="M37" s="6"/>
      <c r="N37" s="6"/>
      <c r="O37" s="6"/>
    </row>
    <row r="38" spans="1:15" ht="20.25" x14ac:dyDescent="0.3">
      <c r="A38" s="159"/>
      <c r="B38" s="159"/>
      <c r="C38" s="105"/>
      <c r="D38" s="69"/>
      <c r="E38" s="6"/>
      <c r="F38" s="6"/>
      <c r="G38" s="6"/>
      <c r="H38" s="6"/>
      <c r="I38" s="6"/>
      <c r="J38" s="6"/>
      <c r="K38" s="6"/>
      <c r="L38" s="6"/>
      <c r="M38" s="6"/>
      <c r="N38" s="6"/>
      <c r="O38" s="6"/>
    </row>
    <row r="39" spans="1:15" ht="20.25" x14ac:dyDescent="0.3">
      <c r="A39" s="159"/>
      <c r="B39" s="159"/>
      <c r="C39" s="105"/>
      <c r="D39" s="69"/>
      <c r="E39" s="6"/>
      <c r="F39" s="6"/>
      <c r="G39" s="6"/>
      <c r="H39" s="6"/>
      <c r="I39" s="6"/>
      <c r="J39" s="6"/>
      <c r="K39" s="6"/>
      <c r="L39" s="6"/>
      <c r="M39" s="6"/>
      <c r="N39" s="6"/>
      <c r="O39" s="6"/>
    </row>
    <row r="40" spans="1:15" ht="20.25" x14ac:dyDescent="0.3">
      <c r="A40" s="159"/>
      <c r="B40" s="159"/>
      <c r="C40" s="105"/>
      <c r="D40" s="69"/>
      <c r="E40" s="6"/>
      <c r="F40" s="6"/>
      <c r="G40" s="6"/>
      <c r="H40" s="6"/>
      <c r="I40" s="6"/>
      <c r="J40" s="6"/>
      <c r="K40" s="6"/>
      <c r="L40" s="6"/>
      <c r="M40" s="6"/>
      <c r="N40" s="6"/>
      <c r="O40" s="6"/>
    </row>
    <row r="41" spans="1:15" ht="20.25" x14ac:dyDescent="0.3">
      <c r="A41" s="159"/>
      <c r="B41" s="159"/>
      <c r="C41" s="105"/>
      <c r="D41" s="69"/>
      <c r="E41" s="6"/>
      <c r="F41" s="6"/>
      <c r="G41" s="6"/>
      <c r="H41" s="6"/>
      <c r="I41" s="6"/>
      <c r="J41" s="6"/>
      <c r="K41" s="6"/>
      <c r="L41" s="6"/>
      <c r="M41" s="6"/>
      <c r="N41" s="6"/>
      <c r="O41" s="6"/>
    </row>
    <row r="42" spans="1:15" ht="20.25" x14ac:dyDescent="0.3">
      <c r="A42" s="159"/>
      <c r="B42" s="159"/>
      <c r="C42" s="105"/>
      <c r="D42" s="69"/>
      <c r="E42" s="6"/>
      <c r="F42" s="6"/>
      <c r="G42" s="6"/>
      <c r="H42" s="6"/>
      <c r="I42" s="6"/>
      <c r="J42" s="6"/>
      <c r="K42" s="6"/>
      <c r="L42" s="6"/>
      <c r="M42" s="6"/>
      <c r="N42" s="6"/>
      <c r="O42" s="6"/>
    </row>
    <row r="43" spans="1:15" ht="20.25" x14ac:dyDescent="0.3">
      <c r="A43" s="159"/>
      <c r="B43" s="159"/>
      <c r="C43" s="105"/>
      <c r="D43" s="69"/>
      <c r="E43" s="6"/>
      <c r="F43" s="6"/>
      <c r="G43" s="6"/>
      <c r="H43" s="6"/>
      <c r="I43" s="6"/>
      <c r="J43" s="6"/>
      <c r="K43" s="6"/>
      <c r="L43" s="6"/>
      <c r="M43" s="6"/>
      <c r="N43" s="6"/>
      <c r="O43" s="6"/>
    </row>
    <row r="44" spans="1:15" ht="20.25" x14ac:dyDescent="0.3">
      <c r="A44" s="159"/>
      <c r="B44" s="159"/>
      <c r="C44" s="105"/>
      <c r="D44" s="69"/>
      <c r="E44" s="6"/>
      <c r="F44" s="6"/>
      <c r="G44" s="6"/>
      <c r="H44" s="6"/>
      <c r="I44" s="6"/>
      <c r="J44" s="6"/>
      <c r="K44" s="6"/>
      <c r="L44" s="6"/>
      <c r="M44" s="6"/>
      <c r="N44" s="6"/>
      <c r="O44" s="6"/>
    </row>
    <row r="45" spans="1:15" ht="20.25" x14ac:dyDescent="0.3">
      <c r="A45" s="159"/>
      <c r="B45" s="159"/>
      <c r="C45" s="105"/>
      <c r="D45" s="69"/>
      <c r="E45" s="6"/>
      <c r="F45" s="6"/>
      <c r="G45" s="6"/>
      <c r="H45" s="6"/>
      <c r="I45" s="6"/>
      <c r="J45" s="6"/>
      <c r="K45" s="6"/>
      <c r="L45" s="6"/>
      <c r="M45" s="6"/>
      <c r="N45" s="6"/>
      <c r="O45" s="6"/>
    </row>
    <row r="46" spans="1:15" ht="20.25" x14ac:dyDescent="0.3">
      <c r="A46" s="159"/>
      <c r="B46" s="159"/>
      <c r="C46" s="105"/>
      <c r="D46" s="69"/>
      <c r="E46" s="6"/>
      <c r="F46" s="6"/>
      <c r="G46" s="6"/>
      <c r="H46" s="6"/>
      <c r="I46" s="6"/>
      <c r="J46" s="6"/>
      <c r="K46" s="6"/>
      <c r="L46" s="6"/>
      <c r="M46" s="6"/>
      <c r="N46" s="6"/>
      <c r="O46" s="6"/>
    </row>
    <row r="47" spans="1:15" ht="20.25" x14ac:dyDescent="0.3">
      <c r="A47" s="159"/>
      <c r="B47" s="159"/>
      <c r="C47" s="105"/>
      <c r="D47" s="69"/>
      <c r="E47" s="6"/>
      <c r="F47" s="6"/>
      <c r="G47" s="6"/>
      <c r="H47" s="6"/>
      <c r="I47" s="6"/>
      <c r="J47" s="6"/>
      <c r="K47" s="6"/>
      <c r="L47" s="6"/>
      <c r="M47" s="6"/>
      <c r="N47" s="6"/>
      <c r="O47" s="6"/>
    </row>
    <row r="48" spans="1:15" ht="20.25" x14ac:dyDescent="0.3">
      <c r="A48" s="159"/>
      <c r="B48" s="159"/>
      <c r="C48" s="105"/>
      <c r="D48" s="69"/>
      <c r="E48" s="6"/>
      <c r="F48" s="6"/>
      <c r="G48" s="6"/>
      <c r="H48" s="6"/>
      <c r="I48" s="6"/>
      <c r="J48" s="6"/>
      <c r="K48" s="6"/>
      <c r="L48" s="6"/>
      <c r="M48" s="6"/>
      <c r="N48" s="6"/>
      <c r="O48" s="6"/>
    </row>
    <row r="49" spans="1:15" ht="20.25" x14ac:dyDescent="0.3">
      <c r="A49" s="159"/>
      <c r="B49" s="159"/>
      <c r="C49" s="105"/>
      <c r="D49" s="69"/>
      <c r="E49" s="6"/>
      <c r="F49" s="6"/>
      <c r="G49" s="6"/>
      <c r="H49" s="6"/>
      <c r="I49" s="6"/>
      <c r="J49" s="6"/>
      <c r="K49" s="6"/>
      <c r="L49" s="6"/>
      <c r="M49" s="6"/>
      <c r="N49" s="6"/>
      <c r="O49" s="6"/>
    </row>
    <row r="50" spans="1:15" ht="20.25" x14ac:dyDescent="0.3">
      <c r="A50" s="159"/>
      <c r="B50" s="159"/>
      <c r="C50" s="105"/>
      <c r="D50" s="69"/>
      <c r="E50" s="6"/>
      <c r="F50" s="6"/>
      <c r="G50" s="6"/>
      <c r="H50" s="6"/>
      <c r="I50" s="6"/>
      <c r="J50" s="6"/>
      <c r="K50" s="6"/>
      <c r="L50" s="6"/>
      <c r="M50" s="6"/>
      <c r="N50" s="6"/>
      <c r="O50" s="6"/>
    </row>
    <row r="51" spans="1:15" ht="20.25" x14ac:dyDescent="0.3">
      <c r="A51" s="159"/>
      <c r="B51" s="159"/>
      <c r="C51" s="105"/>
      <c r="D51" s="69"/>
      <c r="E51" s="6"/>
      <c r="F51" s="6"/>
      <c r="G51" s="6"/>
      <c r="H51" s="6"/>
      <c r="I51" s="6"/>
      <c r="J51" s="6"/>
      <c r="K51" s="6"/>
      <c r="L51" s="6"/>
      <c r="M51" s="6"/>
      <c r="N51" s="6"/>
      <c r="O51" s="6"/>
    </row>
    <row r="52" spans="1:15" ht="20.25" x14ac:dyDescent="0.3">
      <c r="A52" s="159"/>
      <c r="B52" s="159"/>
      <c r="C52" s="105"/>
      <c r="D52" s="69"/>
      <c r="E52" s="6"/>
      <c r="F52" s="6"/>
      <c r="G52" s="6"/>
      <c r="H52" s="6"/>
      <c r="I52" s="6"/>
      <c r="J52" s="6"/>
      <c r="K52" s="6"/>
      <c r="L52" s="6"/>
      <c r="M52" s="6"/>
      <c r="N52" s="6"/>
      <c r="O52" s="6"/>
    </row>
    <row r="53" spans="1:15" ht="20.25" x14ac:dyDescent="0.3">
      <c r="A53" s="159"/>
      <c r="B53" s="160"/>
      <c r="C53" s="106"/>
      <c r="D53" s="16"/>
    </row>
    <row r="54" spans="1:15" ht="20.25" x14ac:dyDescent="0.3">
      <c r="A54" s="159"/>
      <c r="B54" s="160"/>
      <c r="C54" s="106"/>
      <c r="D54" s="16"/>
    </row>
    <row r="55" spans="1:15" ht="20.25" x14ac:dyDescent="0.3">
      <c r="A55" s="159"/>
      <c r="B55" s="160"/>
      <c r="C55" s="106"/>
      <c r="D55" s="16"/>
    </row>
    <row r="56" spans="1:15" ht="20.25" x14ac:dyDescent="0.3">
      <c r="A56" s="159"/>
      <c r="B56" s="160"/>
      <c r="C56" s="106"/>
      <c r="D56" s="16"/>
    </row>
    <row r="57" spans="1:15" ht="20.25" x14ac:dyDescent="0.3">
      <c r="A57" s="159"/>
      <c r="B57" s="160"/>
      <c r="C57" s="106"/>
      <c r="D57" s="16"/>
    </row>
    <row r="58" spans="1:15" ht="20.25" x14ac:dyDescent="0.3">
      <c r="A58" s="159"/>
      <c r="B58" s="160"/>
      <c r="C58" s="106"/>
      <c r="D58" s="16"/>
    </row>
    <row r="59" spans="1:15" ht="20.25" x14ac:dyDescent="0.3">
      <c r="A59" s="159"/>
      <c r="B59" s="160"/>
      <c r="C59" s="106"/>
      <c r="D59" s="16"/>
    </row>
    <row r="60" spans="1:15" ht="20.25" x14ac:dyDescent="0.3">
      <c r="A60" s="159"/>
      <c r="B60" s="160"/>
      <c r="C60" s="106"/>
      <c r="D60" s="16"/>
    </row>
    <row r="61" spans="1:15" ht="20.25" x14ac:dyDescent="0.3">
      <c r="A61" s="159"/>
      <c r="B61" s="160"/>
      <c r="C61" s="106"/>
      <c r="D61" s="16"/>
    </row>
    <row r="62" spans="1:15" ht="20.25" x14ac:dyDescent="0.3">
      <c r="A62" s="159"/>
      <c r="B62" s="160"/>
      <c r="C62" s="106"/>
      <c r="D62" s="16"/>
    </row>
    <row r="63" spans="1:15" ht="20.25" x14ac:dyDescent="0.3">
      <c r="A63" s="159"/>
      <c r="B63" s="160"/>
      <c r="C63" s="106"/>
      <c r="D63" s="16"/>
    </row>
    <row r="64" spans="1:15" ht="20.25" x14ac:dyDescent="0.3">
      <c r="A64" s="159"/>
      <c r="B64" s="160"/>
      <c r="C64" s="106"/>
      <c r="D64" s="16"/>
    </row>
    <row r="65" spans="1:4" ht="20.25" x14ac:dyDescent="0.3">
      <c r="A65" s="159"/>
      <c r="B65" s="160"/>
      <c r="C65" s="106"/>
      <c r="D65" s="16"/>
    </row>
    <row r="66" spans="1:4" ht="20.25" x14ac:dyDescent="0.3">
      <c r="A66" s="159"/>
      <c r="B66" s="160"/>
      <c r="C66" s="106"/>
      <c r="D66" s="16"/>
    </row>
    <row r="67" spans="1:4" ht="20.25" x14ac:dyDescent="0.3">
      <c r="A67" s="159"/>
      <c r="B67" s="160"/>
      <c r="C67" s="106"/>
      <c r="D67" s="16"/>
    </row>
    <row r="68" spans="1:4" ht="20.25" x14ac:dyDescent="0.3">
      <c r="A68" s="159"/>
      <c r="B68" s="160"/>
      <c r="C68" s="106"/>
      <c r="D68" s="16"/>
    </row>
    <row r="69" spans="1:4" ht="20.25" x14ac:dyDescent="0.3">
      <c r="A69" s="159"/>
      <c r="B69" s="160"/>
      <c r="C69" s="106"/>
      <c r="D69" s="16"/>
    </row>
    <row r="70" spans="1:4" ht="20.25" x14ac:dyDescent="0.3">
      <c r="A70" s="159"/>
      <c r="B70" s="160"/>
      <c r="C70" s="106"/>
      <c r="D70" s="16"/>
    </row>
    <row r="71" spans="1:4" ht="20.25" x14ac:dyDescent="0.3">
      <c r="A71" s="159"/>
      <c r="B71" s="160"/>
      <c r="C71" s="106"/>
      <c r="D71" s="16"/>
    </row>
    <row r="72" spans="1:4" ht="20.25" x14ac:dyDescent="0.3">
      <c r="A72" s="159"/>
      <c r="B72" s="160"/>
      <c r="C72" s="106"/>
      <c r="D72" s="16"/>
    </row>
    <row r="73" spans="1:4" ht="20.25" x14ac:dyDescent="0.3">
      <c r="A73" s="159"/>
      <c r="B73" s="160"/>
      <c r="C73" s="106"/>
      <c r="D73" s="16"/>
    </row>
    <row r="74" spans="1:4" ht="20.25" x14ac:dyDescent="0.3">
      <c r="A74" s="159"/>
      <c r="B74" s="160"/>
      <c r="C74" s="106"/>
      <c r="D74" s="16"/>
    </row>
    <row r="75" spans="1:4" ht="20.25" x14ac:dyDescent="0.3">
      <c r="A75" s="159"/>
      <c r="B75" s="160"/>
      <c r="C75" s="106"/>
      <c r="D75" s="16"/>
    </row>
    <row r="76" spans="1:4" ht="20.25" x14ac:dyDescent="0.3">
      <c r="A76" s="159"/>
      <c r="B76" s="160"/>
      <c r="C76" s="106"/>
      <c r="D76" s="16"/>
    </row>
    <row r="77" spans="1:4" ht="20.25" x14ac:dyDescent="0.3">
      <c r="A77" s="159"/>
      <c r="B77" s="160"/>
      <c r="C77" s="106"/>
      <c r="D77" s="16"/>
    </row>
    <row r="78" spans="1:4" ht="20.25" x14ac:dyDescent="0.3">
      <c r="A78" s="159"/>
      <c r="B78" s="160"/>
      <c r="C78" s="106"/>
      <c r="D78" s="16"/>
    </row>
    <row r="79" spans="1:4" ht="20.25" x14ac:dyDescent="0.3">
      <c r="A79" s="159"/>
      <c r="B79" s="160"/>
      <c r="C79" s="106"/>
      <c r="D79" s="16"/>
    </row>
    <row r="80" spans="1:4" ht="20.25" x14ac:dyDescent="0.3">
      <c r="A80" s="159"/>
      <c r="B80" s="160"/>
      <c r="C80" s="106"/>
      <c r="D80" s="16"/>
    </row>
    <row r="81" spans="1:4" ht="20.25" x14ac:dyDescent="0.3">
      <c r="A81" s="159"/>
      <c r="B81" s="160"/>
      <c r="C81" s="106"/>
      <c r="D81" s="16"/>
    </row>
    <row r="82" spans="1:4" ht="20.25" x14ac:dyDescent="0.3">
      <c r="A82" s="159"/>
      <c r="B82" s="160"/>
      <c r="C82" s="106"/>
      <c r="D82" s="16"/>
    </row>
    <row r="83" spans="1:4" ht="20.25" x14ac:dyDescent="0.3">
      <c r="A83" s="159"/>
      <c r="B83" s="160"/>
      <c r="C83" s="106"/>
      <c r="D83" s="16"/>
    </row>
    <row r="84" spans="1:4" ht="20.25" x14ac:dyDescent="0.3">
      <c r="A84" s="159"/>
      <c r="B84" s="160"/>
      <c r="C84" s="106"/>
      <c r="D84" s="16"/>
    </row>
    <row r="85" spans="1:4" ht="20.25" x14ac:dyDescent="0.3">
      <c r="A85" s="159"/>
      <c r="B85" s="160"/>
      <c r="C85" s="106"/>
      <c r="D85" s="16"/>
    </row>
    <row r="86" spans="1:4" ht="20.25" x14ac:dyDescent="0.3">
      <c r="A86" s="159"/>
      <c r="B86" s="160"/>
      <c r="C86" s="106"/>
      <c r="D86" s="16"/>
    </row>
    <row r="87" spans="1:4" ht="20.25" x14ac:dyDescent="0.3">
      <c r="A87" s="159"/>
      <c r="B87" s="160"/>
      <c r="C87" s="106"/>
      <c r="D87" s="16"/>
    </row>
    <row r="88" spans="1:4" ht="20.25" x14ac:dyDescent="0.3">
      <c r="A88" s="159"/>
      <c r="B88" s="160"/>
      <c r="C88" s="106"/>
      <c r="D88" s="16"/>
    </row>
    <row r="89" spans="1:4" ht="20.25" x14ac:dyDescent="0.3">
      <c r="A89" s="159"/>
      <c r="B89" s="160"/>
      <c r="C89" s="106"/>
      <c r="D89" s="16"/>
    </row>
    <row r="90" spans="1:4" ht="20.25" x14ac:dyDescent="0.3">
      <c r="A90" s="159"/>
      <c r="B90" s="160"/>
      <c r="C90" s="106"/>
      <c r="D90" s="16"/>
    </row>
    <row r="91" spans="1:4" ht="20.25" x14ac:dyDescent="0.3">
      <c r="A91" s="159"/>
      <c r="B91" s="160"/>
      <c r="C91" s="106"/>
      <c r="D91" s="16"/>
    </row>
    <row r="92" spans="1:4" ht="20.25" x14ac:dyDescent="0.3">
      <c r="A92" s="159"/>
      <c r="B92" s="160"/>
      <c r="C92" s="106"/>
      <c r="D92" s="16"/>
    </row>
    <row r="93" spans="1:4" ht="20.25" x14ac:dyDescent="0.3">
      <c r="A93" s="159"/>
      <c r="B93" s="160"/>
      <c r="C93" s="106"/>
      <c r="D93" s="16"/>
    </row>
    <row r="94" spans="1:4" ht="20.25" x14ac:dyDescent="0.3">
      <c r="A94" s="159"/>
      <c r="B94" s="160"/>
      <c r="C94" s="106"/>
      <c r="D94" s="16"/>
    </row>
    <row r="95" spans="1:4" ht="20.25" x14ac:dyDescent="0.3">
      <c r="A95" s="159"/>
      <c r="B95" s="160"/>
      <c r="C95" s="106"/>
      <c r="D95" s="16"/>
    </row>
    <row r="96" spans="1:4" ht="20.25" x14ac:dyDescent="0.3">
      <c r="A96" s="159"/>
      <c r="B96" s="160"/>
      <c r="C96" s="106"/>
      <c r="D96" s="16"/>
    </row>
    <row r="97" spans="1:4" ht="20.25" x14ac:dyDescent="0.3">
      <c r="A97" s="159"/>
      <c r="B97" s="160"/>
      <c r="C97" s="106"/>
      <c r="D97" s="16"/>
    </row>
    <row r="98" spans="1:4" ht="20.25" x14ac:dyDescent="0.3">
      <c r="A98" s="159"/>
      <c r="B98" s="160"/>
      <c r="C98" s="106"/>
      <c r="D98" s="16"/>
    </row>
    <row r="99" spans="1:4" ht="20.25" x14ac:dyDescent="0.3">
      <c r="A99" s="159"/>
      <c r="B99" s="160"/>
      <c r="C99" s="106"/>
      <c r="D99" s="16"/>
    </row>
    <row r="100" spans="1:4" ht="20.25" x14ac:dyDescent="0.3">
      <c r="A100" s="159"/>
      <c r="B100" s="160"/>
      <c r="C100" s="106"/>
      <c r="D100" s="16"/>
    </row>
    <row r="101" spans="1:4" ht="20.25" x14ac:dyDescent="0.3">
      <c r="A101" s="159"/>
      <c r="B101" s="160"/>
      <c r="C101" s="106"/>
      <c r="D101" s="16"/>
    </row>
    <row r="102" spans="1:4" ht="20.25" x14ac:dyDescent="0.3">
      <c r="A102" s="159"/>
      <c r="B102" s="160"/>
      <c r="C102" s="106"/>
      <c r="D102" s="16"/>
    </row>
    <row r="103" spans="1:4" ht="20.25" x14ac:dyDescent="0.3">
      <c r="A103" s="159"/>
      <c r="B103" s="160"/>
      <c r="C103" s="106"/>
      <c r="D103" s="16"/>
    </row>
    <row r="104" spans="1:4" ht="20.25" x14ac:dyDescent="0.3">
      <c r="A104" s="159"/>
      <c r="B104" s="160"/>
      <c r="C104" s="106"/>
      <c r="D104" s="16"/>
    </row>
    <row r="105" spans="1:4" ht="20.25" x14ac:dyDescent="0.3">
      <c r="A105" s="159"/>
      <c r="B105" s="160"/>
      <c r="C105" s="106"/>
      <c r="D105" s="16"/>
    </row>
    <row r="106" spans="1:4" ht="20.25" x14ac:dyDescent="0.3">
      <c r="A106" s="159"/>
      <c r="B106" s="160"/>
      <c r="C106" s="106"/>
      <c r="D106" s="16"/>
    </row>
    <row r="107" spans="1:4" ht="20.25" x14ac:dyDescent="0.3">
      <c r="A107" s="159"/>
      <c r="B107" s="160"/>
      <c r="C107" s="106"/>
      <c r="D107" s="16"/>
    </row>
    <row r="108" spans="1:4" ht="20.25" x14ac:dyDescent="0.3">
      <c r="A108" s="159"/>
      <c r="B108" s="160"/>
      <c r="C108" s="106"/>
      <c r="D108" s="16"/>
    </row>
    <row r="109" spans="1:4" ht="20.25" x14ac:dyDescent="0.3">
      <c r="A109" s="159"/>
      <c r="B109" s="160"/>
      <c r="C109" s="106"/>
      <c r="D109" s="16"/>
    </row>
    <row r="110" spans="1:4" ht="20.25" x14ac:dyDescent="0.3">
      <c r="A110" s="159"/>
      <c r="B110" s="160"/>
      <c r="C110" s="106"/>
      <c r="D110" s="16"/>
    </row>
    <row r="111" spans="1:4" ht="20.25" x14ac:dyDescent="0.3">
      <c r="A111" s="159"/>
      <c r="B111" s="160"/>
      <c r="C111" s="106"/>
      <c r="D111" s="16"/>
    </row>
    <row r="112" spans="1:4" ht="20.25" x14ac:dyDescent="0.3">
      <c r="A112" s="159"/>
      <c r="B112" s="160"/>
      <c r="C112" s="106"/>
      <c r="D112" s="16"/>
    </row>
    <row r="113" spans="1:4" ht="20.25" x14ac:dyDescent="0.3">
      <c r="A113" s="159"/>
      <c r="B113" s="160"/>
      <c r="C113" s="106"/>
      <c r="D113" s="16"/>
    </row>
    <row r="114" spans="1:4" ht="20.25" x14ac:dyDescent="0.3">
      <c r="A114" s="159"/>
      <c r="B114" s="160"/>
      <c r="C114" s="106"/>
      <c r="D114" s="16"/>
    </row>
    <row r="115" spans="1:4" ht="20.25" x14ac:dyDescent="0.3">
      <c r="A115" s="159"/>
      <c r="B115" s="160"/>
      <c r="C115" s="106"/>
      <c r="D115" s="16"/>
    </row>
    <row r="116" spans="1:4" ht="20.25" x14ac:dyDescent="0.3">
      <c r="A116" s="159"/>
      <c r="B116" s="160"/>
      <c r="C116" s="106"/>
      <c r="D116" s="16"/>
    </row>
    <row r="117" spans="1:4" ht="20.25" x14ac:dyDescent="0.3">
      <c r="A117" s="159"/>
      <c r="B117" s="160"/>
      <c r="C117" s="106"/>
      <c r="D117" s="16"/>
    </row>
    <row r="118" spans="1:4" ht="20.25" x14ac:dyDescent="0.3">
      <c r="A118" s="159"/>
      <c r="B118" s="160"/>
      <c r="C118" s="106"/>
      <c r="D118" s="16"/>
    </row>
    <row r="119" spans="1:4" ht="20.25" x14ac:dyDescent="0.3">
      <c r="A119" s="159"/>
      <c r="B119" s="160"/>
      <c r="C119" s="106"/>
      <c r="D119" s="16"/>
    </row>
    <row r="120" spans="1:4" ht="20.25" x14ac:dyDescent="0.3">
      <c r="A120" s="159"/>
      <c r="B120" s="160"/>
      <c r="C120" s="106"/>
      <c r="D120" s="16"/>
    </row>
    <row r="121" spans="1:4" ht="20.25" x14ac:dyDescent="0.3">
      <c r="A121" s="159"/>
      <c r="B121" s="160"/>
      <c r="C121" s="106"/>
      <c r="D121" s="16"/>
    </row>
    <row r="122" spans="1:4" ht="20.25" x14ac:dyDescent="0.3">
      <c r="A122" s="159"/>
      <c r="B122" s="160"/>
      <c r="C122" s="106"/>
      <c r="D122" s="16"/>
    </row>
    <row r="123" spans="1:4" ht="20.25" x14ac:dyDescent="0.3">
      <c r="A123" s="159"/>
      <c r="B123" s="160"/>
      <c r="C123" s="16"/>
      <c r="D123" s="16"/>
    </row>
    <row r="124" spans="1:4" ht="20.25" x14ac:dyDescent="0.3">
      <c r="A124" s="159"/>
      <c r="B124" s="160"/>
      <c r="C124" s="16"/>
      <c r="D124" s="16"/>
    </row>
    <row r="125" spans="1:4" ht="20.25" x14ac:dyDescent="0.3">
      <c r="A125" s="159"/>
      <c r="B125" s="160"/>
      <c r="C125" s="16"/>
      <c r="D125" s="16"/>
    </row>
    <row r="126" spans="1:4" ht="20.25" x14ac:dyDescent="0.3">
      <c r="A126" s="159"/>
      <c r="B126" s="160"/>
      <c r="C126" s="16"/>
      <c r="D126" s="16"/>
    </row>
    <row r="127" spans="1:4" ht="20.25" x14ac:dyDescent="0.3">
      <c r="A127" s="159"/>
      <c r="B127" s="160"/>
      <c r="C127" s="16"/>
      <c r="D127" s="16"/>
    </row>
    <row r="128" spans="1:4" ht="20.25" x14ac:dyDescent="0.3">
      <c r="A128" s="159"/>
      <c r="B128" s="160"/>
      <c r="C128" s="16"/>
      <c r="D128" s="16"/>
    </row>
    <row r="129" spans="1:4" ht="20.25" x14ac:dyDescent="0.3">
      <c r="A129" s="159"/>
      <c r="B129" s="160"/>
      <c r="C129" s="16"/>
      <c r="D129" s="16"/>
    </row>
    <row r="130" spans="1:4" ht="20.25" x14ac:dyDescent="0.3">
      <c r="A130" s="159"/>
      <c r="B130" s="160"/>
      <c r="C130" s="16"/>
      <c r="D130" s="16"/>
    </row>
    <row r="131" spans="1:4" ht="20.25" x14ac:dyDescent="0.3">
      <c r="A131" s="159"/>
      <c r="B131" s="160"/>
      <c r="C131" s="16"/>
      <c r="D131" s="16"/>
    </row>
    <row r="132" spans="1:4" ht="20.25" x14ac:dyDescent="0.3">
      <c r="A132" s="159"/>
      <c r="B132" s="160"/>
      <c r="C132" s="16"/>
      <c r="D132" s="16"/>
    </row>
    <row r="133" spans="1:4" ht="20.25" x14ac:dyDescent="0.3">
      <c r="A133" s="159"/>
      <c r="B133" s="160"/>
      <c r="C133" s="16"/>
      <c r="D133" s="16"/>
    </row>
    <row r="134" spans="1:4" ht="20.25" x14ac:dyDescent="0.3">
      <c r="A134" s="159"/>
      <c r="B134" s="160"/>
      <c r="C134" s="16"/>
      <c r="D134" s="16"/>
    </row>
    <row r="135" spans="1:4" ht="20.25" x14ac:dyDescent="0.3">
      <c r="A135" s="159"/>
      <c r="B135" s="160"/>
      <c r="C135" s="16"/>
      <c r="D135" s="16"/>
    </row>
    <row r="136" spans="1:4" ht="20.25" x14ac:dyDescent="0.3">
      <c r="A136" s="159"/>
      <c r="B136" s="160"/>
      <c r="C136" s="16"/>
      <c r="D136" s="16"/>
    </row>
    <row r="137" spans="1:4" ht="20.25" x14ac:dyDescent="0.3">
      <c r="A137" s="159"/>
      <c r="B137" s="160"/>
      <c r="C137" s="16"/>
      <c r="D137" s="16"/>
    </row>
    <row r="138" spans="1:4" ht="20.25" x14ac:dyDescent="0.3">
      <c r="A138" s="159"/>
      <c r="B138" s="160"/>
      <c r="C138" s="16"/>
      <c r="D138" s="16"/>
    </row>
    <row r="139" spans="1:4" ht="20.25" x14ac:dyDescent="0.3">
      <c r="A139" s="159"/>
      <c r="B139" s="160"/>
      <c r="C139" s="16"/>
      <c r="D139" s="16"/>
    </row>
    <row r="140" spans="1:4" ht="20.25" x14ac:dyDescent="0.3">
      <c r="A140" s="159"/>
      <c r="B140" s="160"/>
      <c r="C140" s="16"/>
      <c r="D140" s="16"/>
    </row>
    <row r="141" spans="1:4" ht="20.25" x14ac:dyDescent="0.3">
      <c r="A141" s="159"/>
      <c r="B141" s="160"/>
      <c r="C141" s="16"/>
      <c r="D141" s="16"/>
    </row>
    <row r="142" spans="1:4" ht="20.25" x14ac:dyDescent="0.3">
      <c r="A142" s="159"/>
      <c r="B142" s="160"/>
      <c r="C142" s="16"/>
      <c r="D142" s="16"/>
    </row>
    <row r="143" spans="1:4" ht="20.25" x14ac:dyDescent="0.3">
      <c r="A143" s="159"/>
      <c r="B143" s="160"/>
      <c r="C143" s="16"/>
      <c r="D143" s="16"/>
    </row>
    <row r="144" spans="1:4" ht="20.25" x14ac:dyDescent="0.3">
      <c r="A144" s="159"/>
      <c r="B144" s="160"/>
      <c r="C144" s="16"/>
      <c r="D144" s="16"/>
    </row>
    <row r="145" spans="1:4" ht="20.25" x14ac:dyDescent="0.3">
      <c r="A145" s="159"/>
      <c r="B145" s="160"/>
      <c r="C145" s="16"/>
      <c r="D145" s="16"/>
    </row>
    <row r="146" spans="1:4" ht="20.25" x14ac:dyDescent="0.3">
      <c r="A146" s="159"/>
      <c r="B146" s="160"/>
      <c r="C146" s="16"/>
      <c r="D146" s="16"/>
    </row>
    <row r="147" spans="1:4" ht="20.25" x14ac:dyDescent="0.3">
      <c r="A147" s="159"/>
      <c r="B147" s="160"/>
      <c r="C147" s="16"/>
      <c r="D147" s="16"/>
    </row>
    <row r="148" spans="1:4" ht="20.25" x14ac:dyDescent="0.3">
      <c r="A148" s="159"/>
      <c r="B148" s="160"/>
      <c r="C148" s="16"/>
      <c r="D148" s="16"/>
    </row>
    <row r="149" spans="1:4" ht="20.25" x14ac:dyDescent="0.3">
      <c r="A149" s="159"/>
      <c r="B149" s="160"/>
      <c r="C149" s="16"/>
      <c r="D149" s="16"/>
    </row>
    <row r="150" spans="1:4" ht="20.25" x14ac:dyDescent="0.3">
      <c r="A150" s="159"/>
      <c r="B150" s="160"/>
      <c r="C150" s="16"/>
      <c r="D150" s="16"/>
    </row>
    <row r="151" spans="1:4" ht="20.25" x14ac:dyDescent="0.3">
      <c r="A151" s="159"/>
      <c r="B151" s="160"/>
      <c r="C151" s="16"/>
      <c r="D151" s="16"/>
    </row>
    <row r="152" spans="1:4" ht="20.25" x14ac:dyDescent="0.3">
      <c r="A152" s="159"/>
      <c r="B152" s="160"/>
      <c r="C152" s="16"/>
      <c r="D152" s="16"/>
    </row>
    <row r="153" spans="1:4" ht="20.25" x14ac:dyDescent="0.3">
      <c r="A153" s="159"/>
      <c r="B153" s="160"/>
      <c r="C153" s="16"/>
      <c r="D153" s="16"/>
    </row>
    <row r="154" spans="1:4" ht="20.25" x14ac:dyDescent="0.3">
      <c r="A154" s="159"/>
      <c r="B154" s="160"/>
      <c r="C154" s="16"/>
      <c r="D154" s="16"/>
    </row>
    <row r="155" spans="1:4" ht="20.25" x14ac:dyDescent="0.3">
      <c r="A155" s="159"/>
      <c r="B155" s="160"/>
      <c r="C155" s="16"/>
      <c r="D155" s="16"/>
    </row>
    <row r="156" spans="1:4" ht="20.25" x14ac:dyDescent="0.3">
      <c r="A156" s="159"/>
      <c r="B156" s="160"/>
      <c r="C156" s="16"/>
      <c r="D156" s="16"/>
    </row>
    <row r="157" spans="1:4" ht="20.25" x14ac:dyDescent="0.3">
      <c r="A157" s="159"/>
      <c r="B157" s="160"/>
      <c r="C157" s="16"/>
      <c r="D157" s="16"/>
    </row>
    <row r="158" spans="1:4" ht="20.25" x14ac:dyDescent="0.3">
      <c r="A158" s="159"/>
      <c r="B158" s="160"/>
      <c r="C158" s="16"/>
      <c r="D158" s="16"/>
    </row>
    <row r="159" spans="1:4" ht="20.25" x14ac:dyDescent="0.3">
      <c r="A159" s="159"/>
      <c r="B159" s="160"/>
      <c r="C159" s="16"/>
      <c r="D159" s="16"/>
    </row>
    <row r="160" spans="1:4" ht="20.25" x14ac:dyDescent="0.3">
      <c r="A160" s="159"/>
      <c r="B160" s="160"/>
      <c r="C160" s="16"/>
      <c r="D160" s="16"/>
    </row>
    <row r="161" spans="1:4" ht="20.25" x14ac:dyDescent="0.3">
      <c r="A161" s="159"/>
      <c r="B161" s="160"/>
      <c r="C161" s="16"/>
      <c r="D161" s="16"/>
    </row>
    <row r="162" spans="1:4" ht="20.25" x14ac:dyDescent="0.3">
      <c r="A162" s="159"/>
      <c r="B162" s="160"/>
      <c r="C162" s="16"/>
      <c r="D162" s="16"/>
    </row>
    <row r="163" spans="1:4" ht="20.25" x14ac:dyDescent="0.3">
      <c r="A163" s="159"/>
      <c r="B163" s="160"/>
      <c r="C163" s="16"/>
      <c r="D163" s="16"/>
    </row>
    <row r="164" spans="1:4" ht="20.25" x14ac:dyDescent="0.3">
      <c r="A164" s="159"/>
      <c r="B164" s="160"/>
      <c r="C164" s="16"/>
      <c r="D164" s="16"/>
    </row>
    <row r="165" spans="1:4" ht="20.25" x14ac:dyDescent="0.3">
      <c r="A165" s="159"/>
      <c r="B165" s="160"/>
      <c r="C165" s="16"/>
      <c r="D165" s="16"/>
    </row>
    <row r="166" spans="1:4" ht="20.25" x14ac:dyDescent="0.3">
      <c r="A166" s="159"/>
      <c r="B166" s="160"/>
      <c r="C166" s="16"/>
      <c r="D166" s="16"/>
    </row>
    <row r="167" spans="1:4" ht="20.25" x14ac:dyDescent="0.3">
      <c r="A167" s="159"/>
      <c r="B167" s="160"/>
      <c r="C167" s="16"/>
      <c r="D167" s="16"/>
    </row>
    <row r="168" spans="1:4" ht="20.25" x14ac:dyDescent="0.3">
      <c r="A168" s="159"/>
      <c r="B168" s="160"/>
      <c r="C168" s="16"/>
      <c r="D168" s="16"/>
    </row>
    <row r="169" spans="1:4" ht="20.25" x14ac:dyDescent="0.3">
      <c r="A169" s="159"/>
      <c r="B169" s="160"/>
      <c r="C169" s="16"/>
      <c r="D169" s="16"/>
    </row>
    <row r="170" spans="1:4" ht="20.25" x14ac:dyDescent="0.3">
      <c r="A170" s="159"/>
      <c r="B170" s="160"/>
      <c r="C170" s="16"/>
      <c r="D170" s="16"/>
    </row>
    <row r="171" spans="1:4" ht="20.25" x14ac:dyDescent="0.3">
      <c r="A171" s="159"/>
      <c r="B171" s="160"/>
      <c r="C171" s="16"/>
      <c r="D171" s="16"/>
    </row>
    <row r="172" spans="1:4" ht="20.25" x14ac:dyDescent="0.3">
      <c r="A172" s="159"/>
      <c r="B172" s="160"/>
      <c r="C172" s="16"/>
      <c r="D172" s="16"/>
    </row>
    <row r="173" spans="1:4" ht="20.25" x14ac:dyDescent="0.3">
      <c r="A173" s="159"/>
      <c r="B173" s="160"/>
      <c r="C173" s="16"/>
      <c r="D173" s="16"/>
    </row>
    <row r="174" spans="1:4" ht="20.25" x14ac:dyDescent="0.3">
      <c r="A174" s="159"/>
      <c r="B174" s="160"/>
      <c r="C174" s="16"/>
      <c r="D174" s="16"/>
    </row>
    <row r="175" spans="1:4" ht="20.25" x14ac:dyDescent="0.3">
      <c r="A175" s="159"/>
      <c r="B175" s="160"/>
      <c r="C175" s="16"/>
      <c r="D175" s="16"/>
    </row>
    <row r="176" spans="1:4" ht="20.25" x14ac:dyDescent="0.3">
      <c r="A176" s="159"/>
      <c r="B176" s="160"/>
      <c r="C176" s="16"/>
      <c r="D176" s="16"/>
    </row>
    <row r="177" spans="1:4" ht="20.25" x14ac:dyDescent="0.3">
      <c r="A177" s="159"/>
      <c r="B177" s="160"/>
      <c r="C177" s="16"/>
      <c r="D177" s="16"/>
    </row>
    <row r="178" spans="1:4" ht="20.25" x14ac:dyDescent="0.3">
      <c r="A178" s="159"/>
      <c r="B178" s="160"/>
      <c r="C178" s="16"/>
      <c r="D178" s="16"/>
    </row>
    <row r="179" spans="1:4" ht="20.25" x14ac:dyDescent="0.3">
      <c r="A179" s="159"/>
      <c r="B179" s="160"/>
      <c r="C179" s="16"/>
      <c r="D179" s="16"/>
    </row>
    <row r="180" spans="1:4" ht="20.25" x14ac:dyDescent="0.3">
      <c r="A180" s="159"/>
      <c r="B180" s="160"/>
      <c r="C180" s="16"/>
      <c r="D180" s="16"/>
    </row>
    <row r="181" spans="1:4" ht="20.25" x14ac:dyDescent="0.3">
      <c r="A181" s="159"/>
      <c r="B181" s="160"/>
      <c r="C181" s="16"/>
      <c r="D181" s="16"/>
    </row>
    <row r="182" spans="1:4" ht="20.25" x14ac:dyDescent="0.3">
      <c r="A182" s="159"/>
      <c r="B182" s="160"/>
      <c r="C182" s="16"/>
      <c r="D182" s="16"/>
    </row>
    <row r="183" spans="1:4" ht="20.25" x14ac:dyDescent="0.3">
      <c r="A183" s="159"/>
      <c r="B183" s="160"/>
      <c r="C183" s="16"/>
      <c r="D183" s="16"/>
    </row>
    <row r="184" spans="1:4" ht="20.25" x14ac:dyDescent="0.3">
      <c r="A184" s="159"/>
      <c r="B184" s="160"/>
      <c r="C184" s="16"/>
      <c r="D184" s="16"/>
    </row>
    <row r="185" spans="1:4" ht="20.25" x14ac:dyDescent="0.3">
      <c r="A185" s="159"/>
      <c r="B185" s="160"/>
      <c r="C185" s="16"/>
      <c r="D185" s="16"/>
    </row>
    <row r="186" spans="1:4" ht="20.25" x14ac:dyDescent="0.3">
      <c r="A186" s="159"/>
      <c r="B186" s="160"/>
      <c r="C186" s="16"/>
      <c r="D186" s="16"/>
    </row>
    <row r="187" spans="1:4" ht="20.25" x14ac:dyDescent="0.3">
      <c r="A187" s="159"/>
      <c r="B187" s="160"/>
      <c r="C187" s="16"/>
      <c r="D187" s="16"/>
    </row>
    <row r="188" spans="1:4" ht="20.25" x14ac:dyDescent="0.3">
      <c r="A188" s="159"/>
      <c r="B188" s="160"/>
      <c r="C188" s="16"/>
      <c r="D188" s="16"/>
    </row>
    <row r="189" spans="1:4" ht="20.25" x14ac:dyDescent="0.3">
      <c r="A189" s="159"/>
      <c r="B189" s="160"/>
      <c r="C189" s="16"/>
      <c r="D189" s="16"/>
    </row>
    <row r="190" spans="1:4" ht="20.25" x14ac:dyDescent="0.3">
      <c r="A190" s="159"/>
      <c r="B190" s="160"/>
      <c r="C190" s="16"/>
      <c r="D190" s="16"/>
    </row>
    <row r="191" spans="1:4" ht="20.25" x14ac:dyDescent="0.3">
      <c r="A191" s="159"/>
      <c r="B191" s="160"/>
      <c r="C191" s="16"/>
      <c r="D191" s="16"/>
    </row>
    <row r="192" spans="1:4" ht="20.25" x14ac:dyDescent="0.3">
      <c r="A192" s="159"/>
      <c r="B192" s="160"/>
      <c r="C192" s="16"/>
      <c r="D192" s="16"/>
    </row>
    <row r="193" spans="1:4" ht="20.25" x14ac:dyDescent="0.3">
      <c r="A193" s="159"/>
      <c r="B193" s="160"/>
      <c r="C193" s="16"/>
      <c r="D193" s="16"/>
    </row>
    <row r="194" spans="1:4" ht="20.25" x14ac:dyDescent="0.3">
      <c r="A194" s="159"/>
      <c r="B194" s="160"/>
      <c r="C194" s="16"/>
      <c r="D194" s="16"/>
    </row>
    <row r="195" spans="1:4" ht="20.25" x14ac:dyDescent="0.3">
      <c r="A195" s="159"/>
      <c r="B195" s="160"/>
      <c r="C195" s="16"/>
      <c r="D195" s="16"/>
    </row>
    <row r="196" spans="1:4" ht="20.25" x14ac:dyDescent="0.3">
      <c r="A196" s="159"/>
      <c r="B196" s="160"/>
      <c r="C196" s="16"/>
      <c r="D196" s="16"/>
    </row>
    <row r="197" spans="1:4" ht="20.25" x14ac:dyDescent="0.3">
      <c r="A197" s="159"/>
      <c r="B197" s="160"/>
      <c r="C197" s="16"/>
      <c r="D197" s="16"/>
    </row>
    <row r="198" spans="1:4" ht="20.25" x14ac:dyDescent="0.3">
      <c r="A198" s="159"/>
      <c r="B198" s="160"/>
      <c r="C198" s="16"/>
      <c r="D198" s="16"/>
    </row>
    <row r="199" spans="1:4" ht="20.25" x14ac:dyDescent="0.3">
      <c r="A199" s="159"/>
      <c r="B199" s="160"/>
      <c r="C199" s="16"/>
      <c r="D199" s="16"/>
    </row>
    <row r="200" spans="1:4" ht="20.25" x14ac:dyDescent="0.3">
      <c r="A200" s="159"/>
      <c r="B200" s="160"/>
      <c r="C200" s="16"/>
      <c r="D200" s="16"/>
    </row>
    <row r="201" spans="1:4" ht="20.25" x14ac:dyDescent="0.3">
      <c r="A201" s="159"/>
      <c r="B201" s="160"/>
      <c r="C201" s="16"/>
      <c r="D201" s="16"/>
    </row>
    <row r="202" spans="1:4" ht="20.25" x14ac:dyDescent="0.3">
      <c r="A202" s="159"/>
      <c r="B202" s="160"/>
      <c r="C202" s="16"/>
      <c r="D202" s="16"/>
    </row>
    <row r="203" spans="1:4" ht="20.25" x14ac:dyDescent="0.3">
      <c r="A203" s="159"/>
      <c r="B203" s="160"/>
      <c r="C203" s="16"/>
      <c r="D203" s="16"/>
    </row>
    <row r="204" spans="1:4" ht="20.25" x14ac:dyDescent="0.3">
      <c r="A204" s="159"/>
      <c r="B204" s="160"/>
      <c r="C204" s="16"/>
      <c r="D204" s="16"/>
    </row>
    <row r="205" spans="1:4" ht="20.25" x14ac:dyDescent="0.3">
      <c r="A205" s="159"/>
      <c r="B205" s="160"/>
      <c r="C205" s="16"/>
      <c r="D205" s="16"/>
    </row>
    <row r="206" spans="1:4" ht="20.25" x14ac:dyDescent="0.3">
      <c r="A206" s="159"/>
      <c r="B206" s="160"/>
      <c r="C206" s="16"/>
      <c r="D206" s="16"/>
    </row>
    <row r="207" spans="1:4" ht="20.25" x14ac:dyDescent="0.3">
      <c r="A207" s="159"/>
      <c r="B207" s="160"/>
      <c r="C207" s="16"/>
      <c r="D207" s="16"/>
    </row>
    <row r="208" spans="1:4" ht="20.25" x14ac:dyDescent="0.3">
      <c r="A208" s="159"/>
      <c r="B208" s="160"/>
      <c r="C208" s="16"/>
      <c r="D208" s="16"/>
    </row>
    <row r="209" spans="1:8" x14ac:dyDescent="0.3">
      <c r="A209" s="6"/>
      <c r="B209" s="160"/>
      <c r="C209" s="160"/>
      <c r="D209" s="160"/>
    </row>
    <row r="210" spans="1:8" ht="20.25" x14ac:dyDescent="0.3">
      <c r="A210" s="6"/>
      <c r="B210" s="15" t="s">
        <v>79</v>
      </c>
      <c r="C210" s="15" t="s">
        <v>126</v>
      </c>
      <c r="D210" s="161" t="s">
        <v>79</v>
      </c>
      <c r="E210" s="161" t="s">
        <v>126</v>
      </c>
    </row>
    <row r="211" spans="1:8" ht="20.25" x14ac:dyDescent="0.3">
      <c r="A211" s="6"/>
      <c r="B211" s="162" t="s">
        <v>81</v>
      </c>
      <c r="C211" s="162" t="s">
        <v>55</v>
      </c>
      <c r="D211" s="111" t="s">
        <v>81</v>
      </c>
      <c r="F211" s="111" t="str">
        <f>IF(NOT(ISBLANK(D211)),D211,IF(NOT(ISBLANK(E211)),"     "&amp;E211,FALSE))</f>
        <v>Afectación Económica o presupuestal</v>
      </c>
      <c r="G211" s="111" t="s">
        <v>81</v>
      </c>
      <c r="H211" s="111" t="str">
        <f ca="1">IF(NOT(ISERROR(MATCH(G211,_xlfn.ANCHORARRAY(B222),0))),F224&amp;"Por favor no seleccionar los criterios de impacto",G211)</f>
        <v>Afectación Económica o presupuestal</v>
      </c>
    </row>
    <row r="212" spans="1:8" ht="20.25" x14ac:dyDescent="0.3">
      <c r="A212" s="6"/>
      <c r="B212" s="162" t="s">
        <v>81</v>
      </c>
      <c r="C212" s="162" t="s">
        <v>84</v>
      </c>
      <c r="E212" s="111" t="s">
        <v>55</v>
      </c>
      <c r="F212" s="111" t="str">
        <f t="shared" ref="F212:F222" si="0">IF(NOT(ISBLANK(D212)),D212,IF(NOT(ISBLANK(E212)),"     "&amp;E212,FALSE))</f>
        <v xml:space="preserve">     Afectación menor a 10 SMLMV .</v>
      </c>
    </row>
    <row r="213" spans="1:8" ht="20.25" x14ac:dyDescent="0.3">
      <c r="A213" s="6"/>
      <c r="B213" s="162" t="s">
        <v>81</v>
      </c>
      <c r="C213" s="162" t="s">
        <v>85</v>
      </c>
      <c r="E213" s="111" t="s">
        <v>84</v>
      </c>
      <c r="F213" s="111" t="str">
        <f t="shared" si="0"/>
        <v xml:space="preserve">     Entre 10 y 50 SMLMV </v>
      </c>
    </row>
    <row r="214" spans="1:8" ht="20.25" x14ac:dyDescent="0.3">
      <c r="A214" s="6"/>
      <c r="B214" s="162" t="s">
        <v>81</v>
      </c>
      <c r="C214" s="162" t="s">
        <v>86</v>
      </c>
      <c r="E214" s="111" t="s">
        <v>85</v>
      </c>
      <c r="F214" s="111" t="str">
        <f t="shared" si="0"/>
        <v xml:space="preserve">     Entre 50 y 100 SMLMV </v>
      </c>
    </row>
    <row r="215" spans="1:8" ht="20.25" x14ac:dyDescent="0.3">
      <c r="A215" s="6"/>
      <c r="B215" s="162" t="s">
        <v>81</v>
      </c>
      <c r="C215" s="162" t="s">
        <v>87</v>
      </c>
      <c r="E215" s="111" t="s">
        <v>86</v>
      </c>
      <c r="F215" s="111" t="str">
        <f t="shared" si="0"/>
        <v xml:space="preserve">     Entre 100 y 500 SMLMV </v>
      </c>
    </row>
    <row r="216" spans="1:8" ht="20.25" x14ac:dyDescent="0.3">
      <c r="A216" s="6"/>
      <c r="B216" s="162" t="s">
        <v>54</v>
      </c>
      <c r="C216" s="162" t="s">
        <v>88</v>
      </c>
      <c r="E216" s="111" t="s">
        <v>87</v>
      </c>
      <c r="F216" s="111" t="str">
        <f t="shared" si="0"/>
        <v xml:space="preserve">     Mayor a 500 SMLMV </v>
      </c>
    </row>
    <row r="217" spans="1:8" ht="20.25" x14ac:dyDescent="0.3">
      <c r="A217" s="6"/>
      <c r="B217" s="162" t="s">
        <v>54</v>
      </c>
      <c r="C217" s="162" t="s">
        <v>89</v>
      </c>
      <c r="D217" s="111" t="s">
        <v>54</v>
      </c>
      <c r="F217" s="111" t="str">
        <f t="shared" si="0"/>
        <v>Pérdida Reputacional</v>
      </c>
    </row>
    <row r="218" spans="1:8" ht="20.25" x14ac:dyDescent="0.3">
      <c r="A218" s="6"/>
      <c r="B218" s="162" t="s">
        <v>54</v>
      </c>
      <c r="C218" s="162" t="s">
        <v>91</v>
      </c>
      <c r="E218" s="111" t="s">
        <v>88</v>
      </c>
      <c r="F218" s="111" t="str">
        <f t="shared" si="0"/>
        <v xml:space="preserve">     El riesgo afecta la imagen de alguna área de la organización</v>
      </c>
    </row>
    <row r="219" spans="1:8" ht="20.25" x14ac:dyDescent="0.3">
      <c r="A219" s="6"/>
      <c r="B219" s="162" t="s">
        <v>54</v>
      </c>
      <c r="C219" s="162" t="s">
        <v>90</v>
      </c>
      <c r="E219" s="111" t="s">
        <v>89</v>
      </c>
      <c r="F219" s="111" t="str">
        <f t="shared" si="0"/>
        <v xml:space="preserve">     El riesgo afecta la imagen de la entidad internamente, de conocimiento general, nivel interno, de junta dircetiva y accionistas y/o de provedores</v>
      </c>
    </row>
    <row r="220" spans="1:8" ht="20.25" x14ac:dyDescent="0.3">
      <c r="A220" s="6"/>
      <c r="B220" s="162" t="s">
        <v>54</v>
      </c>
      <c r="C220" s="162" t="s">
        <v>109</v>
      </c>
      <c r="E220" s="111" t="s">
        <v>91</v>
      </c>
      <c r="F220" s="111" t="str">
        <f t="shared" si="0"/>
        <v xml:space="preserve">     El riesgo afecta la imagen de la entidad con algunos usuarios de relevancia frente al logro de los objetivos</v>
      </c>
    </row>
    <row r="221" spans="1:8" x14ac:dyDescent="0.3">
      <c r="A221" s="6"/>
      <c r="B221" s="163"/>
      <c r="C221" s="163"/>
      <c r="E221" s="111" t="s">
        <v>90</v>
      </c>
      <c r="F221" s="111" t="str">
        <f t="shared" si="0"/>
        <v xml:space="preserve">     El riesgo afecta la imagen de de la entidad con efecto publicitario sostenido a nivel de sector administrativo, nivel departamental o municipal</v>
      </c>
    </row>
    <row r="222" spans="1:8" x14ac:dyDescent="0.3">
      <c r="A222" s="6"/>
      <c r="B222" s="163" t="e" cm="1">
        <f t="array" aca="1" ref="B222:B224" ca="1">_xlfn.UNIQUE(Tabla1[[#All],[Criterios]])</f>
        <v>#NAME?</v>
      </c>
      <c r="C222" s="163"/>
      <c r="E222" s="111" t="s">
        <v>109</v>
      </c>
      <c r="F222" s="111" t="str">
        <f t="shared" si="0"/>
        <v xml:space="preserve">     El riesgo afecta la imagen de la entidad a nivel nacional, con efecto publicitarios sostenible a nivel país</v>
      </c>
    </row>
    <row r="223" spans="1:8" x14ac:dyDescent="0.3">
      <c r="A223" s="6"/>
      <c r="B223" s="163" t="e">
        <f ca="1"/>
        <v>#NAME?</v>
      </c>
      <c r="C223" s="163"/>
    </row>
    <row r="224" spans="1:8" x14ac:dyDescent="0.3">
      <c r="B224" s="163" t="e">
        <f ca="1"/>
        <v>#NAME?</v>
      </c>
      <c r="C224" s="163"/>
      <c r="F224" s="164" t="s">
        <v>128</v>
      </c>
    </row>
    <row r="225" spans="2:6" x14ac:dyDescent="0.3">
      <c r="B225" s="165"/>
      <c r="C225" s="165"/>
      <c r="F225" s="164" t="s">
        <v>129</v>
      </c>
    </row>
    <row r="226" spans="2:6" x14ac:dyDescent="0.3">
      <c r="B226" s="165"/>
      <c r="C226" s="165"/>
    </row>
    <row r="227" spans="2:6" x14ac:dyDescent="0.3">
      <c r="B227" s="165"/>
      <c r="C227" s="165"/>
    </row>
    <row r="228" spans="2:6" x14ac:dyDescent="0.3">
      <c r="B228" s="165"/>
      <c r="C228" s="165"/>
      <c r="D228" s="165"/>
    </row>
    <row r="229" spans="2:6" x14ac:dyDescent="0.3">
      <c r="B229" s="165"/>
      <c r="C229" s="165"/>
      <c r="D229" s="165"/>
    </row>
    <row r="230" spans="2:6" x14ac:dyDescent="0.3">
      <c r="B230" s="165"/>
      <c r="C230" s="165"/>
      <c r="D230" s="165"/>
    </row>
    <row r="231" spans="2:6" x14ac:dyDescent="0.3">
      <c r="B231" s="165"/>
      <c r="C231" s="165"/>
      <c r="D231" s="165"/>
    </row>
    <row r="232" spans="2:6" x14ac:dyDescent="0.3">
      <c r="B232" s="165"/>
      <c r="C232" s="165"/>
      <c r="D232" s="165"/>
    </row>
    <row r="233" spans="2:6" x14ac:dyDescent="0.3">
      <c r="B233" s="165"/>
      <c r="C233" s="165"/>
      <c r="D233" s="165"/>
    </row>
  </sheetData>
  <mergeCells count="1">
    <mergeCell ref="B2:D2"/>
  </mergeCells>
  <dataValidations disablePrompts="1" count="1">
    <dataValidation type="list" allowBlank="1" showInputMessage="1" showErrorMessage="1" sqref="G211">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17"/>
  <sheetViews>
    <sheetView showRowColHeaders="0" topLeftCell="A8" workbookViewId="0"/>
  </sheetViews>
  <sheetFormatPr baseColWidth="10" defaultColWidth="14.28515625" defaultRowHeight="12.75" x14ac:dyDescent="0.2"/>
  <cols>
    <col min="1" max="2" width="14.28515625" style="60" collapsed="1"/>
    <col min="3" max="3" width="17" style="60" customWidth="1" collapsed="1"/>
    <col min="4" max="4" width="14.28515625" style="60" collapsed="1"/>
    <col min="5" max="5" width="46" style="60" customWidth="1" collapsed="1"/>
    <col min="6" max="16384" width="14.28515625" style="60" collapsed="1"/>
  </cols>
  <sheetData>
    <row r="1" spans="1:7" ht="13.5" thickBot="1" x14ac:dyDescent="0.25"/>
    <row r="2" spans="1:7" ht="24" customHeight="1" thickBot="1" x14ac:dyDescent="0.25">
      <c r="A2" s="166"/>
      <c r="B2" s="512" t="s">
        <v>239</v>
      </c>
      <c r="C2" s="513"/>
      <c r="D2" s="513"/>
      <c r="E2" s="513"/>
      <c r="F2" s="514"/>
      <c r="G2" s="166"/>
    </row>
    <row r="3" spans="1:7" ht="16.5" thickBot="1" x14ac:dyDescent="0.3">
      <c r="A3" s="166"/>
      <c r="B3" s="167"/>
      <c r="C3" s="167"/>
      <c r="D3" s="167"/>
      <c r="E3" s="167"/>
      <c r="F3" s="167"/>
      <c r="G3" s="166"/>
    </row>
    <row r="4" spans="1:7" ht="16.5" thickBot="1" x14ac:dyDescent="0.25">
      <c r="A4" s="166"/>
      <c r="B4" s="518" t="s">
        <v>236</v>
      </c>
      <c r="C4" s="519"/>
      <c r="D4" s="519"/>
      <c r="E4" s="156" t="s">
        <v>237</v>
      </c>
      <c r="F4" s="157" t="s">
        <v>238</v>
      </c>
      <c r="G4" s="166"/>
    </row>
    <row r="5" spans="1:7" ht="31.5" x14ac:dyDescent="0.2">
      <c r="A5" s="166"/>
      <c r="B5" s="520" t="s">
        <v>60</v>
      </c>
      <c r="C5" s="522" t="s">
        <v>13</v>
      </c>
      <c r="D5" s="127" t="s">
        <v>14</v>
      </c>
      <c r="E5" s="61" t="s">
        <v>61</v>
      </c>
      <c r="F5" s="62">
        <v>0.25</v>
      </c>
      <c r="G5" s="166"/>
    </row>
    <row r="6" spans="1:7" ht="47.25" x14ac:dyDescent="0.2">
      <c r="A6" s="166"/>
      <c r="B6" s="521"/>
      <c r="C6" s="523"/>
      <c r="D6" s="128" t="s">
        <v>15</v>
      </c>
      <c r="E6" s="63" t="s">
        <v>62</v>
      </c>
      <c r="F6" s="64">
        <v>0.15</v>
      </c>
      <c r="G6" s="166"/>
    </row>
    <row r="7" spans="1:7" ht="47.25" x14ac:dyDescent="0.2">
      <c r="A7" s="166"/>
      <c r="B7" s="521"/>
      <c r="C7" s="523"/>
      <c r="D7" s="128" t="s">
        <v>16</v>
      </c>
      <c r="E7" s="63" t="s">
        <v>63</v>
      </c>
      <c r="F7" s="64">
        <v>0.1</v>
      </c>
      <c r="G7" s="166"/>
    </row>
    <row r="8" spans="1:7" ht="63" x14ac:dyDescent="0.2">
      <c r="A8" s="166"/>
      <c r="B8" s="521"/>
      <c r="C8" s="523" t="s">
        <v>17</v>
      </c>
      <c r="D8" s="128" t="s">
        <v>10</v>
      </c>
      <c r="E8" s="63" t="s">
        <v>64</v>
      </c>
      <c r="F8" s="64">
        <v>0.25</v>
      </c>
      <c r="G8" s="166"/>
    </row>
    <row r="9" spans="1:7" ht="31.5" x14ac:dyDescent="0.2">
      <c r="A9" s="166"/>
      <c r="B9" s="521"/>
      <c r="C9" s="523"/>
      <c r="D9" s="128" t="s">
        <v>9</v>
      </c>
      <c r="E9" s="63" t="s">
        <v>65</v>
      </c>
      <c r="F9" s="64">
        <v>0.15</v>
      </c>
      <c r="G9" s="166"/>
    </row>
    <row r="10" spans="1:7" ht="47.25" x14ac:dyDescent="0.2">
      <c r="A10" s="166"/>
      <c r="B10" s="521" t="s">
        <v>143</v>
      </c>
      <c r="C10" s="523" t="s">
        <v>18</v>
      </c>
      <c r="D10" s="128" t="s">
        <v>19</v>
      </c>
      <c r="E10" s="63" t="s">
        <v>66</v>
      </c>
      <c r="F10" s="65" t="s">
        <v>67</v>
      </c>
      <c r="G10" s="166"/>
    </row>
    <row r="11" spans="1:7" ht="63" x14ac:dyDescent="0.2">
      <c r="A11" s="166"/>
      <c r="B11" s="521"/>
      <c r="C11" s="523"/>
      <c r="D11" s="128" t="s">
        <v>20</v>
      </c>
      <c r="E11" s="63" t="s">
        <v>68</v>
      </c>
      <c r="F11" s="65" t="s">
        <v>67</v>
      </c>
      <c r="G11" s="166"/>
    </row>
    <row r="12" spans="1:7" ht="47.25" x14ac:dyDescent="0.2">
      <c r="A12" s="166"/>
      <c r="B12" s="521"/>
      <c r="C12" s="523" t="s">
        <v>21</v>
      </c>
      <c r="D12" s="128" t="s">
        <v>22</v>
      </c>
      <c r="E12" s="63" t="s">
        <v>69</v>
      </c>
      <c r="F12" s="65" t="s">
        <v>67</v>
      </c>
      <c r="G12" s="166"/>
    </row>
    <row r="13" spans="1:7" ht="47.25" x14ac:dyDescent="0.2">
      <c r="A13" s="166"/>
      <c r="B13" s="521"/>
      <c r="C13" s="523"/>
      <c r="D13" s="128" t="s">
        <v>23</v>
      </c>
      <c r="E13" s="63" t="s">
        <v>70</v>
      </c>
      <c r="F13" s="65" t="s">
        <v>67</v>
      </c>
      <c r="G13" s="166"/>
    </row>
    <row r="14" spans="1:7" ht="31.5" x14ac:dyDescent="0.2">
      <c r="A14" s="166"/>
      <c r="B14" s="521"/>
      <c r="C14" s="523" t="s">
        <v>24</v>
      </c>
      <c r="D14" s="128" t="s">
        <v>110</v>
      </c>
      <c r="E14" s="63" t="s">
        <v>113</v>
      </c>
      <c r="F14" s="65" t="s">
        <v>67</v>
      </c>
      <c r="G14" s="166"/>
    </row>
    <row r="15" spans="1:7" ht="32.25" thickBot="1" x14ac:dyDescent="0.25">
      <c r="A15" s="166"/>
      <c r="B15" s="524"/>
      <c r="C15" s="525"/>
      <c r="D15" s="129" t="s">
        <v>111</v>
      </c>
      <c r="E15" s="66" t="s">
        <v>112</v>
      </c>
      <c r="F15" s="67" t="s">
        <v>67</v>
      </c>
      <c r="G15" s="166"/>
    </row>
    <row r="16" spans="1:7" ht="49.5" customHeight="1" x14ac:dyDescent="0.2">
      <c r="A16" s="166"/>
      <c r="B16" s="517" t="s">
        <v>140</v>
      </c>
      <c r="C16" s="517"/>
      <c r="D16" s="517"/>
      <c r="E16" s="517"/>
      <c r="F16" s="517"/>
      <c r="G16" s="166"/>
    </row>
    <row r="17" spans="2:2" ht="27" customHeight="1" x14ac:dyDescent="0.25">
      <c r="B17" s="68"/>
    </row>
  </sheetData>
  <mergeCells count="10">
    <mergeCell ref="B2:F2"/>
    <mergeCell ref="B16:F16"/>
    <mergeCell ref="B4:D4"/>
    <mergeCell ref="B5:B9"/>
    <mergeCell ref="C5:C7"/>
    <mergeCell ref="C8:C9"/>
    <mergeCell ref="B10:B15"/>
    <mergeCell ref="C10:C11"/>
    <mergeCell ref="C12:C13"/>
    <mergeCell ref="C14:C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15" sqref="E15"/>
    </sheetView>
  </sheetViews>
  <sheetFormatPr baseColWidth="10" defaultRowHeight="15" x14ac:dyDescent="0.25"/>
  <sheetData>
    <row r="2" spans="2:5" x14ac:dyDescent="0.25">
      <c r="B2" t="s">
        <v>31</v>
      </c>
      <c r="E2" t="s">
        <v>116</v>
      </c>
    </row>
    <row r="3" spans="2:5" x14ac:dyDescent="0.25">
      <c r="B3" t="s">
        <v>32</v>
      </c>
      <c r="E3" t="s">
        <v>115</v>
      </c>
    </row>
    <row r="4" spans="2:5" x14ac:dyDescent="0.25">
      <c r="B4" t="s">
        <v>119</v>
      </c>
      <c r="E4" t="s">
        <v>196</v>
      </c>
    </row>
    <row r="5" spans="2:5" x14ac:dyDescent="0.25">
      <c r="B5" t="s">
        <v>118</v>
      </c>
    </row>
    <row r="8" spans="2:5" x14ac:dyDescent="0.25">
      <c r="B8" t="s">
        <v>188</v>
      </c>
    </row>
    <row r="9" spans="2:5" x14ac:dyDescent="0.25">
      <c r="B9" t="s">
        <v>40</v>
      </c>
    </row>
    <row r="10" spans="2:5" x14ac:dyDescent="0.25">
      <c r="B10" t="s">
        <v>41</v>
      </c>
    </row>
    <row r="13" spans="2:5" x14ac:dyDescent="0.25">
      <c r="B13" t="s">
        <v>195</v>
      </c>
    </row>
    <row r="14" spans="2:5" x14ac:dyDescent="0.25">
      <c r="B14" t="s">
        <v>189</v>
      </c>
    </row>
    <row r="15" spans="2:5" x14ac:dyDescent="0.25">
      <c r="B15" t="s">
        <v>190</v>
      </c>
    </row>
    <row r="16" spans="2:5" x14ac:dyDescent="0.25">
      <c r="B16" t="s">
        <v>191</v>
      </c>
    </row>
    <row r="17" spans="2:2" x14ac:dyDescent="0.25">
      <c r="B17" t="s">
        <v>192</v>
      </c>
    </row>
    <row r="18" spans="2:2" x14ac:dyDescent="0.25">
      <c r="B18" t="s">
        <v>193</v>
      </c>
    </row>
    <row r="19" spans="2:2" x14ac:dyDescent="0.25">
      <c r="B19" t="s">
        <v>194</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CONTEXTO</vt:lpstr>
      <vt:lpstr>MAPA DE RIESGO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Milena Mendoza Amado</cp:lastModifiedBy>
  <cp:lastPrinted>2020-05-13T01:12:22Z</cp:lastPrinted>
  <dcterms:created xsi:type="dcterms:W3CDTF">2020-03-24T23:12:47Z</dcterms:created>
  <dcterms:modified xsi:type="dcterms:W3CDTF">2022-03-25T00:00:19Z</dcterms:modified>
</cp:coreProperties>
</file>