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hidePivotFieldList="1" defaultThemeVersion="124226"/>
  <mc:AlternateContent xmlns:mc="http://schemas.openxmlformats.org/markup-compatibility/2006">
    <mc:Choice Requires="x15">
      <x15ac:absPath xmlns:x15ac="http://schemas.microsoft.com/office/spreadsheetml/2010/11/ac" url="D:\ALCALDIA\Mapa de riesgos por proceso\2021\Dic 31\Seg. Mapa de Riesgos de Gestión 31 Dic 2021\OCIG\"/>
    </mc:Choice>
  </mc:AlternateContent>
  <bookViews>
    <workbookView xWindow="0" yWindow="0" windowWidth="24000" windowHeight="8430" tabRatio="882" activeTab="2"/>
  </bookViews>
  <sheets>
    <sheet name="Intructivo" sheetId="20" r:id="rId1"/>
    <sheet name="CONTEXTO" sheetId="24" r:id="rId2"/>
    <sheet name="MAPA DE RIESGO"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62913"/>
  <pivotCaches>
    <pivotCache cacheId="10" r:id="rId11"/>
  </pivotCaches>
</workbook>
</file>

<file path=xl/calcChain.xml><?xml version="1.0" encoding="utf-8"?>
<calcChain xmlns="http://schemas.openxmlformats.org/spreadsheetml/2006/main">
  <c r="U28" i="1" l="1"/>
  <c r="R28" i="1"/>
  <c r="U22" i="1"/>
  <c r="R22" i="1"/>
  <c r="U23" i="1"/>
  <c r="U17" i="1"/>
  <c r="U16" i="1"/>
  <c r="R18" i="1" l="1"/>
  <c r="Y18" i="1" s="1"/>
  <c r="U18" i="1"/>
  <c r="R19" i="1"/>
  <c r="U19" i="1"/>
  <c r="R20" i="1"/>
  <c r="U20" i="1"/>
  <c r="R21" i="1"/>
  <c r="U21" i="1"/>
  <c r="L18" i="1"/>
  <c r="L21" i="1"/>
  <c r="L19" i="1"/>
  <c r="L20" i="1"/>
  <c r="Y20" i="1" l="1"/>
  <c r="Z20" i="1" s="1"/>
  <c r="Y21" i="1"/>
  <c r="Z21" i="1" s="1"/>
  <c r="AC21" i="1"/>
  <c r="AB21" i="1" s="1"/>
  <c r="AC20" i="1"/>
  <c r="AB20" i="1" s="1"/>
  <c r="Y19" i="1"/>
  <c r="Z19" i="1" s="1"/>
  <c r="AA18" i="1"/>
  <c r="Z18" i="1"/>
  <c r="AC19" i="1"/>
  <c r="AB19" i="1" s="1"/>
  <c r="AC18" i="1"/>
  <c r="AB18" i="1" s="1"/>
  <c r="AD20" i="1" l="1"/>
  <c r="AA20" i="1"/>
  <c r="AA21" i="1"/>
  <c r="AD21" i="1"/>
  <c r="AA19" i="1"/>
  <c r="AD19" i="1"/>
  <c r="L16" i="19"/>
  <c r="AD18" i="1"/>
  <c r="I16" i="1" l="1"/>
  <c r="J16" i="1" s="1"/>
  <c r="Y16" i="1" s="1"/>
  <c r="L63" i="1"/>
  <c r="L38" i="1"/>
  <c r="L48" i="1"/>
  <c r="L73" i="1"/>
  <c r="L61" i="1"/>
  <c r="L45" i="1"/>
  <c r="L50" i="1"/>
  <c r="L23" i="1"/>
  <c r="L74" i="1"/>
  <c r="L29" i="1"/>
  <c r="L69" i="1"/>
  <c r="L75" i="1"/>
  <c r="L60" i="1"/>
  <c r="L55" i="1"/>
  <c r="L43" i="1"/>
  <c r="L47" i="1"/>
  <c r="L62" i="1"/>
  <c r="L31" i="1"/>
  <c r="L36" i="1"/>
  <c r="L33" i="1"/>
  <c r="L56" i="1"/>
  <c r="L72" i="1"/>
  <c r="L39" i="1"/>
  <c r="L35" i="1"/>
  <c r="L65" i="1"/>
  <c r="L37" i="1"/>
  <c r="L26" i="1"/>
  <c r="L57" i="1"/>
  <c r="L68" i="1"/>
  <c r="L32" i="1"/>
  <c r="L24" i="1"/>
  <c r="L25" i="1"/>
  <c r="L30" i="1"/>
  <c r="L27" i="1"/>
  <c r="L53" i="1"/>
  <c r="L42" i="1"/>
  <c r="L54" i="1"/>
  <c r="L51" i="1"/>
  <c r="L59" i="1"/>
  <c r="L49" i="1"/>
  <c r="L44" i="1"/>
  <c r="L41" i="1"/>
  <c r="L66" i="1"/>
  <c r="L71" i="1"/>
  <c r="AA16" i="1" l="1"/>
  <c r="Y17" i="1" s="1"/>
  <c r="Z16" i="1"/>
  <c r="F222" i="13"/>
  <c r="F212" i="13"/>
  <c r="F213" i="13"/>
  <c r="F214" i="13"/>
  <c r="F215" i="13"/>
  <c r="F216" i="13"/>
  <c r="F217" i="13"/>
  <c r="F218" i="13"/>
  <c r="F219" i="13"/>
  <c r="F220" i="13"/>
  <c r="F221" i="13"/>
  <c r="F211" i="13"/>
  <c r="B222" i="13" a="1"/>
  <c r="L17" i="1"/>
  <c r="AA17" i="1" l="1"/>
  <c r="Z17" i="1"/>
  <c r="B222" i="13"/>
  <c r="R58" i="1"/>
  <c r="R53" i="1"/>
  <c r="R47"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1" i="13"/>
  <c r="U75" i="1" l="1"/>
  <c r="R75" i="1"/>
  <c r="U74" i="1"/>
  <c r="R74" i="1"/>
  <c r="U73" i="1"/>
  <c r="R73" i="1"/>
  <c r="U72" i="1"/>
  <c r="R72" i="1"/>
  <c r="U71" i="1"/>
  <c r="R71" i="1"/>
  <c r="U70" i="1"/>
  <c r="R70" i="1"/>
  <c r="I70" i="1"/>
  <c r="J70" i="1" s="1"/>
  <c r="U69" i="1"/>
  <c r="R69" i="1"/>
  <c r="U68" i="1"/>
  <c r="R68" i="1"/>
  <c r="U66" i="1"/>
  <c r="R66" i="1"/>
  <c r="U65" i="1"/>
  <c r="R65" i="1"/>
  <c r="U64" i="1"/>
  <c r="R64" i="1"/>
  <c r="I64" i="1"/>
  <c r="J64" i="1" s="1"/>
  <c r="U63" i="1"/>
  <c r="R63" i="1"/>
  <c r="U62" i="1"/>
  <c r="R62" i="1"/>
  <c r="U61" i="1"/>
  <c r="R61" i="1"/>
  <c r="U60" i="1"/>
  <c r="R60" i="1"/>
  <c r="U59" i="1"/>
  <c r="R59" i="1"/>
  <c r="U58" i="1"/>
  <c r="I58" i="1"/>
  <c r="J58" i="1" s="1"/>
  <c r="U57" i="1"/>
  <c r="R57" i="1"/>
  <c r="U56" i="1"/>
  <c r="R56" i="1"/>
  <c r="U55" i="1"/>
  <c r="R55" i="1"/>
  <c r="U54" i="1"/>
  <c r="R54" i="1"/>
  <c r="U53" i="1"/>
  <c r="U52" i="1"/>
  <c r="R52" i="1"/>
  <c r="I52" i="1"/>
  <c r="J52" i="1" s="1"/>
  <c r="U51" i="1"/>
  <c r="R51" i="1"/>
  <c r="U50" i="1"/>
  <c r="R50" i="1"/>
  <c r="U49" i="1"/>
  <c r="R49" i="1"/>
  <c r="U48" i="1"/>
  <c r="R48" i="1"/>
  <c r="U47" i="1"/>
  <c r="U46" i="1"/>
  <c r="R46" i="1"/>
  <c r="I46" i="1"/>
  <c r="J46" i="1" s="1"/>
  <c r="U45" i="1"/>
  <c r="R45" i="1"/>
  <c r="U44" i="1"/>
  <c r="R44" i="1"/>
  <c r="U43" i="1"/>
  <c r="R43" i="1"/>
  <c r="U42" i="1"/>
  <c r="R42" i="1"/>
  <c r="U41" i="1"/>
  <c r="R41" i="1"/>
  <c r="U40" i="1"/>
  <c r="R40" i="1"/>
  <c r="I40" i="1"/>
  <c r="J40" i="1" s="1"/>
  <c r="U39" i="1"/>
  <c r="R39" i="1"/>
  <c r="U38" i="1"/>
  <c r="R38" i="1"/>
  <c r="U37" i="1"/>
  <c r="R37" i="1"/>
  <c r="U36" i="1"/>
  <c r="R36" i="1"/>
  <c r="U35" i="1"/>
  <c r="R35" i="1"/>
  <c r="U34" i="1"/>
  <c r="R34" i="1"/>
  <c r="I34" i="1"/>
  <c r="J34" i="1" s="1"/>
  <c r="U33" i="1"/>
  <c r="R33" i="1"/>
  <c r="U32" i="1"/>
  <c r="R32" i="1"/>
  <c r="U31" i="1"/>
  <c r="R31" i="1"/>
  <c r="U30" i="1"/>
  <c r="R30" i="1"/>
  <c r="U29" i="1"/>
  <c r="R29" i="1"/>
  <c r="I28" i="1"/>
  <c r="J28" i="1" s="1"/>
  <c r="I22" i="1"/>
  <c r="U27" i="1"/>
  <c r="R27" i="1"/>
  <c r="U26" i="1"/>
  <c r="R26" i="1"/>
  <c r="U25" i="1"/>
  <c r="R25" i="1"/>
  <c r="U24" i="1"/>
  <c r="R24" i="1"/>
  <c r="AC56" i="1" l="1"/>
  <c r="AB56" i="1" s="1"/>
  <c r="AC57" i="1"/>
  <c r="AB57" i="1" s="1"/>
  <c r="J22" i="1"/>
  <c r="Y22" i="1" s="1"/>
  <c r="Y70" i="1"/>
  <c r="Y64" i="1"/>
  <c r="Y58" i="1"/>
  <c r="Y52" i="1"/>
  <c r="Y56" i="1"/>
  <c r="Y57" i="1"/>
  <c r="Y46" i="1"/>
  <c r="Y40" i="1"/>
  <c r="Y34" i="1"/>
  <c r="Y28" i="1"/>
  <c r="Z70" i="1" l="1"/>
  <c r="AA70" i="1"/>
  <c r="Y71" i="1" s="1"/>
  <c r="Z71" i="1" s="1"/>
  <c r="Z64" i="1"/>
  <c r="AA64" i="1"/>
  <c r="Y65" i="1" s="1"/>
  <c r="AA65" i="1" s="1"/>
  <c r="Y66" i="1" s="1"/>
  <c r="Z58" i="1"/>
  <c r="AA58" i="1"/>
  <c r="Y59" i="1" s="1"/>
  <c r="AA59" i="1" s="1"/>
  <c r="Y60" i="1" s="1"/>
  <c r="Z57" i="1"/>
  <c r="AA57" i="1"/>
  <c r="Z56" i="1"/>
  <c r="AA56" i="1"/>
  <c r="Z52" i="1"/>
  <c r="AA52" i="1"/>
  <c r="Z46" i="1"/>
  <c r="AA46" i="1"/>
  <c r="Y47" i="1" s="1"/>
  <c r="AA47" i="1" s="1"/>
  <c r="Y48" i="1" s="1"/>
  <c r="Z40" i="1"/>
  <c r="AA40" i="1"/>
  <c r="Z34" i="1"/>
  <c r="AA34" i="1"/>
  <c r="Y35" i="1" s="1"/>
  <c r="AA35" i="1" s="1"/>
  <c r="Y36" i="1" s="1"/>
  <c r="Z36" i="1" s="1"/>
  <c r="Z28" i="1"/>
  <c r="AA28" i="1"/>
  <c r="Y29" i="1" s="1"/>
  <c r="Z29" i="1" s="1"/>
  <c r="Z22" i="1"/>
  <c r="AA22" i="1"/>
  <c r="Y23" i="1" s="1"/>
  <c r="Z65" i="1" l="1"/>
  <c r="Z59" i="1"/>
  <c r="AA29" i="1"/>
  <c r="Y30" i="1" s="1"/>
  <c r="Z30" i="1" s="1"/>
  <c r="Z47" i="1"/>
  <c r="Z35" i="1"/>
  <c r="Z48" i="1"/>
  <c r="AA48" i="1"/>
  <c r="AA66" i="1"/>
  <c r="Y63" i="1" s="1"/>
  <c r="Y68" i="1"/>
  <c r="Y69" i="1"/>
  <c r="Y32" i="1"/>
  <c r="Z63" i="1" l="1"/>
  <c r="AA63" i="1"/>
  <c r="Y74" i="1"/>
  <c r="Y75" i="1"/>
  <c r="Z32" i="1"/>
  <c r="AA32" i="1"/>
  <c r="Y33" i="1" s="1"/>
  <c r="Z33" i="1" s="1"/>
  <c r="Z75" i="1" l="1"/>
  <c r="AA75" i="1"/>
  <c r="Z74" i="1"/>
  <c r="AA74" i="1"/>
  <c r="AA33" i="1"/>
  <c r="AC35" i="1" l="1"/>
  <c r="AC34" i="1"/>
  <c r="AB34" i="1" s="1"/>
  <c r="AC72" i="1"/>
  <c r="AC65" i="1"/>
  <c r="AC64" i="1"/>
  <c r="AC47" i="1"/>
  <c r="AC46" i="1"/>
  <c r="AB46" i="1" s="1"/>
  <c r="AC59" i="1"/>
  <c r="AC58" i="1"/>
  <c r="AB58" i="1" s="1"/>
  <c r="AC29" i="1"/>
  <c r="AC53" i="1"/>
  <c r="AC52" i="1"/>
  <c r="AB52" i="1" s="1"/>
  <c r="AC41" i="1"/>
  <c r="AC40" i="1"/>
  <c r="AB40" i="1" s="1"/>
  <c r="J40" i="19" l="1"/>
  <c r="V30" i="19"/>
  <c r="AH20" i="19"/>
  <c r="J30" i="19"/>
  <c r="V20" i="19"/>
  <c r="AH10" i="19"/>
  <c r="P10" i="19"/>
  <c r="AB50" i="19"/>
  <c r="J50" i="19"/>
  <c r="AB40" i="19"/>
  <c r="P30" i="19"/>
  <c r="V50" i="19"/>
  <c r="P50" i="19"/>
  <c r="AB10" i="19"/>
  <c r="AH30" i="19"/>
  <c r="AH40" i="19"/>
  <c r="J10" i="19"/>
  <c r="AB20" i="19"/>
  <c r="AH50" i="19"/>
  <c r="AD40" i="1"/>
  <c r="V10" i="19"/>
  <c r="P20" i="19"/>
  <c r="J20" i="19"/>
  <c r="P40" i="19"/>
  <c r="V40" i="19"/>
  <c r="AB30" i="19"/>
  <c r="J11" i="19"/>
  <c r="V11" i="19"/>
  <c r="AB21" i="19"/>
  <c r="P31" i="19"/>
  <c r="J31" i="19"/>
  <c r="AB41" i="19"/>
  <c r="AD46" i="1"/>
  <c r="AH41" i="19"/>
  <c r="P41" i="19"/>
  <c r="J21" i="19"/>
  <c r="AB31" i="19"/>
  <c r="AB51" i="19"/>
  <c r="P21" i="19"/>
  <c r="V41" i="19"/>
  <c r="V31" i="19"/>
  <c r="AH21" i="19"/>
  <c r="AB11" i="19"/>
  <c r="P51" i="19"/>
  <c r="V21" i="19"/>
  <c r="AH31" i="19"/>
  <c r="V51" i="19"/>
  <c r="J51" i="19"/>
  <c r="AH51" i="19"/>
  <c r="AH11" i="19"/>
  <c r="J41" i="19"/>
  <c r="P11" i="19"/>
  <c r="AB29" i="1"/>
  <c r="AC30" i="1"/>
  <c r="AD58"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B64" i="1"/>
  <c r="AC71" i="1"/>
  <c r="AB71" i="1" s="1"/>
  <c r="AD34"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B72" i="1"/>
  <c r="AC73" i="1"/>
  <c r="AC42" i="1"/>
  <c r="AB41" i="1"/>
  <c r="AB47" i="1"/>
  <c r="AC48" i="1"/>
  <c r="AB48" i="1" s="1"/>
  <c r="AC49" i="1"/>
  <c r="V32" i="19"/>
  <c r="P42" i="19"/>
  <c r="J12" i="19"/>
  <c r="J32" i="19"/>
  <c r="AB52" i="19"/>
  <c r="AD52" i="1"/>
  <c r="J22" i="19"/>
  <c r="V22" i="19"/>
  <c r="J52" i="19"/>
  <c r="AH12" i="19"/>
  <c r="J42" i="19"/>
  <c r="AH42" i="19"/>
  <c r="P32" i="19"/>
  <c r="AB12" i="19"/>
  <c r="AH32" i="19"/>
  <c r="AB32" i="19"/>
  <c r="AB42" i="19"/>
  <c r="V42" i="19"/>
  <c r="V12" i="19"/>
  <c r="V52" i="19"/>
  <c r="AB22" i="19"/>
  <c r="AH52" i="19"/>
  <c r="AH22" i="19"/>
  <c r="P22" i="19"/>
  <c r="P12" i="19"/>
  <c r="P52" i="19"/>
  <c r="AC54" i="1"/>
  <c r="AB54" i="1" s="1"/>
  <c r="AC55" i="1"/>
  <c r="AB55" i="1" s="1"/>
  <c r="AB53" i="1"/>
  <c r="AC24" i="1"/>
  <c r="AB59" i="1"/>
  <c r="AC60" i="1"/>
  <c r="AB65" i="1"/>
  <c r="AC66" i="1"/>
  <c r="AB35" i="1"/>
  <c r="AC36" i="1"/>
  <c r="AB73" i="1" l="1"/>
  <c r="AC74" i="1"/>
  <c r="K35" i="19"/>
  <c r="AC25" i="19"/>
  <c r="K45" i="19"/>
  <c r="AI45" i="19"/>
  <c r="W45" i="19"/>
  <c r="Q35" i="19"/>
  <c r="K55" i="19"/>
  <c r="AC15" i="19"/>
  <c r="Q15" i="19"/>
  <c r="AC35" i="19"/>
  <c r="AI35" i="19"/>
  <c r="Q55" i="19"/>
  <c r="AI25" i="19"/>
  <c r="AD71"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D65"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47" i="1"/>
  <c r="P54" i="19"/>
  <c r="AH14" i="19"/>
  <c r="AB14" i="19"/>
  <c r="AH34" i="19"/>
  <c r="AB54" i="19"/>
  <c r="AH54" i="19"/>
  <c r="AD64" i="1"/>
  <c r="V14" i="19"/>
  <c r="J54" i="19"/>
  <c r="AH44" i="19"/>
  <c r="V54" i="19"/>
  <c r="J14" i="19"/>
  <c r="AH24" i="19"/>
  <c r="V34" i="19"/>
  <c r="AB44" i="19"/>
  <c r="AB34" i="19"/>
  <c r="P14" i="19"/>
  <c r="V24" i="19"/>
  <c r="AB24" i="19"/>
  <c r="V44" i="19"/>
  <c r="P34" i="19"/>
  <c r="J34" i="19"/>
  <c r="P24" i="19"/>
  <c r="J44" i="19"/>
  <c r="J24" i="19"/>
  <c r="P44" i="19"/>
  <c r="AJ21" i="19"/>
  <c r="AD31" i="19"/>
  <c r="R21" i="19"/>
  <c r="AD41" i="19"/>
  <c r="AJ11" i="19"/>
  <c r="AJ51" i="19"/>
  <c r="AD48" i="1"/>
  <c r="L41" i="19"/>
  <c r="AD11" i="19"/>
  <c r="L21" i="19"/>
  <c r="L11" i="19"/>
  <c r="X51" i="19"/>
  <c r="X21" i="19"/>
  <c r="R11" i="19"/>
  <c r="R31" i="19"/>
  <c r="AJ41" i="19"/>
  <c r="L31" i="19"/>
  <c r="R51" i="19"/>
  <c r="X31" i="19"/>
  <c r="X11" i="19"/>
  <c r="X41" i="19"/>
  <c r="AJ31" i="19"/>
  <c r="AD51" i="19"/>
  <c r="R41" i="19"/>
  <c r="AD21" i="19"/>
  <c r="L51" i="19"/>
  <c r="AC25" i="1"/>
  <c r="AB24" i="1"/>
  <c r="AB36" i="1"/>
  <c r="AC37" i="1"/>
  <c r="AB60" i="1"/>
  <c r="AC61" i="1"/>
  <c r="AC31" i="1"/>
  <c r="AB30" i="1"/>
  <c r="AB66" i="1"/>
  <c r="K39" i="19"/>
  <c r="AC39" i="19"/>
  <c r="W29" i="19"/>
  <c r="AI49" i="19"/>
  <c r="W9" i="19"/>
  <c r="AC19" i="19"/>
  <c r="Q49" i="19"/>
  <c r="W49" i="19"/>
  <c r="AC9" i="19"/>
  <c r="AI9" i="19"/>
  <c r="Q29" i="19"/>
  <c r="W39" i="19"/>
  <c r="Q39" i="19"/>
  <c r="AD35"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D59" i="1"/>
  <c r="Q33" i="19"/>
  <c r="AI23" i="19"/>
  <c r="K53" i="19"/>
  <c r="AC23" i="19"/>
  <c r="AC13" i="19"/>
  <c r="W23" i="19"/>
  <c r="W33" i="19"/>
  <c r="Q13" i="19"/>
  <c r="W13" i="19"/>
  <c r="AI13" i="19"/>
  <c r="Q43" i="19"/>
  <c r="Q23" i="19"/>
  <c r="W53" i="19"/>
  <c r="AB49" i="1"/>
  <c r="AC51" i="1"/>
  <c r="AB51" i="1" s="1"/>
  <c r="AC50" i="1"/>
  <c r="AB50" i="1" s="1"/>
  <c r="AB42" i="1"/>
  <c r="AC43"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D29" i="1"/>
  <c r="AB61" i="1" l="1"/>
  <c r="AC62" i="1"/>
  <c r="AB74" i="1"/>
  <c r="AC75" i="1"/>
  <c r="AB75" i="1" s="1"/>
  <c r="AC32" i="1"/>
  <c r="AB32" i="1" s="1"/>
  <c r="AB31" i="1"/>
  <c r="AC33" i="1"/>
  <c r="AB33" i="1" s="1"/>
  <c r="AB25" i="1"/>
  <c r="AC26" i="1"/>
  <c r="X8" i="19"/>
  <c r="R48" i="19"/>
  <c r="L8" i="19"/>
  <c r="AD38" i="19"/>
  <c r="AD48" i="19"/>
  <c r="AD8" i="19"/>
  <c r="R18" i="19"/>
  <c r="L38" i="19"/>
  <c r="AD30" i="1"/>
  <c r="AJ28" i="19"/>
  <c r="X18" i="19"/>
  <c r="X48" i="19"/>
  <c r="R28" i="19"/>
  <c r="L18" i="19"/>
  <c r="X28" i="19"/>
  <c r="R8" i="19"/>
  <c r="X38" i="19"/>
  <c r="AJ8" i="19"/>
  <c r="AD18" i="19"/>
  <c r="AJ38" i="19"/>
  <c r="L48" i="19"/>
  <c r="AJ48" i="19"/>
  <c r="AJ18" i="19"/>
  <c r="R38" i="19"/>
  <c r="AD28" i="19"/>
  <c r="L28"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68" i="1"/>
  <c r="AB37" i="1"/>
  <c r="AC38" i="1"/>
  <c r="AB38" i="1" s="1"/>
  <c r="AC39" i="1"/>
  <c r="AB39" i="1" s="1"/>
  <c r="AJ46" i="19"/>
  <c r="AD46" i="19"/>
  <c r="L36" i="19"/>
  <c r="X16" i="19"/>
  <c r="AJ26" i="19"/>
  <c r="L46" i="19"/>
  <c r="X6" i="19"/>
  <c r="R36" i="19"/>
  <c r="X36" i="19"/>
  <c r="R6" i="19"/>
  <c r="AJ6" i="19"/>
  <c r="AD36" i="19"/>
  <c r="R46" i="19"/>
  <c r="AD26" i="19"/>
  <c r="AD16" i="19"/>
  <c r="X46" i="19"/>
  <c r="X26" i="19"/>
  <c r="AJ36" i="19"/>
  <c r="R26" i="19"/>
  <c r="AD6" i="19"/>
  <c r="L6" i="19"/>
  <c r="L26" i="19"/>
  <c r="R16" i="19"/>
  <c r="AJ16" i="19"/>
  <c r="AB43" i="1"/>
  <c r="AC44" i="1"/>
  <c r="AD29" i="19"/>
  <c r="AD19" i="19"/>
  <c r="R39" i="19"/>
  <c r="R9" i="19"/>
  <c r="X49" i="19"/>
  <c r="X9" i="19"/>
  <c r="AD39" i="19"/>
  <c r="R29" i="19"/>
  <c r="L49" i="19"/>
  <c r="X19" i="19"/>
  <c r="X29" i="19"/>
  <c r="X39" i="19"/>
  <c r="L9" i="19"/>
  <c r="AD36" i="1"/>
  <c r="AD9" i="19"/>
  <c r="AJ49" i="19"/>
  <c r="L39" i="19"/>
  <c r="R19" i="19"/>
  <c r="AJ39" i="19"/>
  <c r="AJ29" i="19"/>
  <c r="AJ19" i="19"/>
  <c r="AJ9" i="19"/>
  <c r="AD49" i="19"/>
  <c r="L19" i="19"/>
  <c r="L29" i="19"/>
  <c r="R49" i="19"/>
  <c r="AB44" i="1" l="1"/>
  <c r="AC45" i="1"/>
  <c r="AB45" i="1" s="1"/>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A55" i="19"/>
  <c r="O45" i="19"/>
  <c r="AA15" i="19"/>
  <c r="AM55" i="19"/>
  <c r="O55" i="19"/>
  <c r="AG35" i="19"/>
  <c r="AM25" i="19"/>
  <c r="AM35" i="19"/>
  <c r="AA25" i="19"/>
  <c r="AM45" i="19"/>
  <c r="AG25" i="19"/>
  <c r="AA35" i="19"/>
  <c r="O25" i="19"/>
  <c r="U25" i="19"/>
  <c r="AG45" i="19"/>
  <c r="U35" i="19"/>
  <c r="AA45" i="19"/>
  <c r="AM15" i="19"/>
  <c r="U45" i="19"/>
  <c r="O35" i="19"/>
  <c r="O15" i="19"/>
  <c r="AD75" i="1"/>
  <c r="AG15" i="19"/>
  <c r="U15" i="19"/>
  <c r="AG55" i="19"/>
  <c r="U55" i="19"/>
  <c r="T18" i="19"/>
  <c r="N48" i="19"/>
  <c r="N8" i="19"/>
  <c r="T28" i="19"/>
  <c r="AF38" i="19"/>
  <c r="Z28" i="19"/>
  <c r="Z18" i="19"/>
  <c r="AF8" i="19"/>
  <c r="AD32"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D74" i="1"/>
  <c r="N15" i="19"/>
  <c r="AF55" i="19"/>
  <c r="N55" i="19"/>
  <c r="Z15" i="19"/>
  <c r="AF35" i="19"/>
  <c r="AB62" i="1"/>
  <c r="AC63" i="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B68" i="1"/>
  <c r="AC69" i="1"/>
  <c r="AB69" i="1" s="1"/>
  <c r="AC27" i="1"/>
  <c r="AB27" i="1" s="1"/>
  <c r="AB26" i="1"/>
  <c r="O8" i="19"/>
  <c r="AA48" i="19"/>
  <c r="AM38" i="19"/>
  <c r="U48" i="19"/>
  <c r="AA18" i="19"/>
  <c r="AG18" i="19"/>
  <c r="AG48" i="19"/>
  <c r="AM18" i="19"/>
  <c r="AA28" i="19"/>
  <c r="AG28" i="19"/>
  <c r="AA8" i="19"/>
  <c r="U18" i="19"/>
  <c r="AG38" i="19"/>
  <c r="U38" i="19"/>
  <c r="AM8" i="19"/>
  <c r="AA38" i="19"/>
  <c r="AM48" i="19"/>
  <c r="U28" i="19"/>
  <c r="O38" i="19"/>
  <c r="U8" i="19"/>
  <c r="AG8" i="19"/>
  <c r="AD33" i="1"/>
  <c r="O18" i="19"/>
  <c r="O28" i="19"/>
  <c r="O48" i="19"/>
  <c r="AM28"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B63" i="1" l="1"/>
  <c r="AD63" i="1" s="1"/>
  <c r="Z69" i="1"/>
  <c r="AA69" i="1"/>
  <c r="Z68" i="1"/>
  <c r="AA68" i="1"/>
  <c r="Z66" i="1"/>
  <c r="AA60" i="1"/>
  <c r="Y61" i="1" s="1"/>
  <c r="Z60" i="1"/>
  <c r="AA71" i="1"/>
  <c r="Y72" i="1" s="1"/>
  <c r="Y41" i="1"/>
  <c r="Y53" i="1"/>
  <c r="Y54" i="1"/>
  <c r="AA36"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D56" i="1"/>
  <c r="AD57" i="1"/>
  <c r="AG13" i="19" l="1"/>
  <c r="AM13" i="19"/>
  <c r="L54" i="19"/>
  <c r="L34" i="19"/>
  <c r="L14" i="19"/>
  <c r="AJ54" i="19"/>
  <c r="AJ34" i="19"/>
  <c r="L24" i="19"/>
  <c r="X54" i="19"/>
  <c r="AJ24" i="19"/>
  <c r="R44" i="19"/>
  <c r="R34" i="19"/>
  <c r="AJ14" i="19"/>
  <c r="AD14" i="19"/>
  <c r="R14" i="19"/>
  <c r="X44" i="19"/>
  <c r="AD54" i="19"/>
  <c r="AD24" i="19"/>
  <c r="R24" i="19"/>
  <c r="X14" i="19"/>
  <c r="X34" i="19"/>
  <c r="AD44" i="19"/>
  <c r="L44" i="19"/>
  <c r="AD34" i="19"/>
  <c r="AD66" i="1"/>
  <c r="AJ44" i="19"/>
  <c r="R54" i="19"/>
  <c r="X24" i="19"/>
  <c r="U53" i="19"/>
  <c r="U43" i="19"/>
  <c r="O23" i="19"/>
  <c r="AG43" i="19"/>
  <c r="AA33" i="19"/>
  <c r="AA23" i="19"/>
  <c r="AG53" i="19"/>
  <c r="AM43" i="19"/>
  <c r="O13" i="19"/>
  <c r="AM53" i="19"/>
  <c r="AG33" i="19"/>
  <c r="U23" i="19"/>
  <c r="L43" i="19"/>
  <c r="R13" i="19"/>
  <c r="L13" i="19"/>
  <c r="AD60" i="1"/>
  <c r="AJ53" i="19"/>
  <c r="AD23" i="19"/>
  <c r="AJ43" i="19"/>
  <c r="R33" i="19"/>
  <c r="L23" i="19"/>
  <c r="AJ23" i="19"/>
  <c r="X23" i="19"/>
  <c r="L33" i="19"/>
  <c r="AJ33" i="19"/>
  <c r="AD33" i="19"/>
  <c r="R43" i="19"/>
  <c r="X43" i="19"/>
  <c r="R53" i="19"/>
  <c r="R23" i="19"/>
  <c r="X33" i="19"/>
  <c r="AD53" i="19"/>
  <c r="X53" i="19"/>
  <c r="AD43" i="19"/>
  <c r="X13" i="19"/>
  <c r="AJ13" i="19"/>
  <c r="AD13" i="19"/>
  <c r="L53" i="19"/>
  <c r="O53" i="19"/>
  <c r="O43" i="19"/>
  <c r="U13" i="19"/>
  <c r="U33" i="19"/>
  <c r="AM33" i="19"/>
  <c r="O33" i="19"/>
  <c r="AA13" i="19"/>
  <c r="AA53" i="19"/>
  <c r="Z61" i="1"/>
  <c r="AA61" i="1"/>
  <c r="Y62" i="1" s="1"/>
  <c r="AA30" i="1"/>
  <c r="Y31" i="1" s="1"/>
  <c r="Z54" i="1"/>
  <c r="AA54" i="1"/>
  <c r="Y55" i="1" s="1"/>
  <c r="Z72" i="1"/>
  <c r="AA72" i="1"/>
  <c r="Y73" i="1" s="1"/>
  <c r="Z53" i="1"/>
  <c r="AA53" i="1"/>
  <c r="Y49" i="1"/>
  <c r="Z41" i="1"/>
  <c r="AA41" i="1"/>
  <c r="Y42" i="1" s="1"/>
  <c r="Z42" i="1" s="1"/>
  <c r="Y38" i="1"/>
  <c r="Y37" i="1"/>
  <c r="Z23" i="1"/>
  <c r="AA23" i="1"/>
  <c r="Y24" i="1" s="1"/>
  <c r="Y13" i="19" l="1"/>
  <c r="AE43" i="19"/>
  <c r="S13" i="19"/>
  <c r="AK33" i="19"/>
  <c r="M13" i="19"/>
  <c r="AK53" i="19"/>
  <c r="M23" i="19"/>
  <c r="AE33" i="19"/>
  <c r="M43" i="19"/>
  <c r="AK13" i="19"/>
  <c r="AK43" i="19"/>
  <c r="Y53" i="19"/>
  <c r="S43" i="19"/>
  <c r="AK23" i="19"/>
  <c r="S53" i="19"/>
  <c r="Y33" i="19"/>
  <c r="AD61" i="1"/>
  <c r="S23" i="19"/>
  <c r="AE53" i="19"/>
  <c r="Y23" i="19"/>
  <c r="AE13" i="19"/>
  <c r="Y43" i="19"/>
  <c r="M33" i="19"/>
  <c r="M53" i="19"/>
  <c r="AE23" i="19"/>
  <c r="S33" i="19"/>
  <c r="Z24" i="1"/>
  <c r="AA24" i="1"/>
  <c r="Y25" i="1" s="1"/>
  <c r="K42" i="19"/>
  <c r="Q42" i="19"/>
  <c r="W12" i="19"/>
  <c r="K52" i="19"/>
  <c r="AI52" i="19"/>
  <c r="Q22" i="19"/>
  <c r="Q12" i="19"/>
  <c r="AC52" i="19"/>
  <c r="AC32" i="19"/>
  <c r="W42" i="19"/>
  <c r="K22" i="19"/>
  <c r="W52" i="19"/>
  <c r="Q52" i="19"/>
  <c r="W22" i="19"/>
  <c r="AC22" i="19"/>
  <c r="Q32" i="19"/>
  <c r="AI42" i="19"/>
  <c r="AD53" i="1"/>
  <c r="AI22" i="19"/>
  <c r="AC12" i="19"/>
  <c r="AI12" i="19"/>
  <c r="W32" i="19"/>
  <c r="K32" i="19"/>
  <c r="AC42" i="19"/>
  <c r="AI32" i="19"/>
  <c r="K12" i="19"/>
  <c r="Z73" i="1"/>
  <c r="AA73" i="1"/>
  <c r="Z37" i="1"/>
  <c r="AA37" i="1"/>
  <c r="AJ55" i="19"/>
  <c r="L45" i="19"/>
  <c r="AD35" i="19"/>
  <c r="R25" i="19"/>
  <c r="AD45" i="19"/>
  <c r="R45" i="19"/>
  <c r="AD55" i="19"/>
  <c r="X15" i="19"/>
  <c r="L25" i="19"/>
  <c r="AJ45" i="19"/>
  <c r="R15" i="19"/>
  <c r="R55" i="19"/>
  <c r="AD25" i="19"/>
  <c r="L55" i="19"/>
  <c r="AJ35" i="19"/>
  <c r="X55" i="19"/>
  <c r="X35" i="19"/>
  <c r="L15" i="19"/>
  <c r="AD72" i="1"/>
  <c r="AD15" i="19"/>
  <c r="X25" i="19"/>
  <c r="AJ15" i="19"/>
  <c r="AJ25" i="19"/>
  <c r="X45" i="19"/>
  <c r="L35" i="19"/>
  <c r="R35" i="19"/>
  <c r="Z49" i="1"/>
  <c r="AA49" i="1"/>
  <c r="Y50" i="1" s="1"/>
  <c r="Z55" i="1"/>
  <c r="AA55" i="1"/>
  <c r="R40" i="19"/>
  <c r="L10" i="19"/>
  <c r="AJ50" i="19"/>
  <c r="L30" i="19"/>
  <c r="AD10" i="19"/>
  <c r="L50" i="19"/>
  <c r="X30" i="19"/>
  <c r="L20" i="19"/>
  <c r="X40" i="19"/>
  <c r="AJ10" i="19"/>
  <c r="AJ40" i="19"/>
  <c r="L40" i="19"/>
  <c r="AJ20" i="19"/>
  <c r="R50" i="19"/>
  <c r="AD30" i="19"/>
  <c r="X50" i="19"/>
  <c r="R10" i="19"/>
  <c r="X10" i="19"/>
  <c r="R20" i="19"/>
  <c r="X20" i="19"/>
  <c r="AJ30" i="19"/>
  <c r="AD20" i="19"/>
  <c r="R30" i="19"/>
  <c r="AD50" i="19"/>
  <c r="AD40" i="19"/>
  <c r="AD42" i="1"/>
  <c r="L32" i="19"/>
  <c r="AJ12" i="19"/>
  <c r="AD54" i="1"/>
  <c r="R52" i="19"/>
  <c r="AD12" i="19"/>
  <c r="L52" i="19"/>
  <c r="R32" i="19"/>
  <c r="AD22" i="19"/>
  <c r="AJ32" i="19"/>
  <c r="X12" i="19"/>
  <c r="X22" i="19"/>
  <c r="X52" i="19"/>
  <c r="R22" i="19"/>
  <c r="AJ42" i="19"/>
  <c r="AD32" i="19"/>
  <c r="R12" i="19"/>
  <c r="AJ22" i="19"/>
  <c r="AD52" i="19"/>
  <c r="X42" i="19"/>
  <c r="AJ52" i="19"/>
  <c r="AD42" i="19"/>
  <c r="L22" i="19"/>
  <c r="L42" i="19"/>
  <c r="R42" i="19"/>
  <c r="X32" i="19"/>
  <c r="L12" i="19"/>
  <c r="Z38" i="1"/>
  <c r="AA38" i="1"/>
  <c r="Y39" i="1" s="1"/>
  <c r="K40" i="19"/>
  <c r="AI20" i="19"/>
  <c r="AI30" i="19"/>
  <c r="W30" i="19"/>
  <c r="W10" i="19"/>
  <c r="AD41" i="1"/>
  <c r="W40" i="19"/>
  <c r="Q20" i="19"/>
  <c r="W50" i="19"/>
  <c r="Q50" i="19"/>
  <c r="AC30" i="19"/>
  <c r="W20" i="19"/>
  <c r="AC50" i="19"/>
  <c r="K10" i="19"/>
  <c r="K20" i="19"/>
  <c r="AC20" i="19"/>
  <c r="AC40" i="19"/>
  <c r="Q10" i="19"/>
  <c r="Q40" i="19"/>
  <c r="AC10" i="19"/>
  <c r="AI50" i="19"/>
  <c r="Q30" i="19"/>
  <c r="K30" i="19"/>
  <c r="AI10" i="19"/>
  <c r="K50" i="19"/>
  <c r="AI40" i="19"/>
  <c r="AA31" i="1"/>
  <c r="Z31" i="1"/>
  <c r="AA42" i="1"/>
  <c r="Y43" i="1" s="1"/>
  <c r="Z62" i="1"/>
  <c r="N43" i="19" s="1"/>
  <c r="AA62" i="1"/>
  <c r="AG24" i="19"/>
  <c r="O44" i="19"/>
  <c r="O24" i="19"/>
  <c r="AM14" i="19"/>
  <c r="AG34" i="19"/>
  <c r="O34" i="19"/>
  <c r="AA44" i="19"/>
  <c r="O14" i="19"/>
  <c r="AA54" i="19"/>
  <c r="U14" i="19"/>
  <c r="AM44" i="19"/>
  <c r="AA34" i="19"/>
  <c r="AM24" i="19"/>
  <c r="AM54" i="19"/>
  <c r="AG14" i="19"/>
  <c r="AM34" i="19"/>
  <c r="U54" i="19"/>
  <c r="AG44" i="19"/>
  <c r="AA24" i="19"/>
  <c r="AG54" i="19"/>
  <c r="U34" i="19"/>
  <c r="U24" i="19"/>
  <c r="AD69" i="1"/>
  <c r="AA14" i="19"/>
  <c r="O54" i="19"/>
  <c r="U44" i="19"/>
  <c r="AM23" i="19"/>
  <c r="AG2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D68" i="1"/>
  <c r="AF53" i="19"/>
  <c r="AL53" i="19" l="1"/>
  <c r="N23" i="19"/>
  <c r="T23" i="19"/>
  <c r="T43" i="19"/>
  <c r="N33" i="19"/>
  <c r="T33" i="19"/>
  <c r="AF13" i="19"/>
  <c r="AL13" i="19"/>
  <c r="AF23" i="19"/>
  <c r="Z33" i="19"/>
  <c r="T13" i="19"/>
  <c r="AL33" i="19"/>
  <c r="Z43" i="19"/>
  <c r="N53" i="19"/>
  <c r="Z23" i="19"/>
  <c r="Z53" i="19"/>
  <c r="AA39" i="1"/>
  <c r="Z39" i="1"/>
  <c r="Z50" i="1"/>
  <c r="AA50" i="1"/>
  <c r="Y51" i="1" s="1"/>
  <c r="AF19" i="19"/>
  <c r="Z9" i="19"/>
  <c r="T49" i="19"/>
  <c r="N29" i="19"/>
  <c r="Z49" i="19"/>
  <c r="AD38" i="1"/>
  <c r="AL29" i="19"/>
  <c r="N19" i="19"/>
  <c r="T19" i="19"/>
  <c r="N39" i="19"/>
  <c r="Z19" i="19"/>
  <c r="AL39" i="19"/>
  <c r="Z39" i="19"/>
  <c r="AL49" i="19"/>
  <c r="AF39" i="19"/>
  <c r="AF49" i="19"/>
  <c r="T9" i="19"/>
  <c r="T29" i="19"/>
  <c r="AL9" i="19"/>
  <c r="N9" i="19"/>
  <c r="AL19" i="19"/>
  <c r="AF9" i="19"/>
  <c r="T39" i="19"/>
  <c r="AF29" i="19"/>
  <c r="Z29" i="19"/>
  <c r="N49" i="19"/>
  <c r="M41" i="19"/>
  <c r="AK31" i="19"/>
  <c r="AE31" i="19"/>
  <c r="Y21" i="19"/>
  <c r="Y11" i="19"/>
  <c r="AD49" i="1"/>
  <c r="S31" i="19"/>
  <c r="AE21" i="19"/>
  <c r="AK11" i="19"/>
  <c r="M31" i="19"/>
  <c r="S51" i="19"/>
  <c r="S11" i="19"/>
  <c r="Y41" i="19"/>
  <c r="M21" i="19"/>
  <c r="M11" i="19"/>
  <c r="S41" i="19"/>
  <c r="M51" i="19"/>
  <c r="AE51" i="19"/>
  <c r="Y31" i="19"/>
  <c r="AK41" i="19"/>
  <c r="AE41" i="19"/>
  <c r="AE11" i="19"/>
  <c r="Y51" i="19"/>
  <c r="AK51" i="19"/>
  <c r="S21" i="19"/>
  <c r="AK21" i="19"/>
  <c r="AK15" i="19"/>
  <c r="M15" i="19"/>
  <c r="AK35" i="19"/>
  <c r="AK55" i="19"/>
  <c r="AE25" i="19"/>
  <c r="AE45" i="19"/>
  <c r="Y35" i="19"/>
  <c r="AK45" i="19"/>
  <c r="Y45" i="19"/>
  <c r="Y25" i="19"/>
  <c r="AD73" i="1"/>
  <c r="M25" i="19"/>
  <c r="AE55" i="19"/>
  <c r="AE35" i="19"/>
  <c r="S35" i="19"/>
  <c r="S55" i="19"/>
  <c r="M35" i="19"/>
  <c r="AK25" i="19"/>
  <c r="M55" i="19"/>
  <c r="S15" i="19"/>
  <c r="AE15" i="19"/>
  <c r="S45" i="19"/>
  <c r="M45" i="19"/>
  <c r="Y55" i="19"/>
  <c r="S25" i="19"/>
  <c r="Y15" i="19"/>
  <c r="N13" i="19"/>
  <c r="Z13" i="19"/>
  <c r="AE8" i="19"/>
  <c r="Y48" i="19"/>
  <c r="AE48" i="19"/>
  <c r="AE38" i="19"/>
  <c r="M8" i="19"/>
  <c r="Y18" i="19"/>
  <c r="M38" i="19"/>
  <c r="Y8" i="19"/>
  <c r="AK8" i="19"/>
  <c r="S28" i="19"/>
  <c r="AE28" i="19"/>
  <c r="AE18" i="19"/>
  <c r="M28" i="19"/>
  <c r="Y38" i="19"/>
  <c r="M48" i="19"/>
  <c r="Y28" i="19"/>
  <c r="AK48" i="19"/>
  <c r="AK38" i="19"/>
  <c r="S8" i="19"/>
  <c r="AK28" i="19"/>
  <c r="AD31" i="1"/>
  <c r="AK18" i="19"/>
  <c r="M18" i="19"/>
  <c r="S18" i="19"/>
  <c r="S48" i="19"/>
  <c r="S38" i="19"/>
  <c r="Z25" i="1"/>
  <c r="AA25" i="1"/>
  <c r="Y26" i="1" s="1"/>
  <c r="AA43" i="1"/>
  <c r="Y44" i="1" s="1"/>
  <c r="Z43" i="1"/>
  <c r="T53" i="19"/>
  <c r="AD62" i="1"/>
  <c r="AL23" i="19"/>
  <c r="AF43" i="19"/>
  <c r="M29" i="19"/>
  <c r="AE9" i="19"/>
  <c r="Y49" i="19"/>
  <c r="S39" i="19"/>
  <c r="Y39" i="19"/>
  <c r="M39" i="19"/>
  <c r="M9" i="19"/>
  <c r="S9" i="19"/>
  <c r="M19" i="19"/>
  <c r="AE49" i="19"/>
  <c r="M49" i="19"/>
  <c r="AK49" i="19"/>
  <c r="AK9" i="19"/>
  <c r="Y29" i="19"/>
  <c r="S19" i="19"/>
  <c r="AE19" i="19"/>
  <c r="AK29" i="19"/>
  <c r="Y19" i="19"/>
  <c r="Y9" i="19"/>
  <c r="AE29" i="19"/>
  <c r="AD37" i="1"/>
  <c r="S49" i="19"/>
  <c r="AK39" i="19"/>
  <c r="S29" i="19"/>
  <c r="AK19" i="19"/>
  <c r="AE39" i="19"/>
  <c r="AD27" i="19"/>
  <c r="X7" i="19"/>
  <c r="AJ47" i="19"/>
  <c r="AJ7" i="19"/>
  <c r="X47" i="19"/>
  <c r="L47" i="19"/>
  <c r="L7" i="19"/>
  <c r="L27" i="19"/>
  <c r="L17" i="19"/>
  <c r="AD7" i="19"/>
  <c r="AD37" i="19"/>
  <c r="AJ37" i="19"/>
  <c r="R37" i="19"/>
  <c r="AD17" i="19"/>
  <c r="R27" i="19"/>
  <c r="X37" i="19"/>
  <c r="AJ17" i="19"/>
  <c r="L37" i="19"/>
  <c r="X27" i="19"/>
  <c r="AD24" i="1"/>
  <c r="AJ27" i="19"/>
  <c r="AD47" i="19"/>
  <c r="R17" i="19"/>
  <c r="R7" i="19"/>
  <c r="R47" i="19"/>
  <c r="X17" i="19"/>
  <c r="AF33" i="19"/>
  <c r="AL43" i="19"/>
  <c r="AD55" i="1"/>
  <c r="S22" i="19"/>
  <c r="AE42" i="19"/>
  <c r="S12" i="19"/>
  <c r="M42" i="19"/>
  <c r="M32" i="19"/>
  <c r="S32" i="19"/>
  <c r="Y12" i="19"/>
  <c r="S52" i="19"/>
  <c r="AK52" i="19"/>
  <c r="AE52" i="19"/>
  <c r="AE22" i="19"/>
  <c r="M52" i="19"/>
  <c r="Y22" i="19"/>
  <c r="M12" i="19"/>
  <c r="Y52" i="19"/>
  <c r="M22" i="19"/>
  <c r="AK22" i="19"/>
  <c r="AK42" i="19"/>
  <c r="AK32" i="19"/>
  <c r="S42" i="19"/>
  <c r="AE12" i="19"/>
  <c r="Y42" i="19"/>
  <c r="AE32" i="19"/>
  <c r="AK12" i="19"/>
  <c r="Y32" i="19"/>
  <c r="AA43" i="19"/>
  <c r="Z51" i="1" l="1"/>
  <c r="AA51" i="1"/>
  <c r="AF21" i="19"/>
  <c r="AF11" i="19"/>
  <c r="Z51" i="19"/>
  <c r="AL31" i="19"/>
  <c r="AL41" i="19"/>
  <c r="AD50" i="1"/>
  <c r="T31" i="19"/>
  <c r="Z11" i="19"/>
  <c r="Z31" i="19"/>
  <c r="Z21" i="19"/>
  <c r="T41" i="19"/>
  <c r="Z41" i="19"/>
  <c r="AF31" i="19"/>
  <c r="N21" i="19"/>
  <c r="AL51" i="19"/>
  <c r="AF41" i="19"/>
  <c r="T11" i="19"/>
  <c r="T21" i="19"/>
  <c r="T51" i="19"/>
  <c r="N31" i="19"/>
  <c r="N11" i="19"/>
  <c r="AL21" i="19"/>
  <c r="N51" i="19"/>
  <c r="AL11" i="19"/>
  <c r="AF51" i="19"/>
  <c r="N41" i="19"/>
  <c r="M10" i="19"/>
  <c r="M30" i="19"/>
  <c r="AE10" i="19"/>
  <c r="AK20" i="19"/>
  <c r="AE50" i="19"/>
  <c r="S20" i="19"/>
  <c r="AE40" i="19"/>
  <c r="AK10" i="19"/>
  <c r="AE20" i="19"/>
  <c r="M50" i="19"/>
  <c r="M40" i="19"/>
  <c r="Y10" i="19"/>
  <c r="AK50" i="19"/>
  <c r="Y30" i="19"/>
  <c r="AK30" i="19"/>
  <c r="S50" i="19"/>
  <c r="AK40" i="19"/>
  <c r="M20" i="19"/>
  <c r="Y40" i="19"/>
  <c r="S10" i="19"/>
  <c r="Y20" i="19"/>
  <c r="AE30" i="19"/>
  <c r="S30" i="19"/>
  <c r="AD43" i="1"/>
  <c r="S40" i="19"/>
  <c r="Y50" i="19"/>
  <c r="U29" i="19"/>
  <c r="O19" i="19"/>
  <c r="U19" i="19"/>
  <c r="AG39" i="19"/>
  <c r="O49" i="19"/>
  <c r="AM39" i="19"/>
  <c r="AA9" i="19"/>
  <c r="AG29" i="19"/>
  <c r="U49" i="19"/>
  <c r="AM29" i="19"/>
  <c r="AA29" i="19"/>
  <c r="AG19" i="19"/>
  <c r="O29" i="19"/>
  <c r="AM49" i="19"/>
  <c r="U9" i="19"/>
  <c r="AM19" i="19"/>
  <c r="AA19" i="19"/>
  <c r="O9" i="19"/>
  <c r="AA39" i="19"/>
  <c r="O39" i="19"/>
  <c r="U39" i="19"/>
  <c r="AM9" i="19"/>
  <c r="AG49" i="19"/>
  <c r="AD39" i="1"/>
  <c r="AG9" i="19"/>
  <c r="AA49" i="19"/>
  <c r="AA44" i="1"/>
  <c r="Y45" i="1" s="1"/>
  <c r="Z44" i="1"/>
  <c r="AA26" i="1"/>
  <c r="Y27" i="1" s="1"/>
  <c r="Z26" i="1"/>
  <c r="Y47" i="19"/>
  <c r="Y27" i="19"/>
  <c r="M7" i="19"/>
  <c r="S7" i="19"/>
  <c r="M47" i="19"/>
  <c r="M37" i="19"/>
  <c r="M17" i="19"/>
  <c r="AD25" i="1"/>
  <c r="S17" i="19"/>
  <c r="M27" i="19"/>
  <c r="AE27" i="19"/>
  <c r="S47" i="19"/>
  <c r="AE17" i="19"/>
  <c r="AE47" i="19"/>
  <c r="AK7" i="19"/>
  <c r="S37" i="19"/>
  <c r="AK17" i="19"/>
  <c r="AK27" i="19"/>
  <c r="Y17" i="19"/>
  <c r="AK47" i="19"/>
  <c r="Y37" i="19"/>
  <c r="S27" i="19"/>
  <c r="Y7" i="19"/>
  <c r="AE7" i="19"/>
  <c r="AK37" i="19"/>
  <c r="AE37" i="19"/>
  <c r="T7" i="19" l="1"/>
  <c r="AD26" i="1"/>
  <c r="Z27" i="19"/>
  <c r="T47" i="19"/>
  <c r="AL37" i="19"/>
  <c r="AL7" i="19"/>
  <c r="AF7" i="19"/>
  <c r="T17" i="19"/>
  <c r="AL47" i="19"/>
  <c r="AL17" i="19"/>
  <c r="T27" i="19"/>
  <c r="Z17" i="19"/>
  <c r="AF17" i="19"/>
  <c r="AF37" i="19"/>
  <c r="T37" i="19"/>
  <c r="N27" i="19"/>
  <c r="N17" i="19"/>
  <c r="N37" i="19"/>
  <c r="N7" i="19"/>
  <c r="AL27" i="19"/>
  <c r="Z47" i="19"/>
  <c r="AF27" i="19"/>
  <c r="N47" i="19"/>
  <c r="Z7" i="19"/>
  <c r="AF47" i="19"/>
  <c r="Z37" i="19"/>
  <c r="Z27" i="1"/>
  <c r="AA27" i="1"/>
  <c r="AF40" i="19"/>
  <c r="T20" i="19"/>
  <c r="AL10" i="19"/>
  <c r="N30" i="19"/>
  <c r="N50" i="19"/>
  <c r="N40" i="19"/>
  <c r="Z20" i="19"/>
  <c r="T30" i="19"/>
  <c r="AL40" i="19"/>
  <c r="Z30" i="19"/>
  <c r="Z40" i="19"/>
  <c r="T50" i="19"/>
  <c r="Z10" i="19"/>
  <c r="AD44" i="1"/>
  <c r="AL30" i="19"/>
  <c r="AF20" i="19"/>
  <c r="N20" i="19"/>
  <c r="AL50" i="19"/>
  <c r="AL20" i="19"/>
  <c r="T10" i="19"/>
  <c r="T40" i="19"/>
  <c r="N10" i="19"/>
  <c r="AF10" i="19"/>
  <c r="Z50" i="19"/>
  <c r="AF30" i="19"/>
  <c r="AF50" i="19"/>
  <c r="Z45" i="1"/>
  <c r="AA45" i="1"/>
  <c r="O51" i="19"/>
  <c r="AM21" i="19"/>
  <c r="AM41" i="19"/>
  <c r="AM51" i="19"/>
  <c r="AG51" i="19"/>
  <c r="U11" i="19"/>
  <c r="U51" i="19"/>
  <c r="AA31" i="19"/>
  <c r="AA21" i="19"/>
  <c r="O41" i="19"/>
  <c r="AA41" i="19"/>
  <c r="AG31" i="19"/>
  <c r="U31" i="19"/>
  <c r="O31" i="19"/>
  <c r="AM31" i="19"/>
  <c r="AA51" i="19"/>
  <c r="AM11" i="19"/>
  <c r="U41" i="19"/>
  <c r="AA11" i="19"/>
  <c r="O11" i="19"/>
  <c r="U21" i="19"/>
  <c r="AD51" i="1"/>
  <c r="AG21" i="19"/>
  <c r="O21" i="19"/>
  <c r="AG41" i="19"/>
  <c r="AG11" i="19"/>
  <c r="AM20" i="19" l="1"/>
  <c r="AG40" i="19"/>
  <c r="U10" i="19"/>
  <c r="O50" i="19"/>
  <c r="U40" i="19"/>
  <c r="AM40" i="19"/>
  <c r="U30" i="19"/>
  <c r="U50" i="19"/>
  <c r="O10" i="19"/>
  <c r="O30" i="19"/>
  <c r="AA10" i="19"/>
  <c r="AA30" i="19"/>
  <c r="AM50" i="19"/>
  <c r="AA50" i="19"/>
  <c r="O40" i="19"/>
  <c r="AA40" i="19"/>
  <c r="AM30" i="19"/>
  <c r="U20" i="19"/>
  <c r="AG20" i="19"/>
  <c r="AG50" i="19"/>
  <c r="AM10" i="19"/>
  <c r="AD45" i="1"/>
  <c r="AA20" i="19"/>
  <c r="O20" i="19"/>
  <c r="AG30" i="19"/>
  <c r="AG10" i="19"/>
  <c r="O37" i="19"/>
  <c r="AG27" i="19"/>
  <c r="AM27" i="19"/>
  <c r="O17" i="19"/>
  <c r="O27" i="19"/>
  <c r="O47" i="19"/>
  <c r="AA7" i="19"/>
  <c r="AG7" i="19"/>
  <c r="U47" i="19"/>
  <c r="AG37" i="19"/>
  <c r="AA47" i="19"/>
  <c r="AG17" i="19"/>
  <c r="AD27" i="1"/>
  <c r="AA17" i="19"/>
  <c r="U7" i="19"/>
  <c r="U37" i="19"/>
  <c r="O7" i="19"/>
  <c r="AM47" i="19"/>
  <c r="AM17" i="19"/>
  <c r="AA37" i="19"/>
  <c r="AM7" i="19"/>
  <c r="AG47" i="19"/>
  <c r="U27" i="19"/>
  <c r="AM37" i="19"/>
  <c r="AA27" i="19"/>
  <c r="U17" i="19"/>
  <c r="B224" i="13"/>
  <c r="B223" i="13"/>
  <c r="L46" i="1" l="1"/>
  <c r="M46" i="1" s="1"/>
  <c r="L22" i="1"/>
  <c r="M22" i="1" s="1"/>
  <c r="L34" i="1"/>
  <c r="M34" i="1" s="1"/>
  <c r="L28" i="1"/>
  <c r="M28" i="1" s="1"/>
  <c r="L58" i="1"/>
  <c r="M58" i="1" s="1"/>
  <c r="L52" i="1"/>
  <c r="M52" i="1" s="1"/>
  <c r="L16" i="1"/>
  <c r="M16" i="1" s="1"/>
  <c r="L40" i="1"/>
  <c r="M40" i="1" s="1"/>
  <c r="L70" i="1"/>
  <c r="M70" i="1" s="1"/>
  <c r="L64" i="1"/>
  <c r="M64" i="1" s="1"/>
  <c r="L16" i="18" l="1"/>
  <c r="R24" i="18"/>
  <c r="L8" i="18"/>
  <c r="R32" i="18"/>
  <c r="AJ16" i="18"/>
  <c r="R8" i="18"/>
  <c r="AJ32" i="18"/>
  <c r="AD8" i="18"/>
  <c r="X40" i="18"/>
  <c r="O40" i="1"/>
  <c r="L32" i="18"/>
  <c r="X8" i="18"/>
  <c r="N40" i="1"/>
  <c r="R40" i="18"/>
  <c r="L40" i="18"/>
  <c r="X16" i="18"/>
  <c r="AJ8" i="18"/>
  <c r="X24" i="18"/>
  <c r="AJ40" i="18"/>
  <c r="AD24" i="18"/>
  <c r="AD16" i="18"/>
  <c r="AJ24" i="18"/>
  <c r="R16" i="18"/>
  <c r="L24" i="18"/>
  <c r="X32" i="18"/>
  <c r="AD32" i="18"/>
  <c r="AD40" i="18"/>
  <c r="P14" i="18"/>
  <c r="V22" i="18"/>
  <c r="V14" i="18"/>
  <c r="AH14" i="18"/>
  <c r="AH38" i="18"/>
  <c r="J14" i="18"/>
  <c r="J30" i="18"/>
  <c r="P38" i="18"/>
  <c r="AB6" i="18"/>
  <c r="J38" i="18"/>
  <c r="AH6" i="18"/>
  <c r="V6" i="18"/>
  <c r="P22" i="18"/>
  <c r="N16" i="1"/>
  <c r="J22" i="18"/>
  <c r="O16" i="1"/>
  <c r="V30" i="18"/>
  <c r="AB22" i="18"/>
  <c r="P6" i="18"/>
  <c r="J6" i="18"/>
  <c r="AH22" i="18"/>
  <c r="AB38" i="18"/>
  <c r="AB30" i="18"/>
  <c r="AH30" i="18"/>
  <c r="V38" i="18"/>
  <c r="AB14" i="18"/>
  <c r="P30" i="18"/>
  <c r="AH12" i="18"/>
  <c r="J20" i="18"/>
  <c r="J44" i="18"/>
  <c r="AB28" i="18"/>
  <c r="P28" i="18"/>
  <c r="O70" i="1"/>
  <c r="P12" i="18"/>
  <c r="AH20" i="18"/>
  <c r="P44" i="18"/>
  <c r="AB12" i="18"/>
  <c r="P36" i="18"/>
  <c r="AB44" i="18"/>
  <c r="V44" i="18"/>
  <c r="V12" i="18"/>
  <c r="V28" i="18"/>
  <c r="AH44" i="18"/>
  <c r="AH28" i="18"/>
  <c r="V36" i="18"/>
  <c r="J28" i="18"/>
  <c r="AH36" i="18"/>
  <c r="V20" i="18"/>
  <c r="P20" i="18"/>
  <c r="N70" i="1"/>
  <c r="AC70" i="1" s="1"/>
  <c r="AB70" i="1" s="1"/>
  <c r="J36" i="18"/>
  <c r="AB36" i="18"/>
  <c r="AB20" i="18"/>
  <c r="J12" i="18"/>
  <c r="N52" i="1"/>
  <c r="J42" i="18"/>
  <c r="P34" i="18"/>
  <c r="AB18" i="18"/>
  <c r="AH34" i="18"/>
  <c r="P10" i="18"/>
  <c r="V34" i="18"/>
  <c r="P42" i="18"/>
  <c r="AH18" i="18"/>
  <c r="J34" i="18"/>
  <c r="J10" i="18"/>
  <c r="AB10" i="18"/>
  <c r="J18" i="18"/>
  <c r="O52" i="1"/>
  <c r="AB34" i="18"/>
  <c r="P26" i="18"/>
  <c r="AH42" i="18"/>
  <c r="AH26" i="18"/>
  <c r="J26" i="18"/>
  <c r="P18" i="18"/>
  <c r="V18" i="18"/>
  <c r="AB42" i="18"/>
  <c r="V42" i="18"/>
  <c r="V10" i="18"/>
  <c r="AB26" i="18"/>
  <c r="V26" i="18"/>
  <c r="AH10" i="18"/>
  <c r="X42" i="18"/>
  <c r="AD34" i="18"/>
  <c r="AD10" i="18"/>
  <c r="L42" i="18"/>
  <c r="L26" i="18"/>
  <c r="X18" i="18"/>
  <c r="R18" i="18"/>
  <c r="AJ10" i="18"/>
  <c r="AD42" i="18"/>
  <c r="AJ34" i="18"/>
  <c r="R26" i="18"/>
  <c r="N58" i="1"/>
  <c r="L18" i="18"/>
  <c r="R34" i="18"/>
  <c r="L34" i="18"/>
  <c r="AJ42" i="18"/>
  <c r="R10" i="18"/>
  <c r="R42" i="18"/>
  <c r="X26" i="18"/>
  <c r="AJ18" i="18"/>
  <c r="O58" i="1"/>
  <c r="X34" i="18"/>
  <c r="AD18" i="18"/>
  <c r="AD26" i="18"/>
  <c r="X10" i="18"/>
  <c r="L10" i="18"/>
  <c r="AJ26" i="18"/>
  <c r="Z42" i="18"/>
  <c r="T18" i="18"/>
  <c r="AF34" i="18"/>
  <c r="AF42" i="18"/>
  <c r="N42" i="18"/>
  <c r="Z18" i="18"/>
  <c r="AL10" i="18"/>
  <c r="AL26" i="18"/>
  <c r="AF26" i="18"/>
  <c r="Z10" i="18"/>
  <c r="N18" i="18"/>
  <c r="T26" i="18"/>
  <c r="N26" i="18"/>
  <c r="AL18" i="18"/>
  <c r="N10" i="18"/>
  <c r="AF18" i="18"/>
  <c r="Z26" i="18"/>
  <c r="AL34" i="18"/>
  <c r="T10" i="18"/>
  <c r="O64" i="1"/>
  <c r="AL42" i="18"/>
  <c r="N34" i="18"/>
  <c r="T34" i="18"/>
  <c r="N64" i="1"/>
  <c r="T42" i="18"/>
  <c r="AF10" i="18"/>
  <c r="Z34" i="18"/>
  <c r="T14" i="18"/>
  <c r="AL38" i="18"/>
  <c r="N14" i="18"/>
  <c r="T38" i="18"/>
  <c r="T22" i="18"/>
  <c r="AL14" i="18"/>
  <c r="N22" i="18"/>
  <c r="AF22" i="18"/>
  <c r="N6" i="18"/>
  <c r="AF6" i="18"/>
  <c r="AF38" i="18"/>
  <c r="N38" i="18"/>
  <c r="AL30" i="18"/>
  <c r="AL22" i="18"/>
  <c r="T6" i="18"/>
  <c r="AF30" i="18"/>
  <c r="Z22" i="18"/>
  <c r="T30" i="18"/>
  <c r="Z14" i="18"/>
  <c r="N28" i="1"/>
  <c r="AC28" i="1" s="1"/>
  <c r="AB28" i="1" s="1"/>
  <c r="Z30" i="18"/>
  <c r="Z6" i="18"/>
  <c r="O28" i="1"/>
  <c r="Z38" i="18"/>
  <c r="AF14" i="18"/>
  <c r="AL6" i="18"/>
  <c r="N30" i="18"/>
  <c r="J40" i="18"/>
  <c r="AB40" i="18"/>
  <c r="AH32" i="18"/>
  <c r="AB24" i="18"/>
  <c r="J16" i="18"/>
  <c r="P32" i="18"/>
  <c r="V24" i="18"/>
  <c r="P24" i="18"/>
  <c r="V8" i="18"/>
  <c r="AH24" i="18"/>
  <c r="AH8" i="18"/>
  <c r="J8" i="18"/>
  <c r="AB32" i="18"/>
  <c r="AB8" i="18"/>
  <c r="V16" i="18"/>
  <c r="N34" i="1"/>
  <c r="V40" i="18"/>
  <c r="P16" i="18"/>
  <c r="V32" i="18"/>
  <c r="J24" i="18"/>
  <c r="P8" i="18"/>
  <c r="AH16" i="18"/>
  <c r="O34" i="1"/>
  <c r="AB16" i="18"/>
  <c r="AH40" i="18"/>
  <c r="P40" i="18"/>
  <c r="J32" i="18"/>
  <c r="X6" i="18"/>
  <c r="AJ30" i="18"/>
  <c r="R22" i="18"/>
  <c r="L6" i="18"/>
  <c r="R30" i="18"/>
  <c r="X22" i="18"/>
  <c r="L30" i="18"/>
  <c r="R38" i="18"/>
  <c r="AJ14" i="18"/>
  <c r="R14" i="18"/>
  <c r="AD30" i="18"/>
  <c r="AJ38" i="18"/>
  <c r="AJ22" i="18"/>
  <c r="X30" i="18"/>
  <c r="L14" i="18"/>
  <c r="X38" i="18"/>
  <c r="L22" i="18"/>
  <c r="X14" i="18"/>
  <c r="O22" i="1"/>
  <c r="N22" i="1"/>
  <c r="AC22" i="1" s="1"/>
  <c r="AB22" i="1" s="1"/>
  <c r="AD14" i="18"/>
  <c r="L38" i="18"/>
  <c r="AD6" i="18"/>
  <c r="R6" i="18"/>
  <c r="AD38" i="18"/>
  <c r="AD22" i="18"/>
  <c r="AJ6" i="18"/>
  <c r="AF24" i="18"/>
  <c r="AF32" i="18"/>
  <c r="T40" i="18"/>
  <c r="Z40" i="18"/>
  <c r="AL8" i="18"/>
  <c r="AF8" i="18"/>
  <c r="Z32" i="18"/>
  <c r="N32" i="18"/>
  <c r="N16" i="18"/>
  <c r="Z8" i="18"/>
  <c r="N24" i="18"/>
  <c r="T32" i="18"/>
  <c r="T16" i="18"/>
  <c r="AF40" i="18"/>
  <c r="AL40" i="18"/>
  <c r="AF16" i="18"/>
  <c r="N8" i="18"/>
  <c r="O46" i="1"/>
  <c r="Z16" i="18"/>
  <c r="AL24" i="18"/>
  <c r="T24" i="18"/>
  <c r="AL32" i="18"/>
  <c r="N40" i="18"/>
  <c r="AL16" i="18"/>
  <c r="T8" i="18"/>
  <c r="N46" i="1"/>
  <c r="Z24" i="18"/>
  <c r="AB48" i="19" l="1"/>
  <c r="J28" i="19"/>
  <c r="V28" i="19"/>
  <c r="P28" i="19"/>
  <c r="V38" i="19"/>
  <c r="AB38" i="19"/>
  <c r="P8" i="19"/>
  <c r="AH18" i="19"/>
  <c r="P48" i="19"/>
  <c r="AD28" i="1"/>
  <c r="AH38" i="19"/>
  <c r="AB18" i="19"/>
  <c r="J18" i="19"/>
  <c r="AH8" i="19"/>
  <c r="V8" i="19"/>
  <c r="J38" i="19"/>
  <c r="P38" i="19"/>
  <c r="V18" i="19"/>
  <c r="P18" i="19"/>
  <c r="J48" i="19"/>
  <c r="AB8" i="19"/>
  <c r="AB28" i="19"/>
  <c r="AH28" i="19"/>
  <c r="V48" i="19"/>
  <c r="J8" i="19"/>
  <c r="AH48" i="19"/>
  <c r="AC16" i="1"/>
  <c r="AC17" i="1" s="1"/>
  <c r="AB17" i="1" s="1"/>
  <c r="AD17" i="1" s="1"/>
  <c r="AH7" i="19"/>
  <c r="J27" i="19"/>
  <c r="P37" i="19"/>
  <c r="P17" i="19"/>
  <c r="P47" i="19"/>
  <c r="V7" i="19"/>
  <c r="AB17" i="19"/>
  <c r="AB27" i="19"/>
  <c r="AH37" i="19"/>
  <c r="J7" i="19"/>
  <c r="P7" i="19"/>
  <c r="J17" i="19"/>
  <c r="P27" i="19"/>
  <c r="V37" i="19"/>
  <c r="J37" i="19"/>
  <c r="V47" i="19"/>
  <c r="AB7" i="19"/>
  <c r="AH17" i="19"/>
  <c r="J47" i="19"/>
  <c r="AD22" i="1"/>
  <c r="V17" i="19"/>
  <c r="AH27" i="19"/>
  <c r="AH47" i="19"/>
  <c r="V27" i="19"/>
  <c r="AB37" i="19"/>
  <c r="AB47" i="19"/>
  <c r="V25" i="19"/>
  <c r="V45" i="19"/>
  <c r="J15" i="19"/>
  <c r="AB45" i="19"/>
  <c r="AB55" i="19"/>
  <c r="AB25" i="19"/>
  <c r="AH25" i="19"/>
  <c r="AH55" i="19"/>
  <c r="AB15" i="19"/>
  <c r="P15" i="19"/>
  <c r="P25" i="19"/>
  <c r="AH35" i="19"/>
  <c r="P45" i="19"/>
  <c r="V15" i="19"/>
  <c r="J35" i="19"/>
  <c r="P55" i="19"/>
  <c r="AH45" i="19"/>
  <c r="J25" i="19"/>
  <c r="AB35" i="19"/>
  <c r="AH15" i="19"/>
  <c r="V35" i="19"/>
  <c r="J55" i="19"/>
  <c r="AD70" i="1"/>
  <c r="J45" i="19"/>
  <c r="P35" i="19"/>
  <c r="V55" i="19"/>
  <c r="AC23" i="1" l="1"/>
  <c r="AB23" i="1" s="1"/>
  <c r="W27" i="19" s="1"/>
  <c r="AB16" i="1"/>
  <c r="AD16" i="1" s="1"/>
  <c r="K7" i="19" l="1"/>
  <c r="AI27" i="19"/>
  <c r="Q47" i="19"/>
  <c r="AC17" i="19"/>
  <c r="AC37" i="19"/>
  <c r="AI47" i="19"/>
  <c r="AC47" i="19"/>
  <c r="AC7" i="19"/>
  <c r="Q7" i="19"/>
  <c r="AD23" i="1"/>
  <c r="K37" i="19"/>
  <c r="W47" i="19"/>
  <c r="W7" i="19"/>
  <c r="Q27" i="19"/>
  <c r="AI37" i="19"/>
  <c r="K47" i="19"/>
  <c r="W17" i="19"/>
  <c r="AI7" i="19"/>
  <c r="W37" i="19"/>
  <c r="Q37" i="19"/>
  <c r="K27" i="19"/>
  <c r="K17" i="19"/>
  <c r="AC27" i="19"/>
  <c r="AI17" i="19"/>
  <c r="Q17" i="19"/>
  <c r="AH16" i="19"/>
  <c r="V36" i="19"/>
  <c r="AH6" i="19"/>
  <c r="W6" i="19"/>
  <c r="AI16" i="19"/>
  <c r="AC6" i="19"/>
  <c r="AH36" i="19"/>
  <c r="V26" i="19"/>
  <c r="K26" i="19"/>
  <c r="Q6" i="19"/>
  <c r="AI26" i="19"/>
  <c r="AB26" i="19"/>
  <c r="Q36" i="19"/>
  <c r="AC36" i="19"/>
  <c r="AI36" i="19"/>
  <c r="P46" i="19"/>
  <c r="AI6" i="19"/>
  <c r="W36" i="19"/>
  <c r="AC16" i="19"/>
  <c r="J6" i="19"/>
  <c r="AC46" i="19"/>
  <c r="W46" i="19"/>
  <c r="AC26" i="19"/>
  <c r="V16" i="19"/>
  <c r="AH46" i="19"/>
  <c r="AI46" i="19"/>
  <c r="W26" i="19"/>
  <c r="P26" i="19"/>
  <c r="V46" i="19"/>
  <c r="K46" i="19"/>
  <c r="Q26" i="19"/>
  <c r="K16" i="19"/>
  <c r="J26" i="19"/>
  <c r="P6" i="19"/>
  <c r="V6" i="19"/>
  <c r="J36" i="19"/>
  <c r="P16" i="19"/>
  <c r="P36" i="19"/>
  <c r="AB16" i="19"/>
  <c r="AB6" i="19"/>
  <c r="Q16" i="19"/>
  <c r="K36" i="19"/>
  <c r="Q46" i="19"/>
  <c r="J16" i="19"/>
  <c r="AH26" i="19"/>
  <c r="AB36" i="19"/>
  <c r="J46" i="19"/>
  <c r="AB46" i="19"/>
  <c r="K6" i="19"/>
  <c r="W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<sst xmlns="http://schemas.openxmlformats.org/spreadsheetml/2006/main" count="426" uniqueCount="282">
  <si>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</si>
  <si>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</si>
  <si>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</si>
  <si>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</si>
  <si>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</si>
  <si>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</si>
  <si>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</si>
  <si>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</si>
  <si>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</si>
  <si>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</si>
  <si>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</si>
  <si>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</si>
  <si>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</si>
  <si>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</si>
  <si>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</si>
  <si>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</si>
  <si>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</si>
  <si>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</si>
  <si>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</si>
  <si>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</si>
  <si>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</si>
  <si>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</si>
  <si>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</si>
  <si>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</si>
  <si>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</si>
  <si>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</si>
  <si>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</si>
  <si>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</si>
  <si>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</si>
  <si>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</si>
  <si>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</si>
  <si>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</si>
  <si>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</si>
  <si>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</si>
  <si>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</si>
  <si>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</si>
  <si>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</si>
  <si>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</si>
  <si>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</si>
  <si>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</si>
  <si>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</si>
  <si>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</si>
  <si>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</si>
  <si>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</si>
  <si>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</si>
  <si>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</si>
  <si>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</si>
  <si>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</si>
  <si>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</si>
  <si>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</si>
  <si>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</si>
  <si>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</si>
  <si>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</si>
  <si>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Afectación Económica (o presupuestal)</t>
  </si>
  <si>
    <t>Pérdida Reputacional</t>
  </si>
  <si>
    <t>Afectación menor a 10 SMLMV .</t>
  </si>
  <si>
    <t xml:space="preserve">Menor-40% </t>
  </si>
  <si>
    <t>Moderado 60%</t>
  </si>
  <si>
    <t>Mayor 80%</t>
  </si>
  <si>
    <t>Catastrófico 100%</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</si>
  <si>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</si>
  <si>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</si>
  <si>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</si>
  <si>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</si>
  <si>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</si>
  <si>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</si>
  <si>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</si>
  <si>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</si>
  <si>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</si>
  <si>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</si>
  <si>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</si>
  <si>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Extremo</t>
  </si>
  <si>
    <t>Alto</t>
  </si>
  <si>
    <t>Moderado</t>
  </si>
  <si>
    <t>Bajo</t>
  </si>
  <si>
    <t>Insignificante</t>
  </si>
  <si>
    <t>Menor</t>
  </si>
  <si>
    <t>Catastrófico</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</si>
  <si>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</si>
  <si>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</si>
  <si>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</si>
  <si>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</si>
  <si>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</si>
  <si>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</si>
  <si>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</si>
  <si>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</si>
  <si>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</si>
  <si>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</si>
  <si>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</si>
  <si>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</si>
  <si>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</si>
  <si>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</si>
  <si>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</si>
  <si>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</si>
  <si>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</si>
  <si>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</si>
  <si>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</si>
  <si>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</si>
  <si>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</si>
  <si>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</si>
  <si>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</si>
  <si>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</si>
  <si>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</si>
  <si>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</si>
  <si>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</si>
  <si>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</si>
  <si>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</si>
  <si>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</si>
  <si>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</si>
  <si>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</si>
  <si>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</si>
  <si>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</si>
  <si>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</si>
  <si>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</si>
  <si>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</si>
  <si>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</si>
  <si>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</si>
  <si>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</si>
  <si>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</si>
  <si>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</si>
  <si>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</si>
  <si>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</si>
  <si>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</si>
  <si>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</si>
  <si>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</si>
  <si>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</si>
  <si>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</si>
  <si>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</si>
  <si>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</si>
  <si>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</si>
  <si>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</si>
  <si>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</si>
  <si>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</si>
  <si>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</si>
  <si>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</si>
  <si>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</si>
  <si>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</si>
  <si>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</si>
  <si>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</si>
  <si>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</si>
  <si>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</si>
  <si>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</si>
  <si>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</si>
  <si>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</si>
  <si>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</si>
  <si>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</si>
  <si>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</si>
  <si>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</si>
  <si>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</si>
  <si>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</si>
  <si>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</si>
  <si>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</si>
  <si>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</si>
  <si>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</si>
  <si>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</si>
  <si>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</si>
  <si>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</si>
  <si>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</si>
  <si>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</si>
  <si>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</si>
  <si>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</si>
  <si>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</si>
  <si>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</si>
  <si>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</si>
  <si>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</si>
  <si>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</si>
  <si>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</si>
  <si>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</si>
  <si>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</si>
  <si>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</si>
  <si>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</si>
  <si>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</si>
  <si>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</si>
  <si>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</si>
  <si>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</si>
  <si>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</si>
  <si>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</si>
  <si>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</si>
  <si>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</si>
  <si>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</si>
  <si>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</si>
  <si>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</si>
  <si>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</si>
  <si>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</si>
  <si>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</si>
  <si>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</si>
  <si>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</si>
  <si>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</si>
  <si>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Plan de acción (solo para la opción reducir)</t>
  </si>
  <si>
    <t>Ejecución y administración de procesos</t>
  </si>
  <si>
    <t>Fallas tecnológicas</t>
  </si>
  <si>
    <t>Fraude externo</t>
  </si>
  <si>
    <t>Fraude interno</t>
  </si>
  <si>
    <t>Relaciones laborales</t>
  </si>
  <si>
    <t>Usuarios, productos y practicas, organizacionales</t>
  </si>
  <si>
    <t>Daños activos físicos</t>
  </si>
  <si>
    <t>Económico y reputacional</t>
  </si>
  <si>
    <t>PLANEACIÓN INSTITUCIONAL</t>
  </si>
  <si>
    <t>OBJETIVOS ESTRATÉGICOS</t>
  </si>
  <si>
    <t>PROCESO:</t>
  </si>
  <si>
    <t>ALCANCE:</t>
  </si>
  <si>
    <t>Código: F-DPM-1210-238,37-013</t>
  </si>
  <si>
    <t>Versión: 2.0</t>
  </si>
  <si>
    <t>Fecha: Abril -30-2021</t>
  </si>
  <si>
    <t xml:space="preserve">Página: 1 de 1 </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</si>
  <si>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</si>
  <si>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CONTEXTO ESTRATÉGICO</t>
  </si>
  <si>
    <t>OBJETIVO:</t>
  </si>
  <si>
    <t>PUNTOS DE RIESGO EN LA CADENA DE VALOR</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</si>
  <si>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</si>
  <si>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</si>
  <si>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</si>
  <si>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</si>
  <si>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</si>
  <si>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OBJETIVO DEL PROCESO</t>
  </si>
  <si>
    <t>MAPA DE RIESGOS VIGENCIA 2021</t>
  </si>
  <si>
    <t xml:space="preserve"> -  Hoja 3 Mapa de Riesgos Final: Encontrará la totalidad de la estructura para la identificación y valoración de los riesgos por proceso, programa o proyecto, acorde con el nivel de desagregación que la entidad considere necesaria.</t>
  </si>
  <si>
    <t>Objetivos estratégicos</t>
  </si>
  <si>
    <t>Objetivo del proceso</t>
  </si>
  <si>
    <t>Planeación institucional</t>
  </si>
  <si>
    <t>Puntos de riesgo en la cadena de valor</t>
  </si>
  <si>
    <t>Utilice la lista de despligue que se encuentra parametrizada, le aparecerán los cuatro objetivos estratégicos de la entidad, seleccione el de su proceso.</t>
  </si>
  <si>
    <t xml:space="preserve">Describa los productos del proceso. </t>
  </si>
  <si>
    <t>Identifique las actividades del proceso donde exista evidencia de que pueda ocurrir eventos de riesgo operativo.</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</si>
  <si>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</si>
  <si>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OPORTUNIDADES</t>
  </si>
  <si>
    <t>FORTALEZAS</t>
  </si>
  <si>
    <t>AMENAZAS</t>
  </si>
  <si>
    <t>DEBILIDADES</t>
  </si>
  <si>
    <t>MATRIZ DOFA</t>
  </si>
  <si>
    <t>Página: Página 1 de 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</si>
  <si>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</si>
  <si>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</si>
  <si>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Versión: 1.0</t>
  </si>
  <si>
    <t>Hábitat y territorio:
Planear, desarrollar y liderar una ciudad segura y a escala humana, con conectividad digital, espacio público inclusivo, sistema de movilidad sostenible, ambientes de vivienda dignos, y prevención y mitigación de riesgos.</t>
  </si>
  <si>
    <t>Código: F-DPM-1210-238,37-014</t>
  </si>
  <si>
    <r>
      <rPr>
        <b/>
        <sz val="11"/>
        <rFont val="Calibri"/>
        <family val="2"/>
        <scheme val="minor"/>
      </rPr>
      <t>Capacidades institucionales:</t>
    </r>
    <r>
      <rPr>
        <sz val="11"/>
        <rFont val="Calibri"/>
        <family val="2"/>
        <scheme val="minor"/>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</si>
  <si>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CARACTERÍSTICAS</t>
  </si>
  <si>
    <t>DESCRIPCIÓN</t>
  </si>
  <si>
    <t>PESO</t>
  </si>
  <si>
    <t>TABLA ATRIBUTOS DE PARA EL DISEÑO DEL CONTROL</t>
  </si>
  <si>
    <t>TABLA CRITERIOS PARA DEFINIR EL NIVEL DE PROBABILIDAD</t>
  </si>
  <si>
    <t>TABLA CRITERIOS PARA DEFINIR EL NIVEL DE IMPACTO</t>
  </si>
  <si>
    <t>Fecha: Abril 27-2021</t>
  </si>
  <si>
    <t>Investigaciones disciplinarias y sanciones por Entes de Control</t>
  </si>
  <si>
    <t>Debido a presentación de Informes de Auditoría Interna y Seguimientos  soportados en evidencias no confiables.</t>
  </si>
  <si>
    <t>Posibilidad de afectación económica y reputacional por posibles investigaciones y sanciones disciplinarias por Entes de Control debido a la presentación de Informes de Auditoría Interna y Seguimientos soportados en evidencias no confiables.</t>
  </si>
  <si>
    <t xml:space="preserve">El Profesional Universitario asignado y su Equipo Auditor realizará cruce y convalidación de la información a través de listas de verificación, plataforma tecnológica e información suministrada por la dependencia auditada.  </t>
  </si>
  <si>
    <t>El Jefe de Oficina de Control Interno de Gestión verificará que se documente e implemente  en el Sistema de Gestión de Calidad la Carta de Representación.</t>
  </si>
  <si>
    <t>Realizar una (01) Mesa de Trabajo en el desarrollo de cada auditoría con el fin de convalidar la información objeto de análisis.</t>
  </si>
  <si>
    <t>Jefe de Oficina de Control Interno de Gestión y/o Profesionales adscritos a la Oficina</t>
  </si>
  <si>
    <t xml:space="preserve">Implementar el Formato de Carta de Representación en el Sistema de Gestión de Calidad,  y garantizar que el auditado la allegue al Equipo Auditor. </t>
  </si>
  <si>
    <t>Jefe de Oficina de Control Interno de Gestión</t>
  </si>
  <si>
    <t xml:space="preserve">Debilitamiento del Sistema de Control Interno   </t>
  </si>
  <si>
    <t>Debido al incumplimiento en la ejecución del Plan de Acción y/o Informes de Ley asignados a la OCI por no contar con el personal profesional suficiente y competente</t>
  </si>
  <si>
    <t>Posibilidad de afectación reputacional por debilitamiento del Sistema de Control Interno debido al incumplimiento en la ejecución del Plan de Acción y/o Informes de Ley asignados a la OCI por no contar con el personal profesional suficiente y competente.</t>
  </si>
  <si>
    <t>El Jefe de Oficina de Control Interno de Gestión evaluará el Mapa de Riesgos que diseñen las dependencias con el fin de verificar que se encuentren evidenciados los riesgos ya materializados.</t>
  </si>
  <si>
    <t>El Equipo de Profesionales de la OCI realizará un (01) seguimiento a los Mapas de Riesgo de Gestión formulados por las dependencias y confrontará con los riesgos ya materializados.</t>
  </si>
  <si>
    <t>El Jefe de Oficina de Control Interno de Gestión tramitará ante el Representante Legal y la Secretaría Ordenadora del Gasto respectiva, la contratación y/o  asignación de personal profesional competente con el fin de dar cumplimiento al Plan de Acción y/o Informes de Ley asignados a la OCI.</t>
  </si>
  <si>
    <t xml:space="preserve">Tramitar una (01) solicitud al Representante Legal y a la Secretaría Ordenadora del Gasto respectiva, gestionar la contratación y/o asignación de personal profesional competente con el fin de dar cumplimiento al Plan de Acción y/o Informes de ley asignados a la OCI. </t>
  </si>
  <si>
    <t>Debilidad en la aplicación metodológica del Mapa de Calor en las dependencias.</t>
  </si>
  <si>
    <t xml:space="preserve"> Que no permita evidenciar todos los riesgos y que sesgue la formulación del Plan de Acción de la OCI</t>
  </si>
  <si>
    <t xml:space="preserve">Posibilidad de Riesgo Reputacional por la debilidad en la aplicación metodológica del Mapa de Calor en las dependencias, que no permita evidenciar todos los riesgos y que sesgue la formulación del Plan de Acción de la OCI.  </t>
  </si>
  <si>
    <t>Control Interno de Gestión</t>
  </si>
  <si>
    <t>Inicia con la Formulación del Plan de Acción de la OCI y termina con el Informe de Cumplimiento presentado ante el Comité Institucional de Coordinación de Control Interno</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</si>
  <si>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</si>
  <si>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 xml:space="preserve">Establecer elementos de control que permitan efectuar medición, evaluación y verificación permanente de la eficacia de los procesos, obteniendo información para asesorar a la Alta Dirección de la Administración Municipal. </t>
  </si>
  <si>
    <t>Plan de Acción de la OCI aprobado.  Informes de Seguimiento, Seguimiento a los Planes de Mejoramiento e Informes de Ley.</t>
  </si>
  <si>
    <t>Formulación del Plan de Acción.  Seguimiento a los procesos.  Seguimiento a los Planes de Mejoramiento derivados de auditorías de Órganos de Control Externo.</t>
  </si>
  <si>
    <r>
      <t>•</t>
    </r>
    <r>
      <rPr>
        <sz val="12"/>
        <rFont val="Arial Narrow"/>
        <family val="2"/>
      </rPr>
      <t xml:space="preserve"> Entrega tardía de la información por parte de las dependencias de la Administración.
• Insuficiencia de personal profesional y competente, teniendo en cuenta que la falta de competencia como auditor debilita las buenas prácticas y por ende la transparencia.
•  La pérdida de memoria institucional por la no continuidad del personal adscrito a la OCI, así como la asignación de personal nuevo que inicia con una curva de aprendizaje en cero.
• Falta de capacitación al Equipo Interdisciplinario de la OCI.
• Recurso presupuestal insuficiente para atender las necesidades relacionadas con la contratación de personal para la OCI. 
• Miedo al cambio de cultura sobre el control.
• Falta de autocontrol en todos los procesos.
• Formulación de controles no efectivos para gestionar el riesgo.
• Equipo Interdisciplinario insuficiente para cumplir con los fines de la OCI.
• Información de la Entidad no se encuentra totalmente digitalizada dificultando el ejercicio de Auditoría y Seguimiento.  
• La falta de independencia debilita la evaluación objetiva, la calidad de los hallazgos e incrementa la materialización de riesgos.
• Que el Comité Institucional de Coordinación de Control Interno no de cumplimiento a sus funciones y no implemente buenas prácticas para fortalecer la transparencia.
• No contar con estrategias o enfoque sistemático de revisión según los procesos.  
• La no identificación de desviaciones en procesos de fraude.  
• Falta de actualización anual de los procesos y procedimientos.
• No dar prioridad a la gestión del Plan de Mejoramiento Interno y Externo.  
•  Insuficiencia de recursos tecnológicos y fallas en el servidor o Red.  </t>
    </r>
  </si>
  <si>
    <t xml:space="preserve">• Cambios normativos permanentes.
• Alteraciones del Orden Público.
• Medidas Sanitarias por COVID-19. 
• Pérdida de la confianza por parte de la ciudadanía y debilitamiento de la imagen institucional.  
</t>
  </si>
  <si>
    <t>• Experiencia y compromiso de los servidores públicos vinculados al proceso.
• Implementación del MECI y Modelo Integrado de Planeación y Gestión - MIPG.
• Disponer y dar cumplimiento al Plan de Acción y Auditoría de Control Interno aprobado para cada vigencia por el Comité Institucional de Coordinación de Control Interno.
• Trabajo en Equipo.</t>
  </si>
  <si>
    <t>• La tecnología disponible como instrumento de apoyo al seguimiento a los procesos de la Administración Central.
• Modelo Estándar de Control Interno MECI.
• Sistema de Gestión de la Calidad
• Instrumentos DAFP.
• Reglamentación del Trabajo en Casa.  
• Cultura de Mejora Continua.</t>
  </si>
  <si>
    <t> 31/12/2021</t>
  </si>
  <si>
    <t xml:space="preserve">La OCID presenta como evidencia Informe del 23 de septiembre y del 14 de diciembre de 2021, en donde se verifica el registro en los sistemas de información del 100% de la documentación recibida del expediente disciplinario, teniendo en cuenta la recepción de correspondencia de la dependencia.
Adicionalmente la OCID tuvo en cuenta las recomendaciones dadas en el seguimiento anterior y presenta un informe más estructurado que fortalecen el control en aras de continuar con la mitigación del riesgo.
Por lo anterior se establece un avance del 100%.  </t>
  </si>
  <si>
    <t>100% </t>
  </si>
  <si>
    <t> 31/12/2021 </t>
  </si>
  <si>
    <t>La OCID manifiesta que por error involuntario en la acción se digito documentación física recibida y debió quedar documentación física producida tal como lo indica la descripción del control en el mapa de riesgos de gestión.
Aclarado lo anterior, la OCIG constata que la OCID realizó las tres reuniones programadas en las siguientes fechas: 23 de septiembre, donde se verifica una muestra de expedientes (2 por cada sistema de información) para un total de 18; el 30 de noviembre donde se verificaron 8 sistemas de información y se seleccionaros dos expedientes disciplinarios por cada sistema; el 13 de diciembre se realiza la tercera reunión, donde nuevamente se verifican 8 sistemas de información y se seleccionaros dos expedientes disciplinarios por cada sistema.</t>
  </si>
  <si>
    <t>La OCID reporta los informes entregados por los Profesionales de la OCID denominados TABLERO DE REPORTE DE TÉRMINOS DE PROCESOS DISCIPLINARIOS ASIGNADOS- ALCALDÍA DE BUCARAMANGA, con los respectivos correos electrónicos de remisión con corte a 31 de diciembre de 2021 de dos abogados, y en el anterior seguimiento se presentaron 4, en donde se puede verificar cada proceso, las etapas, las fechas cumplidas y los términos con el fin de llevar el control de términos legales de la acción disciplinaria.</t>
  </si>
  <si>
    <t> 100%</t>
  </si>
  <si>
    <t>31/12/2021  </t>
  </si>
  <si>
    <t>Con la información reportada en el formato TABLERO DE REPORTE DE TÉRMINOS DE PROCESOS DISCIPLINARIOS ASIGNADOS- ALCALDÍA DE BUCARAMANGA, el Jefe de la Oficina de Control Interno Disciplinario realiza cuatro inspecciones de verificación, fechadas del 13 de diciembre, mediante una muestra de expedientes con el fin de constatar que la información reportada en el formato coincida con los documentos y los términos de las etapas procesales en el expediente físico; esto evidenciado mediante acta de reunión con los abogados de la oficina.
En el informe anterior se evidenció inspección mediante acta del 23 de septiembre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</si>
</sst>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6"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6"/>
      <color rgb="FF000000"/>
      <name val="Arial Narrow"/>
      <family val="2"/>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16"/>
      <color rgb="FFFF0000"/>
      <name val="Arial Narrow"/>
      <family val="2"/>
    </font>
    <font>
      <sz val="12"/>
      <color theme="1"/>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24"/>
      <color rgb="FF000000"/>
      <name val="Calibri"/>
      <family val="2"/>
    </font>
    <font>
      <b/>
      <sz val="20"/>
      <color theme="1"/>
      <name val="Calibri"/>
      <family val="2"/>
      <scheme val="minor"/>
    </font>
    <font>
      <b/>
      <sz val="12"/>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sz val="11"/>
      <color theme="1"/>
      <name val="Arial"/>
      <family val="2"/>
    </font>
    <font>
      <b/>
      <sz val="20"/>
      <color theme="0"/>
      <name val="Arial Narrow"/>
      <family val="2"/>
    </font>
    <font>
      <b/>
      <sz val="16"/>
      <color theme="0"/>
      <name val="Arial Narrow"/>
      <family val="2"/>
    </font>
    <font>
      <sz val="12"/>
      <name val="Arial Narrow"/>
      <family val="2"/>
    </font>
    <font>
      <b/>
      <sz val="12"/>
      <color theme="1"/>
      <name val="Arial Narrow"/>
      <family val="2"/>
    </font>
    <font>
      <sz val="16"/>
      <color theme="1"/>
      <name val="Arial Narrow"/>
      <family val="2"/>
    </font>
    <font>
      <b/>
      <sz val="16"/>
      <color rgb="FF000000"/>
      <name val="Calibri"/>
      <family val="2"/>
    </font>
    <font>
      <b/>
      <sz val="26"/>
      <name val="Arial Narrow"/>
      <family val="2"/>
    </font>
    <font>
      <b/>
      <sz val="14"/>
      <color theme="1"/>
      <name val="Arial Narrow"/>
      <family val="2"/>
    </font>
    <font>
      <b/>
      <sz val="10"/>
      <color theme="6" tint="-0.249977111117893"/>
      <name val="Arial Narrow"/>
      <family val="2"/>
    </font>
    <font>
      <b/>
      <sz val="12"/>
      <color rgb="FF000000"/>
      <name val="Arial"/>
      <family val="2"/>
    </font>
    <font>
      <b/>
      <sz val="14"/>
      <color rgb="FF000000"/>
      <name val="Arial"/>
      <family val="2"/>
    </font>
    <font>
      <b/>
      <sz val="11"/>
      <name val="Calibri"/>
      <family val="2"/>
      <scheme val="minor"/>
    </font>
    <font>
      <sz val="11"/>
      <color theme="0"/>
      <name val="Arial Narrow"/>
      <family val="2"/>
    </font>
    <font>
      <sz val="11"/>
      <color rgb="FFFF0000"/>
      <name val="Arial Narrow"/>
      <family val="2"/>
    </font>
    <font>
      <sz val="11"/>
      <color rgb="FF030303"/>
      <name val="Arial Narrow"/>
      <family val="2"/>
    </font>
    <font>
      <b/>
      <sz val="24"/>
      <name val="Arial Narrow"/>
      <family val="2"/>
    </font>
    <font>
      <sz val="16"/>
      <name val="Arial Narrow"/>
      <family val="2"/>
    </font>
    <font>
      <b/>
      <sz val="16"/>
      <color rgb="FF000000"/>
      <name val="Arial Narrow"/>
      <family val="2"/>
    </font>
    <font>
      <sz val="16"/>
      <color rgb="FFFFFFFF"/>
      <name val="Arial Narrow"/>
      <family val="2"/>
    </font>
    <font>
      <sz val="22"/>
      <name val="Arial Narrow"/>
      <family val="2"/>
    </font>
    <font>
      <b/>
      <sz val="22"/>
      <color rgb="FF000000"/>
      <name val="Arial Narrow"/>
      <family val="2"/>
    </font>
    <font>
      <sz val="22"/>
      <color rgb="FF000000"/>
      <name val="Arial Narrow"/>
      <family val="2"/>
    </font>
    <font>
      <sz val="22"/>
      <color rgb="FFFFFFFF"/>
      <name val="Arial Narrow"/>
      <family val="2"/>
    </font>
    <font>
      <b/>
      <sz val="16"/>
      <name val="Arial Narrow"/>
      <family val="2"/>
    </font>
    <font>
      <sz val="9"/>
      <color theme="1"/>
      <name val="Arial"/>
      <family val="2"/>
    </font>
  </fonts>
  <fills count="19">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6" tint="0.39997558519241921"/>
        <bgColor indexed="64"/>
      </patternFill>
    </fill>
    <fill>
      <patternFill patternType="solid">
        <fgColor theme="0"/>
        <bgColor rgb="FF000000"/>
      </patternFill>
    </fill>
    <fill>
      <patternFill patternType="solid">
        <fgColor theme="6" tint="0.59999389629810485"/>
        <bgColor rgb="FF000000"/>
      </patternFill>
    </fill>
    <fill>
      <patternFill patternType="solid">
        <fgColor theme="2" tint="-9.9978637043366805E-2"/>
        <bgColor indexed="64"/>
      </patternFill>
    </fill>
    <fill>
      <patternFill patternType="solid">
        <fgColor theme="6" tint="0.59999389629810485"/>
        <bgColor indexed="64"/>
      </patternFill>
    </fill>
  </fills>
  <borders count="109">
    <border>
      <left/>
      <right/>
      <top/>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dashed">
        <color theme="9" tint="-0.24994659260841701"/>
      </right>
      <top/>
      <bottom style="medium">
        <color indexed="64"/>
      </bottom>
      <diagonal/>
    </border>
    <border>
      <left style="dashed">
        <color theme="9" tint="-0.24994659260841701"/>
      </left>
      <right/>
      <top/>
      <bottom style="medium">
        <color indexed="64"/>
      </bottom>
      <diagonal/>
    </border>
    <border>
      <left style="hair">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diagonal/>
    </border>
    <border>
      <left style="double">
        <color indexed="64"/>
      </left>
      <right style="hair">
        <color indexed="64"/>
      </right>
      <top style="thin">
        <color indexed="64"/>
      </top>
      <bottom style="double">
        <color indexed="64"/>
      </bottom>
      <diagonal/>
    </border>
    <border>
      <left/>
      <right style="double">
        <color indexed="64"/>
      </right>
      <top style="thin">
        <color indexed="64"/>
      </top>
      <bottom style="double">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right/>
      <top style="double">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hair">
        <color indexed="64"/>
      </bottom>
      <diagonal/>
    </border>
    <border>
      <left style="thin">
        <color indexed="64"/>
      </left>
      <right/>
      <top style="thin">
        <color indexed="64"/>
      </top>
      <bottom style="double">
        <color indexed="64"/>
      </bottom>
      <diagonal/>
    </border>
    <border>
      <left style="medium">
        <color indexed="64"/>
      </left>
      <right style="medium">
        <color indexed="64"/>
      </right>
      <top/>
      <bottom/>
      <diagonal/>
    </border>
    <border>
      <left style="medium">
        <color indexed="64"/>
      </left>
      <right style="double">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rgb="FF000000"/>
      </right>
      <top/>
      <bottom/>
      <diagonal/>
    </border>
    <border>
      <left style="medium">
        <color rgb="FF000000"/>
      </left>
      <right/>
      <top/>
      <bottom/>
      <diagonal/>
    </border>
    <border>
      <left/>
      <right style="medium">
        <color rgb="FF000000"/>
      </right>
      <top/>
      <bottom style="medium">
        <color indexed="64"/>
      </bottom>
      <diagonal/>
    </border>
    <border>
      <left style="medium">
        <color rgb="FF000000"/>
      </left>
      <right/>
      <top/>
      <bottom style="medium">
        <color indexed="64"/>
      </bottom>
      <diagonal/>
    </border>
  </borders>
  <cellStyleXfs count="5">
    <xf numFmtId="0" fontId="0" fillId="0" borderId="0"/>
    <xf numFmtId="9" fontId="10" fillId="0" borderId="0" applyFont="0" applyFill="0" applyBorder="0" applyAlignment="0" applyProtection="0"/>
    <xf numFmtId="0" fontId="30" fillId="0" borderId="0"/>
    <xf numFmtId="0" fontId="31" fillId="0" borderId="0"/>
    <xf numFmtId="0" fontId="5" fillId="0" borderId="0"/>
  </cellStyleXfs>
  <cellXfs count="523">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1" fillId="0" borderId="0" xfId="0" applyFont="1" applyFill="1" applyAlignment="1">
      <alignment vertical="center"/>
    </xf>
    <xf numFmtId="0" fontId="9" fillId="0" borderId="0" xfId="0" applyFont="1" applyBorder="1" applyAlignment="1">
      <alignment horizontal="justify" vertical="center" wrapText="1" readingOrder="1"/>
    </xf>
    <xf numFmtId="0" fontId="15" fillId="9" borderId="2" xfId="0" applyFont="1" applyFill="1" applyBorder="1" applyAlignment="1" applyProtection="1">
      <alignment horizontal="center" vertical="center" wrapText="1" readingOrder="1"/>
      <protection hidden="1"/>
    </xf>
    <xf numFmtId="0" fontId="15" fillId="9" borderId="9" xfId="0" applyFont="1" applyFill="1" applyBorder="1" applyAlignment="1" applyProtection="1">
      <alignment horizontal="center" vertical="center" wrapText="1" readingOrder="1"/>
      <protection hidden="1"/>
    </xf>
    <xf numFmtId="0" fontId="15" fillId="9" borderId="3" xfId="0" applyFont="1" applyFill="1" applyBorder="1" applyAlignment="1" applyProtection="1">
      <alignment horizontal="center" vertical="center" wrapText="1" readingOrder="1"/>
      <protection hidden="1"/>
    </xf>
    <xf numFmtId="0" fontId="15" fillId="10" borderId="2" xfId="0" applyFont="1" applyFill="1" applyBorder="1" applyAlignment="1" applyProtection="1">
      <alignment horizontal="center" wrapText="1" readingOrder="1"/>
      <protection hidden="1"/>
    </xf>
    <xf numFmtId="0" fontId="15" fillId="10" borderId="9" xfId="0" applyFont="1" applyFill="1" applyBorder="1" applyAlignment="1" applyProtection="1">
      <alignment horizontal="center" wrapText="1" readingOrder="1"/>
      <protection hidden="1"/>
    </xf>
    <xf numFmtId="0" fontId="15" fillId="10" borderId="3" xfId="0" applyFont="1" applyFill="1" applyBorder="1" applyAlignment="1" applyProtection="1">
      <alignment horizontal="center" wrapText="1" readingOrder="1"/>
      <protection hidden="1"/>
    </xf>
    <xf numFmtId="0" fontId="15" fillId="9" borderId="4" xfId="0" applyFont="1" applyFill="1" applyBorder="1" applyAlignment="1" applyProtection="1">
      <alignment horizontal="center" vertical="center" wrapText="1" readingOrder="1"/>
      <protection hidden="1"/>
    </xf>
    <xf numFmtId="0" fontId="15" fillId="9" borderId="0" xfId="0" applyFont="1" applyFill="1" applyBorder="1" applyAlignment="1" applyProtection="1">
      <alignment horizontal="center" vertical="center" wrapText="1" readingOrder="1"/>
      <protection hidden="1"/>
    </xf>
    <xf numFmtId="0" fontId="15" fillId="9" borderId="5" xfId="0" applyFont="1" applyFill="1" applyBorder="1" applyAlignment="1" applyProtection="1">
      <alignment horizontal="center" vertical="center" wrapText="1" readingOrder="1"/>
      <protection hidden="1"/>
    </xf>
    <xf numFmtId="0" fontId="15" fillId="10" borderId="4" xfId="0" applyFont="1" applyFill="1" applyBorder="1" applyAlignment="1" applyProtection="1">
      <alignment horizontal="center" wrapText="1" readingOrder="1"/>
      <protection hidden="1"/>
    </xf>
    <xf numFmtId="0" fontId="15" fillId="10" borderId="0" xfId="0" applyFont="1" applyFill="1" applyBorder="1" applyAlignment="1" applyProtection="1">
      <alignment horizontal="center" wrapText="1" readingOrder="1"/>
      <protection hidden="1"/>
    </xf>
    <xf numFmtId="0" fontId="15" fillId="10" borderId="5" xfId="0" applyFont="1" applyFill="1" applyBorder="1" applyAlignment="1" applyProtection="1">
      <alignment horizontal="center" wrapText="1" readingOrder="1"/>
      <protection hidden="1"/>
    </xf>
    <xf numFmtId="0" fontId="15" fillId="9" borderId="0" xfId="0" applyFont="1" applyFill="1" applyAlignment="1" applyProtection="1">
      <alignment horizontal="center" vertical="center" wrapText="1" readingOrder="1"/>
      <protection hidden="1"/>
    </xf>
    <xf numFmtId="0" fontId="15" fillId="9" borderId="6" xfId="0" applyFont="1" applyFill="1" applyBorder="1" applyAlignment="1" applyProtection="1">
      <alignment horizontal="center" vertical="center" wrapText="1" readingOrder="1"/>
      <protection hidden="1"/>
    </xf>
    <xf numFmtId="0" fontId="15" fillId="9" borderId="8" xfId="0" applyFont="1" applyFill="1" applyBorder="1" applyAlignment="1" applyProtection="1">
      <alignment horizontal="center" vertical="center" wrapText="1" readingOrder="1"/>
      <protection hidden="1"/>
    </xf>
    <xf numFmtId="0" fontId="15" fillId="9" borderId="7" xfId="0" applyFont="1" applyFill="1" applyBorder="1" applyAlignment="1" applyProtection="1">
      <alignment horizontal="center" vertical="center" wrapText="1" readingOrder="1"/>
      <protection hidden="1"/>
    </xf>
    <xf numFmtId="0" fontId="15" fillId="10" borderId="6" xfId="0" applyFont="1" applyFill="1" applyBorder="1" applyAlignment="1" applyProtection="1">
      <alignment horizontal="center" wrapText="1" readingOrder="1"/>
      <protection hidden="1"/>
    </xf>
    <xf numFmtId="0" fontId="15" fillId="10" borderId="8" xfId="0" applyFont="1" applyFill="1" applyBorder="1" applyAlignment="1" applyProtection="1">
      <alignment horizontal="center" wrapText="1" readingOrder="1"/>
      <protection hidden="1"/>
    </xf>
    <xf numFmtId="0" fontId="15" fillId="10" borderId="7" xfId="0" applyFont="1" applyFill="1" applyBorder="1" applyAlignment="1" applyProtection="1">
      <alignment horizontal="center" wrapText="1" readingOrder="1"/>
      <protection hidden="1"/>
    </xf>
    <xf numFmtId="0" fontId="15" fillId="11" borderId="2" xfId="0" applyFont="1" applyFill="1" applyBorder="1" applyAlignment="1" applyProtection="1">
      <alignment horizontal="center" wrapText="1" readingOrder="1"/>
      <protection hidden="1"/>
    </xf>
    <xf numFmtId="0" fontId="15" fillId="11" borderId="9" xfId="0" applyFont="1" applyFill="1" applyBorder="1" applyAlignment="1" applyProtection="1">
      <alignment horizontal="center" wrapText="1" readingOrder="1"/>
      <protection hidden="1"/>
    </xf>
    <xf numFmtId="0" fontId="15" fillId="11" borderId="3" xfId="0" applyFont="1" applyFill="1" applyBorder="1" applyAlignment="1" applyProtection="1">
      <alignment horizontal="center" wrapText="1" readingOrder="1"/>
      <protection hidden="1"/>
    </xf>
    <xf numFmtId="0" fontId="15" fillId="11" borderId="4" xfId="0" applyFont="1" applyFill="1" applyBorder="1" applyAlignment="1" applyProtection="1">
      <alignment horizontal="center" wrapText="1" readingOrder="1"/>
      <protection hidden="1"/>
    </xf>
    <xf numFmtId="0" fontId="15" fillId="11" borderId="0" xfId="0" applyFont="1" applyFill="1" applyBorder="1" applyAlignment="1" applyProtection="1">
      <alignment horizontal="center" wrapText="1" readingOrder="1"/>
      <protection hidden="1"/>
    </xf>
    <xf numFmtId="0" fontId="15" fillId="11" borderId="5" xfId="0" applyFont="1" applyFill="1" applyBorder="1" applyAlignment="1" applyProtection="1">
      <alignment horizontal="center" wrapText="1" readingOrder="1"/>
      <protection hidden="1"/>
    </xf>
    <xf numFmtId="0" fontId="15" fillId="11" borderId="6" xfId="0" applyFont="1" applyFill="1" applyBorder="1" applyAlignment="1" applyProtection="1">
      <alignment horizontal="center" wrapText="1" readingOrder="1"/>
      <protection hidden="1"/>
    </xf>
    <xf numFmtId="0" fontId="15" fillId="11" borderId="8" xfId="0" applyFont="1" applyFill="1" applyBorder="1" applyAlignment="1" applyProtection="1">
      <alignment horizontal="center" wrapText="1" readingOrder="1"/>
      <protection hidden="1"/>
    </xf>
    <xf numFmtId="0" fontId="15" fillId="11" borderId="7" xfId="0" applyFont="1" applyFill="1" applyBorder="1" applyAlignment="1" applyProtection="1">
      <alignment horizontal="center" wrapText="1" readingOrder="1"/>
      <protection hidden="1"/>
    </xf>
    <xf numFmtId="0" fontId="15" fillId="5" borderId="2" xfId="0" applyFont="1" applyFill="1" applyBorder="1" applyAlignment="1" applyProtection="1">
      <alignment horizontal="center" wrapText="1" readingOrder="1"/>
      <protection hidden="1"/>
    </xf>
    <xf numFmtId="0" fontId="15" fillId="5" borderId="9" xfId="0" applyFont="1" applyFill="1" applyBorder="1" applyAlignment="1" applyProtection="1">
      <alignment horizontal="center" wrapText="1" readingOrder="1"/>
      <protection hidden="1"/>
    </xf>
    <xf numFmtId="0" fontId="15" fillId="5" borderId="3" xfId="0" applyFont="1" applyFill="1" applyBorder="1" applyAlignment="1" applyProtection="1">
      <alignment horizontal="center" wrapText="1" readingOrder="1"/>
      <protection hidden="1"/>
    </xf>
    <xf numFmtId="0" fontId="15" fillId="5" borderId="4" xfId="0" applyFont="1" applyFill="1" applyBorder="1" applyAlignment="1" applyProtection="1">
      <alignment horizontal="center" wrapText="1" readingOrder="1"/>
      <protection hidden="1"/>
    </xf>
    <xf numFmtId="0" fontId="15" fillId="5" borderId="0" xfId="0" applyFont="1" applyFill="1" applyBorder="1" applyAlignment="1" applyProtection="1">
      <alignment horizontal="center" wrapText="1" readingOrder="1"/>
      <protection hidden="1"/>
    </xf>
    <xf numFmtId="0" fontId="15" fillId="5" borderId="5" xfId="0" applyFont="1" applyFill="1" applyBorder="1" applyAlignment="1" applyProtection="1">
      <alignment horizontal="center" wrapText="1" readingOrder="1"/>
      <protection hidden="1"/>
    </xf>
    <xf numFmtId="0" fontId="15" fillId="5" borderId="6" xfId="0" applyFont="1" applyFill="1" applyBorder="1" applyAlignment="1" applyProtection="1">
      <alignment horizontal="center" wrapText="1" readingOrder="1"/>
      <protection hidden="1"/>
    </xf>
    <xf numFmtId="0" fontId="15" fillId="5" borderId="8" xfId="0" applyFont="1" applyFill="1" applyBorder="1" applyAlignment="1" applyProtection="1">
      <alignment horizontal="center" wrapText="1" readingOrder="1"/>
      <protection hidden="1"/>
    </xf>
    <xf numFmtId="0" fontId="15" fillId="5" borderId="7" xfId="0" applyFont="1" applyFill="1" applyBorder="1" applyAlignment="1" applyProtection="1">
      <alignment horizontal="center" wrapText="1" readingOrder="1"/>
      <protection hidden="1"/>
    </xf>
    <xf numFmtId="0" fontId="19" fillId="11" borderId="9" xfId="0" applyFont="1" applyFill="1" applyBorder="1" applyAlignment="1" applyProtection="1">
      <alignment horizontal="center" wrapText="1" readingOrder="1"/>
      <protection hidden="1"/>
    </xf>
    <xf numFmtId="0" fontId="0" fillId="3" borderId="0" xfId="0" applyFill="1"/>
    <xf numFmtId="0" fontId="32" fillId="3" borderId="36" xfId="2" applyFont="1" applyFill="1" applyBorder="1" applyProtection="1"/>
    <xf numFmtId="0" fontId="32" fillId="3" borderId="37" xfId="2" applyFont="1" applyFill="1" applyBorder="1" applyProtection="1"/>
    <xf numFmtId="0" fontId="32" fillId="3" borderId="38" xfId="2" applyFont="1" applyFill="1" applyBorder="1" applyProtection="1"/>
    <xf numFmtId="0" fontId="12" fillId="3" borderId="0" xfId="0" applyFont="1" applyFill="1" applyAlignment="1">
      <alignment vertical="center"/>
    </xf>
    <xf numFmtId="0" fontId="5" fillId="3" borderId="0" xfId="0" applyFont="1" applyFill="1"/>
    <xf numFmtId="0" fontId="24" fillId="3" borderId="19" xfId="0" applyFont="1" applyFill="1" applyBorder="1" applyAlignment="1">
      <alignment horizontal="justify" vertical="center" wrapText="1" readingOrder="1"/>
    </xf>
    <xf numFmtId="9" fontId="23" fillId="3" borderId="28" xfId="0" applyNumberFormat="1" applyFont="1" applyFill="1" applyBorder="1" applyAlignment="1">
      <alignment horizontal="center" vertical="center" wrapText="1" readingOrder="1"/>
    </xf>
    <xf numFmtId="0" fontId="24" fillId="3" borderId="18" xfId="0" applyFont="1" applyFill="1" applyBorder="1" applyAlignment="1">
      <alignment horizontal="justify" vertical="center" wrapText="1" readingOrder="1"/>
    </xf>
    <xf numFmtId="9" fontId="23" fillId="3" borderId="23" xfId="0" applyNumberFormat="1" applyFont="1" applyFill="1" applyBorder="1" applyAlignment="1">
      <alignment horizontal="center" vertical="center" wrapText="1" readingOrder="1"/>
    </xf>
    <xf numFmtId="0" fontId="24" fillId="3" borderId="23" xfId="0" applyFont="1" applyFill="1" applyBorder="1" applyAlignment="1">
      <alignment horizontal="center" vertical="center" wrapText="1" readingOrder="1"/>
    </xf>
    <xf numFmtId="0" fontId="24" fillId="3" borderId="25" xfId="0" applyFont="1" applyFill="1" applyBorder="1" applyAlignment="1">
      <alignment horizontal="justify" vertical="center" wrapText="1" readingOrder="1"/>
    </xf>
    <xf numFmtId="0" fontId="24" fillId="3" borderId="26" xfId="0" applyFont="1" applyFill="1" applyBorder="1" applyAlignment="1">
      <alignment horizontal="center" vertical="center" wrapText="1" readingOrder="1"/>
    </xf>
    <xf numFmtId="0" fontId="29" fillId="3" borderId="0" xfId="0" applyFont="1" applyFill="1"/>
    <xf numFmtId="0" fontId="9" fillId="3" borderId="0" xfId="0" applyFont="1" applyFill="1" applyBorder="1" applyAlignment="1">
      <alignment horizontal="justify" vertical="center" wrapText="1" readingOrder="1"/>
    </xf>
    <xf numFmtId="0" fontId="4" fillId="3" borderId="0" xfId="0" applyFont="1" applyFill="1" applyAlignment="1">
      <alignment vertical="center"/>
    </xf>
    <xf numFmtId="0" fontId="4" fillId="3" borderId="0" xfId="0" applyFont="1" applyFill="1" applyAlignment="1">
      <alignment horizontal="left" vertical="center"/>
    </xf>
    <xf numFmtId="0" fontId="32" fillId="3" borderId="4" xfId="2" applyFont="1" applyFill="1" applyBorder="1" applyProtection="1"/>
    <xf numFmtId="0" fontId="37" fillId="3" borderId="0" xfId="0" applyFont="1" applyFill="1" applyBorder="1" applyAlignment="1" applyProtection="1">
      <alignment horizontal="left" vertical="center" wrapText="1"/>
    </xf>
    <xf numFmtId="0" fontId="38" fillId="3" borderId="0" xfId="0" applyFont="1" applyFill="1" applyBorder="1" applyAlignment="1" applyProtection="1">
      <alignment horizontal="left" vertical="top" wrapText="1"/>
    </xf>
    <xf numFmtId="0" fontId="32" fillId="3" borderId="0" xfId="2" applyFont="1" applyFill="1" applyBorder="1" applyProtection="1"/>
    <xf numFmtId="0" fontId="32" fillId="3" borderId="5" xfId="2" applyFont="1" applyFill="1" applyBorder="1" applyProtection="1"/>
    <xf numFmtId="0" fontId="32" fillId="3" borderId="6" xfId="2" applyFont="1" applyFill="1" applyBorder="1" applyProtection="1"/>
    <xf numFmtId="0" fontId="32" fillId="3" borderId="8" xfId="2" applyFont="1" applyFill="1" applyBorder="1" applyProtection="1"/>
    <xf numFmtId="0" fontId="32" fillId="3" borderId="7" xfId="2" applyFont="1" applyFill="1" applyBorder="1" applyProtection="1"/>
    <xf numFmtId="0" fontId="35" fillId="3" borderId="0" xfId="2" quotePrefix="1" applyFont="1" applyFill="1" applyBorder="1" applyAlignment="1" applyProtection="1">
      <alignment horizontal="left" vertical="top" wrapText="1"/>
    </xf>
    <xf numFmtId="0" fontId="40" fillId="0" borderId="0" xfId="0" applyFont="1" applyAlignment="1">
      <alignment horizontal="center" vertical="center"/>
    </xf>
    <xf numFmtId="0" fontId="40" fillId="0" borderId="0" xfId="0" applyFont="1"/>
    <xf numFmtId="0" fontId="40" fillId="0" borderId="0" xfId="0" applyFont="1" applyAlignment="1">
      <alignment horizontal="center"/>
    </xf>
    <xf numFmtId="0" fontId="18" fillId="3" borderId="0" xfId="0" applyFont="1" applyFill="1"/>
    <xf numFmtId="0" fontId="18" fillId="0" borderId="0" xfId="0" applyFont="1"/>
    <xf numFmtId="0" fontId="6"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center" vertical="center"/>
      <protection hidden="1"/>
    </xf>
    <xf numFmtId="0" fontId="1" fillId="0" borderId="18" xfId="0" applyFont="1" applyBorder="1" applyAlignment="1" applyProtection="1">
      <alignment horizontal="center" vertical="center" textRotation="90"/>
      <protection locked="0"/>
    </xf>
    <xf numFmtId="9" fontId="1" fillId="0" borderId="18" xfId="0" applyNumberFormat="1" applyFont="1" applyBorder="1" applyAlignment="1" applyProtection="1">
      <alignment horizontal="center" vertical="center"/>
      <protection hidden="1"/>
    </xf>
    <xf numFmtId="164" fontId="1" fillId="0" borderId="18" xfId="1" applyNumberFormat="1" applyFont="1" applyBorder="1" applyAlignment="1">
      <alignment horizontal="center" vertical="center"/>
    </xf>
    <xf numFmtId="0" fontId="4" fillId="0" borderId="18" xfId="0" applyFont="1" applyFill="1" applyBorder="1" applyAlignment="1" applyProtection="1">
      <alignment horizontal="center" vertical="center" textRotation="90" wrapText="1"/>
      <protection hidden="1"/>
    </xf>
    <xf numFmtId="0" fontId="4" fillId="0" borderId="18" xfId="0" applyFont="1" applyBorder="1" applyAlignment="1" applyProtection="1">
      <alignment horizontal="center" vertical="center" textRotation="90"/>
      <protection hidden="1"/>
    </xf>
    <xf numFmtId="14" fontId="1"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justify" vertical="center"/>
      <protection locked="0"/>
    </xf>
    <xf numFmtId="164" fontId="1" fillId="8" borderId="18" xfId="1" applyNumberFormat="1" applyFont="1" applyFill="1" applyBorder="1" applyAlignment="1">
      <alignment horizontal="center" vertical="center"/>
    </xf>
    <xf numFmtId="0" fontId="22" fillId="0" borderId="18" xfId="0" applyFont="1" applyBorder="1" applyAlignment="1" applyProtection="1">
      <alignment horizontal="justify" vertical="center" wrapText="1"/>
      <protection locked="0"/>
    </xf>
    <xf numFmtId="0" fontId="22" fillId="0" borderId="18" xfId="0" applyFont="1" applyBorder="1" applyAlignment="1" applyProtection="1">
      <alignment horizontal="center" vertical="center"/>
      <protection hidden="1"/>
    </xf>
    <xf numFmtId="0" fontId="22" fillId="0" borderId="18" xfId="0" applyFont="1" applyBorder="1" applyAlignment="1" applyProtection="1">
      <alignment horizontal="center" vertical="center" textRotation="90"/>
      <protection locked="0"/>
    </xf>
    <xf numFmtId="9" fontId="22" fillId="0" borderId="18" xfId="0" applyNumberFormat="1" applyFont="1" applyBorder="1" applyAlignment="1" applyProtection="1">
      <alignment horizontal="center" vertical="center"/>
      <protection hidden="1"/>
    </xf>
    <xf numFmtId="164" fontId="22" fillId="0" borderId="18" xfId="1" applyNumberFormat="1" applyFont="1" applyBorder="1" applyAlignment="1">
      <alignment horizontal="center" vertical="center"/>
    </xf>
    <xf numFmtId="0" fontId="44" fillId="0" borderId="18" xfId="0" applyFont="1" applyFill="1" applyBorder="1" applyAlignment="1" applyProtection="1">
      <alignment horizontal="center" vertical="center" textRotation="90" wrapText="1"/>
      <protection hidden="1"/>
    </xf>
    <xf numFmtId="0" fontId="44" fillId="0" borderId="18" xfId="0" applyFont="1" applyBorder="1" applyAlignment="1" applyProtection="1">
      <alignment horizontal="center" vertical="center" textRotation="90"/>
      <protection hidden="1"/>
    </xf>
    <xf numFmtId="0" fontId="22" fillId="0" borderId="18" xfId="0" applyFont="1" applyBorder="1" applyAlignment="1" applyProtection="1">
      <alignment horizontal="justify" vertical="center"/>
      <protection locked="0"/>
    </xf>
    <xf numFmtId="0" fontId="45" fillId="3" borderId="0" xfId="0" applyFont="1" applyFill="1" applyBorder="1" applyAlignment="1">
      <alignment horizontal="justify" vertical="center" wrapText="1" readingOrder="1"/>
    </xf>
    <xf numFmtId="0" fontId="45" fillId="0" borderId="0" xfId="0" applyFont="1" applyBorder="1" applyAlignment="1">
      <alignment horizontal="justify" vertical="center" wrapText="1" readingOrder="1"/>
    </xf>
    <xf numFmtId="0" fontId="46" fillId="9" borderId="2" xfId="0" applyFont="1" applyFill="1" applyBorder="1" applyAlignment="1" applyProtection="1">
      <alignment horizontal="center" vertical="center" wrapText="1" readingOrder="1"/>
      <protection hidden="1"/>
    </xf>
    <xf numFmtId="0" fontId="40" fillId="0" borderId="0" xfId="0" applyFont="1" applyAlignment="1">
      <alignment wrapText="1"/>
    </xf>
    <xf numFmtId="0" fontId="1" fillId="3" borderId="0" xfId="0" applyFont="1" applyFill="1" applyAlignment="1">
      <alignment wrapText="1"/>
    </xf>
    <xf numFmtId="0" fontId="1" fillId="0" borderId="0" xfId="0" applyFont="1" applyAlignment="1">
      <alignment wrapText="1"/>
    </xf>
    <xf numFmtId="0" fontId="1" fillId="0" borderId="0" xfId="0" applyFont="1"/>
    <xf numFmtId="0" fontId="1" fillId="0" borderId="18" xfId="0" applyFont="1" applyBorder="1" applyAlignment="1" applyProtection="1">
      <alignment horizontal="center" vertical="center"/>
    </xf>
    <xf numFmtId="0" fontId="1" fillId="0" borderId="18" xfId="0" applyFont="1" applyBorder="1" applyAlignment="1" applyProtection="1">
      <alignment horizontal="center" vertical="center" wrapText="1"/>
      <protection locked="0"/>
    </xf>
    <xf numFmtId="0" fontId="22" fillId="0" borderId="18" xfId="0" applyFont="1" applyBorder="1" applyAlignment="1" applyProtection="1">
      <alignment horizontal="center" vertical="center"/>
    </xf>
    <xf numFmtId="0" fontId="4" fillId="12" borderId="18" xfId="0" applyFont="1" applyFill="1" applyBorder="1" applyAlignment="1">
      <alignment horizontal="center" vertical="center" textRotation="90"/>
    </xf>
    <xf numFmtId="0" fontId="43" fillId="0" borderId="67" xfId="0" applyFont="1" applyBorder="1" applyAlignment="1">
      <alignment horizontal="center" vertical="center" wrapText="1"/>
    </xf>
    <xf numFmtId="0" fontId="43" fillId="0" borderId="7" xfId="0" applyFont="1" applyBorder="1" applyAlignment="1">
      <alignment horizontal="center" vertical="center" wrapText="1"/>
    </xf>
    <xf numFmtId="0" fontId="1" fillId="0" borderId="23" xfId="0" applyFont="1" applyBorder="1" applyAlignment="1" applyProtection="1">
      <alignment horizontal="center" vertical="center"/>
      <protection locked="0"/>
    </xf>
    <xf numFmtId="0" fontId="1" fillId="0" borderId="0" xfId="0" applyFont="1" applyBorder="1"/>
    <xf numFmtId="0" fontId="1" fillId="0" borderId="0" xfId="0" applyFont="1" applyBorder="1" applyAlignment="1">
      <alignment wrapText="1"/>
    </xf>
    <xf numFmtId="0" fontId="1" fillId="0" borderId="5" xfId="0" applyFont="1" applyBorder="1"/>
    <xf numFmtId="0" fontId="1" fillId="0" borderId="73" xfId="0" applyFont="1" applyBorder="1" applyAlignment="1">
      <alignment horizontal="center" vertical="center"/>
    </xf>
    <xf numFmtId="0" fontId="32" fillId="3" borderId="4" xfId="2" applyFont="1" applyFill="1" applyBorder="1" applyAlignment="1" applyProtection="1">
      <alignment horizontal="left" vertical="top" wrapText="1"/>
    </xf>
    <xf numFmtId="0" fontId="32" fillId="3" borderId="0" xfId="2" applyFont="1" applyFill="1" applyBorder="1" applyAlignment="1" applyProtection="1">
      <alignment horizontal="left" vertical="top" wrapText="1"/>
    </xf>
    <xf numFmtId="0" fontId="32" fillId="3" borderId="5" xfId="2" applyFont="1" applyFill="1" applyBorder="1" applyAlignment="1" applyProtection="1">
      <alignment horizontal="left" vertical="top" wrapText="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xf numFmtId="0" fontId="32" fillId="3" borderId="0" xfId="2" quotePrefix="1" applyFont="1" applyFill="1" applyBorder="1" applyAlignment="1" applyProtection="1">
      <alignment horizontal="left" vertical="top" wrapText="1"/>
    </xf>
    <xf numFmtId="0" fontId="35" fillId="3" borderId="85" xfId="2" quotePrefix="1" applyFont="1" applyFill="1" applyBorder="1" applyAlignment="1" applyProtection="1">
      <alignment horizontal="left" vertical="top" wrapText="1"/>
    </xf>
    <xf numFmtId="0" fontId="32" fillId="0" borderId="85" xfId="2" quotePrefix="1" applyFont="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2" fillId="3" borderId="85" xfId="2" applyFont="1" applyFill="1" applyBorder="1" applyProtection="1"/>
    <xf numFmtId="0" fontId="0" fillId="3" borderId="5" xfId="0" applyFill="1" applyBorder="1"/>
    <xf numFmtId="0" fontId="34" fillId="3" borderId="0" xfId="2" quotePrefix="1" applyFont="1" applyFill="1" applyBorder="1" applyAlignment="1" applyProtection="1">
      <alignment horizontal="left" vertical="top" wrapText="1"/>
    </xf>
    <xf numFmtId="0" fontId="36" fillId="3" borderId="0" xfId="2" quotePrefix="1" applyFont="1" applyFill="1" applyBorder="1" applyAlignment="1" applyProtection="1">
      <alignment horizontal="left" vertical="top" wrapText="1"/>
    </xf>
    <xf numFmtId="0" fontId="36" fillId="3" borderId="85" xfId="2" quotePrefix="1" applyFont="1" applyFill="1" applyBorder="1" applyAlignment="1" applyProtection="1">
      <alignment horizontal="left" vertical="top" wrapText="1"/>
    </xf>
    <xf numFmtId="0" fontId="36" fillId="3" borderId="93" xfId="2" quotePrefix="1" applyFont="1" applyFill="1" applyBorder="1" applyAlignment="1" applyProtection="1">
      <alignment horizontal="left" vertical="top" wrapText="1"/>
    </xf>
    <xf numFmtId="0" fontId="32" fillId="3" borderId="93" xfId="2" applyFont="1" applyFill="1" applyBorder="1" applyProtection="1"/>
    <xf numFmtId="0" fontId="44" fillId="16" borderId="64" xfId="0" applyFont="1" applyFill="1" applyBorder="1" applyAlignment="1">
      <alignment horizontal="center" vertical="center" wrapText="1"/>
    </xf>
    <xf numFmtId="0" fontId="44" fillId="16" borderId="53" xfId="0" applyFont="1" applyFill="1" applyBorder="1" applyAlignment="1">
      <alignment horizontal="center" vertical="center" wrapText="1"/>
    </xf>
    <xf numFmtId="0" fontId="28" fillId="16" borderId="94" xfId="0" applyFont="1" applyFill="1" applyBorder="1" applyAlignment="1">
      <alignment horizontal="left" vertical="center" wrapText="1" indent="1"/>
    </xf>
    <xf numFmtId="0" fontId="0" fillId="0" borderId="0" xfId="0" applyAlignment="1">
      <alignment vertical="center"/>
    </xf>
    <xf numFmtId="0" fontId="11" fillId="17" borderId="0" xfId="0" applyFont="1" applyFill="1" applyAlignment="1">
      <alignment wrapText="1"/>
    </xf>
    <xf numFmtId="0" fontId="40" fillId="0" borderId="0" xfId="0" applyFont="1" applyAlignment="1">
      <alignment vertical="center" wrapText="1"/>
    </xf>
    <xf numFmtId="0" fontId="51" fillId="0" borderId="0" xfId="0" applyFont="1" applyAlignment="1">
      <alignment horizontal="center" vertical="center" wrapText="1"/>
    </xf>
    <xf numFmtId="0" fontId="5" fillId="0" borderId="0" xfId="0" applyFont="1" applyAlignment="1">
      <alignment vertical="top" wrapText="1"/>
    </xf>
    <xf numFmtId="0" fontId="30" fillId="3" borderId="98" xfId="0" applyFont="1" applyFill="1" applyBorder="1" applyAlignment="1">
      <alignment vertical="center" wrapText="1"/>
    </xf>
    <xf numFmtId="0" fontId="11" fillId="17" borderId="0" xfId="0" applyFont="1" applyFill="1" applyAlignment="1">
      <alignment horizontal="left" vertical="top" wrapText="1"/>
    </xf>
    <xf numFmtId="0" fontId="30" fillId="3" borderId="99" xfId="0" applyFont="1" applyFill="1" applyBorder="1" applyAlignment="1">
      <alignment vertical="center" wrapText="1"/>
    </xf>
    <xf numFmtId="0" fontId="18" fillId="0" borderId="0" xfId="0" applyFont="1" applyBorder="1"/>
    <xf numFmtId="0" fontId="23" fillId="18" borderId="30" xfId="0" applyFont="1" applyFill="1" applyBorder="1" applyAlignment="1">
      <alignment horizontal="center" vertical="center" wrapText="1" readingOrder="1"/>
    </xf>
    <xf numFmtId="0" fontId="23" fillId="18" borderId="31" xfId="0" applyFont="1" applyFill="1" applyBorder="1" applyAlignment="1">
      <alignment horizontal="center" vertical="center" wrapText="1" readingOrder="1"/>
    </xf>
    <xf numFmtId="0" fontId="2" fillId="3" borderId="0" xfId="0" applyFont="1" applyFill="1"/>
    <xf numFmtId="0" fontId="53" fillId="3" borderId="0" xfId="0" applyFont="1" applyFill="1"/>
    <xf numFmtId="0" fontId="53" fillId="0" borderId="0" xfId="0" applyFont="1"/>
    <xf numFmtId="0" fontId="1" fillId="0" borderId="0" xfId="0" pivotButton="1" applyFont="1"/>
    <xf numFmtId="0" fontId="21" fillId="0" borderId="0" xfId="0" applyFont="1" applyFill="1"/>
    <xf numFmtId="0" fontId="54" fillId="0" borderId="0" xfId="0" applyFont="1"/>
    <xf numFmtId="0" fontId="55" fillId="0" borderId="0" xfId="0" applyFont="1"/>
    <xf numFmtId="0" fontId="2" fillId="0" borderId="0" xfId="0" applyFont="1"/>
    <xf numFmtId="0" fontId="6" fillId="3" borderId="0" xfId="0" applyFont="1" applyFill="1"/>
    <xf numFmtId="0" fontId="22" fillId="3" borderId="0" xfId="0" applyFont="1" applyFill="1"/>
    <xf numFmtId="0" fontId="57" fillId="0" borderId="0" xfId="0" applyFont="1" applyAlignment="1">
      <alignment horizontal="center" vertical="center" wrapText="1"/>
    </xf>
    <xf numFmtId="0" fontId="58" fillId="18" borderId="101" xfId="0" applyFont="1" applyFill="1" applyBorder="1" applyAlignment="1">
      <alignment horizontal="center" vertical="center" wrapText="1" readingOrder="1"/>
    </xf>
    <xf numFmtId="0" fontId="58" fillId="18" borderId="102" xfId="0" applyFont="1" applyFill="1" applyBorder="1" applyAlignment="1">
      <alignment horizontal="center" vertical="center" wrapText="1" readingOrder="1"/>
    </xf>
    <xf numFmtId="0" fontId="9" fillId="5" borderId="33" xfId="0" applyFont="1" applyFill="1" applyBorder="1" applyAlignment="1">
      <alignment horizontal="center" vertical="center" wrapText="1" readingOrder="1"/>
    </xf>
    <xf numFmtId="0" fontId="9" fillId="0" borderId="62" xfId="0" applyFont="1" applyBorder="1" applyAlignment="1">
      <alignment horizontal="justify" vertical="center" wrapText="1" readingOrder="1"/>
    </xf>
    <xf numFmtId="9" fontId="9" fillId="0" borderId="71" xfId="0" applyNumberFormat="1" applyFont="1" applyBorder="1" applyAlignment="1">
      <alignment horizontal="center" vertical="center" wrapText="1" readingOrder="1"/>
    </xf>
    <xf numFmtId="0" fontId="9" fillId="6" borderId="63" xfId="0" applyFont="1" applyFill="1" applyBorder="1" applyAlignment="1">
      <alignment horizontal="center" vertical="center" wrapText="1" readingOrder="1"/>
    </xf>
    <xf numFmtId="0" fontId="9" fillId="0" borderId="22" xfId="0" applyFont="1" applyBorder="1" applyAlignment="1">
      <alignment horizontal="justify" vertical="center" wrapText="1" readingOrder="1"/>
    </xf>
    <xf numFmtId="9" fontId="9" fillId="0" borderId="23" xfId="0" applyNumberFormat="1" applyFont="1" applyBorder="1" applyAlignment="1">
      <alignment horizontal="center" vertical="center" wrapText="1" readingOrder="1"/>
    </xf>
    <xf numFmtId="0" fontId="9" fillId="4" borderId="63" xfId="0" applyFont="1" applyFill="1" applyBorder="1" applyAlignment="1">
      <alignment horizontal="center" vertical="center" wrapText="1" readingOrder="1"/>
    </xf>
    <xf numFmtId="0" fontId="9" fillId="7" borderId="63" xfId="0" applyFont="1" applyFill="1" applyBorder="1" applyAlignment="1">
      <alignment horizontal="center" vertical="center" wrapText="1" readingOrder="1"/>
    </xf>
    <xf numFmtId="0" fontId="59" fillId="8" borderId="65" xfId="0" applyFont="1" applyFill="1" applyBorder="1" applyAlignment="1">
      <alignment horizontal="center" vertical="center" wrapText="1" readingOrder="1"/>
    </xf>
    <xf numFmtId="0" fontId="9" fillId="0" borderId="24" xfId="0" applyFont="1" applyBorder="1" applyAlignment="1">
      <alignment horizontal="justify" vertical="center" wrapText="1" readingOrder="1"/>
    </xf>
    <xf numFmtId="9" fontId="9" fillId="0" borderId="26" xfId="0" applyNumberFormat="1" applyFont="1" applyBorder="1" applyAlignment="1">
      <alignment horizontal="center" vertical="center" wrapText="1" readingOrder="1"/>
    </xf>
    <xf numFmtId="0" fontId="60" fillId="3" borderId="0" xfId="0" applyFont="1" applyFill="1" applyAlignment="1">
      <alignment horizontal="center" vertical="center" wrapText="1"/>
    </xf>
    <xf numFmtId="0" fontId="61" fillId="18" borderId="2" xfId="0" applyFont="1" applyFill="1" applyBorder="1" applyAlignment="1">
      <alignment horizontal="center" vertical="center" wrapText="1" readingOrder="1"/>
    </xf>
    <xf numFmtId="0" fontId="61" fillId="18" borderId="3" xfId="0" applyFont="1" applyFill="1" applyBorder="1" applyAlignment="1">
      <alignment horizontal="center" vertical="center" wrapText="1" readingOrder="1"/>
    </xf>
    <xf numFmtId="0" fontId="62" fillId="5" borderId="33" xfId="0" applyFont="1" applyFill="1" applyBorder="1" applyAlignment="1">
      <alignment horizontal="center" vertical="center" wrapText="1" readingOrder="1"/>
    </xf>
    <xf numFmtId="0" fontId="62" fillId="0" borderId="62" xfId="0" applyFont="1" applyBorder="1" applyAlignment="1">
      <alignment horizontal="center" vertical="center" wrapText="1" readingOrder="1"/>
    </xf>
    <xf numFmtId="0" fontId="62" fillId="0" borderId="71" xfId="0" applyFont="1" applyBorder="1" applyAlignment="1">
      <alignment horizontal="justify" vertical="center" wrapText="1" readingOrder="1"/>
    </xf>
    <xf numFmtId="0" fontId="62" fillId="6" borderId="63" xfId="0" applyFont="1" applyFill="1" applyBorder="1" applyAlignment="1">
      <alignment horizontal="center" vertical="center" wrapText="1" readingOrder="1"/>
    </xf>
    <xf numFmtId="0" fontId="62" fillId="0" borderId="22" xfId="0" applyFont="1" applyBorder="1" applyAlignment="1">
      <alignment horizontal="center" vertical="center" wrapText="1" readingOrder="1"/>
    </xf>
    <xf numFmtId="0" fontId="62" fillId="0" borderId="23" xfId="0" applyFont="1" applyBorder="1" applyAlignment="1">
      <alignment horizontal="justify" vertical="center" wrapText="1" readingOrder="1"/>
    </xf>
    <xf numFmtId="0" fontId="62" fillId="4" borderId="63" xfId="0" applyFont="1" applyFill="1" applyBorder="1" applyAlignment="1">
      <alignment horizontal="center" vertical="center" wrapText="1" readingOrder="1"/>
    </xf>
    <xf numFmtId="0" fontId="62" fillId="7" borderId="63" xfId="0" applyFont="1" applyFill="1" applyBorder="1" applyAlignment="1">
      <alignment horizontal="center" vertical="center" wrapText="1" readingOrder="1"/>
    </xf>
    <xf numFmtId="0" fontId="63" fillId="8" borderId="65" xfId="0" applyFont="1" applyFill="1" applyBorder="1" applyAlignment="1">
      <alignment horizontal="center" vertical="center" wrapText="1" readingOrder="1"/>
    </xf>
    <xf numFmtId="0" fontId="62" fillId="0" borderId="24" xfId="0" applyFont="1" applyBorder="1" applyAlignment="1">
      <alignment horizontal="center" vertical="center" wrapText="1" readingOrder="1"/>
    </xf>
    <xf numFmtId="0" fontId="62" fillId="0" borderId="26" xfId="0" applyFont="1" applyBorder="1" applyAlignment="1">
      <alignment horizontal="justify" vertical="center" wrapText="1" readingOrder="1"/>
    </xf>
    <xf numFmtId="0" fontId="28" fillId="16" borderId="62" xfId="0" applyFont="1" applyFill="1" applyBorder="1" applyAlignment="1">
      <alignment horizontal="left" vertical="center" wrapText="1" indent="1"/>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9" fontId="1" fillId="0" borderId="18" xfId="0" applyNumberFormat="1" applyFont="1" applyBorder="1" applyAlignment="1" applyProtection="1">
      <alignment horizontal="center" vertical="center" wrapText="1"/>
      <protection locked="0"/>
    </xf>
    <xf numFmtId="0" fontId="44" fillId="0" borderId="18" xfId="0" applyFont="1" applyBorder="1" applyAlignment="1" applyProtection="1">
      <alignment horizontal="center" vertical="center" textRotation="90" wrapText="1"/>
      <protection hidden="1"/>
    </xf>
    <xf numFmtId="0" fontId="50" fillId="0" borderId="0" xfId="0" applyFont="1" applyAlignment="1">
      <alignment horizontal="center" vertical="center"/>
    </xf>
    <xf numFmtId="0" fontId="65" fillId="0" borderId="0" xfId="0" applyFont="1" applyAlignment="1">
      <alignment horizontal="center" vertical="center"/>
    </xf>
    <xf numFmtId="0" fontId="43" fillId="0" borderId="18" xfId="0" applyFont="1" applyBorder="1" applyAlignment="1" applyProtection="1">
      <alignment horizontal="justify" vertical="center" wrapText="1"/>
      <protection locked="0"/>
    </xf>
    <xf numFmtId="0" fontId="1" fillId="0" borderId="18" xfId="0" applyFont="1" applyBorder="1" applyAlignment="1" applyProtection="1">
      <alignment horizontal="left" vertical="center" wrapText="1"/>
      <protection locked="0"/>
    </xf>
    <xf numFmtId="14" fontId="2" fillId="0" borderId="18" xfId="0" applyNumberFormat="1" applyFont="1" applyBorder="1" applyAlignment="1" applyProtection="1">
      <alignment horizontal="center" vertical="center"/>
      <protection locked="0"/>
    </xf>
    <xf numFmtId="0" fontId="1"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0" fontId="37" fillId="3" borderId="78" xfId="3" applyFont="1" applyFill="1" applyBorder="1" applyAlignment="1" applyProtection="1">
      <alignment horizontal="left" vertical="top" wrapText="1" readingOrder="1"/>
    </xf>
    <xf numFmtId="0" fontId="37" fillId="3" borderId="81" xfId="3" applyFont="1" applyFill="1" applyBorder="1" applyAlignment="1" applyProtection="1">
      <alignment horizontal="left" vertical="top" wrapText="1" readingOrder="1"/>
    </xf>
    <xf numFmtId="0" fontId="37" fillId="3" borderId="41" xfId="3" applyFont="1" applyFill="1" applyBorder="1" applyAlignment="1" applyProtection="1">
      <alignment horizontal="left" vertical="top" wrapText="1" readingOrder="1"/>
    </xf>
    <xf numFmtId="0" fontId="37" fillId="3" borderId="80" xfId="3" applyFont="1" applyFill="1" applyBorder="1" applyAlignment="1" applyProtection="1">
      <alignment horizontal="left" vertical="top" wrapText="1" readingOrder="1"/>
    </xf>
    <xf numFmtId="0" fontId="38" fillId="3" borderId="59" xfId="2" applyFont="1" applyFill="1" applyBorder="1" applyAlignment="1" applyProtection="1">
      <alignment horizontal="justify" vertical="center" wrapText="1"/>
    </xf>
    <xf numFmtId="0" fontId="38" fillId="3" borderId="76" xfId="2" applyFont="1" applyFill="1" applyBorder="1" applyAlignment="1" applyProtection="1">
      <alignment horizontal="justify" vertical="center" wrapText="1"/>
    </xf>
    <xf numFmtId="0" fontId="38" fillId="3" borderId="58" xfId="2" applyFont="1" applyFill="1" applyBorder="1" applyAlignment="1" applyProtection="1">
      <alignment horizontal="justify" vertical="center" wrapText="1"/>
    </xf>
    <xf numFmtId="0" fontId="38" fillId="3" borderId="91" xfId="2" applyFont="1" applyFill="1" applyBorder="1" applyAlignment="1" applyProtection="1">
      <alignment horizontal="justify" vertical="center" wrapText="1"/>
    </xf>
    <xf numFmtId="0" fontId="38" fillId="3" borderId="79" xfId="2" applyFont="1" applyFill="1" applyBorder="1" applyAlignment="1" applyProtection="1">
      <alignment horizontal="justify" vertical="center" wrapText="1"/>
    </xf>
    <xf numFmtId="0" fontId="37" fillId="3" borderId="90" xfId="3" applyFont="1" applyFill="1" applyBorder="1" applyAlignment="1" applyProtection="1">
      <alignment horizontal="left" vertical="top" wrapText="1" readingOrder="1"/>
    </xf>
    <xf numFmtId="0" fontId="37" fillId="3" borderId="42" xfId="3" applyFont="1" applyFill="1" applyBorder="1" applyAlignment="1" applyProtection="1">
      <alignment horizontal="left" vertical="top" wrapText="1" readingOrder="1"/>
    </xf>
    <xf numFmtId="0" fontId="38" fillId="3" borderId="75" xfId="2" applyFont="1" applyFill="1" applyBorder="1" applyAlignment="1" applyProtection="1">
      <alignment horizontal="justify" vertical="center" wrapText="1"/>
    </xf>
    <xf numFmtId="0" fontId="33" fillId="14" borderId="33" xfId="2" applyFont="1" applyFill="1" applyBorder="1" applyAlignment="1" applyProtection="1">
      <alignment horizontal="center" vertical="center" wrapText="1"/>
    </xf>
    <xf numFmtId="0" fontId="33" fillId="14" borderId="34" xfId="2" applyFont="1" applyFill="1" applyBorder="1" applyAlignment="1" applyProtection="1">
      <alignment horizontal="center" vertical="center" wrapText="1"/>
    </xf>
    <xf numFmtId="0" fontId="33" fillId="14" borderId="35" xfId="2" applyFont="1" applyFill="1" applyBorder="1" applyAlignment="1" applyProtection="1">
      <alignment horizontal="center" vertical="center" wrapText="1"/>
    </xf>
    <xf numFmtId="0" fontId="32" fillId="0" borderId="4" xfId="2" quotePrefix="1" applyFont="1" applyBorder="1" applyAlignment="1" applyProtection="1">
      <alignment horizontal="left" vertical="center" wrapText="1"/>
    </xf>
    <xf numFmtId="0" fontId="32" fillId="0" borderId="0" xfId="2" quotePrefix="1" applyFont="1" applyBorder="1" applyAlignment="1" applyProtection="1">
      <alignment horizontal="left" vertical="center" wrapText="1"/>
    </xf>
    <xf numFmtId="0" fontId="32" fillId="0" borderId="5" xfId="2" quotePrefix="1" applyFont="1" applyBorder="1" applyAlignment="1" applyProtection="1">
      <alignment horizontal="left" vertical="center" wrapText="1"/>
    </xf>
    <xf numFmtId="0" fontId="32" fillId="0" borderId="51" xfId="2" quotePrefix="1" applyFont="1" applyBorder="1" applyAlignment="1" applyProtection="1">
      <alignment horizontal="left" vertical="center" wrapText="1"/>
    </xf>
    <xf numFmtId="0" fontId="32" fillId="0" borderId="52" xfId="2" quotePrefix="1" applyFont="1" applyBorder="1" applyAlignment="1" applyProtection="1">
      <alignment horizontal="left" vertical="center" wrapText="1"/>
    </xf>
    <xf numFmtId="0" fontId="32" fillId="0" borderId="53" xfId="2" quotePrefix="1" applyFont="1" applyBorder="1" applyAlignment="1" applyProtection="1">
      <alignment horizontal="left" vertical="center" wrapText="1"/>
    </xf>
    <xf numFmtId="0" fontId="34" fillId="3" borderId="37" xfId="2" quotePrefix="1" applyFont="1" applyFill="1" applyBorder="1" applyAlignment="1" applyProtection="1">
      <alignment horizontal="left" vertical="top" wrapText="1"/>
    </xf>
    <xf numFmtId="0" fontId="35" fillId="3" borderId="37" xfId="2" quotePrefix="1" applyFont="1" applyFill="1" applyBorder="1" applyAlignment="1" applyProtection="1">
      <alignment horizontal="left" vertical="top" wrapText="1"/>
    </xf>
    <xf numFmtId="0" fontId="35" fillId="3" borderId="77" xfId="2" quotePrefix="1" applyFont="1" applyFill="1" applyBorder="1" applyAlignment="1" applyProtection="1">
      <alignment horizontal="left" vertical="top" wrapText="1"/>
    </xf>
    <xf numFmtId="0" fontId="32" fillId="3" borderId="0" xfId="2" quotePrefix="1" applyFont="1" applyFill="1" applyBorder="1" applyAlignment="1" applyProtection="1">
      <alignment horizontal="left" vertical="top" wrapText="1"/>
    </xf>
    <xf numFmtId="0" fontId="32" fillId="3" borderId="85" xfId="2" quotePrefix="1" applyFont="1" applyFill="1" applyBorder="1" applyAlignment="1" applyProtection="1">
      <alignment horizontal="left" vertical="top" wrapText="1"/>
    </xf>
    <xf numFmtId="0" fontId="37" fillId="14" borderId="88" xfId="3" applyFont="1" applyFill="1" applyBorder="1" applyAlignment="1" applyProtection="1">
      <alignment horizontal="center" vertical="center" wrapText="1"/>
    </xf>
    <xf numFmtId="0" fontId="37" fillId="14" borderId="87" xfId="3" applyFont="1" applyFill="1" applyBorder="1" applyAlignment="1" applyProtection="1">
      <alignment horizontal="center" vertical="center" wrapText="1"/>
    </xf>
    <xf numFmtId="0" fontId="37" fillId="14" borderId="39" xfId="2" applyFont="1" applyFill="1" applyBorder="1" applyAlignment="1" applyProtection="1">
      <alignment horizontal="center" vertical="center"/>
    </xf>
    <xf numFmtId="0" fontId="37" fillId="14" borderId="40" xfId="2" applyFont="1" applyFill="1" applyBorder="1" applyAlignment="1" applyProtection="1">
      <alignment horizontal="center" vertical="center"/>
    </xf>
    <xf numFmtId="0" fontId="2" fillId="3" borderId="52" xfId="2" quotePrefix="1" applyFont="1" applyFill="1" applyBorder="1" applyAlignment="1" applyProtection="1">
      <alignment horizontal="justify" vertical="center" wrapText="1"/>
    </xf>
    <xf numFmtId="0" fontId="2" fillId="3" borderId="64" xfId="2" quotePrefix="1" applyFont="1" applyFill="1" applyBorder="1" applyAlignment="1" applyProtection="1">
      <alignment horizontal="justify" vertical="center" wrapText="1"/>
    </xf>
    <xf numFmtId="0" fontId="37" fillId="14" borderId="86" xfId="3" applyFont="1" applyFill="1" applyBorder="1" applyAlignment="1" applyProtection="1">
      <alignment horizontal="center" vertical="center" wrapText="1"/>
    </xf>
    <xf numFmtId="0" fontId="36" fillId="3" borderId="4" xfId="2" quotePrefix="1" applyFont="1" applyFill="1" applyBorder="1" applyAlignment="1" applyProtection="1">
      <alignment horizontal="center" vertical="top" wrapText="1"/>
    </xf>
    <xf numFmtId="0" fontId="36" fillId="3" borderId="0" xfId="2" quotePrefix="1" applyFont="1" applyFill="1" applyBorder="1" applyAlignment="1" applyProtection="1">
      <alignment horizontal="center" vertical="top" wrapText="1"/>
    </xf>
    <xf numFmtId="0" fontId="36" fillId="3" borderId="85" xfId="2" quotePrefix="1" applyFont="1" applyFill="1" applyBorder="1" applyAlignment="1" applyProtection="1">
      <alignment horizontal="center" vertical="top" wrapText="1"/>
    </xf>
    <xf numFmtId="0" fontId="37" fillId="3" borderId="54" xfId="0" applyFont="1" applyFill="1" applyBorder="1" applyAlignment="1" applyProtection="1">
      <alignment horizontal="left" vertical="center" wrapText="1"/>
    </xf>
    <xf numFmtId="0" fontId="37" fillId="3" borderId="55" xfId="0" applyFont="1" applyFill="1" applyBorder="1" applyAlignment="1" applyProtection="1">
      <alignment horizontal="left" vertical="center" wrapText="1"/>
    </xf>
    <xf numFmtId="0" fontId="38" fillId="3" borderId="47" xfId="2" applyFont="1" applyFill="1" applyBorder="1" applyAlignment="1" applyProtection="1">
      <alignment horizontal="justify" vertical="center" wrapText="1"/>
    </xf>
    <xf numFmtId="0" fontId="38" fillId="3" borderId="48" xfId="2" applyFont="1" applyFill="1" applyBorder="1" applyAlignment="1" applyProtection="1">
      <alignment horizontal="justify" vertical="center" wrapText="1"/>
    </xf>
    <xf numFmtId="0" fontId="37" fillId="3" borderId="89" xfId="3" applyFont="1" applyFill="1" applyBorder="1" applyAlignment="1" applyProtection="1">
      <alignment horizontal="left" vertical="top" wrapText="1" readingOrder="1"/>
    </xf>
    <xf numFmtId="0" fontId="37" fillId="3" borderId="82" xfId="3" applyFont="1" applyFill="1" applyBorder="1" applyAlignment="1" applyProtection="1">
      <alignment horizontal="left" vertical="top" wrapText="1" readingOrder="1"/>
    </xf>
    <xf numFmtId="0" fontId="38" fillId="3" borderId="83" xfId="2" applyFont="1" applyFill="1" applyBorder="1" applyAlignment="1" applyProtection="1">
      <alignment horizontal="justify" vertical="center" wrapText="1"/>
    </xf>
    <xf numFmtId="0" fontId="38" fillId="3" borderId="84" xfId="2" applyFont="1" applyFill="1" applyBorder="1" applyAlignment="1" applyProtection="1">
      <alignment horizontal="justify" vertical="center" wrapText="1"/>
    </xf>
    <xf numFmtId="0" fontId="37" fillId="3" borderId="46" xfId="0" applyFont="1" applyFill="1" applyBorder="1" applyAlignment="1" applyProtection="1">
      <alignment horizontal="left" vertical="center" wrapText="1"/>
    </xf>
    <xf numFmtId="0" fontId="37" fillId="3" borderId="45" xfId="0" applyFont="1" applyFill="1" applyBorder="1" applyAlignment="1" applyProtection="1">
      <alignment horizontal="left" vertical="center" wrapText="1"/>
    </xf>
    <xf numFmtId="0" fontId="38" fillId="3" borderId="43" xfId="2" applyFont="1" applyFill="1" applyBorder="1" applyAlignment="1" applyProtection="1">
      <alignment horizontal="justify" vertical="center" wrapText="1"/>
    </xf>
    <xf numFmtId="0" fontId="38" fillId="3" borderId="44" xfId="2" applyFont="1" applyFill="1" applyBorder="1" applyAlignment="1" applyProtection="1">
      <alignment horizontal="justify" vertical="center" wrapText="1"/>
    </xf>
    <xf numFmtId="0" fontId="37" fillId="3" borderId="56" xfId="0" applyFont="1" applyFill="1" applyBorder="1" applyAlignment="1" applyProtection="1">
      <alignment horizontal="left" vertical="center" wrapText="1"/>
    </xf>
    <xf numFmtId="0" fontId="37" fillId="3" borderId="57" xfId="0" applyFont="1" applyFill="1" applyBorder="1" applyAlignment="1" applyProtection="1">
      <alignment horizontal="left" vertical="center" wrapText="1"/>
    </xf>
    <xf numFmtId="0" fontId="38" fillId="3" borderId="49" xfId="0" applyFont="1" applyFill="1" applyBorder="1" applyAlignment="1" applyProtection="1">
      <alignment horizontal="justify" vertical="center" wrapText="1"/>
    </xf>
    <xf numFmtId="0" fontId="38" fillId="3" borderId="50" xfId="0" applyFont="1" applyFill="1" applyBorder="1" applyAlignment="1" applyProtection="1">
      <alignment horizontal="justify" vertical="center" wrapText="1"/>
    </xf>
    <xf numFmtId="0" fontId="28" fillId="16" borderId="33" xfId="0" applyFont="1" applyFill="1" applyBorder="1" applyAlignment="1">
      <alignment horizontal="center" vertical="center" wrapText="1"/>
    </xf>
    <xf numFmtId="0" fontId="28" fillId="16" borderId="34" xfId="0" applyFont="1" applyFill="1" applyBorder="1" applyAlignment="1">
      <alignment horizontal="center" vertical="center" wrapText="1"/>
    </xf>
    <xf numFmtId="0" fontId="28" fillId="16" borderId="35" xfId="0" applyFont="1" applyFill="1" applyBorder="1" applyAlignment="1">
      <alignment horizontal="center" vertical="center" wrapText="1"/>
    </xf>
    <xf numFmtId="0" fontId="5" fillId="0" borderId="100" xfId="0" applyFont="1" applyBorder="1" applyAlignment="1">
      <alignment vertical="top" wrapText="1"/>
    </xf>
    <xf numFmtId="0" fontId="5" fillId="0" borderId="92" xfId="0" applyFont="1" applyBorder="1" applyAlignment="1">
      <alignment vertical="top" wrapText="1"/>
    </xf>
    <xf numFmtId="0" fontId="5" fillId="0" borderId="98" xfId="0" applyFont="1" applyBorder="1" applyAlignment="1">
      <alignment vertical="top" wrapText="1"/>
    </xf>
    <xf numFmtId="0" fontId="50" fillId="0" borderId="2" xfId="0" applyFont="1" applyBorder="1" applyAlignment="1">
      <alignment horizontal="center" vertical="center" wrapText="1"/>
    </xf>
    <xf numFmtId="0" fontId="50" fillId="0" borderId="9"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wrapText="1"/>
    </xf>
    <xf numFmtId="0" fontId="50" fillId="0" borderId="6" xfId="0" applyFont="1" applyBorder="1" applyAlignment="1">
      <alignment horizontal="center" vertical="center" wrapText="1"/>
    </xf>
    <xf numFmtId="0" fontId="50" fillId="0" borderId="8" xfId="0" applyFont="1" applyBorder="1" applyAlignment="1">
      <alignment horizontal="center" vertical="center" wrapText="1"/>
    </xf>
    <xf numFmtId="0" fontId="28" fillId="15" borderId="61" xfId="0" applyFont="1" applyFill="1" applyBorder="1" applyAlignment="1">
      <alignment horizontal="left" vertical="center" wrapText="1" indent="1"/>
    </xf>
    <xf numFmtId="0" fontId="28" fillId="15" borderId="34" xfId="0" applyFont="1" applyFill="1" applyBorder="1" applyAlignment="1">
      <alignment horizontal="left" vertical="center" wrapText="1" indent="1"/>
    </xf>
    <xf numFmtId="0" fontId="28" fillId="15" borderId="35" xfId="0" applyFont="1" applyFill="1" applyBorder="1" applyAlignment="1">
      <alignment horizontal="left" vertical="center" wrapText="1" indent="1"/>
    </xf>
    <xf numFmtId="0" fontId="43" fillId="15" borderId="95" xfId="0" applyFont="1" applyFill="1" applyBorder="1" applyAlignment="1">
      <alignment horizontal="left" vertical="center" wrapText="1" indent="1"/>
    </xf>
    <xf numFmtId="0" fontId="43" fillId="15" borderId="96" xfId="0" applyFont="1" applyFill="1" applyBorder="1" applyAlignment="1">
      <alignment horizontal="left" vertical="center" wrapText="1" indent="1"/>
    </xf>
    <xf numFmtId="0" fontId="43" fillId="15" borderId="97" xfId="0" applyFont="1" applyFill="1" applyBorder="1" applyAlignment="1">
      <alignment horizontal="left" vertical="center" wrapText="1" indent="1"/>
    </xf>
    <xf numFmtId="0" fontId="23" fillId="13" borderId="0" xfId="0" applyFont="1" applyFill="1" applyAlignment="1">
      <alignment horizontal="center" vertical="center" wrapText="1"/>
    </xf>
    <xf numFmtId="0" fontId="28" fillId="18" borderId="2" xfId="0" applyFont="1" applyFill="1" applyBorder="1" applyAlignment="1">
      <alignment horizontal="center" vertical="center" wrapText="1"/>
    </xf>
    <xf numFmtId="0" fontId="28" fillId="18" borderId="9" xfId="0" applyFont="1" applyFill="1" applyBorder="1" applyAlignment="1">
      <alignment horizontal="center" vertical="center" wrapText="1"/>
    </xf>
    <xf numFmtId="0" fontId="28" fillId="18" borderId="3" xfId="0" applyFont="1" applyFill="1" applyBorder="1" applyAlignment="1">
      <alignment horizontal="center" vertical="center" wrapText="1"/>
    </xf>
    <xf numFmtId="0" fontId="22" fillId="0" borderId="4" xfId="0" applyFont="1" applyBorder="1" applyAlignment="1">
      <alignment horizontal="left" vertical="center" wrapText="1"/>
    </xf>
    <xf numFmtId="0" fontId="22" fillId="0" borderId="0" xfId="0" applyFont="1" applyAlignment="1">
      <alignment horizontal="left" vertical="center" wrapText="1"/>
    </xf>
    <xf numFmtId="0" fontId="22" fillId="0" borderId="105" xfId="0" applyFont="1" applyBorder="1" applyAlignment="1">
      <alignment horizontal="left" vertical="center" wrapText="1"/>
    </xf>
    <xf numFmtId="0" fontId="22" fillId="0" borderId="6" xfId="0" applyFont="1" applyBorder="1" applyAlignment="1">
      <alignment horizontal="left" vertical="center" wrapText="1"/>
    </xf>
    <xf numFmtId="0" fontId="22" fillId="0" borderId="8" xfId="0" applyFont="1" applyBorder="1" applyAlignment="1">
      <alignment horizontal="left" vertical="center" wrapText="1"/>
    </xf>
    <xf numFmtId="0" fontId="22" fillId="0" borderId="107" xfId="0" applyFont="1" applyBorder="1" applyAlignment="1">
      <alignment horizontal="left" vertical="center" wrapText="1"/>
    </xf>
    <xf numFmtId="0" fontId="22" fillId="0" borderId="106" xfId="0" applyFont="1" applyBorder="1" applyAlignment="1">
      <alignment horizontal="left" vertical="center" wrapText="1"/>
    </xf>
    <xf numFmtId="0" fontId="22" fillId="0" borderId="5" xfId="0" applyFont="1" applyBorder="1" applyAlignment="1">
      <alignment horizontal="left" vertical="center" wrapText="1"/>
    </xf>
    <xf numFmtId="0" fontId="22" fillId="0" borderId="108" xfId="0" applyFont="1" applyBorder="1" applyAlignment="1">
      <alignment horizontal="left" vertical="center" wrapText="1"/>
    </xf>
    <xf numFmtId="0" fontId="22" fillId="0" borderId="7" xfId="0" applyFont="1" applyBorder="1" applyAlignment="1">
      <alignment horizontal="left" vertical="center" wrapText="1"/>
    </xf>
    <xf numFmtId="0" fontId="44" fillId="16" borderId="63" xfId="0" applyFont="1" applyFill="1" applyBorder="1" applyAlignment="1">
      <alignment horizontal="center" vertical="center" wrapText="1"/>
    </xf>
    <xf numFmtId="0" fontId="44" fillId="16" borderId="60" xfId="0" applyFont="1" applyFill="1" applyBorder="1" applyAlignment="1">
      <alignment horizontal="center" vertical="center" wrapText="1"/>
    </xf>
    <xf numFmtId="0" fontId="43" fillId="0" borderId="65" xfId="0" applyFont="1" applyBorder="1" applyAlignment="1">
      <alignment horizontal="left" vertical="center" wrapText="1"/>
    </xf>
    <xf numFmtId="0" fontId="43" fillId="0" borderId="66" xfId="0" applyFont="1" applyBorder="1" applyAlignment="1">
      <alignment horizontal="left" vertical="center" wrapText="1"/>
    </xf>
    <xf numFmtId="0" fontId="51" fillId="0" borderId="0" xfId="0" applyFont="1" applyAlignment="1">
      <alignment horizontal="center" vertical="center"/>
    </xf>
    <xf numFmtId="0" fontId="22" fillId="0" borderId="103" xfId="0" applyFont="1" applyBorder="1" applyAlignment="1" applyProtection="1">
      <alignment horizontal="center" vertical="center" wrapText="1"/>
      <protection locked="0"/>
    </xf>
    <xf numFmtId="0" fontId="22" fillId="0" borderId="104" xfId="0" applyFont="1" applyBorder="1" applyAlignment="1" applyProtection="1">
      <alignment horizontal="center" vertical="center" wrapText="1"/>
      <protection locked="0"/>
    </xf>
    <xf numFmtId="0" fontId="22" fillId="0" borderId="19" xfId="0" applyFont="1" applyBorder="1" applyAlignment="1" applyProtection="1">
      <alignment horizontal="center" vertical="center" wrapText="1"/>
      <protection locked="0"/>
    </xf>
    <xf numFmtId="0" fontId="22" fillId="0" borderId="103"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44" fillId="0" borderId="18" xfId="0" applyFont="1" applyFill="1" applyBorder="1" applyAlignment="1" applyProtection="1">
      <alignment horizontal="center" vertical="center" wrapText="1"/>
      <protection hidden="1"/>
    </xf>
    <xf numFmtId="0" fontId="22" fillId="0" borderId="22" xfId="0" applyFont="1" applyBorder="1" applyAlignment="1" applyProtection="1">
      <alignment horizontal="center" vertical="center"/>
    </xf>
    <xf numFmtId="0" fontId="43" fillId="0" borderId="103" xfId="0" applyFont="1" applyBorder="1" applyAlignment="1" applyProtection="1">
      <alignment horizontal="center" vertical="center" wrapText="1"/>
      <protection locked="0"/>
    </xf>
    <xf numFmtId="0" fontId="43" fillId="0" borderId="104" xfId="0" applyFont="1" applyBorder="1" applyAlignment="1" applyProtection="1">
      <alignment horizontal="center" vertical="center" wrapText="1"/>
      <protection locked="0"/>
    </xf>
    <xf numFmtId="0" fontId="43" fillId="0" borderId="19" xfId="0" applyFont="1" applyBorder="1" applyAlignment="1" applyProtection="1">
      <alignment horizontal="center" vertical="center" wrapText="1"/>
      <protection locked="0"/>
    </xf>
    <xf numFmtId="0" fontId="44" fillId="0" borderId="18" xfId="0" applyFont="1" applyBorder="1" applyAlignment="1" applyProtection="1">
      <alignment horizontal="center" vertical="center"/>
      <protection hidden="1"/>
    </xf>
    <xf numFmtId="9" fontId="22" fillId="0" borderId="18" xfId="0" applyNumberFormat="1" applyFont="1" applyBorder="1" applyAlignment="1" applyProtection="1">
      <alignment horizontal="center" vertical="center" wrapText="1"/>
      <protection hidden="1"/>
    </xf>
    <xf numFmtId="9" fontId="22" fillId="0" borderId="103" xfId="0" applyNumberFormat="1" applyFont="1" applyBorder="1" applyAlignment="1" applyProtection="1">
      <alignment horizontal="center" vertical="center" wrapText="1"/>
      <protection locked="0"/>
    </xf>
    <xf numFmtId="9" fontId="22" fillId="0" borderId="104" xfId="0" applyNumberFormat="1" applyFont="1" applyBorder="1" applyAlignment="1" applyProtection="1">
      <alignment horizontal="center" vertical="center" wrapText="1"/>
      <protection locked="0"/>
    </xf>
    <xf numFmtId="9" fontId="22" fillId="0" borderId="19" xfId="0" applyNumberFormat="1" applyFont="1" applyBorder="1" applyAlignment="1" applyProtection="1">
      <alignment horizontal="center" vertical="center" wrapText="1"/>
      <protection locked="0"/>
    </xf>
    <xf numFmtId="0" fontId="4" fillId="12" borderId="18" xfId="0" applyFont="1" applyFill="1" applyBorder="1" applyAlignment="1">
      <alignment horizontal="center" vertical="center"/>
    </xf>
    <xf numFmtId="0" fontId="4" fillId="12" borderId="18" xfId="0" applyFont="1" applyFill="1" applyBorder="1" applyAlignment="1">
      <alignment horizontal="center" vertical="center" wrapText="1"/>
    </xf>
    <xf numFmtId="0" fontId="4" fillId="12" borderId="23" xfId="0" applyFont="1" applyFill="1" applyBorder="1" applyAlignment="1">
      <alignment horizontal="center" vertical="center" wrapText="1"/>
    </xf>
    <xf numFmtId="0" fontId="48" fillId="12" borderId="22" xfId="0" applyFont="1" applyFill="1" applyBorder="1" applyAlignment="1">
      <alignment horizontal="center" vertical="center" textRotation="90"/>
    </xf>
    <xf numFmtId="0" fontId="4" fillId="12" borderId="18" xfId="0" applyFont="1" applyFill="1" applyBorder="1" applyAlignment="1">
      <alignment horizontal="center" vertical="center" textRotation="90" wrapText="1"/>
    </xf>
    <xf numFmtId="9" fontId="1" fillId="0" borderId="18" xfId="0" applyNumberFormat="1" applyFont="1" applyBorder="1" applyAlignment="1" applyProtection="1">
      <alignment horizontal="center" vertical="center" wrapText="1"/>
      <protection hidden="1"/>
    </xf>
    <xf numFmtId="0" fontId="4" fillId="0" borderId="18" xfId="0" applyFont="1" applyFill="1" applyBorder="1" applyAlignment="1" applyProtection="1">
      <alignment horizontal="center" vertical="center" wrapText="1"/>
      <protection hidden="1"/>
    </xf>
    <xf numFmtId="0" fontId="4" fillId="0" borderId="18" xfId="0" applyFont="1" applyBorder="1" applyAlignment="1" applyProtection="1">
      <alignment horizontal="center" vertical="center"/>
      <protection hidden="1"/>
    </xf>
    <xf numFmtId="0" fontId="1" fillId="0" borderId="22" xfId="0" applyFont="1" applyBorder="1" applyAlignment="1" applyProtection="1">
      <alignment horizontal="center" vertical="center"/>
    </xf>
    <xf numFmtId="0" fontId="1" fillId="0" borderId="103" xfId="0" applyFont="1" applyBorder="1" applyAlignment="1" applyProtection="1">
      <alignment horizontal="center" vertical="center" wrapText="1"/>
      <protection locked="0"/>
    </xf>
    <xf numFmtId="0" fontId="1" fillId="0" borderId="104" xfId="0" applyFont="1" applyBorder="1" applyAlignment="1" applyProtection="1">
      <alignment horizontal="center" vertical="center" wrapText="1"/>
      <protection locked="0"/>
    </xf>
    <xf numFmtId="0" fontId="1" fillId="0" borderId="19" xfId="0" applyFont="1" applyBorder="1" applyAlignment="1" applyProtection="1">
      <alignment horizontal="center" vertical="center" wrapText="1"/>
      <protection locked="0"/>
    </xf>
    <xf numFmtId="0" fontId="1" fillId="0" borderId="103" xfId="0" applyFont="1" applyBorder="1" applyAlignment="1" applyProtection="1">
      <alignment horizontal="center" vertical="center"/>
      <protection locked="0"/>
    </xf>
    <xf numFmtId="0" fontId="1" fillId="0" borderId="104" xfId="0" applyFont="1" applyBorder="1" applyAlignment="1" applyProtection="1">
      <alignment horizontal="center" vertical="center"/>
      <protection locked="0"/>
    </xf>
    <xf numFmtId="0" fontId="1" fillId="0" borderId="19" xfId="0" applyFont="1" applyBorder="1" applyAlignment="1" applyProtection="1">
      <alignment horizontal="center" vertical="center"/>
      <protection locked="0"/>
    </xf>
    <xf numFmtId="9" fontId="1" fillId="0" borderId="103" xfId="0" applyNumberFormat="1" applyFont="1" applyBorder="1" applyAlignment="1" applyProtection="1">
      <alignment horizontal="center" vertical="center" wrapText="1"/>
      <protection locked="0"/>
    </xf>
    <xf numFmtId="9" fontId="1" fillId="0" borderId="104" xfId="0" applyNumberFormat="1" applyFont="1" applyBorder="1" applyAlignment="1" applyProtection="1">
      <alignment horizontal="center" vertical="center" wrapText="1"/>
      <protection locked="0"/>
    </xf>
    <xf numFmtId="9" fontId="1" fillId="0" borderId="19" xfId="0" applyNumberFormat="1" applyFont="1" applyBorder="1" applyAlignment="1" applyProtection="1">
      <alignment horizontal="center" vertical="center" wrapText="1"/>
      <protection locked="0"/>
    </xf>
    <xf numFmtId="0" fontId="1" fillId="0" borderId="18" xfId="0" applyFont="1" applyBorder="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 fillId="0" borderId="18" xfId="0" applyFont="1" applyBorder="1" applyAlignment="1" applyProtection="1">
      <alignment horizontal="center" vertical="center"/>
      <protection locked="0"/>
    </xf>
    <xf numFmtId="9" fontId="1" fillId="0" borderId="18" xfId="0" applyNumberFormat="1" applyFont="1" applyBorder="1" applyAlignment="1" applyProtection="1">
      <alignment horizontal="center" vertical="center" wrapText="1"/>
      <protection locked="0"/>
    </xf>
    <xf numFmtId="0" fontId="1" fillId="0" borderId="0" xfId="0" applyFont="1" applyBorder="1"/>
    <xf numFmtId="0" fontId="1" fillId="0" borderId="4"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xf>
    <xf numFmtId="0" fontId="33" fillId="14" borderId="22" xfId="0" applyFont="1" applyFill="1" applyBorder="1" applyAlignment="1">
      <alignment horizontal="center" vertical="center"/>
    </xf>
    <xf numFmtId="0" fontId="33" fillId="14" borderId="18" xfId="0" applyFont="1" applyFill="1" applyBorder="1" applyAlignment="1">
      <alignment horizontal="center" vertical="center"/>
    </xf>
    <xf numFmtId="0" fontId="33" fillId="14" borderId="23" xfId="0" applyFont="1" applyFill="1" applyBorder="1" applyAlignment="1">
      <alignment horizontal="center" vertical="center"/>
    </xf>
    <xf numFmtId="0" fontId="1" fillId="0" borderId="74" xfId="0" applyFont="1" applyBorder="1" applyAlignment="1">
      <alignment horizontal="left" vertical="center" wrapText="1"/>
    </xf>
    <xf numFmtId="0" fontId="1" fillId="0" borderId="8" xfId="0" applyFont="1" applyBorder="1" applyAlignment="1">
      <alignment horizontal="left" vertical="center" wrapText="1"/>
    </xf>
    <xf numFmtId="0" fontId="1" fillId="0" borderId="7" xfId="0" applyFont="1" applyBorder="1" applyAlignment="1">
      <alignment horizontal="left" vertical="center" wrapText="1"/>
    </xf>
    <xf numFmtId="0" fontId="40" fillId="3" borderId="25" xfId="0" applyFont="1" applyFill="1" applyBorder="1" applyAlignment="1">
      <alignment horizontal="left"/>
    </xf>
    <xf numFmtId="0" fontId="40" fillId="3" borderId="26" xfId="0" applyFont="1" applyFill="1" applyBorder="1" applyAlignment="1">
      <alignment horizontal="left"/>
    </xf>
    <xf numFmtId="0" fontId="40" fillId="3" borderId="18" xfId="0" applyFont="1" applyFill="1" applyBorder="1" applyAlignment="1">
      <alignment horizontal="left"/>
    </xf>
    <xf numFmtId="0" fontId="40" fillId="3" borderId="23" xfId="0" applyFont="1" applyFill="1" applyBorder="1" applyAlignment="1">
      <alignment horizontal="left"/>
    </xf>
    <xf numFmtId="0" fontId="40" fillId="3" borderId="70" xfId="0" applyFont="1" applyFill="1" applyBorder="1" applyAlignment="1">
      <alignment horizontal="left"/>
    </xf>
    <xf numFmtId="0" fontId="40" fillId="3" borderId="71" xfId="0" applyFont="1" applyFill="1" applyBorder="1" applyAlignment="1">
      <alignment horizontal="left"/>
    </xf>
    <xf numFmtId="0" fontId="47" fillId="3" borderId="69" xfId="0" applyFont="1" applyFill="1" applyBorder="1" applyAlignment="1">
      <alignment horizontal="center" vertical="center"/>
    </xf>
    <xf numFmtId="0" fontId="47" fillId="3" borderId="9" xfId="0" applyFont="1" applyFill="1" applyBorder="1" applyAlignment="1">
      <alignment horizontal="center" vertical="center"/>
    </xf>
    <xf numFmtId="0" fontId="47" fillId="3" borderId="68" xfId="0" applyFont="1" applyFill="1" applyBorder="1" applyAlignment="1">
      <alignment horizontal="center" vertical="center"/>
    </xf>
    <xf numFmtId="0" fontId="47" fillId="3" borderId="0" xfId="0" applyFont="1" applyFill="1" applyBorder="1" applyAlignment="1">
      <alignment horizontal="center" vertical="center"/>
    </xf>
    <xf numFmtId="0" fontId="47" fillId="3" borderId="72" xfId="0" applyFont="1" applyFill="1" applyBorder="1" applyAlignment="1">
      <alignment horizontal="center" vertical="center"/>
    </xf>
    <xf numFmtId="0" fontId="47" fillId="3" borderId="8"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9"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6" xfId="0" applyFont="1" applyFill="1" applyBorder="1" applyAlignment="1">
      <alignment horizontal="center" vertical="center"/>
    </xf>
    <xf numFmtId="0" fontId="41" fillId="3" borderId="8" xfId="0" applyFont="1" applyFill="1" applyBorder="1" applyAlignment="1">
      <alignment horizontal="center" vertical="center"/>
    </xf>
    <xf numFmtId="0" fontId="42" fillId="3" borderId="51" xfId="0" applyFont="1" applyFill="1" applyBorder="1" applyAlignment="1">
      <alignment horizontal="center" vertical="center"/>
    </xf>
    <xf numFmtId="0" fontId="42" fillId="3" borderId="52" xfId="0" applyFont="1" applyFill="1" applyBorder="1" applyAlignment="1">
      <alignment horizontal="center" vertical="center"/>
    </xf>
    <xf numFmtId="0" fontId="42" fillId="3" borderId="53" xfId="0" applyFont="1" applyFill="1" applyBorder="1" applyAlignment="1">
      <alignment horizontal="center" vertical="center"/>
    </xf>
    <xf numFmtId="0" fontId="28" fillId="16" borderId="62" xfId="0" applyFont="1" applyFill="1" applyBorder="1" applyAlignment="1">
      <alignment horizontal="left" vertical="center" wrapText="1" indent="1"/>
    </xf>
    <xf numFmtId="0" fontId="28" fillId="16" borderId="70" xfId="0" applyFont="1" applyFill="1" applyBorder="1" applyAlignment="1">
      <alignment horizontal="left" vertical="center" wrapText="1" indent="1"/>
    </xf>
    <xf numFmtId="0" fontId="28" fillId="16" borderId="22" xfId="0" applyFont="1" applyFill="1" applyBorder="1" applyAlignment="1">
      <alignment horizontal="left" vertical="center" wrapText="1" indent="1"/>
    </xf>
    <xf numFmtId="0" fontId="28" fillId="16" borderId="18" xfId="0" applyFont="1" applyFill="1" applyBorder="1" applyAlignment="1">
      <alignment horizontal="left" vertical="center" wrapText="1" indent="1"/>
    </xf>
    <xf numFmtId="0" fontId="28" fillId="16" borderId="24" xfId="0" applyFont="1" applyFill="1" applyBorder="1" applyAlignment="1">
      <alignment horizontal="left" vertical="center" wrapText="1" indent="1"/>
    </xf>
    <xf numFmtId="0" fontId="28" fillId="16" borderId="25" xfId="0" applyFont="1" applyFill="1" applyBorder="1" applyAlignment="1">
      <alignment horizontal="left" vertical="center" wrapText="1" indent="1"/>
    </xf>
    <xf numFmtId="0" fontId="8" fillId="3" borderId="70" xfId="0" applyFont="1" applyFill="1" applyBorder="1" applyAlignment="1" applyProtection="1">
      <alignment horizontal="left" vertical="center" indent="1"/>
      <protection locked="0"/>
    </xf>
    <xf numFmtId="0" fontId="8" fillId="3" borderId="71" xfId="0" applyFont="1" applyFill="1" applyBorder="1" applyAlignment="1" applyProtection="1">
      <alignment horizontal="left" vertical="center" indent="1"/>
      <protection locked="0"/>
    </xf>
    <xf numFmtId="0" fontId="8" fillId="3" borderId="18" xfId="0" applyFont="1" applyFill="1" applyBorder="1" applyAlignment="1" applyProtection="1">
      <alignment horizontal="left" vertical="center" indent="1"/>
      <protection locked="0"/>
    </xf>
    <xf numFmtId="0" fontId="8" fillId="3" borderId="23" xfId="0" applyFont="1" applyFill="1" applyBorder="1" applyAlignment="1" applyProtection="1">
      <alignment horizontal="left" vertical="center" indent="1"/>
      <protection locked="0"/>
    </xf>
    <xf numFmtId="0" fontId="8" fillId="3" borderId="25" xfId="0" applyFont="1" applyFill="1" applyBorder="1" applyAlignment="1" applyProtection="1">
      <alignment horizontal="left" vertical="center" indent="1"/>
      <protection locked="0"/>
    </xf>
    <xf numFmtId="0" fontId="8" fillId="3" borderId="26" xfId="0" applyFont="1" applyFill="1" applyBorder="1" applyAlignment="1" applyProtection="1">
      <alignment horizontal="left" vertical="center" indent="1"/>
      <protection locked="0"/>
    </xf>
    <xf numFmtId="0" fontId="20" fillId="0" borderId="0" xfId="0" applyFont="1" applyAlignment="1">
      <alignment horizontal="center" vertical="center" wrapText="1"/>
    </xf>
    <xf numFmtId="0" fontId="16" fillId="5" borderId="4" xfId="0" applyFont="1" applyFill="1" applyBorder="1" applyAlignment="1" applyProtection="1">
      <alignment horizontal="center" wrapText="1" readingOrder="1"/>
      <protection hidden="1"/>
    </xf>
    <xf numFmtId="0" fontId="16" fillId="5" borderId="0" xfId="0" applyFont="1" applyFill="1" applyBorder="1" applyAlignment="1" applyProtection="1">
      <alignment horizontal="center" wrapText="1" readingOrder="1"/>
      <protection hidden="1"/>
    </xf>
    <xf numFmtId="0" fontId="16" fillId="5" borderId="5" xfId="0" applyFont="1" applyFill="1" applyBorder="1" applyAlignment="1" applyProtection="1">
      <alignment horizontal="center" wrapText="1" readingOrder="1"/>
      <protection hidden="1"/>
    </xf>
    <xf numFmtId="0" fontId="16" fillId="5" borderId="6" xfId="0" applyFont="1" applyFill="1" applyBorder="1" applyAlignment="1" applyProtection="1">
      <alignment horizontal="center" wrapText="1" readingOrder="1"/>
      <protection hidden="1"/>
    </xf>
    <xf numFmtId="0" fontId="16" fillId="5" borderId="8" xfId="0" applyFont="1" applyFill="1" applyBorder="1" applyAlignment="1" applyProtection="1">
      <alignment horizontal="center" wrapText="1" readingOrder="1"/>
      <protection hidden="1"/>
    </xf>
    <xf numFmtId="0" fontId="16" fillId="5" borderId="7" xfId="0" applyFont="1" applyFill="1" applyBorder="1" applyAlignment="1" applyProtection="1">
      <alignment horizontal="center" wrapText="1" readingOrder="1"/>
      <protection hidden="1"/>
    </xf>
    <xf numFmtId="0" fontId="16" fillId="5" borderId="2" xfId="0" applyFont="1" applyFill="1" applyBorder="1" applyAlignment="1" applyProtection="1">
      <alignment horizontal="center" wrapText="1" readingOrder="1"/>
      <protection hidden="1"/>
    </xf>
    <xf numFmtId="0" fontId="16" fillId="5" borderId="9" xfId="0" applyFont="1" applyFill="1" applyBorder="1" applyAlignment="1" applyProtection="1">
      <alignment horizontal="center" wrapText="1" readingOrder="1"/>
      <protection hidden="1"/>
    </xf>
    <xf numFmtId="0" fontId="16" fillId="5" borderId="3" xfId="0" applyFont="1" applyFill="1" applyBorder="1" applyAlignment="1" applyProtection="1">
      <alignment horizontal="center" wrapText="1" readingOrder="1"/>
      <protection hidden="1"/>
    </xf>
    <xf numFmtId="0" fontId="16" fillId="11" borderId="4" xfId="0" applyFont="1" applyFill="1" applyBorder="1" applyAlignment="1" applyProtection="1">
      <alignment horizontal="center" wrapText="1" readingOrder="1"/>
      <protection hidden="1"/>
    </xf>
    <xf numFmtId="0" fontId="16" fillId="11" borderId="0" xfId="0" applyFont="1" applyFill="1" applyBorder="1" applyAlignment="1" applyProtection="1">
      <alignment horizontal="center" wrapText="1" readingOrder="1"/>
      <protection hidden="1"/>
    </xf>
    <xf numFmtId="0" fontId="16" fillId="11" borderId="5" xfId="0" applyFont="1" applyFill="1" applyBorder="1" applyAlignment="1" applyProtection="1">
      <alignment horizontal="center" wrapText="1" readingOrder="1"/>
      <protection hidden="1"/>
    </xf>
    <xf numFmtId="0" fontId="16" fillId="11" borderId="6" xfId="0" applyFont="1" applyFill="1" applyBorder="1" applyAlignment="1" applyProtection="1">
      <alignment horizontal="center" wrapText="1" readingOrder="1"/>
      <protection hidden="1"/>
    </xf>
    <xf numFmtId="0" fontId="16" fillId="11" borderId="8" xfId="0" applyFont="1" applyFill="1" applyBorder="1" applyAlignment="1" applyProtection="1">
      <alignment horizontal="center" wrapText="1" readingOrder="1"/>
      <protection hidden="1"/>
    </xf>
    <xf numFmtId="0" fontId="16" fillId="11" borderId="7" xfId="0" applyFont="1" applyFill="1" applyBorder="1" applyAlignment="1" applyProtection="1">
      <alignment horizontal="center" wrapText="1" readingOrder="1"/>
      <protection hidden="1"/>
    </xf>
    <xf numFmtId="0" fontId="16" fillId="11" borderId="2" xfId="0" applyFont="1" applyFill="1" applyBorder="1" applyAlignment="1" applyProtection="1">
      <alignment horizontal="center" wrapText="1" readingOrder="1"/>
      <protection hidden="1"/>
    </xf>
    <xf numFmtId="0" fontId="16" fillId="11" borderId="9" xfId="0" applyFont="1" applyFill="1" applyBorder="1" applyAlignment="1" applyProtection="1">
      <alignment horizontal="center" wrapText="1" readingOrder="1"/>
      <protection hidden="1"/>
    </xf>
    <xf numFmtId="0" fontId="16" fillId="11" borderId="3" xfId="0" applyFont="1" applyFill="1" applyBorder="1" applyAlignment="1" applyProtection="1">
      <alignment horizontal="center" wrapText="1" readingOrder="1"/>
      <protection hidden="1"/>
    </xf>
    <xf numFmtId="0" fontId="16" fillId="10" borderId="4" xfId="0" applyFont="1" applyFill="1" applyBorder="1" applyAlignment="1" applyProtection="1">
      <alignment horizontal="center" wrapText="1" readingOrder="1"/>
      <protection hidden="1"/>
    </xf>
    <xf numFmtId="0" fontId="16" fillId="10" borderId="0" xfId="0" applyFont="1" applyFill="1" applyBorder="1" applyAlignment="1" applyProtection="1">
      <alignment horizontal="center" wrapText="1" readingOrder="1"/>
      <protection hidden="1"/>
    </xf>
    <xf numFmtId="0" fontId="16" fillId="10" borderId="5" xfId="0" applyFont="1" applyFill="1" applyBorder="1" applyAlignment="1" applyProtection="1">
      <alignment horizontal="center" wrapText="1" readingOrder="1"/>
      <protection hidden="1"/>
    </xf>
    <xf numFmtId="0" fontId="16" fillId="10" borderId="6" xfId="0" applyFont="1" applyFill="1" applyBorder="1" applyAlignment="1" applyProtection="1">
      <alignment horizontal="center" wrapText="1" readingOrder="1"/>
      <protection hidden="1"/>
    </xf>
    <xf numFmtId="0" fontId="16" fillId="10" borderId="8" xfId="0" applyFont="1" applyFill="1" applyBorder="1" applyAlignment="1" applyProtection="1">
      <alignment horizontal="center" wrapText="1" readingOrder="1"/>
      <protection hidden="1"/>
    </xf>
    <xf numFmtId="0" fontId="16" fillId="10" borderId="7" xfId="0" applyFont="1" applyFill="1" applyBorder="1" applyAlignment="1" applyProtection="1">
      <alignment horizontal="center" wrapText="1" readingOrder="1"/>
      <protection hidden="1"/>
    </xf>
    <xf numFmtId="0" fontId="16" fillId="10" borderId="2" xfId="0" applyFont="1" applyFill="1" applyBorder="1" applyAlignment="1" applyProtection="1">
      <alignment horizontal="center" wrapText="1" readingOrder="1"/>
      <protection hidden="1"/>
    </xf>
    <xf numFmtId="0" fontId="16" fillId="10" borderId="9" xfId="0" applyFont="1" applyFill="1" applyBorder="1" applyAlignment="1" applyProtection="1">
      <alignment horizontal="center" wrapText="1" readingOrder="1"/>
      <protection hidden="1"/>
    </xf>
    <xf numFmtId="0" fontId="16" fillId="10" borderId="3" xfId="0" applyFont="1" applyFill="1" applyBorder="1" applyAlignment="1" applyProtection="1">
      <alignment horizontal="center" wrapText="1" readingOrder="1"/>
      <protection hidden="1"/>
    </xf>
    <xf numFmtId="0" fontId="16" fillId="9" borderId="4" xfId="0" applyFont="1" applyFill="1" applyBorder="1" applyAlignment="1" applyProtection="1">
      <alignment horizontal="center" vertical="center" wrapText="1" readingOrder="1"/>
      <protection hidden="1"/>
    </xf>
    <xf numFmtId="0" fontId="16" fillId="9" borderId="0" xfId="0" applyFont="1" applyFill="1" applyBorder="1" applyAlignment="1" applyProtection="1">
      <alignment horizontal="center" vertical="center" wrapText="1" readingOrder="1"/>
      <protection hidden="1"/>
    </xf>
    <xf numFmtId="0" fontId="16" fillId="9" borderId="0" xfId="0" applyFont="1" applyFill="1" applyAlignment="1" applyProtection="1">
      <alignment horizontal="center" vertical="center" wrapText="1" readingOrder="1"/>
      <protection hidden="1"/>
    </xf>
    <xf numFmtId="0" fontId="16" fillId="9" borderId="5" xfId="0" applyFont="1" applyFill="1" applyBorder="1" applyAlignment="1" applyProtection="1">
      <alignment horizontal="center" vertical="center" wrapText="1" readingOrder="1"/>
      <protection hidden="1"/>
    </xf>
    <xf numFmtId="0" fontId="16" fillId="9" borderId="6" xfId="0" applyFont="1" applyFill="1" applyBorder="1" applyAlignment="1" applyProtection="1">
      <alignment horizontal="center" vertical="center" wrapText="1" readingOrder="1"/>
      <protection hidden="1"/>
    </xf>
    <xf numFmtId="0" fontId="16" fillId="9" borderId="8" xfId="0" applyFont="1" applyFill="1" applyBorder="1" applyAlignment="1" applyProtection="1">
      <alignment horizontal="center" vertical="center" wrapText="1" readingOrder="1"/>
      <protection hidden="1"/>
    </xf>
    <xf numFmtId="0" fontId="16" fillId="9" borderId="7" xfId="0" applyFont="1" applyFill="1" applyBorder="1" applyAlignment="1" applyProtection="1">
      <alignment horizontal="center" vertical="center" wrapText="1" readingOrder="1"/>
      <protection hidden="1"/>
    </xf>
    <xf numFmtId="0" fontId="16" fillId="9" borderId="2" xfId="0" applyFont="1" applyFill="1" applyBorder="1" applyAlignment="1" applyProtection="1">
      <alignment horizontal="center" vertical="center" wrapText="1" readingOrder="1"/>
      <protection hidden="1"/>
    </xf>
    <xf numFmtId="0" fontId="16" fillId="9" borderId="9" xfId="0" applyFont="1" applyFill="1" applyBorder="1" applyAlignment="1" applyProtection="1">
      <alignment horizontal="center" vertical="center" wrapText="1" readingOrder="1"/>
      <protection hidden="1"/>
    </xf>
    <xf numFmtId="0" fontId="16" fillId="9" borderId="3" xfId="0" applyFont="1" applyFill="1" applyBorder="1" applyAlignment="1" applyProtection="1">
      <alignment horizontal="center" vertical="center" wrapText="1" readingOrder="1"/>
      <protection hidden="1"/>
    </xf>
    <xf numFmtId="0" fontId="14" fillId="18" borderId="0" xfId="0" applyFont="1" applyFill="1" applyAlignment="1">
      <alignment horizontal="center" vertical="center" wrapText="1" readingOrder="1"/>
    </xf>
    <xf numFmtId="0" fontId="13" fillId="0" borderId="2" xfId="0" applyFont="1" applyBorder="1" applyAlignment="1">
      <alignment horizontal="center" vertical="center" wrapText="1"/>
    </xf>
    <xf numFmtId="0" fontId="13" fillId="0" borderId="9" xfId="0" applyFont="1" applyBorder="1" applyAlignment="1">
      <alignment horizontal="center" vertical="center"/>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0" xfId="0" applyFont="1" applyAlignment="1">
      <alignment horizontal="center" vertical="center"/>
    </xf>
    <xf numFmtId="0" fontId="13" fillId="0" borderId="5" xfId="0" applyFont="1" applyBorder="1" applyAlignment="1">
      <alignment horizontal="center" vertical="center"/>
    </xf>
    <xf numFmtId="0" fontId="13" fillId="0" borderId="6" xfId="0" applyFont="1" applyBorder="1" applyAlignment="1">
      <alignment horizontal="center" vertical="center"/>
    </xf>
    <xf numFmtId="0" fontId="13" fillId="0" borderId="8"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9" xfId="0" applyFont="1" applyBorder="1" applyAlignment="1">
      <alignment horizontal="center" vertical="center" wrapText="1"/>
    </xf>
    <xf numFmtId="0" fontId="14" fillId="18" borderId="0" xfId="0" applyFont="1" applyFill="1" applyAlignment="1">
      <alignment horizontal="center" vertical="center" textRotation="90" wrapText="1" readingOrder="1"/>
    </xf>
    <xf numFmtId="0" fontId="14" fillId="18" borderId="5" xfId="0" applyFont="1" applyFill="1" applyBorder="1" applyAlignment="1">
      <alignment horizontal="center" vertical="center" textRotation="90" wrapText="1" readingOrder="1"/>
    </xf>
    <xf numFmtId="0" fontId="17" fillId="10" borderId="10" xfId="0" applyFont="1" applyFill="1" applyBorder="1" applyAlignment="1">
      <alignment horizontal="center" vertical="center" wrapText="1" readingOrder="1"/>
    </xf>
    <xf numFmtId="0" fontId="17" fillId="10" borderId="11" xfId="0" applyFont="1" applyFill="1" applyBorder="1" applyAlignment="1">
      <alignment horizontal="center" vertical="center" wrapText="1" readingOrder="1"/>
    </xf>
    <xf numFmtId="0" fontId="17" fillId="10" borderId="12" xfId="0" applyFont="1" applyFill="1" applyBorder="1" applyAlignment="1">
      <alignment horizontal="center" vertical="center" wrapText="1" readingOrder="1"/>
    </xf>
    <xf numFmtId="0" fontId="17" fillId="10" borderId="13" xfId="0" applyFont="1" applyFill="1" applyBorder="1" applyAlignment="1">
      <alignment horizontal="center" vertical="center" wrapText="1" readingOrder="1"/>
    </xf>
    <xf numFmtId="0" fontId="17" fillId="10" borderId="0" xfId="0" applyFont="1" applyFill="1" applyBorder="1" applyAlignment="1">
      <alignment horizontal="center" vertical="center" wrapText="1" readingOrder="1"/>
    </xf>
    <xf numFmtId="0" fontId="17" fillId="10" borderId="14" xfId="0" applyFont="1" applyFill="1" applyBorder="1" applyAlignment="1">
      <alignment horizontal="center" vertical="center" wrapText="1" readingOrder="1"/>
    </xf>
    <xf numFmtId="0" fontId="17" fillId="10" borderId="15" xfId="0" applyFont="1" applyFill="1" applyBorder="1" applyAlignment="1">
      <alignment horizontal="center" vertical="center" wrapText="1" readingOrder="1"/>
    </xf>
    <xf numFmtId="0" fontId="17" fillId="10" borderId="16" xfId="0" applyFont="1" applyFill="1" applyBorder="1" applyAlignment="1">
      <alignment horizontal="center" vertical="center" wrapText="1" readingOrder="1"/>
    </xf>
    <xf numFmtId="0" fontId="17" fillId="10" borderId="17" xfId="0" applyFont="1" applyFill="1" applyBorder="1" applyAlignment="1">
      <alignment horizontal="center" vertical="center" wrapText="1" readingOrder="1"/>
    </xf>
    <xf numFmtId="0" fontId="17" fillId="9" borderId="10" xfId="0" applyFont="1" applyFill="1" applyBorder="1" applyAlignment="1">
      <alignment horizontal="center" vertical="center" wrapText="1" readingOrder="1"/>
    </xf>
    <xf numFmtId="0" fontId="17" fillId="9" borderId="11" xfId="0" applyFont="1" applyFill="1" applyBorder="1" applyAlignment="1">
      <alignment horizontal="center" vertical="center" wrapText="1" readingOrder="1"/>
    </xf>
    <xf numFmtId="0" fontId="17" fillId="9" borderId="12" xfId="0" applyFont="1" applyFill="1" applyBorder="1" applyAlignment="1">
      <alignment horizontal="center" vertical="center" wrapText="1" readingOrder="1"/>
    </xf>
    <xf numFmtId="0" fontId="17" fillId="9" borderId="13" xfId="0" applyFont="1" applyFill="1" applyBorder="1" applyAlignment="1">
      <alignment horizontal="center" vertical="center" wrapText="1" readingOrder="1"/>
    </xf>
    <xf numFmtId="0" fontId="17" fillId="9" borderId="0" xfId="0" applyFont="1" applyFill="1" applyBorder="1" applyAlignment="1">
      <alignment horizontal="center" vertical="center" wrapText="1" readingOrder="1"/>
    </xf>
    <xf numFmtId="0" fontId="17" fillId="9" borderId="14" xfId="0" applyFont="1" applyFill="1" applyBorder="1" applyAlignment="1">
      <alignment horizontal="center" vertical="center" wrapText="1" readingOrder="1"/>
    </xf>
    <xf numFmtId="0" fontId="17" fillId="9" borderId="15" xfId="0" applyFont="1" applyFill="1" applyBorder="1" applyAlignment="1">
      <alignment horizontal="center" vertical="center" wrapText="1" readingOrder="1"/>
    </xf>
    <xf numFmtId="0" fontId="17" fillId="9" borderId="16" xfId="0" applyFont="1" applyFill="1" applyBorder="1" applyAlignment="1">
      <alignment horizontal="center" vertical="center" wrapText="1" readingOrder="1"/>
    </xf>
    <xf numFmtId="0" fontId="17" fillId="9" borderId="17" xfId="0" applyFont="1" applyFill="1" applyBorder="1" applyAlignment="1">
      <alignment horizontal="center" vertical="center" wrapText="1" readingOrder="1"/>
    </xf>
    <xf numFmtId="0" fontId="17" fillId="11" borderId="10" xfId="0" applyFont="1" applyFill="1" applyBorder="1" applyAlignment="1">
      <alignment horizontal="center" vertical="center" wrapText="1" readingOrder="1"/>
    </xf>
    <xf numFmtId="0" fontId="17" fillId="11" borderId="11" xfId="0" applyFont="1" applyFill="1" applyBorder="1" applyAlignment="1">
      <alignment horizontal="center" vertical="center" wrapText="1" readingOrder="1"/>
    </xf>
    <xf numFmtId="0" fontId="17" fillId="11" borderId="12" xfId="0" applyFont="1" applyFill="1" applyBorder="1" applyAlignment="1">
      <alignment horizontal="center" vertical="center" wrapText="1" readingOrder="1"/>
    </xf>
    <xf numFmtId="0" fontId="17" fillId="11" borderId="13" xfId="0" applyFont="1" applyFill="1" applyBorder="1" applyAlignment="1">
      <alignment horizontal="center" vertical="center" wrapText="1" readingOrder="1"/>
    </xf>
    <xf numFmtId="0" fontId="17" fillId="11" borderId="0" xfId="0" applyFont="1" applyFill="1" applyBorder="1" applyAlignment="1">
      <alignment horizontal="center" vertical="center" wrapText="1" readingOrder="1"/>
    </xf>
    <xf numFmtId="0" fontId="17" fillId="11" borderId="14" xfId="0" applyFont="1" applyFill="1" applyBorder="1" applyAlignment="1">
      <alignment horizontal="center" vertical="center" wrapText="1" readingOrder="1"/>
    </xf>
    <xf numFmtId="0" fontId="17" fillId="11" borderId="15" xfId="0" applyFont="1" applyFill="1" applyBorder="1" applyAlignment="1">
      <alignment horizontal="center" vertical="center" wrapText="1" readingOrder="1"/>
    </xf>
    <xf numFmtId="0" fontId="17" fillId="11" borderId="16" xfId="0" applyFont="1" applyFill="1" applyBorder="1" applyAlignment="1">
      <alignment horizontal="center" vertical="center" wrapText="1" readingOrder="1"/>
    </xf>
    <xf numFmtId="0" fontId="17" fillId="11" borderId="17" xfId="0" applyFont="1" applyFill="1" applyBorder="1" applyAlignment="1">
      <alignment horizontal="center" vertical="center" wrapText="1" readingOrder="1"/>
    </xf>
    <xf numFmtId="0" fontId="17" fillId="5" borderId="10" xfId="0" applyFont="1" applyFill="1" applyBorder="1" applyAlignment="1">
      <alignment horizontal="center" vertical="center" wrapText="1" readingOrder="1"/>
    </xf>
    <xf numFmtId="0" fontId="17" fillId="5" borderId="11" xfId="0" applyFont="1" applyFill="1" applyBorder="1" applyAlignment="1">
      <alignment horizontal="center" vertical="center" wrapText="1" readingOrder="1"/>
    </xf>
    <xf numFmtId="0" fontId="17" fillId="5" borderId="12" xfId="0" applyFont="1" applyFill="1" applyBorder="1" applyAlignment="1">
      <alignment horizontal="center" vertical="center" wrapText="1" readingOrder="1"/>
    </xf>
    <xf numFmtId="0" fontId="17" fillId="5" borderId="13" xfId="0" applyFont="1" applyFill="1" applyBorder="1" applyAlignment="1">
      <alignment horizontal="center" vertical="center" wrapText="1" readingOrder="1"/>
    </xf>
    <xf numFmtId="0" fontId="17" fillId="5" borderId="0" xfId="0" applyFont="1" applyFill="1" applyBorder="1" applyAlignment="1">
      <alignment horizontal="center" vertical="center" wrapText="1" readingOrder="1"/>
    </xf>
    <xf numFmtId="0" fontId="17" fillId="5" borderId="14" xfId="0" applyFont="1" applyFill="1" applyBorder="1" applyAlignment="1">
      <alignment horizontal="center" vertical="center" wrapText="1" readingOrder="1"/>
    </xf>
    <xf numFmtId="0" fontId="17" fillId="5" borderId="15" xfId="0" applyFont="1" applyFill="1" applyBorder="1" applyAlignment="1">
      <alignment horizontal="center" vertical="center" wrapText="1" readingOrder="1"/>
    </xf>
    <xf numFmtId="0" fontId="17" fillId="5" borderId="16" xfId="0" applyFont="1" applyFill="1" applyBorder="1" applyAlignment="1">
      <alignment horizontal="center" vertical="center" wrapText="1" readingOrder="1"/>
    </xf>
    <xf numFmtId="0" fontId="17" fillId="5" borderId="17" xfId="0" applyFont="1" applyFill="1" applyBorder="1" applyAlignment="1">
      <alignment horizontal="center" vertical="center" wrapText="1" readingOrder="1"/>
    </xf>
    <xf numFmtId="0" fontId="27" fillId="0" borderId="2" xfId="0" applyFont="1" applyBorder="1" applyAlignment="1">
      <alignment horizontal="center" vertical="center" wrapText="1"/>
    </xf>
    <xf numFmtId="0" fontId="27" fillId="0" borderId="9"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27" fillId="0" borderId="6" xfId="0" applyFont="1" applyBorder="1" applyAlignment="1">
      <alignment horizontal="center" vertical="center"/>
    </xf>
    <xf numFmtId="0" fontId="27" fillId="0" borderId="8" xfId="0" applyFont="1" applyBorder="1" applyAlignment="1">
      <alignment horizontal="center" vertical="center"/>
    </xf>
    <xf numFmtId="0" fontId="27" fillId="0" borderId="7" xfId="0" applyFont="1" applyBorder="1" applyAlignment="1">
      <alignment horizontal="center" vertical="center"/>
    </xf>
    <xf numFmtId="0" fontId="27" fillId="0" borderId="9" xfId="0" applyFont="1" applyBorder="1" applyAlignment="1">
      <alignment horizontal="center" vertical="center" wrapText="1"/>
    </xf>
    <xf numFmtId="0" fontId="26" fillId="9" borderId="10" xfId="0" applyFont="1" applyFill="1" applyBorder="1" applyAlignment="1">
      <alignment horizontal="center" vertical="center" wrapText="1" readingOrder="1"/>
    </xf>
    <xf numFmtId="0" fontId="26" fillId="9" borderId="11" xfId="0" applyFont="1" applyFill="1" applyBorder="1" applyAlignment="1">
      <alignment horizontal="center" vertical="center" wrapText="1" readingOrder="1"/>
    </xf>
    <xf numFmtId="0" fontId="26" fillId="9" borderId="12" xfId="0" applyFont="1" applyFill="1" applyBorder="1" applyAlignment="1">
      <alignment horizontal="center" vertical="center" wrapText="1" readingOrder="1"/>
    </xf>
    <xf numFmtId="0" fontId="26" fillId="9" borderId="13" xfId="0" applyFont="1" applyFill="1" applyBorder="1" applyAlignment="1">
      <alignment horizontal="center" vertical="center" wrapText="1" readingOrder="1"/>
    </xf>
    <xf numFmtId="0" fontId="26" fillId="9" borderId="0" xfId="0" applyFont="1" applyFill="1" applyBorder="1" applyAlignment="1">
      <alignment horizontal="center" vertical="center" wrapText="1" readingOrder="1"/>
    </xf>
    <xf numFmtId="0" fontId="26" fillId="9" borderId="14" xfId="0" applyFont="1" applyFill="1" applyBorder="1" applyAlignment="1">
      <alignment horizontal="center" vertical="center" wrapText="1" readingOrder="1"/>
    </xf>
    <xf numFmtId="0" fontId="26" fillId="9" borderId="15" xfId="0" applyFont="1" applyFill="1" applyBorder="1" applyAlignment="1">
      <alignment horizontal="center" vertical="center" wrapText="1" readingOrder="1"/>
    </xf>
    <xf numFmtId="0" fontId="26" fillId="9" borderId="16" xfId="0" applyFont="1" applyFill="1" applyBorder="1" applyAlignment="1">
      <alignment horizontal="center" vertical="center" wrapText="1" readingOrder="1"/>
    </xf>
    <xf numFmtId="0" fontId="26" fillId="9" borderId="17" xfId="0" applyFont="1" applyFill="1" applyBorder="1" applyAlignment="1">
      <alignment horizontal="center" vertical="center" wrapText="1" readingOrder="1"/>
    </xf>
    <xf numFmtId="0" fontId="27" fillId="0" borderId="4" xfId="0" applyFont="1" applyBorder="1" applyAlignment="1">
      <alignment horizontal="center" vertical="center" wrapText="1"/>
    </xf>
    <xf numFmtId="0" fontId="27" fillId="0" borderId="0" xfId="0" applyFont="1" applyBorder="1" applyAlignment="1">
      <alignment horizontal="center" vertical="center"/>
    </xf>
    <xf numFmtId="0" fontId="26" fillId="10" borderId="10" xfId="0" applyFont="1" applyFill="1" applyBorder="1" applyAlignment="1">
      <alignment horizontal="center" vertical="center" wrapText="1" readingOrder="1"/>
    </xf>
    <xf numFmtId="0" fontId="26" fillId="10" borderId="11" xfId="0" applyFont="1" applyFill="1" applyBorder="1" applyAlignment="1">
      <alignment horizontal="center" vertical="center" wrapText="1" readingOrder="1"/>
    </xf>
    <xf numFmtId="0" fontId="26" fillId="10" borderId="12" xfId="0" applyFont="1" applyFill="1" applyBorder="1" applyAlignment="1">
      <alignment horizontal="center" vertical="center" wrapText="1" readingOrder="1"/>
    </xf>
    <xf numFmtId="0" fontId="26" fillId="10" borderId="13" xfId="0" applyFont="1" applyFill="1" applyBorder="1" applyAlignment="1">
      <alignment horizontal="center" vertical="center" wrapText="1" readingOrder="1"/>
    </xf>
    <xf numFmtId="0" fontId="26" fillId="10" borderId="0" xfId="0" applyFont="1" applyFill="1" applyBorder="1" applyAlignment="1">
      <alignment horizontal="center" vertical="center" wrapText="1" readingOrder="1"/>
    </xf>
    <xf numFmtId="0" fontId="26" fillId="10" borderId="14" xfId="0" applyFont="1" applyFill="1" applyBorder="1" applyAlignment="1">
      <alignment horizontal="center" vertical="center" wrapText="1" readingOrder="1"/>
    </xf>
    <xf numFmtId="0" fontId="26" fillId="10" borderId="15" xfId="0" applyFont="1" applyFill="1" applyBorder="1" applyAlignment="1">
      <alignment horizontal="center" vertical="center" wrapText="1" readingOrder="1"/>
    </xf>
    <xf numFmtId="0" fontId="26" fillId="10" borderId="16" xfId="0" applyFont="1" applyFill="1" applyBorder="1" applyAlignment="1">
      <alignment horizontal="center" vertical="center" wrapText="1" readingOrder="1"/>
    </xf>
    <xf numFmtId="0" fontId="26" fillId="10" borderId="17" xfId="0" applyFont="1" applyFill="1" applyBorder="1" applyAlignment="1">
      <alignment horizontal="center" vertical="center" wrapText="1" readingOrder="1"/>
    </xf>
    <xf numFmtId="0" fontId="26" fillId="5" borderId="10" xfId="0" applyFont="1" applyFill="1" applyBorder="1" applyAlignment="1">
      <alignment horizontal="center" vertical="center" wrapText="1" readingOrder="1"/>
    </xf>
    <xf numFmtId="0" fontId="26" fillId="5" borderId="11" xfId="0" applyFont="1" applyFill="1" applyBorder="1" applyAlignment="1">
      <alignment horizontal="center" vertical="center" wrapText="1" readingOrder="1"/>
    </xf>
    <xf numFmtId="0" fontId="26" fillId="5" borderId="12" xfId="0" applyFont="1" applyFill="1" applyBorder="1" applyAlignment="1">
      <alignment horizontal="center" vertical="center" wrapText="1" readingOrder="1"/>
    </xf>
    <xf numFmtId="0" fontId="26" fillId="5" borderId="13" xfId="0" applyFont="1" applyFill="1" applyBorder="1" applyAlignment="1">
      <alignment horizontal="center" vertical="center" wrapText="1" readingOrder="1"/>
    </xf>
    <xf numFmtId="0" fontId="26" fillId="5" borderId="0" xfId="0" applyFont="1" applyFill="1" applyBorder="1" applyAlignment="1">
      <alignment horizontal="center" vertical="center" wrapText="1" readingOrder="1"/>
    </xf>
    <xf numFmtId="0" fontId="26" fillId="5" borderId="14" xfId="0" applyFont="1" applyFill="1" applyBorder="1" applyAlignment="1">
      <alignment horizontal="center" vertical="center" wrapText="1" readingOrder="1"/>
    </xf>
    <xf numFmtId="0" fontId="26" fillId="5" borderId="15" xfId="0" applyFont="1" applyFill="1" applyBorder="1" applyAlignment="1">
      <alignment horizontal="center" vertical="center" wrapText="1" readingOrder="1"/>
    </xf>
    <xf numFmtId="0" fontId="26" fillId="5" borderId="16" xfId="0" applyFont="1" applyFill="1" applyBorder="1" applyAlignment="1">
      <alignment horizontal="center" vertical="center" wrapText="1" readingOrder="1"/>
    </xf>
    <xf numFmtId="0" fontId="26" fillId="5" borderId="17" xfId="0" applyFont="1" applyFill="1" applyBorder="1" applyAlignment="1">
      <alignment horizontal="center" vertical="center" wrapText="1" readingOrder="1"/>
    </xf>
    <xf numFmtId="0" fontId="26" fillId="11" borderId="10" xfId="0" applyFont="1" applyFill="1" applyBorder="1" applyAlignment="1">
      <alignment horizontal="center" vertical="center" wrapText="1" readingOrder="1"/>
    </xf>
    <xf numFmtId="0" fontId="26" fillId="11" borderId="11" xfId="0" applyFont="1" applyFill="1" applyBorder="1" applyAlignment="1">
      <alignment horizontal="center" vertical="center" wrapText="1" readingOrder="1"/>
    </xf>
    <xf numFmtId="0" fontId="26" fillId="11" borderId="12" xfId="0" applyFont="1" applyFill="1" applyBorder="1" applyAlignment="1">
      <alignment horizontal="center" vertical="center" wrapText="1" readingOrder="1"/>
    </xf>
    <xf numFmtId="0" fontId="26" fillId="11" borderId="13" xfId="0" applyFont="1" applyFill="1" applyBorder="1" applyAlignment="1">
      <alignment horizontal="center" vertical="center" wrapText="1" readingOrder="1"/>
    </xf>
    <xf numFmtId="0" fontId="26" fillId="11" borderId="0" xfId="0" applyFont="1" applyFill="1" applyBorder="1" applyAlignment="1">
      <alignment horizontal="center" vertical="center" wrapText="1" readingOrder="1"/>
    </xf>
    <xf numFmtId="0" fontId="26" fillId="11" borderId="14" xfId="0" applyFont="1" applyFill="1" applyBorder="1" applyAlignment="1">
      <alignment horizontal="center" vertical="center" wrapText="1" readingOrder="1"/>
    </xf>
    <xf numFmtId="0" fontId="26" fillId="11" borderId="15" xfId="0" applyFont="1" applyFill="1" applyBorder="1" applyAlignment="1">
      <alignment horizontal="center" vertical="center" wrapText="1" readingOrder="1"/>
    </xf>
    <xf numFmtId="0" fontId="26" fillId="11" borderId="16" xfId="0" applyFont="1" applyFill="1" applyBorder="1" applyAlignment="1">
      <alignment horizontal="center" vertical="center" wrapText="1" readingOrder="1"/>
    </xf>
    <xf numFmtId="0" fontId="26" fillId="11" borderId="17" xfId="0" applyFont="1" applyFill="1" applyBorder="1" applyAlignment="1">
      <alignment horizontal="center" vertical="center" wrapText="1" readingOrder="1"/>
    </xf>
    <xf numFmtId="0" fontId="64" fillId="18" borderId="20" xfId="0" applyFont="1" applyFill="1" applyBorder="1" applyAlignment="1">
      <alignment horizontal="center" vertical="center" wrapText="1" readingOrder="1"/>
    </xf>
    <xf numFmtId="0" fontId="64" fillId="18" borderId="21" xfId="0" applyFont="1" applyFill="1" applyBorder="1" applyAlignment="1">
      <alignment horizontal="center" vertical="center" wrapText="1" readingOrder="1"/>
    </xf>
    <xf numFmtId="0" fontId="64" fillId="18" borderId="32" xfId="0" applyFont="1" applyFill="1" applyBorder="1" applyAlignment="1">
      <alignment horizontal="center" vertical="center" wrapText="1" readingOrder="1"/>
    </xf>
    <xf numFmtId="0" fontId="56" fillId="18" borderId="20" xfId="0" applyFont="1" applyFill="1" applyBorder="1" applyAlignment="1">
      <alignment horizontal="center" vertical="center" wrapText="1" readingOrder="1"/>
    </xf>
    <xf numFmtId="0" fontId="56" fillId="18" borderId="21" xfId="0" applyFont="1" applyFill="1" applyBorder="1" applyAlignment="1">
      <alignment horizontal="center" vertical="center" wrapText="1" readingOrder="1"/>
    </xf>
    <xf numFmtId="0" fontId="22" fillId="3" borderId="0" xfId="0" applyFont="1" applyFill="1" applyBorder="1" applyAlignment="1">
      <alignment horizontal="justify" vertical="center" wrapText="1"/>
    </xf>
    <xf numFmtId="0" fontId="23" fillId="18" borderId="29" xfId="0" applyFont="1" applyFill="1" applyBorder="1" applyAlignment="1">
      <alignment horizontal="center" vertical="center" wrapText="1" readingOrder="1"/>
    </xf>
    <xf numFmtId="0" fontId="23" fillId="18" borderId="30" xfId="0" applyFont="1" applyFill="1" applyBorder="1" applyAlignment="1">
      <alignment horizontal="center" vertical="center" wrapText="1" readingOrder="1"/>
    </xf>
    <xf numFmtId="0" fontId="23" fillId="3" borderId="27" xfId="0" applyFont="1" applyFill="1" applyBorder="1" applyAlignment="1">
      <alignment horizontal="center" vertical="center" wrapText="1" readingOrder="1"/>
    </xf>
    <xf numFmtId="0" fontId="23" fillId="3" borderId="22" xfId="0" applyFont="1" applyFill="1" applyBorder="1" applyAlignment="1">
      <alignment horizontal="center" vertical="center" wrapText="1" readingOrder="1"/>
    </xf>
    <xf numFmtId="0" fontId="23" fillId="3" borderId="19" xfId="0" applyFont="1" applyFill="1" applyBorder="1" applyAlignment="1">
      <alignment horizontal="center" vertical="center" wrapText="1" readingOrder="1"/>
    </xf>
    <xf numFmtId="0" fontId="23" fillId="3" borderId="18" xfId="0" applyFont="1" applyFill="1" applyBorder="1" applyAlignment="1">
      <alignment horizontal="center" vertical="center" wrapText="1" readingOrder="1"/>
    </xf>
    <xf numFmtId="0" fontId="23" fillId="3" borderId="24" xfId="0" applyFont="1" applyFill="1" applyBorder="1" applyAlignment="1">
      <alignment horizontal="center" vertical="center" wrapText="1" readingOrder="1"/>
    </xf>
    <xf numFmtId="0" fontId="23" fillId="3" borderId="2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69">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ont>
        <name val="Arial Narrow"/>
        <scheme val="none"/>
      </font>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00CD99"/>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139560</xdr:colOff>
      <xdr:row>1</xdr:row>
      <xdr:rowOff>104671</xdr:rowOff>
    </xdr:from>
    <xdr:to>
      <xdr:col>1</xdr:col>
      <xdr:colOff>964259</xdr:colOff>
      <xdr:row>4</xdr:row>
      <xdr:rowOff>69781</xdr:rowOff>
    </xdr:to>
    <xdr:pic>
      <xdr:nvPicPr>
        <xdr:cNvPr id="2" name="Imagen 2" descr="escudo">
          <a:extLst>
            <a:ext uri="{FF2B5EF4-FFF2-40B4-BE49-F238E27FC236}">
              <a16:creationId xmlns:a16="http://schemas.microsoft.com/office/drawing/2014/main" id="{C3AEF26C-EBC0-4BD2-83EC-AF0E403505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610" y="314221"/>
          <a:ext cx="824699" cy="6509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920750</xdr:colOff>
      <xdr:row>3</xdr:row>
      <xdr:rowOff>52387</xdr:rowOff>
    </xdr:from>
    <xdr:to>
      <xdr:col>3</xdr:col>
      <xdr:colOff>746126</xdr:colOff>
      <xdr:row>6</xdr:row>
      <xdr:rowOff>134937</xdr:rowOff>
    </xdr:to>
    <xdr:pic>
      <xdr:nvPicPr>
        <xdr:cNvPr id="2" name="Imagen 1">
          <a:extLst>
            <a:ext uri="{FF2B5EF4-FFF2-40B4-BE49-F238E27FC236}">
              <a16:creationId xmlns:a16="http://schemas.microsoft.com/office/drawing/2014/main" id="{83986E98-DAE3-4EBD-975D-03EBC1966525}"/>
            </a:ext>
          </a:extLst>
        </xdr:cNvPr>
        <xdr:cNvPicPr>
          <a:picLocks noChangeAspect="1"/>
        </xdr:cNvPicPr>
      </xdr:nvPicPr>
      <xdr:blipFill>
        <a:blip xmlns:r="http://schemas.openxmlformats.org/officeDocument/2006/relationships" r:embed="rId1"/>
        <a:stretch>
          <a:fillRect/>
        </a:stretch>
      </xdr:blipFill>
      <xdr:spPr>
        <a:xfrm>
          <a:off x="1547813" y="584200"/>
          <a:ext cx="817563"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10:E222"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formats count="6">
    <format dxfId="9">
      <pivotArea type="all" dataOnly="0" outline="0" fieldPosition="0"/>
    </format>
    <format dxfId="8">
      <pivotArea field="0" type="button" dataOnly="0" labelOnly="1" outline="0" axis="axisRow" fieldPosition="0"/>
    </format>
    <format dxfId="7">
      <pivotArea field="1" type="button" dataOnly="0" labelOnly="1" outline="0" axis="axisRow" fieldPosition="1"/>
    </format>
    <format dxfId="6">
      <pivotArea dataOnly="0" labelOnly="1" outline="0" fieldPosition="0">
        <references count="1">
          <reference field="0" count="0"/>
        </references>
      </pivotArea>
    </format>
    <format dxfId="5">
      <pivotArea dataOnly="0" labelOnly="1" outline="0" fieldPosition="0">
        <references count="2">
          <reference field="0" count="1" selected="0">
            <x v="0"/>
          </reference>
          <reference field="1" count="5">
            <x v="0"/>
            <x v="6"/>
            <x v="7"/>
            <x v="8"/>
            <x v="9"/>
          </reference>
        </references>
      </pivotArea>
    </format>
    <format dxfId="4">
      <pivotArea dataOnly="0" labelOnly="1" outline="0" fieldPosition="0">
        <references count="2">
          <reference field="0" count="1" selected="0">
            <x v="1"/>
          </reference>
          <reference field="1" count="5">
            <x v="1"/>
            <x v="2"/>
            <x v="3"/>
            <x v="4"/>
            <x v="5"/>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10:C220" totalsRowShown="0" headerRowDxfId="3" dataDxfId="2">
  <autoFilter ref="B210:C220"/>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6"/>
  <sheetViews>
    <sheetView zoomScale="120" zoomScaleNormal="120" workbookViewId="0">
      <selection activeCell="C3" sqref="C3"/>
    </sheetView>
  </sheetViews>
  <sheetFormatPr baseColWidth="10" defaultColWidth="11.42578125" defaultRowHeight="15" x14ac:dyDescent="0.25"/>
  <cols>
    <col min="1" max="1" width="2.85546875" style="55" customWidth="1" collapsed="1"/>
    <col min="2" max="3" width="24.7109375" style="55" customWidth="1" collapsed="1"/>
    <col min="4" max="4" width="16" style="55" customWidth="1" collapsed="1"/>
    <col min="5" max="5" width="24.7109375" style="55" customWidth="1" collapsed="1"/>
    <col min="6" max="6" width="27.7109375" style="55" customWidth="1" collapsed="1"/>
    <col min="7" max="8" width="24.7109375" style="55" customWidth="1" collapsed="1"/>
    <col min="9" max="16384" width="11.42578125" style="55" collapsed="1"/>
  </cols>
  <sheetData>
    <row r="1" spans="1:8" ht="15.75" thickBot="1" x14ac:dyDescent="0.3"/>
    <row r="2" spans="1:8" ht="18" x14ac:dyDescent="0.25">
      <c r="B2" s="215" t="s">
        <v>147</v>
      </c>
      <c r="C2" s="216"/>
      <c r="D2" s="216"/>
      <c r="E2" s="216"/>
      <c r="F2" s="216"/>
      <c r="G2" s="216"/>
      <c r="H2" s="217"/>
    </row>
    <row r="3" spans="1:8" x14ac:dyDescent="0.25">
      <c r="B3" s="56"/>
      <c r="C3" s="57"/>
      <c r="D3" s="57"/>
      <c r="E3" s="57"/>
      <c r="F3" s="57"/>
      <c r="G3" s="57"/>
      <c r="H3" s="58"/>
    </row>
    <row r="4" spans="1:8" ht="63" customHeight="1" x14ac:dyDescent="0.25">
      <c r="B4" s="218" t="s">
        <v>205</v>
      </c>
      <c r="C4" s="219"/>
      <c r="D4" s="219"/>
      <c r="E4" s="219"/>
      <c r="F4" s="219"/>
      <c r="G4" s="219"/>
      <c r="H4" s="220"/>
    </row>
    <row r="5" spans="1:8" ht="63" customHeight="1" x14ac:dyDescent="0.25">
      <c r="B5" s="221"/>
      <c r="C5" s="222"/>
      <c r="D5" s="222"/>
      <c r="E5" s="222"/>
      <c r="F5" s="222"/>
      <c r="G5" s="222"/>
      <c r="H5" s="223"/>
    </row>
    <row r="6" spans="1:8" ht="16.5" x14ac:dyDescent="0.25">
      <c r="A6" s="133"/>
      <c r="B6" s="224" t="s">
        <v>145</v>
      </c>
      <c r="C6" s="225"/>
      <c r="D6" s="225"/>
      <c r="E6" s="225"/>
      <c r="F6" s="225"/>
      <c r="G6" s="225"/>
      <c r="H6" s="226"/>
    </row>
    <row r="7" spans="1:8" ht="95.25" customHeight="1" x14ac:dyDescent="0.25">
      <c r="A7" s="133"/>
      <c r="B7" s="233" t="s">
        <v>150</v>
      </c>
      <c r="C7" s="233"/>
      <c r="D7" s="233"/>
      <c r="E7" s="233"/>
      <c r="F7" s="233"/>
      <c r="G7" s="233"/>
      <c r="H7" s="234"/>
    </row>
    <row r="8" spans="1:8" ht="16.5" x14ac:dyDescent="0.25">
      <c r="A8" s="133"/>
      <c r="B8" s="134"/>
      <c r="C8" s="80"/>
      <c r="D8" s="80"/>
      <c r="E8" s="80"/>
      <c r="F8" s="80"/>
      <c r="G8" s="80"/>
      <c r="H8" s="129"/>
    </row>
    <row r="9" spans="1:8" ht="16.5" customHeight="1" x14ac:dyDescent="0.25">
      <c r="A9" s="133"/>
      <c r="B9" s="227" t="s">
        <v>224</v>
      </c>
      <c r="C9" s="227"/>
      <c r="D9" s="227"/>
      <c r="E9" s="227"/>
      <c r="F9" s="227"/>
      <c r="G9" s="227"/>
      <c r="H9" s="228"/>
    </row>
    <row r="10" spans="1:8" ht="16.5" customHeight="1" x14ac:dyDescent="0.25">
      <c r="A10" s="133"/>
      <c r="B10" s="227"/>
      <c r="C10" s="227"/>
      <c r="D10" s="227"/>
      <c r="E10" s="227"/>
      <c r="F10" s="227"/>
      <c r="G10" s="227"/>
      <c r="H10" s="228"/>
    </row>
    <row r="11" spans="1:8" ht="11.45" customHeight="1" x14ac:dyDescent="0.25">
      <c r="A11" s="133"/>
      <c r="B11" s="227"/>
      <c r="C11" s="227"/>
      <c r="D11" s="227"/>
      <c r="E11" s="227"/>
      <c r="F11" s="227"/>
      <c r="G11" s="227"/>
      <c r="H11" s="228"/>
    </row>
    <row r="12" spans="1:8" ht="11.45" customHeight="1" thickBot="1" x14ac:dyDescent="0.3">
      <c r="A12" s="133"/>
      <c r="B12" s="128"/>
      <c r="C12" s="128"/>
      <c r="D12" s="128"/>
      <c r="E12" s="128"/>
      <c r="F12" s="128"/>
      <c r="G12" s="128"/>
      <c r="H12" s="131"/>
    </row>
    <row r="13" spans="1:8" ht="15.6" customHeight="1" thickTop="1" x14ac:dyDescent="0.25">
      <c r="A13" s="133"/>
      <c r="B13" s="128"/>
      <c r="C13" s="235" t="s">
        <v>146</v>
      </c>
      <c r="D13" s="230"/>
      <c r="E13" s="231" t="s">
        <v>183</v>
      </c>
      <c r="F13" s="232"/>
      <c r="G13" s="128"/>
      <c r="H13" s="131"/>
    </row>
    <row r="14" spans="1:8" ht="11.45" customHeight="1" x14ac:dyDescent="0.25">
      <c r="A14" s="133"/>
      <c r="B14" s="128"/>
      <c r="C14" s="205" t="s">
        <v>177</v>
      </c>
      <c r="D14" s="206"/>
      <c r="E14" s="207" t="s">
        <v>182</v>
      </c>
      <c r="F14" s="208"/>
      <c r="G14" s="128"/>
      <c r="H14" s="131"/>
    </row>
    <row r="15" spans="1:8" ht="11.45" customHeight="1" x14ac:dyDescent="0.25">
      <c r="A15" s="133"/>
      <c r="B15" s="128"/>
      <c r="C15" s="205" t="s">
        <v>179</v>
      </c>
      <c r="D15" s="206"/>
      <c r="E15" s="207" t="s">
        <v>181</v>
      </c>
      <c r="F15" s="208"/>
      <c r="G15" s="128"/>
      <c r="H15" s="131"/>
    </row>
    <row r="16" spans="1:8" ht="11.45" customHeight="1" x14ac:dyDescent="0.25">
      <c r="A16" s="133"/>
      <c r="B16" s="128"/>
      <c r="C16" s="205" t="s">
        <v>217</v>
      </c>
      <c r="D16" s="206"/>
      <c r="E16" s="207" t="s">
        <v>221</v>
      </c>
      <c r="F16" s="208"/>
      <c r="G16" s="128"/>
      <c r="H16" s="131"/>
    </row>
    <row r="17" spans="1:8" ht="13.5" customHeight="1" x14ac:dyDescent="0.25">
      <c r="A17" s="133"/>
      <c r="B17" s="128"/>
      <c r="C17" s="205" t="s">
        <v>218</v>
      </c>
      <c r="D17" s="206"/>
      <c r="E17" s="207" t="s">
        <v>180</v>
      </c>
      <c r="F17" s="208"/>
      <c r="G17" s="128"/>
      <c r="H17" s="130"/>
    </row>
    <row r="18" spans="1:8" ht="12.6" customHeight="1" x14ac:dyDescent="0.25">
      <c r="A18" s="133"/>
      <c r="B18" s="128"/>
      <c r="C18" s="205" t="s">
        <v>219</v>
      </c>
      <c r="D18" s="206"/>
      <c r="E18" s="209" t="s">
        <v>222</v>
      </c>
      <c r="F18" s="208"/>
      <c r="G18" s="128"/>
      <c r="H18" s="131"/>
    </row>
    <row r="19" spans="1:8" ht="24" customHeight="1" thickBot="1" x14ac:dyDescent="0.3">
      <c r="A19" s="133"/>
      <c r="B19" s="128"/>
      <c r="C19" s="203" t="s">
        <v>220</v>
      </c>
      <c r="D19" s="204"/>
      <c r="E19" s="210" t="s">
        <v>223</v>
      </c>
      <c r="F19" s="211"/>
      <c r="G19" s="128"/>
      <c r="H19" s="131"/>
    </row>
    <row r="20" spans="1:8" ht="11.45" customHeight="1" thickTop="1" x14ac:dyDescent="0.25">
      <c r="A20" s="133"/>
      <c r="B20" s="128"/>
      <c r="C20" s="135"/>
      <c r="D20" s="135"/>
      <c r="E20" s="135"/>
      <c r="F20" s="135"/>
      <c r="G20" s="128"/>
      <c r="H20" s="131"/>
    </row>
    <row r="21" spans="1:8" ht="27.6" customHeight="1" thickBot="1" x14ac:dyDescent="0.3">
      <c r="A21" s="133"/>
      <c r="B21" s="236" t="s">
        <v>216</v>
      </c>
      <c r="C21" s="237"/>
      <c r="D21" s="237"/>
      <c r="E21" s="237"/>
      <c r="F21" s="237"/>
      <c r="G21" s="237"/>
      <c r="H21" s="238"/>
    </row>
    <row r="22" spans="1:8" ht="15.75" thickTop="1" x14ac:dyDescent="0.25">
      <c r="A22" s="133"/>
      <c r="B22" s="137"/>
      <c r="C22" s="229" t="s">
        <v>146</v>
      </c>
      <c r="D22" s="230"/>
      <c r="E22" s="231" t="s">
        <v>183</v>
      </c>
      <c r="F22" s="232"/>
      <c r="G22" s="135"/>
      <c r="H22" s="136"/>
    </row>
    <row r="23" spans="1:8" ht="13.5" customHeight="1" x14ac:dyDescent="0.25">
      <c r="A23" s="133"/>
      <c r="B23" s="138"/>
      <c r="C23" s="243" t="s">
        <v>177</v>
      </c>
      <c r="D23" s="244"/>
      <c r="E23" s="245" t="s">
        <v>182</v>
      </c>
      <c r="F23" s="246"/>
      <c r="G23" s="75"/>
      <c r="H23" s="132"/>
    </row>
    <row r="24" spans="1:8" ht="13.5" customHeight="1" x14ac:dyDescent="0.25">
      <c r="A24" s="133"/>
      <c r="B24" s="138"/>
      <c r="C24" s="212" t="s">
        <v>178</v>
      </c>
      <c r="D24" s="213"/>
      <c r="E24" s="214" t="s">
        <v>180</v>
      </c>
      <c r="F24" s="208"/>
      <c r="G24" s="75"/>
      <c r="H24" s="132"/>
    </row>
    <row r="25" spans="1:8" ht="13.5" customHeight="1" x14ac:dyDescent="0.25">
      <c r="A25" s="133"/>
      <c r="B25" s="138"/>
      <c r="C25" s="212" t="s">
        <v>179</v>
      </c>
      <c r="D25" s="213"/>
      <c r="E25" s="214" t="s">
        <v>181</v>
      </c>
      <c r="F25" s="208"/>
      <c r="G25" s="75"/>
      <c r="H25" s="132"/>
    </row>
    <row r="26" spans="1:8" ht="23.1" customHeight="1" x14ac:dyDescent="0.25">
      <c r="A26" s="133"/>
      <c r="B26" s="138"/>
      <c r="C26" s="212" t="s">
        <v>148</v>
      </c>
      <c r="D26" s="213"/>
      <c r="E26" s="249" t="s">
        <v>149</v>
      </c>
      <c r="F26" s="250"/>
      <c r="G26" s="75"/>
      <c r="H26" s="132"/>
    </row>
    <row r="27" spans="1:8" ht="69.75" customHeight="1" x14ac:dyDescent="0.25">
      <c r="A27" s="133"/>
      <c r="B27" s="138"/>
      <c r="C27" s="240" t="s">
        <v>2</v>
      </c>
      <c r="D27" s="247"/>
      <c r="E27" s="241" t="s">
        <v>184</v>
      </c>
      <c r="F27" s="242"/>
      <c r="G27" s="75"/>
      <c r="H27" s="76"/>
    </row>
    <row r="28" spans="1:8" ht="34.5" customHeight="1" x14ac:dyDescent="0.25">
      <c r="B28" s="72"/>
      <c r="C28" s="248" t="s">
        <v>3</v>
      </c>
      <c r="D28" s="247"/>
      <c r="E28" s="241" t="s">
        <v>185</v>
      </c>
      <c r="F28" s="242"/>
      <c r="G28" s="75"/>
      <c r="H28" s="76"/>
    </row>
    <row r="29" spans="1:8" ht="27.75" customHeight="1" x14ac:dyDescent="0.25">
      <c r="B29" s="72"/>
      <c r="C29" s="248" t="s">
        <v>42</v>
      </c>
      <c r="D29" s="247"/>
      <c r="E29" s="241" t="s">
        <v>186</v>
      </c>
      <c r="F29" s="242"/>
      <c r="G29" s="75"/>
      <c r="H29" s="76"/>
    </row>
    <row r="30" spans="1:8" ht="28.5" customHeight="1" x14ac:dyDescent="0.25">
      <c r="B30" s="72"/>
      <c r="C30" s="248" t="s">
        <v>1</v>
      </c>
      <c r="D30" s="247"/>
      <c r="E30" s="241" t="s">
        <v>187</v>
      </c>
      <c r="F30" s="242"/>
      <c r="G30" s="75"/>
      <c r="H30" s="76"/>
    </row>
    <row r="31" spans="1:8" ht="72.75" customHeight="1" x14ac:dyDescent="0.25">
      <c r="B31" s="72"/>
      <c r="C31" s="248" t="s">
        <v>48</v>
      </c>
      <c r="D31" s="247"/>
      <c r="E31" s="241" t="s">
        <v>152</v>
      </c>
      <c r="F31" s="242"/>
      <c r="G31" s="75"/>
      <c r="H31" s="76"/>
    </row>
    <row r="32" spans="1:8" ht="64.5" customHeight="1" x14ac:dyDescent="0.25">
      <c r="B32" s="72"/>
      <c r="C32" s="248" t="s">
        <v>151</v>
      </c>
      <c r="D32" s="247"/>
      <c r="E32" s="241" t="s">
        <v>153</v>
      </c>
      <c r="F32" s="242"/>
      <c r="G32" s="75"/>
      <c r="H32" s="76"/>
    </row>
    <row r="33" spans="2:8" ht="71.25" customHeight="1" x14ac:dyDescent="0.25">
      <c r="B33" s="72"/>
      <c r="C33" s="239" t="s">
        <v>154</v>
      </c>
      <c r="D33" s="240"/>
      <c r="E33" s="241" t="s">
        <v>155</v>
      </c>
      <c r="F33" s="242"/>
      <c r="G33" s="75"/>
      <c r="H33" s="76"/>
    </row>
    <row r="34" spans="2:8" ht="55.5" customHeight="1" x14ac:dyDescent="0.25">
      <c r="B34" s="72"/>
      <c r="C34" s="239" t="s">
        <v>46</v>
      </c>
      <c r="D34" s="240"/>
      <c r="E34" s="241" t="s">
        <v>156</v>
      </c>
      <c r="F34" s="242"/>
      <c r="G34" s="75"/>
      <c r="H34" s="76"/>
    </row>
    <row r="35" spans="2:8" ht="42" customHeight="1" x14ac:dyDescent="0.25">
      <c r="B35" s="72"/>
      <c r="C35" s="239" t="s">
        <v>144</v>
      </c>
      <c r="D35" s="240"/>
      <c r="E35" s="241" t="s">
        <v>157</v>
      </c>
      <c r="F35" s="242"/>
      <c r="G35" s="75"/>
      <c r="H35" s="76"/>
    </row>
    <row r="36" spans="2:8" ht="59.25" customHeight="1" x14ac:dyDescent="0.25">
      <c r="B36" s="72"/>
      <c r="C36" s="239" t="s">
        <v>12</v>
      </c>
      <c r="D36" s="240"/>
      <c r="E36" s="241" t="s">
        <v>158</v>
      </c>
      <c r="F36" s="242"/>
      <c r="G36" s="75"/>
      <c r="H36" s="76"/>
    </row>
    <row r="37" spans="2:8" ht="23.25" customHeight="1" x14ac:dyDescent="0.25">
      <c r="B37" s="72"/>
      <c r="C37" s="239" t="s">
        <v>162</v>
      </c>
      <c r="D37" s="240"/>
      <c r="E37" s="241" t="s">
        <v>159</v>
      </c>
      <c r="F37" s="242"/>
      <c r="G37" s="75"/>
      <c r="H37" s="76"/>
    </row>
    <row r="38" spans="2:8" ht="30.75" customHeight="1" x14ac:dyDescent="0.25">
      <c r="B38" s="72"/>
      <c r="C38" s="239" t="s">
        <v>163</v>
      </c>
      <c r="D38" s="240"/>
      <c r="E38" s="241" t="s">
        <v>160</v>
      </c>
      <c r="F38" s="242"/>
      <c r="G38" s="75"/>
      <c r="H38" s="76"/>
    </row>
    <row r="39" spans="2:8" ht="35.25" customHeight="1" x14ac:dyDescent="0.25">
      <c r="B39" s="72"/>
      <c r="C39" s="239" t="s">
        <v>163</v>
      </c>
      <c r="D39" s="240"/>
      <c r="E39" s="241" t="s">
        <v>160</v>
      </c>
      <c r="F39" s="242"/>
      <c r="G39" s="75"/>
      <c r="H39" s="76"/>
    </row>
    <row r="40" spans="2:8" ht="33" customHeight="1" x14ac:dyDescent="0.25">
      <c r="B40" s="72"/>
      <c r="C40" s="239" t="s">
        <v>164</v>
      </c>
      <c r="D40" s="240"/>
      <c r="E40" s="241" t="s">
        <v>161</v>
      </c>
      <c r="F40" s="242"/>
      <c r="G40" s="75"/>
      <c r="H40" s="76"/>
    </row>
    <row r="41" spans="2:8" ht="30" customHeight="1" x14ac:dyDescent="0.25">
      <c r="B41" s="72"/>
      <c r="C41" s="239" t="s">
        <v>165</v>
      </c>
      <c r="D41" s="240"/>
      <c r="E41" s="241" t="s">
        <v>166</v>
      </c>
      <c r="F41" s="242"/>
      <c r="G41" s="75"/>
      <c r="H41" s="76"/>
    </row>
    <row r="42" spans="2:8" ht="35.25" customHeight="1" x14ac:dyDescent="0.25">
      <c r="B42" s="72"/>
      <c r="C42" s="239" t="s">
        <v>167</v>
      </c>
      <c r="D42" s="240"/>
      <c r="E42" s="241" t="s">
        <v>168</v>
      </c>
      <c r="F42" s="242"/>
      <c r="G42" s="75"/>
      <c r="H42" s="76"/>
    </row>
    <row r="43" spans="2:8" ht="31.5" customHeight="1" x14ac:dyDescent="0.25">
      <c r="B43" s="72"/>
      <c r="C43" s="239" t="s">
        <v>169</v>
      </c>
      <c r="D43" s="240"/>
      <c r="E43" s="241" t="s">
        <v>170</v>
      </c>
      <c r="F43" s="242"/>
      <c r="G43" s="75"/>
      <c r="H43" s="76"/>
    </row>
    <row r="44" spans="2:8" ht="35.25" customHeight="1" x14ac:dyDescent="0.25">
      <c r="B44" s="72"/>
      <c r="C44" s="239" t="s">
        <v>171</v>
      </c>
      <c r="D44" s="240"/>
      <c r="E44" s="241" t="s">
        <v>172</v>
      </c>
      <c r="F44" s="242"/>
      <c r="G44" s="75"/>
      <c r="H44" s="76"/>
    </row>
    <row r="45" spans="2:8" ht="59.25" customHeight="1" x14ac:dyDescent="0.25">
      <c r="B45" s="72"/>
      <c r="C45" s="239" t="s">
        <v>29</v>
      </c>
      <c r="D45" s="240"/>
      <c r="E45" s="241" t="s">
        <v>173</v>
      </c>
      <c r="F45" s="242"/>
      <c r="G45" s="75"/>
      <c r="H45" s="76"/>
    </row>
    <row r="46" spans="2:8" ht="29.25" customHeight="1" x14ac:dyDescent="0.25">
      <c r="B46" s="72"/>
      <c r="C46" s="239" t="s">
        <v>175</v>
      </c>
      <c r="D46" s="240"/>
      <c r="E46" s="241" t="s">
        <v>174</v>
      </c>
      <c r="F46" s="242"/>
      <c r="G46" s="75"/>
      <c r="H46" s="76"/>
    </row>
    <row r="47" spans="2:8" ht="82.5" customHeight="1" x14ac:dyDescent="0.25">
      <c r="B47" s="72"/>
      <c r="C47" s="239" t="s">
        <v>39</v>
      </c>
      <c r="D47" s="240"/>
      <c r="E47" s="241" t="s">
        <v>176</v>
      </c>
      <c r="F47" s="242"/>
      <c r="G47" s="75"/>
      <c r="H47" s="76"/>
    </row>
    <row r="48" spans="2:8" ht="46.5" customHeight="1" thickBot="1" x14ac:dyDescent="0.3">
      <c r="B48" s="72"/>
      <c r="C48" s="251"/>
      <c r="D48" s="252"/>
      <c r="E48" s="253"/>
      <c r="F48" s="254"/>
      <c r="G48" s="75"/>
      <c r="H48" s="76"/>
    </row>
    <row r="49" spans="2:8" ht="6.75" customHeight="1" thickTop="1" x14ac:dyDescent="0.25">
      <c r="B49" s="72"/>
      <c r="C49" s="73"/>
      <c r="D49" s="73"/>
      <c r="E49" s="74"/>
      <c r="F49" s="74"/>
      <c r="G49" s="75"/>
      <c r="H49" s="76"/>
    </row>
    <row r="50" spans="2:8" x14ac:dyDescent="0.25">
      <c r="B50" s="72"/>
      <c r="C50" s="123"/>
      <c r="D50" s="123"/>
      <c r="E50" s="123"/>
      <c r="F50" s="123"/>
      <c r="G50" s="75"/>
      <c r="H50" s="76"/>
    </row>
    <row r="51" spans="2:8" ht="21" customHeight="1" x14ac:dyDescent="0.25">
      <c r="B51" s="122" t="s">
        <v>209</v>
      </c>
      <c r="C51" s="123"/>
      <c r="D51" s="123"/>
      <c r="E51" s="123"/>
      <c r="F51" s="123"/>
      <c r="G51" s="123"/>
      <c r="H51" s="124"/>
    </row>
    <row r="52" spans="2:8" ht="20.25" customHeight="1" x14ac:dyDescent="0.25">
      <c r="B52" s="122" t="s">
        <v>210</v>
      </c>
      <c r="C52" s="123"/>
      <c r="D52" s="123"/>
      <c r="E52" s="123"/>
      <c r="F52" s="123"/>
      <c r="G52" s="123"/>
      <c r="H52" s="124"/>
    </row>
    <row r="53" spans="2:8" ht="20.25" customHeight="1" x14ac:dyDescent="0.25">
      <c r="B53" s="122" t="s">
        <v>211</v>
      </c>
      <c r="C53" s="123"/>
      <c r="D53" s="123"/>
      <c r="E53" s="123"/>
      <c r="F53" s="123"/>
      <c r="G53" s="123"/>
      <c r="H53" s="124"/>
    </row>
    <row r="54" spans="2:8" ht="20.25" customHeight="1" x14ac:dyDescent="0.25">
      <c r="B54" s="122" t="s">
        <v>212</v>
      </c>
      <c r="C54" s="123"/>
      <c r="D54" s="123"/>
      <c r="E54" s="123"/>
      <c r="F54" s="123"/>
      <c r="G54" s="123"/>
      <c r="H54" s="124"/>
    </row>
    <row r="55" spans="2:8" ht="14.45" customHeight="1" x14ac:dyDescent="0.25">
      <c r="B55" s="122" t="s">
        <v>213</v>
      </c>
      <c r="C55" s="123"/>
      <c r="D55" s="123"/>
      <c r="E55" s="123"/>
      <c r="F55" s="123"/>
      <c r="G55" s="123"/>
      <c r="H55" s="124"/>
    </row>
    <row r="56" spans="2:8" ht="15.75" thickBot="1" x14ac:dyDescent="0.3">
      <c r="B56" s="77"/>
      <c r="C56" s="78"/>
      <c r="D56" s="78"/>
      <c r="E56" s="78"/>
      <c r="F56" s="78"/>
      <c r="G56" s="78"/>
      <c r="H56" s="79"/>
    </row>
  </sheetData>
  <mergeCells count="74">
    <mergeCell ref="C25:D25"/>
    <mergeCell ref="E25:F25"/>
    <mergeCell ref="E32:F32"/>
    <mergeCell ref="C32:D32"/>
    <mergeCell ref="C35:D35"/>
    <mergeCell ref="E35:F35"/>
    <mergeCell ref="E33:F33"/>
    <mergeCell ref="C33:D33"/>
    <mergeCell ref="C34:D34"/>
    <mergeCell ref="E34:F34"/>
    <mergeCell ref="C45:D45"/>
    <mergeCell ref="E45:F45"/>
    <mergeCell ref="C46:D46"/>
    <mergeCell ref="E46:F46"/>
    <mergeCell ref="C48:D48"/>
    <mergeCell ref="E48:F48"/>
    <mergeCell ref="C47:D47"/>
    <mergeCell ref="E47:F47"/>
    <mergeCell ref="C37:D37"/>
    <mergeCell ref="E37:F37"/>
    <mergeCell ref="C43:D43"/>
    <mergeCell ref="C39:D39"/>
    <mergeCell ref="E39:F39"/>
    <mergeCell ref="C40:D40"/>
    <mergeCell ref="E40:F40"/>
    <mergeCell ref="E43:F43"/>
    <mergeCell ref="E38:F38"/>
    <mergeCell ref="C38:D38"/>
    <mergeCell ref="E44:F44"/>
    <mergeCell ref="C42:D42"/>
    <mergeCell ref="C41:D41"/>
    <mergeCell ref="E41:F41"/>
    <mergeCell ref="E42:F42"/>
    <mergeCell ref="C44:D44"/>
    <mergeCell ref="C36:D36"/>
    <mergeCell ref="E36:F36"/>
    <mergeCell ref="C23:D23"/>
    <mergeCell ref="E23:F23"/>
    <mergeCell ref="C27:D27"/>
    <mergeCell ref="E27:F27"/>
    <mergeCell ref="C31:D31"/>
    <mergeCell ref="C28:D28"/>
    <mergeCell ref="C29:D29"/>
    <mergeCell ref="C30:D30"/>
    <mergeCell ref="E28:F28"/>
    <mergeCell ref="E29:F29"/>
    <mergeCell ref="E30:F30"/>
    <mergeCell ref="E31:F31"/>
    <mergeCell ref="C26:D26"/>
    <mergeCell ref="E26:F26"/>
    <mergeCell ref="C24:D24"/>
    <mergeCell ref="E24:F24"/>
    <mergeCell ref="B2:H2"/>
    <mergeCell ref="B4:H5"/>
    <mergeCell ref="B6:H6"/>
    <mergeCell ref="B9:H11"/>
    <mergeCell ref="C22:D22"/>
    <mergeCell ref="E22:F22"/>
    <mergeCell ref="B7:H7"/>
    <mergeCell ref="C13:D13"/>
    <mergeCell ref="E13:F13"/>
    <mergeCell ref="C14:D14"/>
    <mergeCell ref="C15:D15"/>
    <mergeCell ref="E14:F14"/>
    <mergeCell ref="E15:F15"/>
    <mergeCell ref="B21:H21"/>
    <mergeCell ref="C19:D19"/>
    <mergeCell ref="C18:D18"/>
    <mergeCell ref="C17:D17"/>
    <mergeCell ref="C16:D16"/>
    <mergeCell ref="E16:F16"/>
    <mergeCell ref="E17:F17"/>
    <mergeCell ref="E18:F18"/>
    <mergeCell ref="E19:F19"/>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7" customWidth="1" collapsed="1"/>
    <col min="2" max="16384" width="11.42578125" style="7" collapsed="1"/>
  </cols>
  <sheetData>
    <row r="3" spans="1:1" x14ac:dyDescent="0.2">
      <c r="A3" s="8" t="s">
        <v>14</v>
      </c>
    </row>
    <row r="4" spans="1:1" x14ac:dyDescent="0.2">
      <c r="A4" s="8" t="s">
        <v>15</v>
      </c>
    </row>
    <row r="5" spans="1:1" x14ac:dyDescent="0.2">
      <c r="A5" s="8" t="s">
        <v>16</v>
      </c>
    </row>
    <row r="6" spans="1:1" x14ac:dyDescent="0.2">
      <c r="A6" s="8" t="s">
        <v>10</v>
      </c>
    </row>
    <row r="7" spans="1:1" x14ac:dyDescent="0.2">
      <c r="A7" s="8" t="s">
        <v>9</v>
      </c>
    </row>
    <row r="8" spans="1:1" x14ac:dyDescent="0.2">
      <c r="A8" s="8" t="s">
        <v>19</v>
      </c>
    </row>
    <row r="9" spans="1:1" x14ac:dyDescent="0.2">
      <c r="A9" s="8" t="s">
        <v>20</v>
      </c>
    </row>
    <row r="10" spans="1:1" x14ac:dyDescent="0.2">
      <c r="A10" s="8" t="s">
        <v>22</v>
      </c>
    </row>
    <row r="11" spans="1:1" x14ac:dyDescent="0.2">
      <c r="A11" s="8" t="s">
        <v>23</v>
      </c>
    </row>
    <row r="12" spans="1:1" x14ac:dyDescent="0.2">
      <c r="A12" s="8" t="s">
        <v>25</v>
      </c>
    </row>
    <row r="13" spans="1:1" x14ac:dyDescent="0.2">
      <c r="A13" s="8" t="s">
        <v>26</v>
      </c>
    </row>
    <row r="14" spans="1:1" x14ac:dyDescent="0.2">
      <c r="A14" s="8" t="s">
        <v>27</v>
      </c>
    </row>
    <row r="16" spans="1:1" x14ac:dyDescent="0.2">
      <c r="A16" s="8" t="s">
        <v>30</v>
      </c>
    </row>
    <row r="17" spans="1:1" x14ac:dyDescent="0.2">
      <c r="A17" s="8" t="s">
        <v>31</v>
      </c>
    </row>
    <row r="18" spans="1:1" x14ac:dyDescent="0.2">
      <c r="A18" s="8" t="s">
        <v>32</v>
      </c>
    </row>
    <row r="20" spans="1:1" x14ac:dyDescent="0.2">
      <c r="A20" s="8" t="s">
        <v>40</v>
      </c>
    </row>
    <row r="21" spans="1:1" x14ac:dyDescent="0.2">
      <c r="A21" s="8"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B1:AZ35"/>
  <sheetViews>
    <sheetView showGridLines="0" zoomScale="69" zoomScaleNormal="69" workbookViewId="0">
      <selection activeCell="F12" sqref="F12"/>
    </sheetView>
  </sheetViews>
  <sheetFormatPr baseColWidth="10"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8" t="s">
        <v>236</v>
      </c>
    </row>
    <row r="2" spans="2:52" ht="18" customHeight="1" thickBot="1" x14ac:dyDescent="0.3">
      <c r="B2" s="258"/>
      <c r="C2" s="261" t="s">
        <v>206</v>
      </c>
      <c r="D2" s="262"/>
      <c r="E2" s="262"/>
      <c r="F2" s="149" t="s">
        <v>235</v>
      </c>
      <c r="AZ2" s="148" t="s">
        <v>234</v>
      </c>
    </row>
    <row r="3" spans="2:52" ht="18" customHeight="1" thickBot="1" x14ac:dyDescent="0.3">
      <c r="B3" s="259"/>
      <c r="C3" s="263"/>
      <c r="D3" s="264"/>
      <c r="E3" s="264"/>
      <c r="F3" s="147" t="s">
        <v>233</v>
      </c>
      <c r="AZ3" s="148" t="s">
        <v>232</v>
      </c>
    </row>
    <row r="4" spans="2:52" ht="18" customHeight="1" thickBot="1" x14ac:dyDescent="0.3">
      <c r="B4" s="259"/>
      <c r="C4" s="263"/>
      <c r="D4" s="264"/>
      <c r="E4" s="264"/>
      <c r="F4" s="147" t="s">
        <v>243</v>
      </c>
      <c r="AZ4" s="148" t="s">
        <v>231</v>
      </c>
    </row>
    <row r="5" spans="2:52" ht="18" customHeight="1" thickBot="1" x14ac:dyDescent="0.3">
      <c r="B5" s="260"/>
      <c r="C5" s="265"/>
      <c r="D5" s="266"/>
      <c r="E5" s="266"/>
      <c r="F5" s="147" t="s">
        <v>230</v>
      </c>
      <c r="AZ5" s="143"/>
    </row>
    <row r="6" spans="2:52" ht="18" customHeight="1" thickBot="1" x14ac:dyDescent="0.3">
      <c r="B6" s="146"/>
      <c r="C6" s="145"/>
      <c r="D6" s="145"/>
      <c r="E6" s="145"/>
      <c r="F6" s="144"/>
      <c r="AZ6" s="143"/>
    </row>
    <row r="7" spans="2:52" ht="33.4" customHeight="1" x14ac:dyDescent="0.25">
      <c r="B7" s="191" t="s">
        <v>199</v>
      </c>
      <c r="C7" s="267" t="s">
        <v>263</v>
      </c>
      <c r="D7" s="268"/>
      <c r="E7" s="268"/>
      <c r="F7" s="269"/>
      <c r="AZ7" s="143"/>
    </row>
    <row r="8" spans="2:52" ht="25.9" customHeight="1" thickBot="1" x14ac:dyDescent="0.3">
      <c r="B8" s="141" t="s">
        <v>200</v>
      </c>
      <c r="C8" s="270" t="s">
        <v>264</v>
      </c>
      <c r="D8" s="271"/>
      <c r="E8" s="271"/>
      <c r="F8" s="272"/>
      <c r="AZ8" s="143"/>
    </row>
    <row r="9" spans="2:52" ht="16.5" thickBot="1" x14ac:dyDescent="0.3">
      <c r="B9" s="273"/>
      <c r="C9" s="273"/>
      <c r="D9" s="273"/>
      <c r="E9" s="273"/>
      <c r="F9" s="273"/>
    </row>
    <row r="10" spans="2:52" ht="15.6" customHeight="1" x14ac:dyDescent="0.25">
      <c r="B10" s="255" t="s">
        <v>206</v>
      </c>
      <c r="C10" s="256"/>
      <c r="D10" s="256"/>
      <c r="E10" s="256"/>
      <c r="F10" s="257"/>
    </row>
    <row r="11" spans="2:52" ht="31.5" x14ac:dyDescent="0.25">
      <c r="B11" s="287" t="s">
        <v>198</v>
      </c>
      <c r="C11" s="288"/>
      <c r="D11" s="139" t="s">
        <v>214</v>
      </c>
      <c r="E11" s="139" t="s">
        <v>197</v>
      </c>
      <c r="F11" s="140" t="s">
        <v>208</v>
      </c>
    </row>
    <row r="12" spans="2:52" ht="137.25" customHeight="1" thickBot="1" x14ac:dyDescent="0.3">
      <c r="B12" s="289" t="s">
        <v>265</v>
      </c>
      <c r="C12" s="290"/>
      <c r="D12" s="115" t="s">
        <v>266</v>
      </c>
      <c r="E12" s="115" t="s">
        <v>267</v>
      </c>
      <c r="F12" s="116" t="s">
        <v>268</v>
      </c>
    </row>
    <row r="15" spans="2:52" ht="18" x14ac:dyDescent="0.25">
      <c r="B15" s="291" t="s">
        <v>229</v>
      </c>
      <c r="C15" s="291"/>
      <c r="D15" s="291"/>
      <c r="E15" s="291"/>
      <c r="F15" s="291"/>
    </row>
    <row r="16" spans="2:52" ht="15.75" x14ac:dyDescent="0.25">
      <c r="B16" s="196"/>
    </row>
    <row r="17" spans="2:6" ht="15.75" thickBot="1" x14ac:dyDescent="0.3">
      <c r="B17" s="197"/>
    </row>
    <row r="18" spans="2:6" ht="15.75" x14ac:dyDescent="0.25">
      <c r="B18" s="274" t="s">
        <v>228</v>
      </c>
      <c r="C18" s="275"/>
      <c r="D18" s="275"/>
      <c r="E18" s="275" t="s">
        <v>227</v>
      </c>
      <c r="F18" s="276"/>
    </row>
    <row r="19" spans="2:6" ht="50.1" customHeight="1" x14ac:dyDescent="0.25">
      <c r="B19" s="277" t="s">
        <v>269</v>
      </c>
      <c r="C19" s="278"/>
      <c r="D19" s="279"/>
      <c r="E19" s="283" t="s">
        <v>270</v>
      </c>
      <c r="F19" s="284"/>
    </row>
    <row r="20" spans="2:6" ht="50.1" customHeight="1" x14ac:dyDescent="0.25">
      <c r="B20" s="277"/>
      <c r="C20" s="278"/>
      <c r="D20" s="279"/>
      <c r="E20" s="283"/>
      <c r="F20" s="284"/>
    </row>
    <row r="21" spans="2:6" ht="50.1" customHeight="1" x14ac:dyDescent="0.25">
      <c r="B21" s="277"/>
      <c r="C21" s="278"/>
      <c r="D21" s="279"/>
      <c r="E21" s="283"/>
      <c r="F21" s="284"/>
    </row>
    <row r="22" spans="2:6" ht="50.1" customHeight="1" x14ac:dyDescent="0.25">
      <c r="B22" s="277"/>
      <c r="C22" s="278"/>
      <c r="D22" s="279"/>
      <c r="E22" s="283"/>
      <c r="F22" s="284"/>
    </row>
    <row r="23" spans="2:6" ht="50.1" customHeight="1" x14ac:dyDescent="0.25">
      <c r="B23" s="277"/>
      <c r="C23" s="278"/>
      <c r="D23" s="279"/>
      <c r="E23" s="283"/>
      <c r="F23" s="284"/>
    </row>
    <row r="24" spans="2:6" ht="50.1" customHeight="1" x14ac:dyDescent="0.25">
      <c r="B24" s="277"/>
      <c r="C24" s="278"/>
      <c r="D24" s="279"/>
      <c r="E24" s="283"/>
      <c r="F24" s="284"/>
    </row>
    <row r="25" spans="2:6" ht="50.1" customHeight="1" x14ac:dyDescent="0.25">
      <c r="B25" s="277"/>
      <c r="C25" s="278"/>
      <c r="D25" s="279"/>
      <c r="E25" s="283"/>
      <c r="F25" s="284"/>
    </row>
    <row r="26" spans="2:6" ht="50.1" customHeight="1" thickBot="1" x14ac:dyDescent="0.3">
      <c r="B26" s="277"/>
      <c r="C26" s="278"/>
      <c r="D26" s="279"/>
      <c r="E26" s="283"/>
      <c r="F26" s="284"/>
    </row>
    <row r="27" spans="2:6" ht="15.75" x14ac:dyDescent="0.25">
      <c r="B27" s="274" t="s">
        <v>226</v>
      </c>
      <c r="C27" s="275"/>
      <c r="D27" s="275"/>
      <c r="E27" s="275" t="s">
        <v>225</v>
      </c>
      <c r="F27" s="276"/>
    </row>
    <row r="28" spans="2:6" x14ac:dyDescent="0.25">
      <c r="B28" s="277" t="s">
        <v>271</v>
      </c>
      <c r="C28" s="278"/>
      <c r="D28" s="279"/>
      <c r="E28" s="283" t="s">
        <v>272</v>
      </c>
      <c r="F28" s="284"/>
    </row>
    <row r="29" spans="2:6" x14ac:dyDescent="0.25">
      <c r="B29" s="277"/>
      <c r="C29" s="278"/>
      <c r="D29" s="279"/>
      <c r="E29" s="283"/>
      <c r="F29" s="284"/>
    </row>
    <row r="30" spans="2:6" x14ac:dyDescent="0.25">
      <c r="B30" s="277"/>
      <c r="C30" s="278"/>
      <c r="D30" s="279"/>
      <c r="E30" s="283"/>
      <c r="F30" s="284"/>
    </row>
    <row r="31" spans="2:6" x14ac:dyDescent="0.25">
      <c r="B31" s="277"/>
      <c r="C31" s="278"/>
      <c r="D31" s="279"/>
      <c r="E31" s="283"/>
      <c r="F31" s="284"/>
    </row>
    <row r="32" spans="2:6" x14ac:dyDescent="0.25">
      <c r="B32" s="277"/>
      <c r="C32" s="278"/>
      <c r="D32" s="279"/>
      <c r="E32" s="283"/>
      <c r="F32" s="284"/>
    </row>
    <row r="33" spans="2:6" x14ac:dyDescent="0.25">
      <c r="B33" s="277"/>
      <c r="C33" s="278"/>
      <c r="D33" s="279"/>
      <c r="E33" s="283"/>
      <c r="F33" s="284"/>
    </row>
    <row r="34" spans="2:6" ht="31.5" customHeight="1" thickBot="1" x14ac:dyDescent="0.3">
      <c r="B34" s="280"/>
      <c r="C34" s="281"/>
      <c r="D34" s="282"/>
      <c r="E34" s="285"/>
      <c r="F34" s="286"/>
    </row>
    <row r="35" spans="2:6" x14ac:dyDescent="0.25">
      <c r="B35" s="142"/>
    </row>
  </sheetData>
  <mergeCells count="17">
    <mergeCell ref="B27:D27"/>
    <mergeCell ref="E27:F27"/>
    <mergeCell ref="B28:D34"/>
    <mergeCell ref="E28:F34"/>
    <mergeCell ref="B11:C11"/>
    <mergeCell ref="B12:C12"/>
    <mergeCell ref="B15:F15"/>
    <mergeCell ref="B18:D18"/>
    <mergeCell ref="E18:F18"/>
    <mergeCell ref="B19:D26"/>
    <mergeCell ref="E19:F26"/>
    <mergeCell ref="B10:F10"/>
    <mergeCell ref="B2:B5"/>
    <mergeCell ref="C2:E5"/>
    <mergeCell ref="C7:F7"/>
    <mergeCell ref="C8:F8"/>
    <mergeCell ref="B9:F9"/>
  </mergeCells>
  <dataValidations count="1">
    <dataValidation type="list" allowBlank="1" showInputMessage="1" showErrorMessage="1" sqref="B12:C12">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Q78"/>
  <sheetViews>
    <sheetView showGridLines="0" tabSelected="1" topLeftCell="U17" zoomScale="54" zoomScaleNormal="54" workbookViewId="0">
      <selection activeCell="AI28" sqref="AI28:AK28"/>
    </sheetView>
  </sheetViews>
  <sheetFormatPr baseColWidth="10" defaultColWidth="11.42578125" defaultRowHeight="16.5" x14ac:dyDescent="0.3"/>
  <cols>
    <col min="1" max="1" width="5" style="110" customWidth="1"/>
    <col min="2" max="2" width="4" style="2" bestFit="1" customWidth="1" collapsed="1"/>
    <col min="3" max="3" width="14.140625" style="2" customWidth="1" collapsed="1"/>
    <col min="4" max="4" width="13.140625" style="2" customWidth="1" collapsed="1"/>
    <col min="5" max="5" width="16.140625" style="2" customWidth="1" collapsed="1"/>
    <col min="6" max="6" width="32.42578125" style="1" customWidth="1" collapsed="1"/>
    <col min="7" max="7" width="19" style="5" customWidth="1" collapsed="1"/>
    <col min="8" max="8" width="17.85546875" style="1" customWidth="1" collapsed="1"/>
    <col min="9" max="9" width="16.5703125" style="1" customWidth="1" collapsed="1"/>
    <col min="10" max="10" width="6.28515625" style="1" bestFit="1" customWidth="1" collapsed="1"/>
    <col min="11" max="11" width="27.28515625" style="1" bestFit="1" customWidth="1" collapsed="1"/>
    <col min="12" max="12" width="30.5703125" style="1" hidden="1" customWidth="1" collapsed="1"/>
    <col min="13" max="13" width="17.5703125" style="1" customWidth="1" collapsed="1"/>
    <col min="14" max="14" width="6.28515625" style="1" bestFit="1" customWidth="1" collapsed="1"/>
    <col min="15" max="15" width="16" style="1" customWidth="1" collapsed="1"/>
    <col min="16" max="16" width="5.85546875" style="1" customWidth="1" collapsed="1"/>
    <col min="17" max="17" width="46.42578125" style="1" customWidth="1" collapsed="1"/>
    <col min="18" max="18" width="15.140625" style="1" bestFit="1" customWidth="1" collapsed="1"/>
    <col min="19" max="19" width="6.85546875" style="1" customWidth="1" collapsed="1"/>
    <col min="20" max="20" width="5" style="1" customWidth="1" collapsed="1"/>
    <col min="21" max="21" width="5.5703125" style="1" customWidth="1" collapsed="1"/>
    <col min="22" max="22" width="7.140625" style="1" customWidth="1" collapsed="1"/>
    <col min="23" max="23" width="6.7109375" style="1" customWidth="1" collapsed="1"/>
    <col min="24" max="24" width="7.5703125" style="1" customWidth="1" collapsed="1"/>
    <col min="25" max="25" width="38.28515625" style="1" hidden="1" customWidth="1" collapsed="1"/>
    <col min="26" max="26" width="8.7109375" style="1" customWidth="1" collapsed="1"/>
    <col min="27" max="27" width="10.42578125" style="1" customWidth="1" collapsed="1"/>
    <col min="28" max="28" width="9.28515625" style="1" customWidth="1" collapsed="1"/>
    <col min="29" max="29" width="9.140625" style="1" customWidth="1" collapsed="1"/>
    <col min="30" max="30" width="8.42578125" style="1" customWidth="1" collapsed="1"/>
    <col min="31" max="31" width="7.28515625" style="1" customWidth="1" collapsed="1"/>
    <col min="32" max="32" width="46.42578125" style="1" customWidth="1" collapsed="1"/>
    <col min="33" max="33" width="18.85546875" style="109" customWidth="1" collapsed="1"/>
    <col min="34" max="34" width="16.85546875" style="1" customWidth="1" collapsed="1"/>
    <col min="35" max="35" width="14.85546875" style="1" customWidth="1" collapsed="1"/>
    <col min="36" max="36" width="18.5703125" style="1" customWidth="1" collapsed="1"/>
    <col min="37" max="37" width="21" style="1" customWidth="1" collapsed="1"/>
    <col min="38" max="16384" width="11.42578125" style="1" collapsed="1"/>
  </cols>
  <sheetData>
    <row r="1" spans="1:69" s="82" customFormat="1" ht="14.25" x14ac:dyDescent="0.2">
      <c r="B1" s="81"/>
      <c r="C1" s="81"/>
      <c r="D1" s="81"/>
      <c r="E1" s="81"/>
      <c r="G1" s="83"/>
      <c r="AG1" s="107"/>
    </row>
    <row r="2" spans="1:69" s="82" customFormat="1" ht="14.25" x14ac:dyDescent="0.2">
      <c r="B2" s="81"/>
      <c r="C2" s="81"/>
      <c r="D2" s="81"/>
      <c r="E2" s="81"/>
      <c r="G2" s="83"/>
      <c r="AG2" s="107"/>
    </row>
    <row r="3" spans="1:69" s="82" customFormat="1" ht="15" thickBot="1" x14ac:dyDescent="0.25">
      <c r="B3" s="81"/>
      <c r="C3" s="81"/>
      <c r="D3" s="81"/>
      <c r="E3" s="81"/>
      <c r="G3" s="83"/>
      <c r="AG3" s="107"/>
    </row>
    <row r="4" spans="1:69" s="82" customFormat="1" ht="14.45" customHeight="1" x14ac:dyDescent="0.2">
      <c r="B4" s="352"/>
      <c r="C4" s="353"/>
      <c r="D4" s="353"/>
      <c r="E4" s="353"/>
      <c r="F4" s="346" t="s">
        <v>215</v>
      </c>
      <c r="G4" s="347"/>
      <c r="H4" s="347"/>
      <c r="I4" s="347"/>
      <c r="J4" s="347"/>
      <c r="K4" s="347"/>
      <c r="L4" s="347"/>
      <c r="M4" s="347"/>
      <c r="N4" s="347"/>
      <c r="O4" s="347"/>
      <c r="P4" s="347"/>
      <c r="Q4" s="347"/>
      <c r="R4" s="347"/>
      <c r="S4" s="347"/>
      <c r="T4" s="347"/>
      <c r="U4" s="347"/>
      <c r="V4" s="347"/>
      <c r="W4" s="347"/>
      <c r="X4" s="347"/>
      <c r="Y4" s="347"/>
      <c r="Z4" s="347"/>
      <c r="AA4" s="347"/>
      <c r="AB4" s="347"/>
      <c r="AC4" s="347"/>
      <c r="AD4" s="347"/>
      <c r="AE4" s="347"/>
      <c r="AF4" s="347"/>
      <c r="AG4" s="347"/>
      <c r="AH4" s="347"/>
      <c r="AI4" s="347"/>
      <c r="AJ4" s="344" t="s">
        <v>201</v>
      </c>
      <c r="AK4" s="345"/>
    </row>
    <row r="5" spans="1:69" s="82" customFormat="1" ht="14.45" customHeight="1" x14ac:dyDescent="0.2">
      <c r="B5" s="354"/>
      <c r="C5" s="355"/>
      <c r="D5" s="355"/>
      <c r="E5" s="355"/>
      <c r="F5" s="348"/>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2" t="s">
        <v>202</v>
      </c>
      <c r="AK5" s="343"/>
    </row>
    <row r="6" spans="1:69" ht="16.5" customHeight="1" x14ac:dyDescent="0.3">
      <c r="B6" s="354"/>
      <c r="C6" s="355"/>
      <c r="D6" s="355"/>
      <c r="E6" s="355"/>
      <c r="F6" s="348"/>
      <c r="G6" s="349"/>
      <c r="H6" s="349"/>
      <c r="I6" s="349"/>
      <c r="J6" s="349"/>
      <c r="K6" s="349"/>
      <c r="L6" s="349"/>
      <c r="M6" s="349"/>
      <c r="N6" s="349"/>
      <c r="O6" s="349"/>
      <c r="P6" s="349"/>
      <c r="Q6" s="349"/>
      <c r="R6" s="349"/>
      <c r="S6" s="349"/>
      <c r="T6" s="349"/>
      <c r="U6" s="349"/>
      <c r="V6" s="349"/>
      <c r="W6" s="349"/>
      <c r="X6" s="349"/>
      <c r="Y6" s="349"/>
      <c r="Z6" s="349"/>
      <c r="AA6" s="349"/>
      <c r="AB6" s="349"/>
      <c r="AC6" s="349"/>
      <c r="AD6" s="349"/>
      <c r="AE6" s="349"/>
      <c r="AF6" s="349"/>
      <c r="AG6" s="349"/>
      <c r="AH6" s="349"/>
      <c r="AI6" s="349"/>
      <c r="AJ6" s="342" t="s">
        <v>203</v>
      </c>
      <c r="AK6" s="343"/>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row>
    <row r="7" spans="1:69" ht="17.100000000000001" customHeight="1" thickBot="1" x14ac:dyDescent="0.35">
      <c r="B7" s="356"/>
      <c r="C7" s="357"/>
      <c r="D7" s="357"/>
      <c r="E7" s="357"/>
      <c r="F7" s="350"/>
      <c r="G7" s="351"/>
      <c r="H7" s="351"/>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40" t="s">
        <v>204</v>
      </c>
      <c r="AK7" s="341"/>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row>
    <row r="8" spans="1:69" ht="12.6" customHeight="1" thickBot="1" x14ac:dyDescent="0.35">
      <c r="B8" s="13"/>
      <c r="C8" s="14"/>
      <c r="D8" s="13"/>
      <c r="E8" s="13"/>
      <c r="F8" s="6"/>
      <c r="G8" s="12"/>
      <c r="H8" s="6"/>
      <c r="I8" s="6"/>
      <c r="J8" s="6"/>
      <c r="K8" s="6"/>
      <c r="L8" s="6"/>
      <c r="M8" s="6"/>
      <c r="N8" s="6"/>
      <c r="O8" s="6"/>
      <c r="P8" s="6"/>
      <c r="Q8" s="6"/>
      <c r="R8" s="6"/>
      <c r="S8" s="6"/>
      <c r="T8" s="6"/>
      <c r="U8" s="6"/>
      <c r="V8" s="6"/>
      <c r="W8" s="6"/>
      <c r="X8" s="6"/>
      <c r="Y8" s="6"/>
      <c r="Z8" s="6"/>
      <c r="AA8" s="6"/>
      <c r="AB8" s="6"/>
      <c r="AC8" s="6"/>
      <c r="AD8" s="6"/>
      <c r="AE8" s="6"/>
      <c r="AF8" s="6"/>
      <c r="AG8" s="108"/>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row>
    <row r="9" spans="1:69" s="85" customFormat="1" ht="28.5" customHeight="1" x14ac:dyDescent="0.35">
      <c r="A9" s="150"/>
      <c r="B9" s="361" t="s">
        <v>199</v>
      </c>
      <c r="C9" s="362"/>
      <c r="D9" s="367" t="s">
        <v>263</v>
      </c>
      <c r="E9" s="367"/>
      <c r="F9" s="367"/>
      <c r="G9" s="367"/>
      <c r="H9" s="367"/>
      <c r="I9" s="367"/>
      <c r="J9" s="367"/>
      <c r="K9" s="367"/>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8"/>
      <c r="AL9" s="84"/>
      <c r="AM9" s="84"/>
      <c r="AN9" s="84"/>
      <c r="AO9" s="84"/>
      <c r="AP9" s="84"/>
      <c r="AQ9" s="84"/>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row>
    <row r="10" spans="1:69" s="85" customFormat="1" ht="28.5" customHeight="1" x14ac:dyDescent="0.35">
      <c r="A10" s="150"/>
      <c r="B10" s="363" t="s">
        <v>207</v>
      </c>
      <c r="C10" s="364"/>
      <c r="D10" s="369" t="s">
        <v>266</v>
      </c>
      <c r="E10" s="369"/>
      <c r="F10" s="369"/>
      <c r="G10" s="369"/>
      <c r="H10" s="369"/>
      <c r="I10" s="369"/>
      <c r="J10" s="369"/>
      <c r="K10" s="369"/>
      <c r="L10" s="369"/>
      <c r="M10" s="369"/>
      <c r="N10" s="369"/>
      <c r="O10" s="369"/>
      <c r="P10" s="369"/>
      <c r="Q10" s="369"/>
      <c r="R10" s="369"/>
      <c r="S10" s="369"/>
      <c r="T10" s="369"/>
      <c r="U10" s="369"/>
      <c r="V10" s="369"/>
      <c r="W10" s="369"/>
      <c r="X10" s="369"/>
      <c r="Y10" s="369"/>
      <c r="Z10" s="369"/>
      <c r="AA10" s="369"/>
      <c r="AB10" s="369"/>
      <c r="AC10" s="369"/>
      <c r="AD10" s="369"/>
      <c r="AE10" s="369"/>
      <c r="AF10" s="369"/>
      <c r="AG10" s="369"/>
      <c r="AH10" s="369"/>
      <c r="AI10" s="369"/>
      <c r="AJ10" s="369"/>
      <c r="AK10" s="370"/>
      <c r="AL10" s="84"/>
      <c r="AM10" s="84"/>
      <c r="AN10" s="84"/>
      <c r="AO10" s="84"/>
      <c r="AP10" s="84"/>
      <c r="AQ10" s="84"/>
      <c r="AR10" s="84"/>
      <c r="AS10" s="84"/>
      <c r="AT10" s="84"/>
      <c r="AU10" s="84"/>
      <c r="AV10" s="84"/>
      <c r="AW10" s="84"/>
      <c r="AX10" s="84"/>
      <c r="AY10" s="84"/>
      <c r="AZ10" s="84"/>
      <c r="BA10" s="84"/>
      <c r="BB10" s="84"/>
      <c r="BC10" s="84"/>
      <c r="BD10" s="84"/>
      <c r="BE10" s="84"/>
      <c r="BF10" s="84"/>
      <c r="BG10" s="84"/>
      <c r="BH10" s="84"/>
      <c r="BI10" s="84"/>
      <c r="BJ10" s="84"/>
      <c r="BK10" s="84"/>
      <c r="BL10" s="84"/>
      <c r="BM10" s="84"/>
      <c r="BN10" s="84"/>
      <c r="BO10" s="84"/>
      <c r="BP10" s="84"/>
      <c r="BQ10" s="84"/>
    </row>
    <row r="11" spans="1:69" s="85" customFormat="1" ht="28.5" customHeight="1" thickBot="1" x14ac:dyDescent="0.4">
      <c r="B11" s="365" t="s">
        <v>200</v>
      </c>
      <c r="C11" s="366"/>
      <c r="D11" s="371" t="s">
        <v>264</v>
      </c>
      <c r="E11" s="371"/>
      <c r="F11" s="371"/>
      <c r="G11" s="371"/>
      <c r="H11" s="371"/>
      <c r="I11" s="371"/>
      <c r="J11" s="371"/>
      <c r="K11" s="371"/>
      <c r="L11" s="371"/>
      <c r="M11" s="371"/>
      <c r="N11" s="371"/>
      <c r="O11" s="371"/>
      <c r="P11" s="371"/>
      <c r="Q11" s="371"/>
      <c r="R11" s="371"/>
      <c r="S11" s="371"/>
      <c r="T11" s="371"/>
      <c r="U11" s="371"/>
      <c r="V11" s="371"/>
      <c r="W11" s="371"/>
      <c r="X11" s="371"/>
      <c r="Y11" s="371"/>
      <c r="Z11" s="371"/>
      <c r="AA11" s="371"/>
      <c r="AB11" s="371"/>
      <c r="AC11" s="371"/>
      <c r="AD11" s="371"/>
      <c r="AE11" s="371"/>
      <c r="AF11" s="371"/>
      <c r="AG11" s="371"/>
      <c r="AH11" s="371"/>
      <c r="AI11" s="371"/>
      <c r="AJ11" s="371"/>
      <c r="AK11" s="372"/>
      <c r="AL11" s="84"/>
      <c r="AM11" s="84"/>
      <c r="AN11" s="84"/>
      <c r="AO11" s="84"/>
      <c r="AP11" s="84"/>
      <c r="AQ11" s="84"/>
      <c r="AR11" s="84"/>
      <c r="AS11" s="84"/>
      <c r="AT11" s="84"/>
      <c r="AU11" s="84"/>
      <c r="AV11" s="84"/>
      <c r="AW11" s="84"/>
      <c r="AX11" s="84"/>
      <c r="AY11" s="84"/>
      <c r="AZ11" s="84"/>
      <c r="BA11" s="84"/>
      <c r="BB11" s="84"/>
      <c r="BC11" s="84"/>
      <c r="BD11" s="84"/>
      <c r="BE11" s="84"/>
      <c r="BF11" s="84"/>
      <c r="BG11" s="84"/>
      <c r="BH11" s="84"/>
      <c r="BI11" s="84"/>
      <c r="BJ11" s="84"/>
      <c r="BK11" s="84"/>
      <c r="BL11" s="84"/>
      <c r="BM11" s="84"/>
      <c r="BN11" s="84"/>
      <c r="BO11" s="84"/>
      <c r="BP11" s="84"/>
      <c r="BQ11" s="84"/>
    </row>
    <row r="12" spans="1:69" s="85" customFormat="1" ht="15" customHeight="1" x14ac:dyDescent="0.35">
      <c r="B12" s="358"/>
      <c r="C12" s="359"/>
      <c r="D12" s="359"/>
      <c r="E12" s="359"/>
      <c r="F12" s="359"/>
      <c r="G12" s="359"/>
      <c r="H12" s="359"/>
      <c r="I12" s="359"/>
      <c r="J12" s="359"/>
      <c r="K12" s="359"/>
      <c r="L12" s="359"/>
      <c r="M12" s="359"/>
      <c r="N12" s="359"/>
      <c r="O12" s="359"/>
      <c r="P12" s="359"/>
      <c r="Q12" s="359"/>
      <c r="R12" s="359"/>
      <c r="S12" s="359"/>
      <c r="T12" s="359"/>
      <c r="U12" s="359"/>
      <c r="V12" s="359"/>
      <c r="W12" s="359"/>
      <c r="X12" s="359"/>
      <c r="Y12" s="359"/>
      <c r="Z12" s="359"/>
      <c r="AA12" s="359"/>
      <c r="AB12" s="359"/>
      <c r="AC12" s="359"/>
      <c r="AD12" s="359"/>
      <c r="AE12" s="359"/>
      <c r="AF12" s="359"/>
      <c r="AG12" s="359"/>
      <c r="AH12" s="359"/>
      <c r="AI12" s="359"/>
      <c r="AJ12" s="359"/>
      <c r="AK12" s="360"/>
      <c r="AL12" s="84"/>
      <c r="AM12" s="84"/>
      <c r="AN12" s="84"/>
      <c r="AO12" s="84"/>
      <c r="AP12" s="84"/>
      <c r="AQ12" s="84"/>
      <c r="AR12" s="84"/>
      <c r="AS12" s="84"/>
      <c r="AT12" s="84"/>
      <c r="AU12" s="84"/>
      <c r="AV12" s="84"/>
      <c r="AW12" s="84"/>
      <c r="AX12" s="84"/>
      <c r="AY12" s="84"/>
      <c r="AZ12" s="84"/>
      <c r="BA12" s="84"/>
      <c r="BB12" s="84"/>
      <c r="BC12" s="84"/>
      <c r="BD12" s="84"/>
      <c r="BE12" s="84"/>
      <c r="BF12" s="84"/>
      <c r="BG12" s="84"/>
      <c r="BH12" s="84"/>
      <c r="BI12" s="84"/>
      <c r="BJ12" s="84"/>
      <c r="BK12" s="84"/>
      <c r="BL12" s="84"/>
      <c r="BM12" s="84"/>
      <c r="BN12" s="84"/>
      <c r="BO12" s="84"/>
      <c r="BP12" s="84"/>
      <c r="BQ12" s="84"/>
    </row>
    <row r="13" spans="1:69" ht="18" x14ac:dyDescent="0.3">
      <c r="B13" s="334" t="s">
        <v>121</v>
      </c>
      <c r="C13" s="335"/>
      <c r="D13" s="335"/>
      <c r="E13" s="335"/>
      <c r="F13" s="335"/>
      <c r="G13" s="335"/>
      <c r="H13" s="335"/>
      <c r="I13" s="335" t="s">
        <v>122</v>
      </c>
      <c r="J13" s="335"/>
      <c r="K13" s="335"/>
      <c r="L13" s="335"/>
      <c r="M13" s="335"/>
      <c r="N13" s="335"/>
      <c r="O13" s="335"/>
      <c r="P13" s="335" t="s">
        <v>123</v>
      </c>
      <c r="Q13" s="335"/>
      <c r="R13" s="335"/>
      <c r="S13" s="335"/>
      <c r="T13" s="335"/>
      <c r="U13" s="335"/>
      <c r="V13" s="335"/>
      <c r="W13" s="335"/>
      <c r="X13" s="335"/>
      <c r="Y13" s="335" t="s">
        <v>124</v>
      </c>
      <c r="Z13" s="335"/>
      <c r="AA13" s="335"/>
      <c r="AB13" s="335"/>
      <c r="AC13" s="335"/>
      <c r="AD13" s="335"/>
      <c r="AE13" s="335"/>
      <c r="AF13" s="335" t="s">
        <v>34</v>
      </c>
      <c r="AG13" s="335"/>
      <c r="AH13" s="335"/>
      <c r="AI13" s="335"/>
      <c r="AJ13" s="335"/>
      <c r="AK13" s="33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row>
    <row r="14" spans="1:69" ht="16.5" customHeight="1" x14ac:dyDescent="0.3">
      <c r="B14" s="311" t="s">
        <v>0</v>
      </c>
      <c r="C14" s="308" t="s">
        <v>2</v>
      </c>
      <c r="D14" s="309" t="s">
        <v>3</v>
      </c>
      <c r="E14" s="309" t="s">
        <v>42</v>
      </c>
      <c r="F14" s="308" t="s">
        <v>1</v>
      </c>
      <c r="G14" s="309" t="s">
        <v>48</v>
      </c>
      <c r="H14" s="309" t="s">
        <v>117</v>
      </c>
      <c r="I14" s="309" t="s">
        <v>33</v>
      </c>
      <c r="J14" s="308" t="s">
        <v>5</v>
      </c>
      <c r="K14" s="309" t="s">
        <v>78</v>
      </c>
      <c r="L14" s="309" t="s">
        <v>83</v>
      </c>
      <c r="M14" s="309" t="s">
        <v>43</v>
      </c>
      <c r="N14" s="308" t="s">
        <v>5</v>
      </c>
      <c r="O14" s="309" t="s">
        <v>46</v>
      </c>
      <c r="P14" s="312" t="s">
        <v>11</v>
      </c>
      <c r="Q14" s="309" t="s">
        <v>144</v>
      </c>
      <c r="R14" s="309" t="s">
        <v>12</v>
      </c>
      <c r="S14" s="309" t="s">
        <v>8</v>
      </c>
      <c r="T14" s="309"/>
      <c r="U14" s="309"/>
      <c r="V14" s="309"/>
      <c r="W14" s="309"/>
      <c r="X14" s="309"/>
      <c r="Y14" s="312" t="s">
        <v>120</v>
      </c>
      <c r="Z14" s="312" t="s">
        <v>44</v>
      </c>
      <c r="AA14" s="312" t="s">
        <v>5</v>
      </c>
      <c r="AB14" s="312" t="s">
        <v>45</v>
      </c>
      <c r="AC14" s="312" t="s">
        <v>5</v>
      </c>
      <c r="AD14" s="312" t="s">
        <v>47</v>
      </c>
      <c r="AE14" s="312" t="s">
        <v>29</v>
      </c>
      <c r="AF14" s="309" t="s">
        <v>34</v>
      </c>
      <c r="AG14" s="309" t="s">
        <v>35</v>
      </c>
      <c r="AH14" s="309" t="s">
        <v>36</v>
      </c>
      <c r="AI14" s="309" t="s">
        <v>38</v>
      </c>
      <c r="AJ14" s="309" t="s">
        <v>37</v>
      </c>
      <c r="AK14" s="310" t="s">
        <v>39</v>
      </c>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row>
    <row r="15" spans="1:69" s="4" customFormat="1" ht="94.5" customHeight="1" x14ac:dyDescent="0.3">
      <c r="A15" s="110"/>
      <c r="B15" s="311"/>
      <c r="C15" s="308"/>
      <c r="D15" s="309"/>
      <c r="E15" s="309"/>
      <c r="F15" s="308"/>
      <c r="G15" s="309"/>
      <c r="H15" s="309"/>
      <c r="I15" s="309"/>
      <c r="J15" s="308"/>
      <c r="K15" s="309"/>
      <c r="L15" s="309"/>
      <c r="M15" s="308"/>
      <c r="N15" s="308"/>
      <c r="O15" s="309"/>
      <c r="P15" s="312"/>
      <c r="Q15" s="309"/>
      <c r="R15" s="309"/>
      <c r="S15" s="114" t="s">
        <v>13</v>
      </c>
      <c r="T15" s="114" t="s">
        <v>17</v>
      </c>
      <c r="U15" s="114" t="s">
        <v>28</v>
      </c>
      <c r="V15" s="114" t="s">
        <v>18</v>
      </c>
      <c r="W15" s="114" t="s">
        <v>21</v>
      </c>
      <c r="X15" s="114" t="s">
        <v>24</v>
      </c>
      <c r="Y15" s="312"/>
      <c r="Z15" s="312"/>
      <c r="AA15" s="312"/>
      <c r="AB15" s="312"/>
      <c r="AC15" s="312"/>
      <c r="AD15" s="312"/>
      <c r="AE15" s="312"/>
      <c r="AF15" s="309"/>
      <c r="AG15" s="309"/>
      <c r="AH15" s="309"/>
      <c r="AI15" s="309"/>
      <c r="AJ15" s="309"/>
      <c r="AK15" s="310"/>
      <c r="AL15" s="10"/>
      <c r="AM15" s="10"/>
      <c r="AN15" s="10"/>
      <c r="AO15" s="10"/>
      <c r="AP15" s="10"/>
      <c r="AQ15" s="10"/>
      <c r="AR15" s="10"/>
      <c r="AS15" s="10"/>
      <c r="AT15" s="10"/>
      <c r="AU15" s="10"/>
      <c r="AV15" s="10"/>
      <c r="AW15" s="10"/>
      <c r="AX15" s="10"/>
      <c r="AY15" s="10"/>
      <c r="AZ15" s="10"/>
      <c r="BA15" s="10"/>
      <c r="BB15" s="10"/>
      <c r="BC15" s="10"/>
      <c r="BD15" s="10"/>
      <c r="BE15" s="10"/>
      <c r="BF15" s="10"/>
      <c r="BG15" s="10"/>
      <c r="BH15" s="10"/>
      <c r="BI15" s="10"/>
      <c r="BJ15" s="10"/>
      <c r="BK15" s="10"/>
      <c r="BL15" s="10"/>
      <c r="BM15" s="10"/>
      <c r="BN15" s="10"/>
      <c r="BO15" s="10"/>
      <c r="BP15" s="10"/>
      <c r="BQ15" s="10"/>
    </row>
    <row r="16" spans="1:69" s="3" customFormat="1" ht="113.45" customHeight="1" x14ac:dyDescent="0.25">
      <c r="B16" s="299">
        <v>1</v>
      </c>
      <c r="C16" s="292" t="s">
        <v>196</v>
      </c>
      <c r="D16" s="292" t="s">
        <v>244</v>
      </c>
      <c r="E16" s="292" t="s">
        <v>245</v>
      </c>
      <c r="F16" s="300" t="s">
        <v>246</v>
      </c>
      <c r="G16" s="292" t="s">
        <v>189</v>
      </c>
      <c r="H16" s="295">
        <v>35</v>
      </c>
      <c r="I16" s="298" t="str">
        <f>IF(H16&lt;=0,"",IF(H16&lt;=2,"Muy Baja",IF(H16&lt;=24,"Baja",IF(H16&lt;=500,"Media",IF(H16&lt;=5000,"Alta","Muy Alta")))))</f>
        <v>Media</v>
      </c>
      <c r="J16" s="304">
        <f>IF(I16="","",IF(I16="Muy Baja",0.2,IF(I16="Baja",0.4,IF(I16="Media",0.6,IF(I16="Alta",0.8,IF(I16="Muy Alta",1,))))))</f>
        <v>0.6</v>
      </c>
      <c r="K16" s="305" t="s">
        <v>136</v>
      </c>
      <c r="L16" s="304" t="str">
        <f ca="1">IF(NOT(ISERROR(MATCH(K16,'Tabla Impacto'!$B$222:$B$224,0))),'Tabla Impacto'!$F$224&amp;"Por favor no seleccionar los criterios de impacto(Afectación Económica o presupuestal y Pérdida Reputacional)",K16)</f>
        <v xml:space="preserve">     El riesgo afecta la imagen de la entidad con algunos usuarios de relevancia frente al logro de los objetivos</v>
      </c>
      <c r="M16" s="298" t="str">
        <f ca="1">IF(OR(L16='Tabla Impacto'!$C$12,L16='Tabla Impacto'!$D$12),"Leve",IF(OR(L16='Tabla Impacto'!$C$13,L16='Tabla Impacto'!$D$13),"Menor",IF(OR(L16='Tabla Impacto'!$C$14,L16='Tabla Impacto'!$D$14),"Moderado",IF(OR(L16='Tabla Impacto'!$C$15,L16='Tabla Impacto'!$D$15),"Mayor",IF(OR(L16='Tabla Impacto'!$C$16,L16='Tabla Impacto'!$D$16),"Catastrófico","")))))</f>
        <v>Moderado</v>
      </c>
      <c r="N16" s="304">
        <f ca="1">IF(M16="","",IF(M16="Leve",0.2,IF(M16="Menor",0.4,IF(M16="Moderado",0.6,IF(M16="Mayor",0.8,IF(M16="Catastrófico",1,))))))</f>
        <v>0.6</v>
      </c>
      <c r="O16" s="303" t="str">
        <f ca="1">IF(OR(AND(I16="Muy Baja",M16="Leve"),AND(I16="Muy Baja",M16="Menor"),AND(I16="Baja",M16="Leve")),"Bajo",IF(OR(AND(I16="Muy baja",M16="Moderado"),AND(I16="Baja",M16="Menor"),AND(I16="Baja",M16="Moderado"),AND(I16="Media",M16="Leve"),AND(I16="Media",M16="Menor"),AND(I16="Media",M16="Moderado"),AND(I16="Alta",M16="Leve"),AND(I16="Alta",M16="Menor")),"Moderado",IF(OR(AND(I16="Muy Baja",M16="Mayor"),AND(I16="Baja",M16="Mayor"),AND(I16="Media",M16="Mayor"),AND(I16="Alta",M16="Moderado"),AND(I16="Alta",M16="Mayor"),AND(I16="Muy Alta",M16="Leve"),AND(I16="Muy Alta",M16="Menor"),AND(I16="Muy Alta",M16="Moderado"),AND(I16="Muy Alta",M16="Mayor")),"Alto",IF(OR(AND(I16="Muy Baja",M16="Catastrófico"),AND(I16="Baja",M16="Catastrófico"),AND(I16="Media",M16="Catastrófico"),AND(I16="Alta",M16="Catastrófico"),AND(I16="Muy Alta",M16="Catastrófico")),"Extremo",""))))</f>
        <v>Moderado</v>
      </c>
      <c r="P16" s="113">
        <v>1</v>
      </c>
      <c r="Q16" s="96" t="s">
        <v>247</v>
      </c>
      <c r="R16" s="97" t="s">
        <v>4</v>
      </c>
      <c r="S16" s="98" t="s">
        <v>14</v>
      </c>
      <c r="T16" s="98" t="s">
        <v>9</v>
      </c>
      <c r="U16" s="89" t="str">
        <f t="shared" ref="U16:U17" si="0">IF(AND(S16="Preventivo",T16="Automático"),"50%",IF(AND(S16="Preventivo",T16="Manual"),"40%",IF(AND(S16="Detectivo",T16="Automático"),"40%",IF(AND(S16="Detectivo",T16="Manual"),"30%",IF(AND(S16="Correctivo",T16="Automático"),"35%",IF(AND(S16="Correctivo",T16="Manual"),"25%",""))))))</f>
        <v>40%</v>
      </c>
      <c r="V16" s="98" t="s">
        <v>19</v>
      </c>
      <c r="W16" s="98" t="s">
        <v>22</v>
      </c>
      <c r="X16" s="98" t="s">
        <v>110</v>
      </c>
      <c r="Y16" s="100">
        <f>IFERROR(IF(R16="Probabilidad",(J16-(+J16*U16)),IF(R16="Impacto",J16,"")),"")</f>
        <v>0.36</v>
      </c>
      <c r="Z16" s="195" t="str">
        <f>IFERROR(IF(Y16="","",IF(Y16&lt;=0.2,"Muy Baja",IF(Y16&lt;=0.4,"Baja",IF(Y16&lt;=0.6,"Media",IF(Y16&lt;=0.8,"Alta","Muy Alta"))))),"")</f>
        <v>Baja</v>
      </c>
      <c r="AA16" s="99">
        <f>+Y16</f>
        <v>0.36</v>
      </c>
      <c r="AB16" s="195" t="str">
        <f ca="1">IFERROR(IF(AC16="","",IF(AC16&lt;=0.2,"Leve",IF(AC16&lt;=0.4,"Menor",IF(AC16&lt;=0.6,"Moderado",IF(AC16&lt;=0.8,"Mayor","Catastrófico"))))),"")</f>
        <v>Moderado</v>
      </c>
      <c r="AC16" s="99">
        <f ca="1">IFERROR(IF(R16="Impacto",(N16-(+N16*U16)),IF(R16="Probabilidad",N16,"")),"")</f>
        <v>0.6</v>
      </c>
      <c r="AD16" s="102" t="str">
        <f ca="1">IFERROR(IF(OR(AND(Z16="Muy Baja",AB16="Leve"),AND(Z16="Muy Baja",AB16="Menor"),AND(Z16="Baja",AB16="Leve")),"Bajo",IF(OR(AND(Z16="Muy baja",AB16="Moderado"),AND(Z16="Baja",AB16="Menor"),AND(Z16="Baja",AB16="Moderado"),AND(Z16="Media",AB16="Leve"),AND(Z16="Media",AB16="Menor"),AND(Z16="Media",AB16="Moderado"),AND(Z16="Alta",AB16="Leve"),AND(Z16="Alta",AB16="Menor")),"Moderado",IF(OR(AND(Z16="Muy Baja",AB16="Mayor"),AND(Z16="Baja",AB16="Mayor"),AND(Z16="Media",AB16="Mayor"),AND(Z16="Alta",AB16="Moderado"),AND(Z16="Alta",AB16="Mayor"),AND(Z16="Muy Alta",AB16="Leve"),AND(Z16="Muy Alta",AB16="Menor"),AND(Z16="Muy Alta",AB16="Moderado"),AND(Z16="Muy Alta",AB16="Mayor")),"Alto",IF(OR(AND(Z16="Muy Baja",AB16="Catastrófico"),AND(Z16="Baja",AB16="Catastrófico"),AND(Z16="Media",AB16="Catastrófico"),AND(Z16="Alta",AB16="Catastrófico"),AND(Z16="Muy Alta",AB16="Catastrófico")),"Extremo","")))),"")</f>
        <v>Moderado</v>
      </c>
      <c r="AE16" s="98" t="s">
        <v>118</v>
      </c>
      <c r="AF16" s="192" t="s">
        <v>249</v>
      </c>
      <c r="AG16" s="192" t="s">
        <v>250</v>
      </c>
      <c r="AH16" s="93">
        <v>44377</v>
      </c>
      <c r="AI16" s="202" t="s">
        <v>273</v>
      </c>
      <c r="AJ16" s="199" t="s">
        <v>274</v>
      </c>
      <c r="AK16" s="201" t="s">
        <v>275</v>
      </c>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row>
    <row r="17" spans="2:69" ht="132" customHeight="1" x14ac:dyDescent="0.3">
      <c r="B17" s="299"/>
      <c r="C17" s="293"/>
      <c r="D17" s="293"/>
      <c r="E17" s="293"/>
      <c r="F17" s="301"/>
      <c r="G17" s="293"/>
      <c r="H17" s="296"/>
      <c r="I17" s="298"/>
      <c r="J17" s="304"/>
      <c r="K17" s="306"/>
      <c r="L17" s="304">
        <f ca="1">IF(NOT(ISERROR(MATCH(K17,_xlfn.ANCHORARRAY(F28),0))),J30&amp;"Por favor no seleccionar los criterios de impacto",K17)</f>
        <v>0</v>
      </c>
      <c r="M17" s="298"/>
      <c r="N17" s="304"/>
      <c r="O17" s="303"/>
      <c r="P17" s="113">
        <v>2</v>
      </c>
      <c r="Q17" s="96" t="s">
        <v>248</v>
      </c>
      <c r="R17" s="97" t="s">
        <v>4</v>
      </c>
      <c r="S17" s="98" t="s">
        <v>14</v>
      </c>
      <c r="T17" s="98" t="s">
        <v>9</v>
      </c>
      <c r="U17" s="89" t="str">
        <f t="shared" si="0"/>
        <v>40%</v>
      </c>
      <c r="V17" s="98" t="s">
        <v>19</v>
      </c>
      <c r="W17" s="98" t="s">
        <v>22</v>
      </c>
      <c r="X17" s="98" t="s">
        <v>110</v>
      </c>
      <c r="Y17" s="100">
        <f>IFERROR(IF(AND(R16="Probabilidad",R17="Probabilidad"),(AA16-(+AA16*U17)),IF(R17="Probabilidad",(J16-(+J16*U17)),IF(R17="Impacto",AA16,""))),"")</f>
        <v>0.216</v>
      </c>
      <c r="Z17" s="195" t="str">
        <f t="shared" ref="Z17" si="1">IFERROR(IF(Y17="","",IF(Y17&lt;=0.2,"Muy Baja",IF(Y17&lt;=0.4,"Baja",IF(Y17&lt;=0.6,"Media",IF(Y17&lt;=0.8,"Alta","Muy Alta"))))),"")</f>
        <v>Baja</v>
      </c>
      <c r="AA17" s="99">
        <f t="shared" ref="AA17" si="2">+Y17</f>
        <v>0.216</v>
      </c>
      <c r="AB17" s="195" t="str">
        <f t="shared" ref="AB17" ca="1" si="3">IFERROR(IF(AC17="","",IF(AC17&lt;=0.2,"Leve",IF(AC17&lt;=0.4,"Menor",IF(AC17&lt;=0.6,"Moderado",IF(AC17&lt;=0.8,"Mayor","Catastrófico"))))),"")</f>
        <v>Moderado</v>
      </c>
      <c r="AC17" s="99">
        <f ca="1">IFERROR(IF(AND(R16="Impacto",R17="Impacto"),(AC16-(+AC16*U17)),IF(R17="Impacto",($N$16-(+$N$16*U17)),IF(R17="Probabilidad",AC16,""))),"")</f>
        <v>0.6</v>
      </c>
      <c r="AD17" s="102" t="str">
        <f t="shared" ref="AD17" ca="1" si="4">IFERROR(IF(OR(AND(Z17="Muy Baja",AB17="Leve"),AND(Z17="Muy Baja",AB17="Menor"),AND(Z17="Baja",AB17="Leve")),"Bajo",IF(OR(AND(Z17="Muy baja",AB17="Moderado"),AND(Z17="Baja",AB17="Menor"),AND(Z17="Baja",AB17="Moderado"),AND(Z17="Media",AB17="Leve"),AND(Z17="Media",AB17="Menor"),AND(Z17="Media",AB17="Moderado"),AND(Z17="Alta",AB17="Leve"),AND(Z17="Alta",AB17="Menor")),"Moderado",IF(OR(AND(Z17="Muy Baja",AB17="Mayor"),AND(Z17="Baja",AB17="Mayor"),AND(Z17="Media",AB17="Mayor"),AND(Z17="Alta",AB17="Moderado"),AND(Z17="Alta",AB17="Mayor"),AND(Z17="Muy Alta",AB17="Leve"),AND(Z17="Muy Alta",AB17="Menor"),AND(Z17="Muy Alta",AB17="Moderado"),AND(Z17="Muy Alta",AB17="Mayor")),"Alto",IF(OR(AND(Z17="Muy Baja",AB17="Catastrófico"),AND(Z17="Baja",AB17="Catastrófico"),AND(Z17="Media",AB17="Catastrófico"),AND(Z17="Alta",AB17="Catastrófico"),AND(Z17="Muy Alta",AB17="Catastrófico")),"Extremo","")))),"")</f>
        <v>Moderado</v>
      </c>
      <c r="AE17" s="98" t="s">
        <v>118</v>
      </c>
      <c r="AF17" s="193" t="s">
        <v>251</v>
      </c>
      <c r="AG17" s="192" t="s">
        <v>252</v>
      </c>
      <c r="AH17" s="93">
        <v>44377</v>
      </c>
      <c r="AI17" s="202" t="s">
        <v>276</v>
      </c>
      <c r="AJ17" s="199" t="s">
        <v>277</v>
      </c>
      <c r="AK17" s="201" t="s">
        <v>275</v>
      </c>
      <c r="AL17" s="6"/>
      <c r="AM17" s="6"/>
      <c r="AN17" s="6"/>
      <c r="AO17" s="6"/>
      <c r="AP17" s="6"/>
      <c r="AQ17" s="6"/>
      <c r="AR17" s="6"/>
      <c r="AS17" s="6"/>
      <c r="AT17" s="6"/>
      <c r="AU17" s="6"/>
      <c r="AV17" s="6"/>
      <c r="AW17" s="6"/>
      <c r="AX17" s="6"/>
      <c r="AY17" s="6"/>
      <c r="AZ17" s="6"/>
      <c r="BA17" s="6"/>
      <c r="BB17" s="6"/>
      <c r="BC17" s="6"/>
      <c r="BD17" s="6"/>
      <c r="BE17" s="6"/>
      <c r="BF17" s="6"/>
      <c r="BG17" s="6"/>
      <c r="BH17" s="6"/>
      <c r="BI17" s="6"/>
      <c r="BJ17" s="6"/>
      <c r="BK17" s="6"/>
      <c r="BL17" s="6"/>
      <c r="BM17" s="6"/>
      <c r="BN17" s="6"/>
      <c r="BO17" s="6"/>
      <c r="BP17" s="6"/>
      <c r="BQ17" s="6"/>
    </row>
    <row r="18" spans="2:69" ht="24" hidden="1" customHeight="1" x14ac:dyDescent="0.3">
      <c r="B18" s="299"/>
      <c r="C18" s="293"/>
      <c r="D18" s="293"/>
      <c r="E18" s="293"/>
      <c r="F18" s="301"/>
      <c r="G18" s="293"/>
      <c r="H18" s="296"/>
      <c r="I18" s="298"/>
      <c r="J18" s="304"/>
      <c r="K18" s="306"/>
      <c r="L18" s="304">
        <f ca="1">IF(NOT(ISERROR(MATCH(K18,_xlfn.ANCHORARRAY(F29),0))),J31&amp;"Por favor no seleccionar los criterios de impacto",K18)</f>
        <v>0</v>
      </c>
      <c r="M18" s="298"/>
      <c r="N18" s="304"/>
      <c r="O18" s="303"/>
      <c r="P18" s="113">
        <v>3</v>
      </c>
      <c r="Q18" s="103"/>
      <c r="R18" s="97" t="str">
        <f>IF(OR(S18="Preventivo",S18="Detectivo"),"Probabilidad",IF(S18="Correctivo","Impacto",""))</f>
        <v/>
      </c>
      <c r="S18" s="98"/>
      <c r="T18" s="98"/>
      <c r="U18" s="99" t="str">
        <f t="shared" ref="U18:U21" si="5">IF(AND(S18="Preventivo",T18="Automático"),"50%",IF(AND(S18="Preventivo",T18="Manual"),"40%",IF(AND(S18="Detectivo",T18="Automático"),"40%",IF(AND(S18="Detectivo",T18="Manual"),"30%",IF(AND(S18="Correctivo",T18="Automático"),"35%",IF(AND(S18="Correctivo",T18="Manual"),"25%",""))))))</f>
        <v/>
      </c>
      <c r="V18" s="98"/>
      <c r="W18" s="98"/>
      <c r="X18" s="98"/>
      <c r="Y18" s="100" t="str">
        <f>IFERROR(IF(AND(R17="Probabilidad",R18="Probabilidad"),(AA17-(+AA17*U18)),IF(AND(R17="Impacto",R18="Probabilidad"),(AA16-(+AA16*U18)),IF(R18="Impacto",AA17,""))),"")</f>
        <v/>
      </c>
      <c r="Z18" s="101" t="str">
        <f t="shared" ref="Z18:Z75" si="6">IFERROR(IF(Y18="","",IF(Y18&lt;=0.2,"Muy Baja",IF(Y18&lt;=0.4,"Baja",IF(Y18&lt;=0.6,"Media",IF(Y18&lt;=0.8,"Alta","Muy Alta"))))),"")</f>
        <v/>
      </c>
      <c r="AA18" s="99" t="str">
        <f t="shared" ref="AA18:AA21" si="7">+Y18</f>
        <v/>
      </c>
      <c r="AB18" s="101" t="str">
        <f t="shared" ref="AB18:AB75" si="8">IFERROR(IF(AC18="","",IF(AC18&lt;=0.2,"Leve",IF(AC18&lt;=0.4,"Menor",IF(AC18&lt;=0.6,"Moderado",IF(AC18&lt;=0.8,"Mayor","Catastrófico"))))),"")</f>
        <v/>
      </c>
      <c r="AC18" s="99" t="str">
        <f>IFERROR(IF(AND(R17="Impacto",R18="Impacto"),(AC17-(+AC17*U18)),IF(AND(R17="Probabilidad",R18="Impacto"),(AC16-(+AC16*U18)),IF(R18="Probabilidad",AC17,""))),"")</f>
        <v/>
      </c>
      <c r="AD18" s="102" t="str">
        <f t="shared" ref="AD18:AD21" si="9">IFERROR(IF(OR(AND(Z18="Muy Baja",AB18="Leve"),AND(Z18="Muy Baja",AB18="Menor"),AND(Z18="Baja",AB18="Leve")),"Bajo",IF(OR(AND(Z18="Muy baja",AB18="Moderado"),AND(Z18="Baja",AB18="Menor"),AND(Z18="Baja",AB18="Moderado"),AND(Z18="Media",AB18="Leve"),AND(Z18="Media",AB18="Menor"),AND(Z18="Media",AB18="Moderado"),AND(Z18="Alta",AB18="Leve"),AND(Z18="Alta",AB18="Menor")),"Moderado",IF(OR(AND(Z18="Muy Baja",AB18="Mayor"),AND(Z18="Baja",AB18="Mayor"),AND(Z18="Media",AB18="Mayor"),AND(Z18="Alta",AB18="Moderado"),AND(Z18="Alta",AB18="Mayor"),AND(Z18="Muy Alta",AB18="Leve"),AND(Z18="Muy Alta",AB18="Menor"),AND(Z18="Muy Alta",AB18="Moderado"),AND(Z18="Muy Alta",AB18="Mayor")),"Alto",IF(OR(AND(Z18="Muy Baja",AB18="Catastrófico"),AND(Z18="Baja",AB18="Catastrófico"),AND(Z18="Media",AB18="Catastrófico"),AND(Z18="Alta",AB18="Catastrófico"),AND(Z18="Muy Alta",AB18="Catastrófico")),"Extremo","")))),"")</f>
        <v/>
      </c>
      <c r="AE18" s="98"/>
      <c r="AF18" s="192"/>
      <c r="AG18" s="192"/>
      <c r="AH18" s="200"/>
      <c r="AI18" s="93">
        <v>44469</v>
      </c>
      <c r="AJ18" s="192"/>
      <c r="AK18" s="194">
        <v>1</v>
      </c>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row>
    <row r="19" spans="2:69" ht="24" hidden="1" customHeight="1" x14ac:dyDescent="0.3">
      <c r="B19" s="299"/>
      <c r="C19" s="293"/>
      <c r="D19" s="293"/>
      <c r="E19" s="293"/>
      <c r="F19" s="301"/>
      <c r="G19" s="293"/>
      <c r="H19" s="296"/>
      <c r="I19" s="298"/>
      <c r="J19" s="304"/>
      <c r="K19" s="306"/>
      <c r="L19" s="304">
        <f ca="1">IF(NOT(ISERROR(MATCH(K19,_xlfn.ANCHORARRAY(F30),0))),J32&amp;"Por favor no seleccionar los criterios de impacto",K19)</f>
        <v>0</v>
      </c>
      <c r="M19" s="298"/>
      <c r="N19" s="304"/>
      <c r="O19" s="303"/>
      <c r="P19" s="113">
        <v>4</v>
      </c>
      <c r="Q19" s="96"/>
      <c r="R19" s="97" t="str">
        <f t="shared" ref="R19:R22" si="10">IF(OR(S19="Preventivo",S19="Detectivo"),"Probabilidad",IF(S19="Correctivo","Impacto",""))</f>
        <v/>
      </c>
      <c r="S19" s="98"/>
      <c r="T19" s="98"/>
      <c r="U19" s="99" t="str">
        <f t="shared" si="5"/>
        <v/>
      </c>
      <c r="V19" s="98"/>
      <c r="W19" s="98"/>
      <c r="X19" s="98"/>
      <c r="Y19" s="100" t="str">
        <f t="shared" ref="Y19:Y21" si="11">IFERROR(IF(AND(R18="Probabilidad",R19="Probabilidad"),(AA18-(+AA18*U19)),IF(AND(R18="Impacto",R19="Probabilidad"),(AA17-(+AA17*U19)),IF(R19="Impacto",AA18,""))),"")</f>
        <v/>
      </c>
      <c r="Z19" s="101" t="str">
        <f t="shared" si="6"/>
        <v/>
      </c>
      <c r="AA19" s="99" t="str">
        <f t="shared" si="7"/>
        <v/>
      </c>
      <c r="AB19" s="101" t="str">
        <f t="shared" si="8"/>
        <v/>
      </c>
      <c r="AC19" s="99" t="str">
        <f t="shared" ref="AC19:AC21" si="12">IFERROR(IF(AND(R18="Impacto",R19="Impacto"),(AC18-(+AC18*U19)),IF(AND(R18="Probabilidad",R19="Impacto"),(AC17-(+AC17*U19)),IF(R19="Probabilidad",AC18,""))),"")</f>
        <v/>
      </c>
      <c r="AD19" s="102" t="str">
        <f>IFERROR(IF(OR(AND(Z19="Muy Baja",AB19="Leve"),AND(Z19="Muy Baja",AB19="Menor"),AND(Z19="Baja",AB19="Leve")),"Bajo",IF(OR(AND(Z19="Muy baja",AB19="Moderado"),AND(Z19="Baja",AB19="Menor"),AND(Z19="Baja",AB19="Moderado"),AND(Z19="Media",AB19="Leve"),AND(Z19="Media",AB19="Menor"),AND(Z19="Media",AB19="Moderado"),AND(Z19="Alta",AB19="Leve"),AND(Z19="Alta",AB19="Menor")),"Moderado",IF(OR(AND(Z19="Muy Baja",AB19="Mayor"),AND(Z19="Baja",AB19="Mayor"),AND(Z19="Media",AB19="Mayor"),AND(Z19="Alta",AB19="Moderado"),AND(Z19="Alta",AB19="Mayor"),AND(Z19="Muy Alta",AB19="Leve"),AND(Z19="Muy Alta",AB19="Menor"),AND(Z19="Muy Alta",AB19="Moderado"),AND(Z19="Muy Alta",AB19="Mayor")),"Alto",IF(OR(AND(Z19="Muy Baja",AB19="Catastrófico"),AND(Z19="Baja",AB19="Catastrófico"),AND(Z19="Media",AB19="Catastrófico"),AND(Z19="Alta",AB19="Catastrófico"),AND(Z19="Muy Alta",AB19="Catastrófico")),"Extremo","")))),"")</f>
        <v/>
      </c>
      <c r="AE19" s="98"/>
      <c r="AF19" s="192"/>
      <c r="AG19" s="192"/>
      <c r="AH19" s="200"/>
      <c r="AI19" s="93">
        <v>44469</v>
      </c>
      <c r="AJ19" s="192"/>
      <c r="AK19" s="194">
        <v>1</v>
      </c>
      <c r="AL19" s="6"/>
      <c r="AM19" s="6"/>
      <c r="AN19" s="6"/>
      <c r="AO19" s="6"/>
      <c r="AP19" s="6"/>
      <c r="AQ19" s="6"/>
      <c r="AR19" s="6"/>
      <c r="AS19" s="6"/>
      <c r="AT19" s="6"/>
      <c r="AU19" s="6"/>
      <c r="AV19" s="6"/>
      <c r="AW19" s="6"/>
      <c r="AX19" s="6"/>
      <c r="AY19" s="6"/>
      <c r="AZ19" s="6"/>
      <c r="BA19" s="6"/>
      <c r="BB19" s="6"/>
      <c r="BC19" s="6"/>
      <c r="BD19" s="6"/>
      <c r="BE19" s="6"/>
      <c r="BF19" s="6"/>
      <c r="BG19" s="6"/>
      <c r="BH19" s="6"/>
      <c r="BI19" s="6"/>
      <c r="BJ19" s="6"/>
      <c r="BK19" s="6"/>
      <c r="BL19" s="6"/>
      <c r="BM19" s="6"/>
      <c r="BN19" s="6"/>
      <c r="BO19" s="6"/>
      <c r="BP19" s="6"/>
      <c r="BQ19" s="6"/>
    </row>
    <row r="20" spans="2:69" ht="24" hidden="1" customHeight="1" x14ac:dyDescent="0.3">
      <c r="B20" s="299"/>
      <c r="C20" s="293"/>
      <c r="D20" s="293"/>
      <c r="E20" s="293"/>
      <c r="F20" s="301"/>
      <c r="G20" s="293"/>
      <c r="H20" s="296"/>
      <c r="I20" s="298"/>
      <c r="J20" s="304"/>
      <c r="K20" s="306"/>
      <c r="L20" s="304">
        <f ca="1">IF(NOT(ISERROR(MATCH(K20,_xlfn.ANCHORARRAY(F31),0))),J33&amp;"Por favor no seleccionar los criterios de impacto",K20)</f>
        <v>0</v>
      </c>
      <c r="M20" s="298"/>
      <c r="N20" s="304"/>
      <c r="O20" s="303"/>
      <c r="P20" s="113">
        <v>5</v>
      </c>
      <c r="Q20" s="96"/>
      <c r="R20" s="97" t="str">
        <f t="shared" si="10"/>
        <v/>
      </c>
      <c r="S20" s="98"/>
      <c r="T20" s="98"/>
      <c r="U20" s="99" t="str">
        <f t="shared" si="5"/>
        <v/>
      </c>
      <c r="V20" s="98"/>
      <c r="W20" s="98"/>
      <c r="X20" s="98"/>
      <c r="Y20" s="100" t="str">
        <f t="shared" si="11"/>
        <v/>
      </c>
      <c r="Z20" s="101" t="str">
        <f t="shared" si="6"/>
        <v/>
      </c>
      <c r="AA20" s="99" t="str">
        <f t="shared" si="7"/>
        <v/>
      </c>
      <c r="AB20" s="101" t="str">
        <f t="shared" si="8"/>
        <v/>
      </c>
      <c r="AC20" s="99" t="str">
        <f t="shared" si="12"/>
        <v/>
      </c>
      <c r="AD20" s="102" t="str">
        <f t="shared" si="9"/>
        <v/>
      </c>
      <c r="AE20" s="98"/>
      <c r="AF20" s="192"/>
      <c r="AG20" s="192"/>
      <c r="AH20" s="200"/>
      <c r="AI20" s="93">
        <v>44469</v>
      </c>
      <c r="AJ20" s="192"/>
      <c r="AK20" s="194">
        <v>1</v>
      </c>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row>
    <row r="21" spans="2:69" ht="24" hidden="1" customHeight="1" x14ac:dyDescent="0.3">
      <c r="B21" s="299"/>
      <c r="C21" s="294"/>
      <c r="D21" s="294"/>
      <c r="E21" s="294"/>
      <c r="F21" s="302"/>
      <c r="G21" s="294"/>
      <c r="H21" s="297"/>
      <c r="I21" s="298"/>
      <c r="J21" s="304"/>
      <c r="K21" s="307"/>
      <c r="L21" s="304">
        <f ca="1">IF(NOT(ISERROR(MATCH(K21,_xlfn.ANCHORARRAY(F32),0))),J34&amp;"Por favor no seleccionar los criterios de impacto",K21)</f>
        <v>0</v>
      </c>
      <c r="M21" s="298"/>
      <c r="N21" s="304"/>
      <c r="O21" s="303"/>
      <c r="P21" s="113">
        <v>6</v>
      </c>
      <c r="Q21" s="96"/>
      <c r="R21" s="97" t="str">
        <f t="shared" si="10"/>
        <v/>
      </c>
      <c r="S21" s="98"/>
      <c r="T21" s="98"/>
      <c r="U21" s="99" t="str">
        <f t="shared" si="5"/>
        <v/>
      </c>
      <c r="V21" s="98"/>
      <c r="W21" s="98"/>
      <c r="X21" s="98"/>
      <c r="Y21" s="100" t="str">
        <f t="shared" si="11"/>
        <v/>
      </c>
      <c r="Z21" s="101" t="str">
        <f t="shared" si="6"/>
        <v/>
      </c>
      <c r="AA21" s="99" t="str">
        <f t="shared" si="7"/>
        <v/>
      </c>
      <c r="AB21" s="101" t="str">
        <f t="shared" si="8"/>
        <v/>
      </c>
      <c r="AC21" s="99" t="str">
        <f t="shared" si="12"/>
        <v/>
      </c>
      <c r="AD21" s="102" t="str">
        <f t="shared" si="9"/>
        <v/>
      </c>
      <c r="AE21" s="98"/>
      <c r="AF21" s="192"/>
      <c r="AG21" s="192"/>
      <c r="AH21" s="200"/>
      <c r="AI21" s="93">
        <v>44469</v>
      </c>
      <c r="AJ21" s="192"/>
      <c r="AK21" s="194">
        <v>1</v>
      </c>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row>
    <row r="22" spans="2:69" ht="144.94999999999999" customHeight="1" x14ac:dyDescent="0.3">
      <c r="B22" s="316">
        <v>2</v>
      </c>
      <c r="C22" s="292" t="s">
        <v>115</v>
      </c>
      <c r="D22" s="300" t="s">
        <v>253</v>
      </c>
      <c r="E22" s="300" t="s">
        <v>254</v>
      </c>
      <c r="F22" s="300" t="s">
        <v>255</v>
      </c>
      <c r="G22" s="292" t="s">
        <v>189</v>
      </c>
      <c r="H22" s="320">
        <v>35</v>
      </c>
      <c r="I22" s="314" t="str">
        <f>IF(H22&lt;=0,"",IF(H22&lt;=2,"Muy Baja",IF(H22&lt;=24,"Baja",IF(H22&lt;=500,"Media",IF(H22&lt;=5000,"Alta","Muy Alta")))))</f>
        <v>Media</v>
      </c>
      <c r="J22" s="313">
        <f>IF(I22="","",IF(I22="Muy Baja",0.2,IF(I22="Baja",0.4,IF(I22="Media",0.6,IF(I22="Alta",0.8,IF(I22="Muy Alta",1,))))))</f>
        <v>0.6</v>
      </c>
      <c r="K22" s="323" t="s">
        <v>136</v>
      </c>
      <c r="L22" s="313" t="str">
        <f ca="1">IF(NOT(ISERROR(MATCH(K22,'Tabla Impacto'!$B$222:$B$224,0))),'Tabla Impacto'!$F$224&amp;"Por favor no seleccionar los criterios de impacto(Afectación Económica o presupuestal y Pérdida Reputacional)",K22)</f>
        <v xml:space="preserve">     El riesgo afecta la imagen de la entidad con algunos usuarios de relevancia frente al logro de los objetivos</v>
      </c>
      <c r="M22" s="314" t="str">
        <f ca="1">IF(OR(L22='Tabla Impacto'!$C$12,L22='Tabla Impacto'!$D$12),"Leve",IF(OR(L22='Tabla Impacto'!$C$13,L22='Tabla Impacto'!$D$13),"Menor",IF(OR(L22='Tabla Impacto'!$C$14,L22='Tabla Impacto'!$D$14),"Moderado",IF(OR(L22='Tabla Impacto'!$C$15,L22='Tabla Impacto'!$D$15),"Mayor",IF(OR(L22='Tabla Impacto'!$C$16,L22='Tabla Impacto'!$D$16),"Catastrófico","")))))</f>
        <v>Moderado</v>
      </c>
      <c r="N22" s="313">
        <f ca="1">IF(M22="","",IF(M22="Leve",0.2,IF(M22="Menor",0.4,IF(M22="Moderado",0.6,IF(M22="Mayor",0.8,IF(M22="Catastrófico",1,))))))</f>
        <v>0.6</v>
      </c>
      <c r="O22" s="315" t="str">
        <f ca="1">IF(OR(AND(I22="Muy Baja",M22="Leve"),AND(I22="Muy Baja",M22="Menor"),AND(I22="Baja",M22="Leve")),"Bajo",IF(OR(AND(I22="Muy baja",M22="Moderado"),AND(I22="Baja",M22="Menor"),AND(I22="Baja",M22="Moderado"),AND(I22="Media",M22="Leve"),AND(I22="Media",M22="Menor"),AND(I22="Media",M22="Moderado"),AND(I22="Alta",M22="Leve"),AND(I22="Alta",M22="Menor")),"Moderado",IF(OR(AND(I22="Muy Baja",M22="Mayor"),AND(I22="Baja",M22="Mayor"),AND(I22="Media",M22="Mayor"),AND(I22="Alta",M22="Moderado"),AND(I22="Alta",M22="Mayor"),AND(I22="Muy Alta",M22="Leve"),AND(I22="Muy Alta",M22="Menor"),AND(I22="Muy Alta",M22="Moderado"),AND(I22="Muy Alta",M22="Mayor")),"Alto",IF(OR(AND(I22="Muy Baja",M22="Catastrófico"),AND(I22="Baja",M22="Catastrófico"),AND(I22="Media",M22="Catastrófico"),AND(I22="Alta",M22="Catastrófico"),AND(I22="Muy Alta",M22="Catastrófico")),"Extremo",""))))</f>
        <v>Moderado</v>
      </c>
      <c r="P22" s="111">
        <v>1</v>
      </c>
      <c r="Q22" s="198" t="s">
        <v>258</v>
      </c>
      <c r="R22" s="87" t="str">
        <f t="shared" si="10"/>
        <v>Probabilidad</v>
      </c>
      <c r="S22" s="88" t="s">
        <v>14</v>
      </c>
      <c r="T22" s="88" t="s">
        <v>9</v>
      </c>
      <c r="U22" s="89" t="str">
        <f>IF(AND(S22="Preventivo",T22="Automático"),"50%",IF(AND(S22="Preventivo",T22="Manual"),"40%",IF(AND(S22="Detectivo",T22="Automático"),"40%",IF(AND(S22="Detectivo",T22="Manual"),"30%",IF(AND(S22="Correctivo",T22="Automático"),"35%",IF(AND(S22="Correctivo",T22="Manual"),"25%",""))))))</f>
        <v>40%</v>
      </c>
      <c r="V22" s="88" t="s">
        <v>19</v>
      </c>
      <c r="W22" s="88" t="s">
        <v>22</v>
      </c>
      <c r="X22" s="88" t="s">
        <v>110</v>
      </c>
      <c r="Y22" s="90">
        <f>IFERROR(IF(R22="Probabilidad",(J22-(+J22*U22)),IF(R22="Impacto",J22,"")),"")</f>
        <v>0.36</v>
      </c>
      <c r="Z22" s="91" t="str">
        <f>IFERROR(IF(Y22="","",IF(Y22&lt;=0.2,"Muy Baja",IF(Y22&lt;=0.4,"Baja",IF(Y22&lt;=0.6,"Media",IF(Y22&lt;=0.8,"Alta","Muy Alta"))))),"")</f>
        <v>Baja</v>
      </c>
      <c r="AA22" s="89">
        <f>+Y22</f>
        <v>0.36</v>
      </c>
      <c r="AB22" s="91" t="str">
        <f ca="1">IFERROR(IF(AC22="","",IF(AC22&lt;=0.2,"Leve",IF(AC22&lt;=0.4,"Menor",IF(AC22&lt;=0.6,"Moderado",IF(AC22&lt;=0.8,"Mayor","Catastrófico"))))),"")</f>
        <v>Moderado</v>
      </c>
      <c r="AC22" s="89">
        <f ca="1">IFERROR(IF(R22="Impacto",(N22-(+N22*U22)),IF(R22="Probabilidad",N22,"")),"")</f>
        <v>0.6</v>
      </c>
      <c r="AD22" s="92" t="str">
        <f ca="1">IFERROR(IF(OR(AND(Z22="Muy Baja",AB22="Leve"),AND(Z22="Muy Baja",AB22="Menor"),AND(Z22="Baja",AB22="Leve")),"Bajo",IF(OR(AND(Z22="Muy baja",AB22="Moderado"),AND(Z22="Baja",AB22="Menor"),AND(Z22="Baja",AB22="Moderado"),AND(Z22="Media",AB22="Leve"),AND(Z22="Media",AB22="Menor"),AND(Z22="Media",AB22="Moderado"),AND(Z22="Alta",AB22="Leve"),AND(Z22="Alta",AB22="Menor")),"Moderado",IF(OR(AND(Z22="Muy Baja",AB22="Mayor"),AND(Z22="Baja",AB22="Mayor"),AND(Z22="Media",AB22="Mayor"),AND(Z22="Alta",AB22="Moderado"),AND(Z22="Alta",AB22="Mayor"),AND(Z22="Muy Alta",AB22="Leve"),AND(Z22="Muy Alta",AB22="Menor"),AND(Z22="Muy Alta",AB22="Moderado"),AND(Z22="Muy Alta",AB22="Mayor")),"Alto",IF(OR(AND(Z22="Muy Baja",AB22="Catastrófico"),AND(Z22="Baja",AB22="Catastrófico"),AND(Z22="Media",AB22="Catastrófico"),AND(Z22="Alta",AB22="Catastrófico"),AND(Z22="Muy Alta",AB22="Catastrófico")),"Extremo","")))),"")</f>
        <v>Moderado</v>
      </c>
      <c r="AE22" s="88" t="s">
        <v>118</v>
      </c>
      <c r="AF22" s="193" t="s">
        <v>259</v>
      </c>
      <c r="AG22" s="192" t="s">
        <v>252</v>
      </c>
      <c r="AH22" s="93">
        <v>44377</v>
      </c>
      <c r="AI22" s="202" t="s">
        <v>276</v>
      </c>
      <c r="AJ22" s="199" t="s">
        <v>278</v>
      </c>
      <c r="AK22" s="201" t="s">
        <v>279</v>
      </c>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row>
    <row r="23" spans="2:69" ht="138" hidden="1" customHeight="1" x14ac:dyDescent="0.3">
      <c r="B23" s="316"/>
      <c r="C23" s="293"/>
      <c r="D23" s="301"/>
      <c r="E23" s="301"/>
      <c r="F23" s="301"/>
      <c r="G23" s="293"/>
      <c r="H23" s="321"/>
      <c r="I23" s="314"/>
      <c r="J23" s="313"/>
      <c r="K23" s="324"/>
      <c r="L23" s="313">
        <f ca="1">IF(NOT(ISERROR(MATCH(K23,_xlfn.ANCHORARRAY(F34),0))),J36&amp;"Por favor no seleccionar los criterios de impacto",K23)</f>
        <v>0</v>
      </c>
      <c r="M23" s="314"/>
      <c r="N23" s="313"/>
      <c r="O23" s="315"/>
      <c r="P23" s="111">
        <v>2</v>
      </c>
      <c r="Q23" s="96"/>
      <c r="R23" s="97"/>
      <c r="S23" s="98"/>
      <c r="T23" s="98"/>
      <c r="U23" s="99" t="str">
        <f t="shared" ref="U23" si="13">IF(AND(S23="Preventivo",T23="Automático"),"50%",IF(AND(S23="Preventivo",T23="Manual"),"40%",IF(AND(S23="Detectivo",T23="Automático"),"40%",IF(AND(S23="Detectivo",T23="Manual"),"30%",IF(AND(S23="Correctivo",T23="Automático"),"35%",IF(AND(S23="Correctivo",T23="Manual"),"25%",""))))))</f>
        <v/>
      </c>
      <c r="V23" s="98"/>
      <c r="W23" s="98"/>
      <c r="X23" s="98"/>
      <c r="Y23" s="90" t="str">
        <f>IFERROR(IF(AND(R22="Probabilidad",R23="Probabilidad"),(AA22-(+AA22*U23)),IF(R23="Probabilidad",(J22-(+J22*U23)),IF(R23="Impacto",AA22,""))),"")</f>
        <v/>
      </c>
      <c r="Z23" s="91" t="str">
        <f t="shared" si="6"/>
        <v/>
      </c>
      <c r="AA23" s="89" t="str">
        <f t="shared" ref="AA23:AA27" si="14">+Y23</f>
        <v/>
      </c>
      <c r="AB23" s="91" t="str">
        <f t="shared" si="8"/>
        <v/>
      </c>
      <c r="AC23" s="89" t="str">
        <f>IFERROR(IF(AND(R22="Impacto",R23="Impacto"),(AC16-(+AC16*U23)),IF(R23="Impacto",($N$22-(+$N$22*U23)),IF(R23="Probabilidad",AC16,""))),"")</f>
        <v/>
      </c>
      <c r="AD23" s="92" t="str">
        <f t="shared" ref="AD23:AD24" si="15">IFERROR(IF(OR(AND(Z23="Muy Baja",AB23="Leve"),AND(Z23="Muy Baja",AB23="Menor"),AND(Z23="Baja",AB23="Leve")),"Bajo",IF(OR(AND(Z23="Muy baja",AB23="Moderado"),AND(Z23="Baja",AB23="Menor"),AND(Z23="Baja",AB23="Moderado"),AND(Z23="Media",AB23="Leve"),AND(Z23="Media",AB23="Menor"),AND(Z23="Media",AB23="Moderado"),AND(Z23="Alta",AB23="Leve"),AND(Z23="Alta",AB23="Menor")),"Moderado",IF(OR(AND(Z23="Muy Baja",AB23="Mayor"),AND(Z23="Baja",AB23="Mayor"),AND(Z23="Media",AB23="Mayor"),AND(Z23="Alta",AB23="Moderado"),AND(Z23="Alta",AB23="Mayor"),AND(Z23="Muy Alta",AB23="Leve"),AND(Z23="Muy Alta",AB23="Menor"),AND(Z23="Muy Alta",AB23="Moderado"),AND(Z23="Muy Alta",AB23="Mayor")),"Alto",IF(OR(AND(Z23="Muy Baja",AB23="Catastrófico"),AND(Z23="Baja",AB23="Catastrófico"),AND(Z23="Media",AB23="Catastrófico"),AND(Z23="Alta",AB23="Catastrófico"),AND(Z23="Muy Alta",AB23="Catastrófico")),"Extremo","")))),"")</f>
        <v/>
      </c>
      <c r="AE23" s="88"/>
      <c r="AF23" s="192"/>
      <c r="AG23" s="192"/>
      <c r="AH23" s="200"/>
      <c r="AI23" s="93">
        <v>44469</v>
      </c>
      <c r="AJ23" s="192"/>
      <c r="AK23" s="194">
        <v>1</v>
      </c>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row>
    <row r="24" spans="2:69" ht="83.45" hidden="1" customHeight="1" x14ac:dyDescent="0.3">
      <c r="B24" s="316"/>
      <c r="C24" s="293"/>
      <c r="D24" s="301"/>
      <c r="E24" s="301"/>
      <c r="F24" s="301"/>
      <c r="G24" s="293"/>
      <c r="H24" s="321"/>
      <c r="I24" s="314"/>
      <c r="J24" s="313"/>
      <c r="K24" s="324"/>
      <c r="L24" s="313">
        <f ca="1">IF(NOT(ISERROR(MATCH(K24,_xlfn.ANCHORARRAY(F35),0))),J37&amp;"Por favor no seleccionar los criterios de impacto",K24)</f>
        <v>0</v>
      </c>
      <c r="M24" s="314"/>
      <c r="N24" s="313"/>
      <c r="O24" s="315"/>
      <c r="P24" s="111">
        <v>3</v>
      </c>
      <c r="Q24" s="94"/>
      <c r="R24" s="87" t="str">
        <f>IF(OR(S24="Preventivo",S24="Detectivo"),"Probabilidad",IF(S24="Correctivo","Impacto",""))</f>
        <v/>
      </c>
      <c r="S24" s="88"/>
      <c r="T24" s="88"/>
      <c r="U24" s="89" t="str">
        <f t="shared" ref="U24:U27" si="16">IF(AND(S24="Preventivo",T24="Automático"),"50%",IF(AND(S24="Preventivo",T24="Manual"),"40%",IF(AND(S24="Detectivo",T24="Automático"),"40%",IF(AND(S24="Detectivo",T24="Manual"),"30%",IF(AND(S24="Correctivo",T24="Automático"),"35%",IF(AND(S24="Correctivo",T24="Manual"),"25%",""))))))</f>
        <v/>
      </c>
      <c r="V24" s="88"/>
      <c r="W24" s="88"/>
      <c r="X24" s="88"/>
      <c r="Y24" s="90" t="str">
        <f>IFERROR(IF(AND(R23="Probabilidad",R24="Probabilidad"),(AA23-(+AA23*U24)),IF(AND(R23="Impacto",R24="Probabilidad"),(AA22-(+AA22*U24)),IF(R24="Impacto",AA23,""))),"")</f>
        <v/>
      </c>
      <c r="Z24" s="91" t="str">
        <f t="shared" si="6"/>
        <v/>
      </c>
      <c r="AA24" s="89" t="str">
        <f t="shared" si="14"/>
        <v/>
      </c>
      <c r="AB24" s="91" t="str">
        <f t="shared" si="8"/>
        <v/>
      </c>
      <c r="AC24" s="89" t="str">
        <f>IFERROR(IF(AND(R23="Impacto",R24="Impacto"),(AC23-(+AC23*U24)),IF(AND(R23="Probabilidad",R24="Impacto"),(AC22-(+AC22*U24)),IF(R24="Probabilidad",AC23,""))),"")</f>
        <v/>
      </c>
      <c r="AD24" s="92" t="str">
        <f t="shared" si="15"/>
        <v/>
      </c>
      <c r="AE24" s="88"/>
      <c r="AF24" s="192"/>
      <c r="AG24" s="192"/>
      <c r="AH24" s="93"/>
      <c r="AI24" s="93">
        <v>44469</v>
      </c>
      <c r="AJ24" s="192"/>
      <c r="AK24" s="194">
        <v>1</v>
      </c>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row>
    <row r="25" spans="2:69" ht="83.45" hidden="1" customHeight="1" x14ac:dyDescent="0.3">
      <c r="B25" s="316"/>
      <c r="C25" s="293"/>
      <c r="D25" s="301"/>
      <c r="E25" s="301"/>
      <c r="F25" s="301"/>
      <c r="G25" s="293"/>
      <c r="H25" s="321"/>
      <c r="I25" s="314"/>
      <c r="J25" s="313"/>
      <c r="K25" s="324"/>
      <c r="L25" s="313">
        <f ca="1">IF(NOT(ISERROR(MATCH(K25,_xlfn.ANCHORARRAY(F36),0))),J38&amp;"Por favor no seleccionar los criterios de impacto",K25)</f>
        <v>0</v>
      </c>
      <c r="M25" s="314"/>
      <c r="N25" s="313"/>
      <c r="O25" s="315"/>
      <c r="P25" s="111">
        <v>4</v>
      </c>
      <c r="Q25" s="86"/>
      <c r="R25" s="87" t="str">
        <f t="shared" ref="R25:R28" si="17">IF(OR(S25="Preventivo",S25="Detectivo"),"Probabilidad",IF(S25="Correctivo","Impacto",""))</f>
        <v/>
      </c>
      <c r="S25" s="88"/>
      <c r="T25" s="88"/>
      <c r="U25" s="89" t="str">
        <f t="shared" si="16"/>
        <v/>
      </c>
      <c r="V25" s="88"/>
      <c r="W25" s="88"/>
      <c r="X25" s="88"/>
      <c r="Y25" s="90" t="str">
        <f t="shared" ref="Y25:Y27" si="18">IFERROR(IF(AND(R24="Probabilidad",R25="Probabilidad"),(AA24-(+AA24*U25)),IF(AND(R24="Impacto",R25="Probabilidad"),(AA23-(+AA23*U25)),IF(R25="Impacto",AA24,""))),"")</f>
        <v/>
      </c>
      <c r="Z25" s="91" t="str">
        <f t="shared" si="6"/>
        <v/>
      </c>
      <c r="AA25" s="89" t="str">
        <f t="shared" si="14"/>
        <v/>
      </c>
      <c r="AB25" s="91" t="str">
        <f t="shared" si="8"/>
        <v/>
      </c>
      <c r="AC25" s="89" t="str">
        <f t="shared" ref="AC25:AC27" si="19">IFERROR(IF(AND(R24="Impacto",R25="Impacto"),(AC24-(+AC24*U25)),IF(AND(R24="Probabilidad",R25="Impacto"),(AC23-(+AC23*U25)),IF(R25="Probabilidad",AC24,""))),"")</f>
        <v/>
      </c>
      <c r="AD25" s="92" t="str">
        <f>IFERROR(IF(OR(AND(Z25="Muy Baja",AB25="Leve"),AND(Z25="Muy Baja",AB25="Menor"),AND(Z25="Baja",AB25="Leve")),"Bajo",IF(OR(AND(Z25="Muy baja",AB25="Moderado"),AND(Z25="Baja",AB25="Menor"),AND(Z25="Baja",AB25="Moderado"),AND(Z25="Media",AB25="Leve"),AND(Z25="Media",AB25="Menor"),AND(Z25="Media",AB25="Moderado"),AND(Z25="Alta",AB25="Leve"),AND(Z25="Alta",AB25="Menor")),"Moderado",IF(OR(AND(Z25="Muy Baja",AB25="Mayor"),AND(Z25="Baja",AB25="Mayor"),AND(Z25="Media",AB25="Mayor"),AND(Z25="Alta",AB25="Moderado"),AND(Z25="Alta",AB25="Mayor"),AND(Z25="Muy Alta",AB25="Leve"),AND(Z25="Muy Alta",AB25="Menor"),AND(Z25="Muy Alta",AB25="Moderado"),AND(Z25="Muy Alta",AB25="Mayor")),"Alto",IF(OR(AND(Z25="Muy Baja",AB25="Catastrófico"),AND(Z25="Baja",AB25="Catastrófico"),AND(Z25="Media",AB25="Catastrófico"),AND(Z25="Alta",AB25="Catastrófico"),AND(Z25="Muy Alta",AB25="Catastrófico")),"Extremo","")))),"")</f>
        <v/>
      </c>
      <c r="AE25" s="88"/>
      <c r="AF25" s="192"/>
      <c r="AG25" s="192"/>
      <c r="AH25" s="93"/>
      <c r="AI25" s="93">
        <v>44469</v>
      </c>
      <c r="AJ25" s="192"/>
      <c r="AK25" s="194">
        <v>1</v>
      </c>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row>
    <row r="26" spans="2:69" ht="83.45" hidden="1" customHeight="1" x14ac:dyDescent="0.3">
      <c r="B26" s="316"/>
      <c r="C26" s="293"/>
      <c r="D26" s="301"/>
      <c r="E26" s="301"/>
      <c r="F26" s="301"/>
      <c r="G26" s="293"/>
      <c r="H26" s="321"/>
      <c r="I26" s="314"/>
      <c r="J26" s="313"/>
      <c r="K26" s="324"/>
      <c r="L26" s="313">
        <f ca="1">IF(NOT(ISERROR(MATCH(K26,_xlfn.ANCHORARRAY(F37),0))),J39&amp;"Por favor no seleccionar los criterios de impacto",K26)</f>
        <v>0</v>
      </c>
      <c r="M26" s="314"/>
      <c r="N26" s="313"/>
      <c r="O26" s="315"/>
      <c r="P26" s="111">
        <v>5</v>
      </c>
      <c r="Q26" s="86"/>
      <c r="R26" s="87" t="str">
        <f t="shared" si="17"/>
        <v/>
      </c>
      <c r="S26" s="88"/>
      <c r="T26" s="88"/>
      <c r="U26" s="89" t="str">
        <f t="shared" si="16"/>
        <v/>
      </c>
      <c r="V26" s="88"/>
      <c r="W26" s="88"/>
      <c r="X26" s="88"/>
      <c r="Y26" s="90" t="str">
        <f t="shared" si="18"/>
        <v/>
      </c>
      <c r="Z26" s="91" t="str">
        <f t="shared" si="6"/>
        <v/>
      </c>
      <c r="AA26" s="89" t="str">
        <f t="shared" si="14"/>
        <v/>
      </c>
      <c r="AB26" s="91" t="str">
        <f t="shared" si="8"/>
        <v/>
      </c>
      <c r="AC26" s="89" t="str">
        <f t="shared" si="19"/>
        <v/>
      </c>
      <c r="AD26" s="92" t="str">
        <f t="shared" ref="AD26:AD27" si="20">IFERROR(IF(OR(AND(Z26="Muy Baja",AB26="Leve"),AND(Z26="Muy Baja",AB26="Menor"),AND(Z26="Baja",AB26="Leve")),"Bajo",IF(OR(AND(Z26="Muy baja",AB26="Moderado"),AND(Z26="Baja",AB26="Menor"),AND(Z26="Baja",AB26="Moderado"),AND(Z26="Media",AB26="Leve"),AND(Z26="Media",AB26="Menor"),AND(Z26="Media",AB26="Moderado"),AND(Z26="Alta",AB26="Leve"),AND(Z26="Alta",AB26="Menor")),"Moderado",IF(OR(AND(Z26="Muy Baja",AB26="Mayor"),AND(Z26="Baja",AB26="Mayor"),AND(Z26="Media",AB26="Mayor"),AND(Z26="Alta",AB26="Moderado"),AND(Z26="Alta",AB26="Mayor"),AND(Z26="Muy Alta",AB26="Leve"),AND(Z26="Muy Alta",AB26="Menor"),AND(Z26="Muy Alta",AB26="Moderado"),AND(Z26="Muy Alta",AB26="Mayor")),"Alto",IF(OR(AND(Z26="Muy Baja",AB26="Catastrófico"),AND(Z26="Baja",AB26="Catastrófico"),AND(Z26="Media",AB26="Catastrófico"),AND(Z26="Alta",AB26="Catastrófico"),AND(Z26="Muy Alta",AB26="Catastrófico")),"Extremo","")))),"")</f>
        <v/>
      </c>
      <c r="AE26" s="88"/>
      <c r="AF26" s="192"/>
      <c r="AG26" s="192"/>
      <c r="AH26" s="93"/>
      <c r="AI26" s="93">
        <v>44469</v>
      </c>
      <c r="AJ26" s="192"/>
      <c r="AK26" s="194">
        <v>1</v>
      </c>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row>
    <row r="27" spans="2:69" ht="83.45" hidden="1" customHeight="1" x14ac:dyDescent="0.3">
      <c r="B27" s="316"/>
      <c r="C27" s="294"/>
      <c r="D27" s="302"/>
      <c r="E27" s="302"/>
      <c r="F27" s="302"/>
      <c r="G27" s="294"/>
      <c r="H27" s="322"/>
      <c r="I27" s="314"/>
      <c r="J27" s="313"/>
      <c r="K27" s="325"/>
      <c r="L27" s="313">
        <f ca="1">IF(NOT(ISERROR(MATCH(K27,_xlfn.ANCHORARRAY(F38),0))),J40&amp;"Por favor no seleccionar los criterios de impacto",K27)</f>
        <v>0</v>
      </c>
      <c r="M27" s="314"/>
      <c r="N27" s="313"/>
      <c r="O27" s="315"/>
      <c r="P27" s="111">
        <v>6</v>
      </c>
      <c r="Q27" s="86"/>
      <c r="R27" s="87" t="str">
        <f t="shared" si="17"/>
        <v/>
      </c>
      <c r="S27" s="88"/>
      <c r="T27" s="88"/>
      <c r="U27" s="89" t="str">
        <f t="shared" si="16"/>
        <v/>
      </c>
      <c r="V27" s="88"/>
      <c r="W27" s="88"/>
      <c r="X27" s="88"/>
      <c r="Y27" s="90" t="str">
        <f t="shared" si="18"/>
        <v/>
      </c>
      <c r="Z27" s="91" t="str">
        <f t="shared" si="6"/>
        <v/>
      </c>
      <c r="AA27" s="89" t="str">
        <f t="shared" si="14"/>
        <v/>
      </c>
      <c r="AB27" s="91" t="str">
        <f t="shared" si="8"/>
        <v/>
      </c>
      <c r="AC27" s="89" t="str">
        <f t="shared" si="19"/>
        <v/>
      </c>
      <c r="AD27" s="92" t="str">
        <f t="shared" si="20"/>
        <v/>
      </c>
      <c r="AE27" s="88"/>
      <c r="AF27" s="192"/>
      <c r="AG27" s="192"/>
      <c r="AH27" s="93"/>
      <c r="AI27" s="93">
        <v>44469</v>
      </c>
      <c r="AJ27" s="192"/>
      <c r="AK27" s="194">
        <v>1</v>
      </c>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row>
    <row r="28" spans="2:69" ht="198.95" customHeight="1" x14ac:dyDescent="0.3">
      <c r="B28" s="316">
        <v>3</v>
      </c>
      <c r="C28" s="292" t="s">
        <v>115</v>
      </c>
      <c r="D28" s="300" t="s">
        <v>260</v>
      </c>
      <c r="E28" s="300" t="s">
        <v>261</v>
      </c>
      <c r="F28" s="300" t="s">
        <v>262</v>
      </c>
      <c r="G28" s="317" t="s">
        <v>194</v>
      </c>
      <c r="H28" s="320">
        <v>501</v>
      </c>
      <c r="I28" s="314" t="str">
        <f>IF(H28&lt;=0,"",IF(H28&lt;=2,"Muy Baja",IF(H28&lt;=24,"Baja",IF(H28&lt;=500,"Media",IF(H28&lt;=5000,"Alta","Muy Alta")))))</f>
        <v>Alta</v>
      </c>
      <c r="J28" s="313">
        <f>IF(I28="","",IF(I28="Muy Baja",0.2,IF(I28="Baja",0.4,IF(I28="Media",0.6,IF(I28="Alta",0.8,IF(I28="Muy Alta",1,))))))</f>
        <v>0.8</v>
      </c>
      <c r="K28" s="323" t="s">
        <v>136</v>
      </c>
      <c r="L28" s="313" t="str">
        <f ca="1">IF(NOT(ISERROR(MATCH(K28,'Tabla Impacto'!$B$222:$B$224,0))),'Tabla Impacto'!$F$224&amp;"Por favor no seleccionar los criterios de impacto(Afectación Económica o presupuestal y Pérdida Reputacional)",K28)</f>
        <v xml:space="preserve">     El riesgo afecta la imagen de la entidad con algunos usuarios de relevancia frente al logro de los objetivos</v>
      </c>
      <c r="M28" s="314" t="str">
        <f ca="1">IF(OR(L28='Tabla Impacto'!$C$12,L28='Tabla Impacto'!$D$12),"Leve",IF(OR(L28='Tabla Impacto'!$C$13,L28='Tabla Impacto'!$D$13),"Menor",IF(OR(L28='Tabla Impacto'!$C$14,L28='Tabla Impacto'!$D$14),"Moderado",IF(OR(L28='Tabla Impacto'!$C$15,L28='Tabla Impacto'!$D$15),"Mayor",IF(OR(L28='Tabla Impacto'!$C$16,L28='Tabla Impacto'!$D$16),"Catastrófico","")))))</f>
        <v>Moderado</v>
      </c>
      <c r="N28" s="313">
        <f ca="1">IF(M28="","",IF(M28="Leve",0.2,IF(M28="Menor",0.4,IF(M28="Moderado",0.6,IF(M28="Mayor",0.8,IF(M28="Catastrófico",1,))))))</f>
        <v>0.6</v>
      </c>
      <c r="O28" s="315" t="str">
        <f ca="1">IF(OR(AND(I28="Muy Baja",M28="Leve"),AND(I28="Muy Baja",M28="Menor"),AND(I28="Baja",M28="Leve")),"Bajo",IF(OR(AND(I28="Muy baja",M28="Moderado"),AND(I28="Baja",M28="Menor"),AND(I28="Baja",M28="Moderado"),AND(I28="Media",M28="Leve"),AND(I28="Media",M28="Menor"),AND(I28="Media",M28="Moderado"),AND(I28="Alta",M28="Leve"),AND(I28="Alta",M28="Menor")),"Moderado",IF(OR(AND(I28="Muy Baja",M28="Mayor"),AND(I28="Baja",M28="Mayor"),AND(I28="Media",M28="Mayor"),AND(I28="Alta",M28="Moderado"),AND(I28="Alta",M28="Mayor"),AND(I28="Muy Alta",M28="Leve"),AND(I28="Muy Alta",M28="Menor"),AND(I28="Muy Alta",M28="Moderado"),AND(I28="Muy Alta",M28="Mayor")),"Alto",IF(OR(AND(I28="Muy Baja",M28="Catastrófico"),AND(I28="Baja",M28="Catastrófico"),AND(I28="Media",M28="Catastrófico"),AND(I28="Alta",M28="Catastrófico"),AND(I28="Muy Alta",M28="Catastrófico")),"Extremo",""))))</f>
        <v>Alto</v>
      </c>
      <c r="P28" s="111">
        <v>1</v>
      </c>
      <c r="Q28" s="96" t="s">
        <v>256</v>
      </c>
      <c r="R28" s="87" t="str">
        <f t="shared" si="17"/>
        <v>Probabilidad</v>
      </c>
      <c r="S28" s="88" t="s">
        <v>15</v>
      </c>
      <c r="T28" s="88" t="s">
        <v>9</v>
      </c>
      <c r="U28" s="89" t="str">
        <f>IF(AND(S28="Preventivo",T28="Automático"),"50%",IF(AND(S28="Preventivo",T28="Manual"),"40%",IF(AND(S28="Detectivo",T28="Automático"),"40%",IF(AND(S28="Detectivo",T28="Manual"),"30%",IF(AND(S28="Correctivo",T28="Automático"),"35%",IF(AND(S28="Correctivo",T28="Manual"),"25%",""))))))</f>
        <v>30%</v>
      </c>
      <c r="V28" s="88" t="s">
        <v>19</v>
      </c>
      <c r="W28" s="88" t="s">
        <v>22</v>
      </c>
      <c r="X28" s="88" t="s">
        <v>110</v>
      </c>
      <c r="Y28" s="90">
        <f>IFERROR(IF(R28="Probabilidad",(J28-(+J28*U28)),IF(R28="Impacto",J28,"")),"")</f>
        <v>0.56000000000000005</v>
      </c>
      <c r="Z28" s="91" t="str">
        <f>IFERROR(IF(Y28="","",IF(Y28&lt;=0.2,"Muy Baja",IF(Y28&lt;=0.4,"Baja",IF(Y28&lt;=0.6,"Media",IF(Y28&lt;=0.8,"Alta","Muy Alta"))))),"")</f>
        <v>Media</v>
      </c>
      <c r="AA28" s="89">
        <f>+Y28</f>
        <v>0.56000000000000005</v>
      </c>
      <c r="AB28" s="91" t="str">
        <f ca="1">IFERROR(IF(AC28="","",IF(AC28&lt;=0.2,"Leve",IF(AC28&lt;=0.4,"Menor",IF(AC28&lt;=0.6,"Moderado",IF(AC28&lt;=0.8,"Mayor","Catastrófico"))))),"")</f>
        <v>Moderado</v>
      </c>
      <c r="AC28" s="89">
        <f ca="1">IFERROR(IF(R28="Impacto",(N28-(+N28*U28)),IF(R28="Probabilidad",N28,"")),"")</f>
        <v>0.6</v>
      </c>
      <c r="AD28" s="92" t="str">
        <f ca="1">IFERROR(IF(OR(AND(Z28="Muy Baja",AB28="Leve"),AND(Z28="Muy Baja",AB28="Menor"),AND(Z28="Baja",AB28="Leve")),"Bajo",IF(OR(AND(Z28="Muy baja",AB28="Moderado"),AND(Z28="Baja",AB28="Menor"),AND(Z28="Baja",AB28="Moderado"),AND(Z28="Media",AB28="Leve"),AND(Z28="Media",AB28="Menor"),AND(Z28="Media",AB28="Moderado"),AND(Z28="Alta",AB28="Leve"),AND(Z28="Alta",AB28="Menor")),"Moderado",IF(OR(AND(Z28="Muy Baja",AB28="Mayor"),AND(Z28="Baja",AB28="Mayor"),AND(Z28="Media",AB28="Mayor"),AND(Z28="Alta",AB28="Moderado"),AND(Z28="Alta",AB28="Mayor"),AND(Z28="Muy Alta",AB28="Leve"),AND(Z28="Muy Alta",AB28="Menor"),AND(Z28="Muy Alta",AB28="Moderado"),AND(Z28="Muy Alta",AB28="Mayor")),"Alto",IF(OR(AND(Z28="Muy Baja",AB28="Catastrófico"),AND(Z28="Baja",AB28="Catastrófico"),AND(Z28="Media",AB28="Catastrófico"),AND(Z28="Alta",AB28="Catastrófico"),AND(Z28="Muy Alta",AB28="Catastrófico")),"Extremo","")))),"")</f>
        <v>Moderado</v>
      </c>
      <c r="AE28" s="88" t="s">
        <v>118</v>
      </c>
      <c r="AF28" s="192" t="s">
        <v>257</v>
      </c>
      <c r="AG28" s="192" t="s">
        <v>250</v>
      </c>
      <c r="AH28" s="93">
        <v>44377</v>
      </c>
      <c r="AI28" s="202" t="s">
        <v>280</v>
      </c>
      <c r="AJ28" s="199" t="s">
        <v>281</v>
      </c>
      <c r="AK28" s="201" t="s">
        <v>279</v>
      </c>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row>
    <row r="29" spans="2:69" ht="83.45" hidden="1" customHeight="1" x14ac:dyDescent="0.3">
      <c r="B29" s="316"/>
      <c r="C29" s="293"/>
      <c r="D29" s="301"/>
      <c r="E29" s="301"/>
      <c r="F29" s="301"/>
      <c r="G29" s="318"/>
      <c r="H29" s="321"/>
      <c r="I29" s="314"/>
      <c r="J29" s="313"/>
      <c r="K29" s="324"/>
      <c r="L29" s="313">
        <f t="shared" ref="L29:L33" ca="1" si="21">IF(NOT(ISERROR(MATCH(K29,_xlfn.ANCHORARRAY(F40),0))),J42&amp;"Por favor no seleccionar los criterios de impacto",K29)</f>
        <v>0</v>
      </c>
      <c r="M29" s="314"/>
      <c r="N29" s="313"/>
      <c r="O29" s="315"/>
      <c r="P29" s="111">
        <v>2</v>
      </c>
      <c r="Q29" s="86"/>
      <c r="R29" s="87" t="str">
        <f>IF(OR(S29="Preventivo",S29="Detectivo"),"Probabilidad",IF(S29="Correctivo","Impacto",""))</f>
        <v/>
      </c>
      <c r="S29" s="88"/>
      <c r="T29" s="88"/>
      <c r="U29" s="89" t="str">
        <f t="shared" ref="U29:U33" si="22">IF(AND(S29="Preventivo",T29="Automático"),"50%",IF(AND(S29="Preventivo",T29="Manual"),"40%",IF(AND(S29="Detectivo",T29="Automático"),"40%",IF(AND(S29="Detectivo",T29="Manual"),"30%",IF(AND(S29="Correctivo",T29="Automático"),"35%",IF(AND(S29="Correctivo",T29="Manual"),"25%",""))))))</f>
        <v/>
      </c>
      <c r="V29" s="88"/>
      <c r="W29" s="88"/>
      <c r="X29" s="88"/>
      <c r="Y29" s="95" t="str">
        <f>IFERROR(IF(AND(R28="Probabilidad",R29="Probabilidad"),(AA28-(+AA28*U29)),IF(R29="Probabilidad",(J28-(+J28*U29)),IF(R29="Impacto",AA28,""))),"")</f>
        <v/>
      </c>
      <c r="Z29" s="91" t="str">
        <f t="shared" si="6"/>
        <v/>
      </c>
      <c r="AA29" s="89" t="str">
        <f t="shared" ref="AA29:AA33" si="23">+Y29</f>
        <v/>
      </c>
      <c r="AB29" s="91" t="str">
        <f t="shared" si="8"/>
        <v/>
      </c>
      <c r="AC29" s="89" t="str">
        <f>IFERROR(IF(AND(R28="Impacto",R29="Impacto"),(AC22-(+AC22*U29)),IF(R29="Impacto",($N$28-(+$N$28*U29)),IF(R29="Probabilidad",AC22,""))),"")</f>
        <v/>
      </c>
      <c r="AD29" s="92" t="str">
        <f t="shared" ref="AD29:AD30" si="24">IFERROR(IF(OR(AND(Z29="Muy Baja",AB29="Leve"),AND(Z29="Muy Baja",AB29="Menor"),AND(Z29="Baja",AB29="Leve")),"Bajo",IF(OR(AND(Z29="Muy baja",AB29="Moderado"),AND(Z29="Baja",AB29="Menor"),AND(Z29="Baja",AB29="Moderado"),AND(Z29="Media",AB29="Leve"),AND(Z29="Media",AB29="Menor"),AND(Z29="Media",AB29="Moderado"),AND(Z29="Alta",AB29="Leve"),AND(Z29="Alta",AB29="Menor")),"Moderado",IF(OR(AND(Z29="Muy Baja",AB29="Mayor"),AND(Z29="Baja",AB29="Mayor"),AND(Z29="Media",AB29="Mayor"),AND(Z29="Alta",AB29="Moderado"),AND(Z29="Alta",AB29="Mayor"),AND(Z29="Muy Alta",AB29="Leve"),AND(Z29="Muy Alta",AB29="Menor"),AND(Z29="Muy Alta",AB29="Moderado"),AND(Z29="Muy Alta",AB29="Mayor")),"Alto",IF(OR(AND(Z29="Muy Baja",AB29="Catastrófico"),AND(Z29="Baja",AB29="Catastrófico"),AND(Z29="Media",AB29="Catastrófico"),AND(Z29="Alta",AB29="Catastrófico"),AND(Z29="Muy Alta",AB29="Catastrófico")),"Extremo","")))),"")</f>
        <v/>
      </c>
      <c r="AE29" s="88"/>
      <c r="AF29" s="112"/>
      <c r="AG29" s="112"/>
      <c r="AH29" s="93"/>
      <c r="AI29" s="93"/>
      <c r="AJ29" s="112"/>
      <c r="AK29" s="117"/>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row>
    <row r="30" spans="2:69" ht="83.45" hidden="1" customHeight="1" x14ac:dyDescent="0.3">
      <c r="B30" s="316"/>
      <c r="C30" s="293"/>
      <c r="D30" s="301"/>
      <c r="E30" s="301"/>
      <c r="F30" s="301"/>
      <c r="G30" s="318"/>
      <c r="H30" s="321"/>
      <c r="I30" s="314"/>
      <c r="J30" s="313"/>
      <c r="K30" s="324"/>
      <c r="L30" s="313">
        <f t="shared" ca="1" si="21"/>
        <v>0</v>
      </c>
      <c r="M30" s="314"/>
      <c r="N30" s="313"/>
      <c r="O30" s="315"/>
      <c r="P30" s="111">
        <v>3</v>
      </c>
      <c r="Q30" s="94"/>
      <c r="R30" s="87" t="str">
        <f>IF(OR(S30="Preventivo",S30="Detectivo"),"Probabilidad",IF(S30="Correctivo","Impacto",""))</f>
        <v/>
      </c>
      <c r="S30" s="88"/>
      <c r="T30" s="88"/>
      <c r="U30" s="89" t="str">
        <f t="shared" si="22"/>
        <v/>
      </c>
      <c r="V30" s="88"/>
      <c r="W30" s="88"/>
      <c r="X30" s="88"/>
      <c r="Y30" s="90" t="str">
        <f>IFERROR(IF(AND(R29="Probabilidad",R30="Probabilidad"),(AA29-(+AA29*U30)),IF(AND(R29="Impacto",R30="Probabilidad"),(AA28-(+AA28*U30)),IF(R30="Impacto",AA29,""))),"")</f>
        <v/>
      </c>
      <c r="Z30" s="91" t="str">
        <f t="shared" si="6"/>
        <v/>
      </c>
      <c r="AA30" s="89" t="str">
        <f t="shared" si="23"/>
        <v/>
      </c>
      <c r="AB30" s="91" t="str">
        <f t="shared" si="8"/>
        <v/>
      </c>
      <c r="AC30" s="89" t="str">
        <f>IFERROR(IF(AND(R29="Impacto",R30="Impacto"),(AC29-(+AC29*U30)),IF(AND(R29="Probabilidad",R30="Impacto"),(AC28-(+AC28*U30)),IF(R30="Probabilidad",AC29,""))),"")</f>
        <v/>
      </c>
      <c r="AD30" s="92" t="str">
        <f t="shared" si="24"/>
        <v/>
      </c>
      <c r="AE30" s="88"/>
      <c r="AF30" s="112"/>
      <c r="AG30" s="112"/>
      <c r="AH30" s="93"/>
      <c r="AI30" s="93"/>
      <c r="AJ30" s="112"/>
      <c r="AK30" s="117"/>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row>
    <row r="31" spans="2:69" ht="83.45" hidden="1" customHeight="1" x14ac:dyDescent="0.3">
      <c r="B31" s="316"/>
      <c r="C31" s="293"/>
      <c r="D31" s="301"/>
      <c r="E31" s="301"/>
      <c r="F31" s="301"/>
      <c r="G31" s="318"/>
      <c r="H31" s="321"/>
      <c r="I31" s="314"/>
      <c r="J31" s="313"/>
      <c r="K31" s="324"/>
      <c r="L31" s="313">
        <f t="shared" ca="1" si="21"/>
        <v>0</v>
      </c>
      <c r="M31" s="314"/>
      <c r="N31" s="313"/>
      <c r="O31" s="315"/>
      <c r="P31" s="111">
        <v>4</v>
      </c>
      <c r="Q31" s="86"/>
      <c r="R31" s="87" t="str">
        <f t="shared" ref="R31:R33" si="25">IF(OR(S31="Preventivo",S31="Detectivo"),"Probabilidad",IF(S31="Correctivo","Impacto",""))</f>
        <v/>
      </c>
      <c r="S31" s="88"/>
      <c r="T31" s="88"/>
      <c r="U31" s="89" t="str">
        <f t="shared" si="22"/>
        <v/>
      </c>
      <c r="V31" s="88"/>
      <c r="W31" s="88"/>
      <c r="X31" s="88"/>
      <c r="Y31" s="90" t="str">
        <f t="shared" ref="Y31:Y33" si="26">IFERROR(IF(AND(R30="Probabilidad",R31="Probabilidad"),(AA30-(+AA30*U31)),IF(AND(R30="Impacto",R31="Probabilidad"),(AA29-(+AA29*U31)),IF(R31="Impacto",AA30,""))),"")</f>
        <v/>
      </c>
      <c r="Z31" s="91" t="str">
        <f t="shared" si="6"/>
        <v/>
      </c>
      <c r="AA31" s="89" t="str">
        <f t="shared" si="23"/>
        <v/>
      </c>
      <c r="AB31" s="91" t="str">
        <f t="shared" si="8"/>
        <v/>
      </c>
      <c r="AC31" s="89" t="str">
        <f t="shared" ref="AC31:AC33" si="27">IFERROR(IF(AND(R30="Impacto",R31="Impacto"),(AC30-(+AC30*U31)),IF(AND(R30="Probabilidad",R31="Impacto"),(AC29-(+AC29*U31)),IF(R31="Probabilidad",AC30,""))),"")</f>
        <v/>
      </c>
      <c r="AD31" s="92" t="str">
        <f>IFERROR(IF(OR(AND(Z31="Muy Baja",AB31="Leve"),AND(Z31="Muy Baja",AB31="Menor"),AND(Z31="Baja",AB31="Leve")),"Bajo",IF(OR(AND(Z31="Muy baja",AB31="Moderado"),AND(Z31="Baja",AB31="Menor"),AND(Z31="Baja",AB31="Moderado"),AND(Z31="Media",AB31="Leve"),AND(Z31="Media",AB31="Menor"),AND(Z31="Media",AB31="Moderado"),AND(Z31="Alta",AB31="Leve"),AND(Z31="Alta",AB31="Menor")),"Moderado",IF(OR(AND(Z31="Muy Baja",AB31="Mayor"),AND(Z31="Baja",AB31="Mayor"),AND(Z31="Media",AB31="Mayor"),AND(Z31="Alta",AB31="Moderado"),AND(Z31="Alta",AB31="Mayor"),AND(Z31="Muy Alta",AB31="Leve"),AND(Z31="Muy Alta",AB31="Menor"),AND(Z31="Muy Alta",AB31="Moderado"),AND(Z31="Muy Alta",AB31="Mayor")),"Alto",IF(OR(AND(Z31="Muy Baja",AB31="Catastrófico"),AND(Z31="Baja",AB31="Catastrófico"),AND(Z31="Media",AB31="Catastrófico"),AND(Z31="Alta",AB31="Catastrófico"),AND(Z31="Muy Alta",AB31="Catastrófico")),"Extremo","")))),"")</f>
        <v/>
      </c>
      <c r="AE31" s="88"/>
      <c r="AF31" s="112"/>
      <c r="AG31" s="112"/>
      <c r="AH31" s="93"/>
      <c r="AI31" s="93"/>
      <c r="AJ31" s="112"/>
      <c r="AK31" s="117"/>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row>
    <row r="32" spans="2:69" ht="83.45" hidden="1" customHeight="1" x14ac:dyDescent="0.3">
      <c r="B32" s="316"/>
      <c r="C32" s="293"/>
      <c r="D32" s="301"/>
      <c r="E32" s="301"/>
      <c r="F32" s="301"/>
      <c r="G32" s="318"/>
      <c r="H32" s="321"/>
      <c r="I32" s="314"/>
      <c r="J32" s="313"/>
      <c r="K32" s="324"/>
      <c r="L32" s="313">
        <f t="shared" ca="1" si="21"/>
        <v>0</v>
      </c>
      <c r="M32" s="314"/>
      <c r="N32" s="313"/>
      <c r="O32" s="315"/>
      <c r="P32" s="111">
        <v>5</v>
      </c>
      <c r="Q32" s="86"/>
      <c r="R32" s="87" t="str">
        <f t="shared" si="25"/>
        <v/>
      </c>
      <c r="S32" s="88"/>
      <c r="T32" s="88"/>
      <c r="U32" s="89" t="str">
        <f t="shared" si="22"/>
        <v/>
      </c>
      <c r="V32" s="88"/>
      <c r="W32" s="88"/>
      <c r="X32" s="88"/>
      <c r="Y32" s="90" t="str">
        <f t="shared" si="26"/>
        <v/>
      </c>
      <c r="Z32" s="91" t="str">
        <f t="shared" si="6"/>
        <v/>
      </c>
      <c r="AA32" s="89" t="str">
        <f t="shared" si="23"/>
        <v/>
      </c>
      <c r="AB32" s="91" t="str">
        <f t="shared" si="8"/>
        <v/>
      </c>
      <c r="AC32" s="89" t="str">
        <f t="shared" si="27"/>
        <v/>
      </c>
      <c r="AD32" s="92" t="str">
        <f t="shared" ref="AD32:AD33" si="28">IFERROR(IF(OR(AND(Z32="Muy Baja",AB32="Leve"),AND(Z32="Muy Baja",AB32="Menor"),AND(Z32="Baja",AB32="Leve")),"Bajo",IF(OR(AND(Z32="Muy baja",AB32="Moderado"),AND(Z32="Baja",AB32="Menor"),AND(Z32="Baja",AB32="Moderado"),AND(Z32="Media",AB32="Leve"),AND(Z32="Media",AB32="Menor"),AND(Z32="Media",AB32="Moderado"),AND(Z32="Alta",AB32="Leve"),AND(Z32="Alta",AB32="Menor")),"Moderado",IF(OR(AND(Z32="Muy Baja",AB32="Mayor"),AND(Z32="Baja",AB32="Mayor"),AND(Z32="Media",AB32="Mayor"),AND(Z32="Alta",AB32="Moderado"),AND(Z32="Alta",AB32="Mayor"),AND(Z32="Muy Alta",AB32="Leve"),AND(Z32="Muy Alta",AB32="Menor"),AND(Z32="Muy Alta",AB32="Moderado"),AND(Z32="Muy Alta",AB32="Mayor")),"Alto",IF(OR(AND(Z32="Muy Baja",AB32="Catastrófico"),AND(Z32="Baja",AB32="Catastrófico"),AND(Z32="Media",AB32="Catastrófico"),AND(Z32="Alta",AB32="Catastrófico"),AND(Z32="Muy Alta",AB32="Catastrófico")),"Extremo","")))),"")</f>
        <v/>
      </c>
      <c r="AE32" s="88"/>
      <c r="AF32" s="112"/>
      <c r="AG32" s="112"/>
      <c r="AH32" s="93"/>
      <c r="AI32" s="93"/>
      <c r="AJ32" s="112"/>
      <c r="AK32" s="117"/>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row>
    <row r="33" spans="2:69" ht="83.45" hidden="1" customHeight="1" x14ac:dyDescent="0.3">
      <c r="B33" s="316"/>
      <c r="C33" s="294"/>
      <c r="D33" s="302"/>
      <c r="E33" s="302"/>
      <c r="F33" s="302"/>
      <c r="G33" s="319"/>
      <c r="H33" s="322"/>
      <c r="I33" s="314"/>
      <c r="J33" s="313"/>
      <c r="K33" s="325"/>
      <c r="L33" s="313">
        <f t="shared" ca="1" si="21"/>
        <v>0</v>
      </c>
      <c r="M33" s="314"/>
      <c r="N33" s="313"/>
      <c r="O33" s="315"/>
      <c r="P33" s="111">
        <v>6</v>
      </c>
      <c r="Q33" s="86"/>
      <c r="R33" s="87" t="str">
        <f t="shared" si="25"/>
        <v/>
      </c>
      <c r="S33" s="88"/>
      <c r="T33" s="88"/>
      <c r="U33" s="89" t="str">
        <f t="shared" si="22"/>
        <v/>
      </c>
      <c r="V33" s="88"/>
      <c r="W33" s="88"/>
      <c r="X33" s="88"/>
      <c r="Y33" s="90" t="str">
        <f t="shared" si="26"/>
        <v/>
      </c>
      <c r="Z33" s="91" t="str">
        <f t="shared" si="6"/>
        <v/>
      </c>
      <c r="AA33" s="89" t="str">
        <f t="shared" si="23"/>
        <v/>
      </c>
      <c r="AB33" s="91" t="str">
        <f t="shared" si="8"/>
        <v/>
      </c>
      <c r="AC33" s="89" t="str">
        <f t="shared" si="27"/>
        <v/>
      </c>
      <c r="AD33" s="92" t="str">
        <f t="shared" si="28"/>
        <v/>
      </c>
      <c r="AE33" s="88"/>
      <c r="AF33" s="112"/>
      <c r="AG33" s="112"/>
      <c r="AH33" s="93"/>
      <c r="AI33" s="93"/>
      <c r="AJ33" s="112"/>
      <c r="AK33" s="117"/>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row>
    <row r="34" spans="2:69" ht="151.5" hidden="1" customHeight="1" x14ac:dyDescent="0.3">
      <c r="B34" s="316">
        <v>4</v>
      </c>
      <c r="C34" s="326"/>
      <c r="D34" s="326"/>
      <c r="E34" s="326"/>
      <c r="F34" s="327"/>
      <c r="G34" s="326"/>
      <c r="H34" s="328"/>
      <c r="I34" s="314" t="str">
        <f>IF(H34&lt;=0,"",IF(H34&lt;=2,"Muy Baja",IF(H34&lt;=24,"Baja",IF(H34&lt;=500,"Media",IF(H34&lt;=5000,"Alta","Muy Alta")))))</f>
        <v/>
      </c>
      <c r="J34" s="313" t="str">
        <f>IF(I34="","",IF(I34="Muy Baja",0.2,IF(I34="Baja",0.4,IF(I34="Media",0.6,IF(I34="Alta",0.8,IF(I34="Muy Alta",1,))))))</f>
        <v/>
      </c>
      <c r="K34" s="329"/>
      <c r="L34" s="313">
        <f ca="1">IF(NOT(ISERROR(MATCH(K34,'Tabla Impacto'!$B$222:$B$224,0))),'Tabla Impacto'!$F$224&amp;"Por favor no seleccionar los criterios de impacto(Afectación Económica o presupuestal y Pérdida Reputacional)",K34)</f>
        <v>0</v>
      </c>
      <c r="M34" s="314" t="str">
        <f ca="1">IF(OR(L34='Tabla Impacto'!$C$12,L34='Tabla Impacto'!$D$12),"Leve",IF(OR(L34='Tabla Impacto'!$C$13,L34='Tabla Impacto'!$D$13),"Menor",IF(OR(L34='Tabla Impacto'!$C$14,L34='Tabla Impacto'!$D$14),"Moderado",IF(OR(L34='Tabla Impacto'!$C$15,L34='Tabla Impacto'!$D$15),"Mayor",IF(OR(L34='Tabla Impacto'!$C$16,L34='Tabla Impacto'!$D$16),"Catastrófico","")))))</f>
        <v/>
      </c>
      <c r="N34" s="313" t="str">
        <f ca="1">IF(M34="","",IF(M34="Leve",0.2,IF(M34="Menor",0.4,IF(M34="Moderado",0.6,IF(M34="Mayor",0.8,IF(M34="Catastrófico",1,))))))</f>
        <v/>
      </c>
      <c r="O34" s="315" t="str">
        <f ca="1">IF(OR(AND(I34="Muy Baja",M34="Leve"),AND(I34="Muy Baja",M34="Menor"),AND(I34="Baja",M34="Leve")),"Bajo",IF(OR(AND(I34="Muy baja",M34="Moderado"),AND(I34="Baja",M34="Menor"),AND(I34="Baja",M34="Moderado"),AND(I34="Media",M34="Leve"),AND(I34="Media",M34="Menor"),AND(I34="Media",M34="Moderado"),AND(I34="Alta",M34="Leve"),AND(I34="Alta",M34="Menor")),"Moderado",IF(OR(AND(I34="Muy Baja",M34="Mayor"),AND(I34="Baja",M34="Mayor"),AND(I34="Media",M34="Mayor"),AND(I34="Alta",M34="Moderado"),AND(I34="Alta",M34="Mayor"),AND(I34="Muy Alta",M34="Leve"),AND(I34="Muy Alta",M34="Menor"),AND(I34="Muy Alta",M34="Moderado"),AND(I34="Muy Alta",M34="Mayor")),"Alto",IF(OR(AND(I34="Muy Baja",M34="Catastrófico"),AND(I34="Baja",M34="Catastrófico"),AND(I34="Media",M34="Catastrófico"),AND(I34="Alta",M34="Catastrófico"),AND(I34="Muy Alta",M34="Catastrófico")),"Extremo",""))))</f>
        <v/>
      </c>
      <c r="P34" s="111">
        <v>1</v>
      </c>
      <c r="Q34" s="86"/>
      <c r="R34" s="87" t="str">
        <f>IF(OR(S34="Preventivo",S34="Detectivo"),"Probabilidad",IF(S34="Correctivo","Impacto",""))</f>
        <v/>
      </c>
      <c r="S34" s="88"/>
      <c r="T34" s="88"/>
      <c r="U34" s="89" t="str">
        <f>IF(AND(S34="Preventivo",T34="Automático"),"50%",IF(AND(S34="Preventivo",T34="Manual"),"40%",IF(AND(S34="Detectivo",T34="Automático"),"40%",IF(AND(S34="Detectivo",T34="Manual"),"30%",IF(AND(S34="Correctivo",T34="Automático"),"35%",IF(AND(S34="Correctivo",T34="Manual"),"25%",""))))))</f>
        <v/>
      </c>
      <c r="V34" s="88"/>
      <c r="W34" s="88"/>
      <c r="X34" s="88"/>
      <c r="Y34" s="90" t="str">
        <f>IFERROR(IF(R34="Probabilidad",(J34-(+J34*U34)),IF(R34="Impacto",J34,"")),"")</f>
        <v/>
      </c>
      <c r="Z34" s="91" t="str">
        <f>IFERROR(IF(Y34="","",IF(Y34&lt;=0.2,"Muy Baja",IF(Y34&lt;=0.4,"Baja",IF(Y34&lt;=0.6,"Media",IF(Y34&lt;=0.8,"Alta","Muy Alta"))))),"")</f>
        <v/>
      </c>
      <c r="AA34" s="89" t="str">
        <f>+Y34</f>
        <v/>
      </c>
      <c r="AB34" s="91" t="str">
        <f>IFERROR(IF(AC34="","",IF(AC34&lt;=0.2,"Leve",IF(AC34&lt;=0.4,"Menor",IF(AC34&lt;=0.6,"Moderado",IF(AC34&lt;=0.8,"Mayor","Catastrófico"))))),"")</f>
        <v/>
      </c>
      <c r="AC34" s="89" t="str">
        <f>IFERROR(IF(R34="Impacto",(N34-(+N34*U34)),IF(R34="Probabilidad",N34,"")),"")</f>
        <v/>
      </c>
      <c r="AD34" s="92" t="str">
        <f>IFERROR(IF(OR(AND(Z34="Muy Baja",AB34="Leve"),AND(Z34="Muy Baja",AB34="Menor"),AND(Z34="Baja",AB34="Leve")),"Bajo",IF(OR(AND(Z34="Muy baja",AB34="Moderado"),AND(Z34="Baja",AB34="Menor"),AND(Z34="Baja",AB34="Moderado"),AND(Z34="Media",AB34="Leve"),AND(Z34="Media",AB34="Menor"),AND(Z34="Media",AB34="Moderado"),AND(Z34="Alta",AB34="Leve"),AND(Z34="Alta",AB34="Menor")),"Moderado",IF(OR(AND(Z34="Muy Baja",AB34="Mayor"),AND(Z34="Baja",AB34="Mayor"),AND(Z34="Media",AB34="Mayor"),AND(Z34="Alta",AB34="Moderado"),AND(Z34="Alta",AB34="Mayor"),AND(Z34="Muy Alta",AB34="Leve"),AND(Z34="Muy Alta",AB34="Menor"),AND(Z34="Muy Alta",AB34="Moderado"),AND(Z34="Muy Alta",AB34="Mayor")),"Alto",IF(OR(AND(Z34="Muy Baja",AB34="Catastrófico"),AND(Z34="Baja",AB34="Catastrófico"),AND(Z34="Media",AB34="Catastrófico"),AND(Z34="Alta",AB34="Catastrófico"),AND(Z34="Muy Alta",AB34="Catastrófico")),"Extremo","")))),"")</f>
        <v/>
      </c>
      <c r="AE34" s="88"/>
      <c r="AF34" s="112"/>
      <c r="AG34" s="112"/>
      <c r="AH34" s="93"/>
      <c r="AI34" s="93"/>
      <c r="AJ34" s="112"/>
      <c r="AK34" s="117"/>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row>
    <row r="35" spans="2:69" ht="151.5" hidden="1" customHeight="1" x14ac:dyDescent="0.3">
      <c r="B35" s="316"/>
      <c r="C35" s="326"/>
      <c r="D35" s="326"/>
      <c r="E35" s="326"/>
      <c r="F35" s="327"/>
      <c r="G35" s="326"/>
      <c r="H35" s="328"/>
      <c r="I35" s="314"/>
      <c r="J35" s="313"/>
      <c r="K35" s="329"/>
      <c r="L35" s="313">
        <f t="shared" ref="L35:L39" ca="1" si="29">IF(NOT(ISERROR(MATCH(K35,_xlfn.ANCHORARRAY(F46),0))),J48&amp;"Por favor no seleccionar los criterios de impacto",K35)</f>
        <v>0</v>
      </c>
      <c r="M35" s="314"/>
      <c r="N35" s="313"/>
      <c r="O35" s="315"/>
      <c r="P35" s="111">
        <v>2</v>
      </c>
      <c r="Q35" s="86"/>
      <c r="R35" s="87" t="str">
        <f>IF(OR(S35="Preventivo",S35="Detectivo"),"Probabilidad",IF(S35="Correctivo","Impacto",""))</f>
        <v/>
      </c>
      <c r="S35" s="88"/>
      <c r="T35" s="88"/>
      <c r="U35" s="89" t="str">
        <f t="shared" ref="U35:U39" si="30">IF(AND(S35="Preventivo",T35="Automático"),"50%",IF(AND(S35="Preventivo",T35="Manual"),"40%",IF(AND(S35="Detectivo",T35="Automático"),"40%",IF(AND(S35="Detectivo",T35="Manual"),"30%",IF(AND(S35="Correctivo",T35="Automático"),"35%",IF(AND(S35="Correctivo",T35="Manual"),"25%",""))))))</f>
        <v/>
      </c>
      <c r="V35" s="88"/>
      <c r="W35" s="88"/>
      <c r="X35" s="88"/>
      <c r="Y35" s="90" t="str">
        <f>IFERROR(IF(AND(R34="Probabilidad",R35="Probabilidad"),(AA34-(+AA34*U35)),IF(R35="Probabilidad",(J34-(+J34*U35)),IF(R35="Impacto",AA34,""))),"")</f>
        <v/>
      </c>
      <c r="Z35" s="91" t="str">
        <f t="shared" si="6"/>
        <v/>
      </c>
      <c r="AA35" s="89" t="str">
        <f t="shared" ref="AA35:AA39" si="31">+Y35</f>
        <v/>
      </c>
      <c r="AB35" s="91" t="str">
        <f t="shared" si="8"/>
        <v/>
      </c>
      <c r="AC35" s="89" t="str">
        <f>IFERROR(IF(AND(R34="Impacto",R35="Impacto"),(AC28-(+AC28*U35)),IF(R35="Impacto",($N$34-(+$N$34*U35)),IF(R35="Probabilidad",AC28,""))),"")</f>
        <v/>
      </c>
      <c r="AD35" s="92" t="str">
        <f t="shared" ref="AD35:AD36" si="32">IFERROR(IF(OR(AND(Z35="Muy Baja",AB35="Leve"),AND(Z35="Muy Baja",AB35="Menor"),AND(Z35="Baja",AB35="Leve")),"Bajo",IF(OR(AND(Z35="Muy baja",AB35="Moderado"),AND(Z35="Baja",AB35="Menor"),AND(Z35="Baja",AB35="Moderado"),AND(Z35="Media",AB35="Leve"),AND(Z35="Media",AB35="Menor"),AND(Z35="Media",AB35="Moderado"),AND(Z35="Alta",AB35="Leve"),AND(Z35="Alta",AB35="Menor")),"Moderado",IF(OR(AND(Z35="Muy Baja",AB35="Mayor"),AND(Z35="Baja",AB35="Mayor"),AND(Z35="Media",AB35="Mayor"),AND(Z35="Alta",AB35="Moderado"),AND(Z35="Alta",AB35="Mayor"),AND(Z35="Muy Alta",AB35="Leve"),AND(Z35="Muy Alta",AB35="Menor"),AND(Z35="Muy Alta",AB35="Moderado"),AND(Z35="Muy Alta",AB35="Mayor")),"Alto",IF(OR(AND(Z35="Muy Baja",AB35="Catastrófico"),AND(Z35="Baja",AB35="Catastrófico"),AND(Z35="Media",AB35="Catastrófico"),AND(Z35="Alta",AB35="Catastrófico"),AND(Z35="Muy Alta",AB35="Catastrófico")),"Extremo","")))),"")</f>
        <v/>
      </c>
      <c r="AE35" s="88"/>
      <c r="AF35" s="112"/>
      <c r="AG35" s="112"/>
      <c r="AH35" s="93"/>
      <c r="AI35" s="93"/>
      <c r="AJ35" s="112"/>
      <c r="AK35" s="117"/>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row>
    <row r="36" spans="2:69" ht="151.5" hidden="1" customHeight="1" x14ac:dyDescent="0.3">
      <c r="B36" s="316"/>
      <c r="C36" s="326"/>
      <c r="D36" s="326"/>
      <c r="E36" s="326"/>
      <c r="F36" s="327"/>
      <c r="G36" s="326"/>
      <c r="H36" s="328"/>
      <c r="I36" s="314"/>
      <c r="J36" s="313"/>
      <c r="K36" s="329"/>
      <c r="L36" s="313">
        <f t="shared" ca="1" si="29"/>
        <v>0</v>
      </c>
      <c r="M36" s="314"/>
      <c r="N36" s="313"/>
      <c r="O36" s="315"/>
      <c r="P36" s="111">
        <v>3</v>
      </c>
      <c r="Q36" s="94"/>
      <c r="R36" s="87" t="str">
        <f>IF(OR(S36="Preventivo",S36="Detectivo"),"Probabilidad",IF(S36="Correctivo","Impacto",""))</f>
        <v/>
      </c>
      <c r="S36" s="88"/>
      <c r="T36" s="88"/>
      <c r="U36" s="89" t="str">
        <f t="shared" si="30"/>
        <v/>
      </c>
      <c r="V36" s="88"/>
      <c r="W36" s="88"/>
      <c r="X36" s="88"/>
      <c r="Y36" s="90" t="str">
        <f>IFERROR(IF(AND(R35="Probabilidad",R36="Probabilidad"),(AA35-(+AA35*U36)),IF(AND(R35="Impacto",R36="Probabilidad"),(AA34-(+AA34*U36)),IF(R36="Impacto",AA35,""))),"")</f>
        <v/>
      </c>
      <c r="Z36" s="91" t="str">
        <f t="shared" si="6"/>
        <v/>
      </c>
      <c r="AA36" s="89" t="str">
        <f t="shared" si="31"/>
        <v/>
      </c>
      <c r="AB36" s="91" t="str">
        <f t="shared" si="8"/>
        <v/>
      </c>
      <c r="AC36" s="89" t="str">
        <f>IFERROR(IF(AND(R35="Impacto",R36="Impacto"),(AC35-(+AC35*U36)),IF(AND(R35="Probabilidad",R36="Impacto"),(AC34-(+AC34*U36)),IF(R36="Probabilidad",AC35,""))),"")</f>
        <v/>
      </c>
      <c r="AD36" s="92" t="str">
        <f t="shared" si="32"/>
        <v/>
      </c>
      <c r="AE36" s="88"/>
      <c r="AF36" s="112"/>
      <c r="AG36" s="112"/>
      <c r="AH36" s="93"/>
      <c r="AI36" s="93"/>
      <c r="AJ36" s="112"/>
      <c r="AK36" s="117"/>
      <c r="AL36" s="6"/>
      <c r="AM36" s="6"/>
      <c r="AN36" s="6"/>
      <c r="AO36" s="6"/>
      <c r="AP36" s="6"/>
      <c r="AQ36" s="6"/>
      <c r="AR36" s="6"/>
      <c r="AS36" s="6"/>
      <c r="AT36" s="6"/>
      <c r="AU36" s="6"/>
      <c r="AV36" s="6"/>
      <c r="AW36" s="6"/>
      <c r="AX36" s="6"/>
      <c r="AY36" s="6"/>
      <c r="AZ36" s="6"/>
      <c r="BA36" s="6"/>
      <c r="BB36" s="6"/>
      <c r="BC36" s="6"/>
      <c r="BD36" s="6"/>
      <c r="BE36" s="6"/>
      <c r="BF36" s="6"/>
      <c r="BG36" s="6"/>
      <c r="BH36" s="6"/>
      <c r="BI36" s="6"/>
      <c r="BJ36" s="6"/>
      <c r="BK36" s="6"/>
      <c r="BL36" s="6"/>
      <c r="BM36" s="6"/>
      <c r="BN36" s="6"/>
      <c r="BO36" s="6"/>
      <c r="BP36" s="6"/>
      <c r="BQ36" s="6"/>
    </row>
    <row r="37" spans="2:69" ht="151.5" hidden="1" customHeight="1" x14ac:dyDescent="0.3">
      <c r="B37" s="316"/>
      <c r="C37" s="326"/>
      <c r="D37" s="326"/>
      <c r="E37" s="326"/>
      <c r="F37" s="327"/>
      <c r="G37" s="326"/>
      <c r="H37" s="328"/>
      <c r="I37" s="314"/>
      <c r="J37" s="313"/>
      <c r="K37" s="329"/>
      <c r="L37" s="313">
        <f t="shared" ca="1" si="29"/>
        <v>0</v>
      </c>
      <c r="M37" s="314"/>
      <c r="N37" s="313"/>
      <c r="O37" s="315"/>
      <c r="P37" s="111">
        <v>4</v>
      </c>
      <c r="Q37" s="86"/>
      <c r="R37" s="87" t="str">
        <f t="shared" ref="R37:R39" si="33">IF(OR(S37="Preventivo",S37="Detectivo"),"Probabilidad",IF(S37="Correctivo","Impacto",""))</f>
        <v/>
      </c>
      <c r="S37" s="88"/>
      <c r="T37" s="88"/>
      <c r="U37" s="89" t="str">
        <f t="shared" si="30"/>
        <v/>
      </c>
      <c r="V37" s="88"/>
      <c r="W37" s="88"/>
      <c r="X37" s="88"/>
      <c r="Y37" s="90" t="str">
        <f t="shared" ref="Y37:Y39" si="34">IFERROR(IF(AND(R36="Probabilidad",R37="Probabilidad"),(AA36-(+AA36*U37)),IF(AND(R36="Impacto",R37="Probabilidad"),(AA35-(+AA35*U37)),IF(R37="Impacto",AA36,""))),"")</f>
        <v/>
      </c>
      <c r="Z37" s="91" t="str">
        <f t="shared" si="6"/>
        <v/>
      </c>
      <c r="AA37" s="89" t="str">
        <f t="shared" si="31"/>
        <v/>
      </c>
      <c r="AB37" s="91" t="str">
        <f t="shared" si="8"/>
        <v/>
      </c>
      <c r="AC37" s="89" t="str">
        <f t="shared" ref="AC37:AC39" si="35">IFERROR(IF(AND(R36="Impacto",R37="Impacto"),(AC36-(+AC36*U37)),IF(AND(R36="Probabilidad",R37="Impacto"),(AC35-(+AC35*U37)),IF(R37="Probabilidad",AC36,""))),"")</f>
        <v/>
      </c>
      <c r="AD37" s="92" t="str">
        <f>IFERROR(IF(OR(AND(Z37="Muy Baja",AB37="Leve"),AND(Z37="Muy Baja",AB37="Menor"),AND(Z37="Baja",AB37="Leve")),"Bajo",IF(OR(AND(Z37="Muy baja",AB37="Moderado"),AND(Z37="Baja",AB37="Menor"),AND(Z37="Baja",AB37="Moderado"),AND(Z37="Media",AB37="Leve"),AND(Z37="Media",AB37="Menor"),AND(Z37="Media",AB37="Moderado"),AND(Z37="Alta",AB37="Leve"),AND(Z37="Alta",AB37="Menor")),"Moderado",IF(OR(AND(Z37="Muy Baja",AB37="Mayor"),AND(Z37="Baja",AB37="Mayor"),AND(Z37="Media",AB37="Mayor"),AND(Z37="Alta",AB37="Moderado"),AND(Z37="Alta",AB37="Mayor"),AND(Z37="Muy Alta",AB37="Leve"),AND(Z37="Muy Alta",AB37="Menor"),AND(Z37="Muy Alta",AB37="Moderado"),AND(Z37="Muy Alta",AB37="Mayor")),"Alto",IF(OR(AND(Z37="Muy Baja",AB37="Catastrófico"),AND(Z37="Baja",AB37="Catastrófico"),AND(Z37="Media",AB37="Catastrófico"),AND(Z37="Alta",AB37="Catastrófico"),AND(Z37="Muy Alta",AB37="Catastrófico")),"Extremo","")))),"")</f>
        <v/>
      </c>
      <c r="AE37" s="88"/>
      <c r="AF37" s="112"/>
      <c r="AG37" s="112"/>
      <c r="AH37" s="93"/>
      <c r="AI37" s="93"/>
      <c r="AJ37" s="112"/>
      <c r="AK37" s="117"/>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row>
    <row r="38" spans="2:69" ht="151.5" hidden="1" customHeight="1" x14ac:dyDescent="0.3">
      <c r="B38" s="316"/>
      <c r="C38" s="326"/>
      <c r="D38" s="326"/>
      <c r="E38" s="326"/>
      <c r="F38" s="327"/>
      <c r="G38" s="326"/>
      <c r="H38" s="328"/>
      <c r="I38" s="314"/>
      <c r="J38" s="313"/>
      <c r="K38" s="329"/>
      <c r="L38" s="313">
        <f t="shared" ca="1" si="29"/>
        <v>0</v>
      </c>
      <c r="M38" s="314"/>
      <c r="N38" s="313"/>
      <c r="O38" s="315"/>
      <c r="P38" s="111">
        <v>5</v>
      </c>
      <c r="Q38" s="86"/>
      <c r="R38" s="87" t="str">
        <f t="shared" si="33"/>
        <v/>
      </c>
      <c r="S38" s="88"/>
      <c r="T38" s="88"/>
      <c r="U38" s="89" t="str">
        <f t="shared" si="30"/>
        <v/>
      </c>
      <c r="V38" s="88"/>
      <c r="W38" s="88"/>
      <c r="X38" s="88"/>
      <c r="Y38" s="95" t="str">
        <f t="shared" si="34"/>
        <v/>
      </c>
      <c r="Z38" s="91" t="str">
        <f>IFERROR(IF(Y38="","",IF(Y38&lt;=0.2,"Muy Baja",IF(Y38&lt;=0.4,"Baja",IF(Y38&lt;=0.6,"Media",IF(Y38&lt;=0.8,"Alta","Muy Alta"))))),"")</f>
        <v/>
      </c>
      <c r="AA38" s="89" t="str">
        <f t="shared" si="31"/>
        <v/>
      </c>
      <c r="AB38" s="91" t="str">
        <f t="shared" si="8"/>
        <v/>
      </c>
      <c r="AC38" s="89" t="str">
        <f t="shared" si="35"/>
        <v/>
      </c>
      <c r="AD38" s="92" t="str">
        <f t="shared" ref="AD38:AD39" si="36">IFERROR(IF(OR(AND(Z38="Muy Baja",AB38="Leve"),AND(Z38="Muy Baja",AB38="Menor"),AND(Z38="Baja",AB38="Leve")),"Bajo",IF(OR(AND(Z38="Muy baja",AB38="Moderado"),AND(Z38="Baja",AB38="Menor"),AND(Z38="Baja",AB38="Moderado"),AND(Z38="Media",AB38="Leve"),AND(Z38="Media",AB38="Menor"),AND(Z38="Media",AB38="Moderado"),AND(Z38="Alta",AB38="Leve"),AND(Z38="Alta",AB38="Menor")),"Moderado",IF(OR(AND(Z38="Muy Baja",AB38="Mayor"),AND(Z38="Baja",AB38="Mayor"),AND(Z38="Media",AB38="Mayor"),AND(Z38="Alta",AB38="Moderado"),AND(Z38="Alta",AB38="Mayor"),AND(Z38="Muy Alta",AB38="Leve"),AND(Z38="Muy Alta",AB38="Menor"),AND(Z38="Muy Alta",AB38="Moderado"),AND(Z38="Muy Alta",AB38="Mayor")),"Alto",IF(OR(AND(Z38="Muy Baja",AB38="Catastrófico"),AND(Z38="Baja",AB38="Catastrófico"),AND(Z38="Media",AB38="Catastrófico"),AND(Z38="Alta",AB38="Catastrófico"),AND(Z38="Muy Alta",AB38="Catastrófico")),"Extremo","")))),"")</f>
        <v/>
      </c>
      <c r="AE38" s="88"/>
      <c r="AF38" s="112"/>
      <c r="AG38" s="112"/>
      <c r="AH38" s="93"/>
      <c r="AI38" s="93"/>
      <c r="AJ38" s="112"/>
      <c r="AK38" s="117"/>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row>
    <row r="39" spans="2:69" ht="151.5" hidden="1" customHeight="1" x14ac:dyDescent="0.3">
      <c r="B39" s="316"/>
      <c r="C39" s="326"/>
      <c r="D39" s="326"/>
      <c r="E39" s="326"/>
      <c r="F39" s="327"/>
      <c r="G39" s="326"/>
      <c r="H39" s="328"/>
      <c r="I39" s="314"/>
      <c r="J39" s="313"/>
      <c r="K39" s="329"/>
      <c r="L39" s="313">
        <f t="shared" ca="1" si="29"/>
        <v>0</v>
      </c>
      <c r="M39" s="314"/>
      <c r="N39" s="313"/>
      <c r="O39" s="315"/>
      <c r="P39" s="111">
        <v>6</v>
      </c>
      <c r="Q39" s="86"/>
      <c r="R39" s="87" t="str">
        <f t="shared" si="33"/>
        <v/>
      </c>
      <c r="S39" s="88"/>
      <c r="T39" s="88"/>
      <c r="U39" s="89" t="str">
        <f t="shared" si="30"/>
        <v/>
      </c>
      <c r="V39" s="88"/>
      <c r="W39" s="88"/>
      <c r="X39" s="88"/>
      <c r="Y39" s="90" t="str">
        <f t="shared" si="34"/>
        <v/>
      </c>
      <c r="Z39" s="91" t="str">
        <f t="shared" si="6"/>
        <v/>
      </c>
      <c r="AA39" s="89" t="str">
        <f t="shared" si="31"/>
        <v/>
      </c>
      <c r="AB39" s="91" t="str">
        <f t="shared" si="8"/>
        <v/>
      </c>
      <c r="AC39" s="89" t="str">
        <f t="shared" si="35"/>
        <v/>
      </c>
      <c r="AD39" s="92" t="str">
        <f t="shared" si="36"/>
        <v/>
      </c>
      <c r="AE39" s="88"/>
      <c r="AF39" s="112"/>
      <c r="AG39" s="112"/>
      <c r="AH39" s="93"/>
      <c r="AI39" s="93"/>
      <c r="AJ39" s="112"/>
      <c r="AK39" s="117"/>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row>
    <row r="40" spans="2:69" ht="151.5" hidden="1" customHeight="1" x14ac:dyDescent="0.3">
      <c r="B40" s="316">
        <v>5</v>
      </c>
      <c r="C40" s="326"/>
      <c r="D40" s="326"/>
      <c r="E40" s="326"/>
      <c r="F40" s="327"/>
      <c r="G40" s="326"/>
      <c r="H40" s="328"/>
      <c r="I40" s="314" t="str">
        <f>IF(H40&lt;=0,"",IF(H40&lt;=2,"Muy Baja",IF(H40&lt;=24,"Baja",IF(H40&lt;=500,"Media",IF(H40&lt;=5000,"Alta","Muy Alta")))))</f>
        <v/>
      </c>
      <c r="J40" s="313" t="str">
        <f>IF(I40="","",IF(I40="Muy Baja",0.2,IF(I40="Baja",0.4,IF(I40="Media",0.6,IF(I40="Alta",0.8,IF(I40="Muy Alta",1,))))))</f>
        <v/>
      </c>
      <c r="K40" s="329"/>
      <c r="L40" s="313">
        <f ca="1">IF(NOT(ISERROR(MATCH(K40,'Tabla Impacto'!$B$222:$B$224,0))),'Tabla Impacto'!$F$224&amp;"Por favor no seleccionar los criterios de impacto(Afectación Económica o presupuestal y Pérdida Reputacional)",K40)</f>
        <v>0</v>
      </c>
      <c r="M40" s="314" t="str">
        <f ca="1">IF(OR(L40='Tabla Impacto'!$C$12,L40='Tabla Impacto'!$D$12),"Leve",IF(OR(L40='Tabla Impacto'!$C$13,L40='Tabla Impacto'!$D$13),"Menor",IF(OR(L40='Tabla Impacto'!$C$14,L40='Tabla Impacto'!$D$14),"Moderado",IF(OR(L40='Tabla Impacto'!$C$15,L40='Tabla Impacto'!$D$15),"Mayor",IF(OR(L40='Tabla Impacto'!$C$16,L40='Tabla Impacto'!$D$16),"Catastrófico","")))))</f>
        <v/>
      </c>
      <c r="N40" s="313" t="str">
        <f ca="1">IF(M40="","",IF(M40="Leve",0.2,IF(M40="Menor",0.4,IF(M40="Moderado",0.6,IF(M40="Mayor",0.8,IF(M40="Catastrófico",1,))))))</f>
        <v/>
      </c>
      <c r="O40" s="315" t="str">
        <f ca="1">IF(OR(AND(I40="Muy Baja",M40="Leve"),AND(I40="Muy Baja",M40="Menor"),AND(I40="Baja",M40="Leve")),"Bajo",IF(OR(AND(I40="Muy baja",M40="Moderado"),AND(I40="Baja",M40="Menor"),AND(I40="Baja",M40="Moderado"),AND(I40="Media",M40="Leve"),AND(I40="Media",M40="Menor"),AND(I40="Media",M40="Moderado"),AND(I40="Alta",M40="Leve"),AND(I40="Alta",M40="Menor")),"Moderado",IF(OR(AND(I40="Muy Baja",M40="Mayor"),AND(I40="Baja",M40="Mayor"),AND(I40="Media",M40="Mayor"),AND(I40="Alta",M40="Moderado"),AND(I40="Alta",M40="Mayor"),AND(I40="Muy Alta",M40="Leve"),AND(I40="Muy Alta",M40="Menor"),AND(I40="Muy Alta",M40="Moderado"),AND(I40="Muy Alta",M40="Mayor")),"Alto",IF(OR(AND(I40="Muy Baja",M40="Catastrófico"),AND(I40="Baja",M40="Catastrófico"),AND(I40="Media",M40="Catastrófico"),AND(I40="Alta",M40="Catastrófico"),AND(I40="Muy Alta",M40="Catastrófico")),"Extremo",""))))</f>
        <v/>
      </c>
      <c r="P40" s="111">
        <v>1</v>
      </c>
      <c r="Q40" s="86"/>
      <c r="R40" s="87" t="str">
        <f>IF(OR(S40="Preventivo",S40="Detectivo"),"Probabilidad",IF(S40="Correctivo","Impacto",""))</f>
        <v/>
      </c>
      <c r="S40" s="88"/>
      <c r="T40" s="88"/>
      <c r="U40" s="89" t="str">
        <f>IF(AND(S40="Preventivo",T40="Automático"),"50%",IF(AND(S40="Preventivo",T40="Manual"),"40%",IF(AND(S40="Detectivo",T40="Automático"),"40%",IF(AND(S40="Detectivo",T40="Manual"),"30%",IF(AND(S40="Correctivo",T40="Automático"),"35%",IF(AND(S40="Correctivo",T40="Manual"),"25%",""))))))</f>
        <v/>
      </c>
      <c r="V40" s="88"/>
      <c r="W40" s="88"/>
      <c r="X40" s="88"/>
      <c r="Y40" s="90" t="str">
        <f>IFERROR(IF(R40="Probabilidad",(J40-(+J40*U40)),IF(R40="Impacto",J40,"")),"")</f>
        <v/>
      </c>
      <c r="Z40" s="91" t="str">
        <f>IFERROR(IF(Y40="","",IF(Y40&lt;=0.2,"Muy Baja",IF(Y40&lt;=0.4,"Baja",IF(Y40&lt;=0.6,"Media",IF(Y40&lt;=0.8,"Alta","Muy Alta"))))),"")</f>
        <v/>
      </c>
      <c r="AA40" s="89" t="str">
        <f>+Y40</f>
        <v/>
      </c>
      <c r="AB40" s="91" t="str">
        <f>IFERROR(IF(AC40="","",IF(AC40&lt;=0.2,"Leve",IF(AC40&lt;=0.4,"Menor",IF(AC40&lt;=0.6,"Moderado",IF(AC40&lt;=0.8,"Mayor","Catastrófico"))))),"")</f>
        <v/>
      </c>
      <c r="AC40" s="89" t="str">
        <f>IFERROR(IF(R40="Impacto",(N40-(+N40*U40)),IF(R40="Probabilidad",N40,"")),"")</f>
        <v/>
      </c>
      <c r="AD40" s="92" t="str">
        <f>IFERROR(IF(OR(AND(Z40="Muy Baja",AB40="Leve"),AND(Z40="Muy Baja",AB40="Menor"),AND(Z40="Baja",AB40="Leve")),"Bajo",IF(OR(AND(Z40="Muy baja",AB40="Moderado"),AND(Z40="Baja",AB40="Menor"),AND(Z40="Baja",AB40="Moderado"),AND(Z40="Media",AB40="Leve"),AND(Z40="Media",AB40="Menor"),AND(Z40="Media",AB40="Moderado"),AND(Z40="Alta",AB40="Leve"),AND(Z40="Alta",AB40="Menor")),"Moderado",IF(OR(AND(Z40="Muy Baja",AB40="Mayor"),AND(Z40="Baja",AB40="Mayor"),AND(Z40="Media",AB40="Mayor"),AND(Z40="Alta",AB40="Moderado"),AND(Z40="Alta",AB40="Mayor"),AND(Z40="Muy Alta",AB40="Leve"),AND(Z40="Muy Alta",AB40="Menor"),AND(Z40="Muy Alta",AB40="Moderado"),AND(Z40="Muy Alta",AB40="Mayor")),"Alto",IF(OR(AND(Z40="Muy Baja",AB40="Catastrófico"),AND(Z40="Baja",AB40="Catastrófico"),AND(Z40="Media",AB40="Catastrófico"),AND(Z40="Alta",AB40="Catastrófico"),AND(Z40="Muy Alta",AB40="Catastrófico")),"Extremo","")))),"")</f>
        <v/>
      </c>
      <c r="AE40" s="88"/>
      <c r="AF40" s="112"/>
      <c r="AG40" s="112"/>
      <c r="AH40" s="93"/>
      <c r="AI40" s="93"/>
      <c r="AJ40" s="112"/>
      <c r="AK40" s="117"/>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row>
    <row r="41" spans="2:69" ht="151.5" hidden="1" customHeight="1" x14ac:dyDescent="0.3">
      <c r="B41" s="316"/>
      <c r="C41" s="326"/>
      <c r="D41" s="326"/>
      <c r="E41" s="326"/>
      <c r="F41" s="327"/>
      <c r="G41" s="326"/>
      <c r="H41" s="328"/>
      <c r="I41" s="314"/>
      <c r="J41" s="313"/>
      <c r="K41" s="329"/>
      <c r="L41" s="313">
        <f t="shared" ref="L41:L45" ca="1" si="37">IF(NOT(ISERROR(MATCH(K41,_xlfn.ANCHORARRAY(F52),0))),J54&amp;"Por favor no seleccionar los criterios de impacto",K41)</f>
        <v>0</v>
      </c>
      <c r="M41" s="314"/>
      <c r="N41" s="313"/>
      <c r="O41" s="315"/>
      <c r="P41" s="111">
        <v>2</v>
      </c>
      <c r="Q41" s="86"/>
      <c r="R41" s="87" t="str">
        <f>IF(OR(S41="Preventivo",S41="Detectivo"),"Probabilidad",IF(S41="Correctivo","Impacto",""))</f>
        <v/>
      </c>
      <c r="S41" s="88"/>
      <c r="T41" s="88"/>
      <c r="U41" s="89" t="str">
        <f t="shared" ref="U41:U45" si="38">IF(AND(S41="Preventivo",T41="Automático"),"50%",IF(AND(S41="Preventivo",T41="Manual"),"40%",IF(AND(S41="Detectivo",T41="Automático"),"40%",IF(AND(S41="Detectivo",T41="Manual"),"30%",IF(AND(S41="Correctivo",T41="Automático"),"35%",IF(AND(S41="Correctivo",T41="Manual"),"25%",""))))))</f>
        <v/>
      </c>
      <c r="V41" s="88"/>
      <c r="W41" s="88"/>
      <c r="X41" s="88"/>
      <c r="Y41" s="90" t="str">
        <f>IFERROR(IF(AND(R40="Probabilidad",R41="Probabilidad"),(AA40-(+AA40*U41)),IF(R41="Probabilidad",(J40-(+J40*U41)),IF(R41="Impacto",AA40,""))),"")</f>
        <v/>
      </c>
      <c r="Z41" s="91" t="str">
        <f t="shared" si="6"/>
        <v/>
      </c>
      <c r="AA41" s="89" t="str">
        <f t="shared" ref="AA41:AA45" si="39">+Y41</f>
        <v/>
      </c>
      <c r="AB41" s="91" t="str">
        <f t="shared" si="8"/>
        <v/>
      </c>
      <c r="AC41" s="89" t="str">
        <f>IFERROR(IF(AND(R40="Impacto",R41="Impacto"),(AC34-(+AC34*U41)),IF(R41="Impacto",($N$40-(+$N$40*U41)),IF(R41="Probabilidad",AC34,""))),"")</f>
        <v/>
      </c>
      <c r="AD41" s="92" t="str">
        <f t="shared" ref="AD41:AD42" si="40">IFERROR(IF(OR(AND(Z41="Muy Baja",AB41="Leve"),AND(Z41="Muy Baja",AB41="Menor"),AND(Z41="Baja",AB41="Leve")),"Bajo",IF(OR(AND(Z41="Muy baja",AB41="Moderado"),AND(Z41="Baja",AB41="Menor"),AND(Z41="Baja",AB41="Moderado"),AND(Z41="Media",AB41="Leve"),AND(Z41="Media",AB41="Menor"),AND(Z41="Media",AB41="Moderado"),AND(Z41="Alta",AB41="Leve"),AND(Z41="Alta",AB41="Menor")),"Moderado",IF(OR(AND(Z41="Muy Baja",AB41="Mayor"),AND(Z41="Baja",AB41="Mayor"),AND(Z41="Media",AB41="Mayor"),AND(Z41="Alta",AB41="Moderado"),AND(Z41="Alta",AB41="Mayor"),AND(Z41="Muy Alta",AB41="Leve"),AND(Z41="Muy Alta",AB41="Menor"),AND(Z41="Muy Alta",AB41="Moderado"),AND(Z41="Muy Alta",AB41="Mayor")),"Alto",IF(OR(AND(Z41="Muy Baja",AB41="Catastrófico"),AND(Z41="Baja",AB41="Catastrófico"),AND(Z41="Media",AB41="Catastrófico"),AND(Z41="Alta",AB41="Catastrófico"),AND(Z41="Muy Alta",AB41="Catastrófico")),"Extremo","")))),"")</f>
        <v/>
      </c>
      <c r="AE41" s="88"/>
      <c r="AF41" s="112"/>
      <c r="AG41" s="112"/>
      <c r="AH41" s="93"/>
      <c r="AI41" s="93"/>
      <c r="AJ41" s="112"/>
      <c r="AK41" s="117"/>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row>
    <row r="42" spans="2:69" ht="151.5" hidden="1" customHeight="1" x14ac:dyDescent="0.3">
      <c r="B42" s="316"/>
      <c r="C42" s="326"/>
      <c r="D42" s="326"/>
      <c r="E42" s="326"/>
      <c r="F42" s="327"/>
      <c r="G42" s="326"/>
      <c r="H42" s="328"/>
      <c r="I42" s="314"/>
      <c r="J42" s="313"/>
      <c r="K42" s="329"/>
      <c r="L42" s="313">
        <f t="shared" ca="1" si="37"/>
        <v>0</v>
      </c>
      <c r="M42" s="314"/>
      <c r="N42" s="313"/>
      <c r="O42" s="315"/>
      <c r="P42" s="111">
        <v>3</v>
      </c>
      <c r="Q42" s="94"/>
      <c r="R42" s="87" t="str">
        <f>IF(OR(S42="Preventivo",S42="Detectivo"),"Probabilidad",IF(S42="Correctivo","Impacto",""))</f>
        <v/>
      </c>
      <c r="S42" s="88"/>
      <c r="T42" s="88"/>
      <c r="U42" s="89" t="str">
        <f t="shared" si="38"/>
        <v/>
      </c>
      <c r="V42" s="88"/>
      <c r="W42" s="88"/>
      <c r="X42" s="88"/>
      <c r="Y42" s="90" t="str">
        <f>IFERROR(IF(AND(R41="Probabilidad",R42="Probabilidad"),(AA41-(+AA41*U42)),IF(AND(R41="Impacto",R42="Probabilidad"),(AA40-(+AA40*U42)),IF(R42="Impacto",AA41,""))),"")</f>
        <v/>
      </c>
      <c r="Z42" s="91" t="str">
        <f t="shared" si="6"/>
        <v/>
      </c>
      <c r="AA42" s="89" t="str">
        <f t="shared" si="39"/>
        <v/>
      </c>
      <c r="AB42" s="91" t="str">
        <f t="shared" si="8"/>
        <v/>
      </c>
      <c r="AC42" s="89" t="str">
        <f>IFERROR(IF(AND(R41="Impacto",R42="Impacto"),(AC41-(+AC41*U42)),IF(AND(R41="Probabilidad",R42="Impacto"),(AC40-(+AC40*U42)),IF(R42="Probabilidad",AC41,""))),"")</f>
        <v/>
      </c>
      <c r="AD42" s="92" t="str">
        <f t="shared" si="40"/>
        <v/>
      </c>
      <c r="AE42" s="88"/>
      <c r="AF42" s="112"/>
      <c r="AG42" s="112"/>
      <c r="AH42" s="93"/>
      <c r="AI42" s="93"/>
      <c r="AJ42" s="112"/>
      <c r="AK42" s="117"/>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row>
    <row r="43" spans="2:69" ht="151.5" hidden="1" customHeight="1" x14ac:dyDescent="0.3">
      <c r="B43" s="316"/>
      <c r="C43" s="326"/>
      <c r="D43" s="326"/>
      <c r="E43" s="326"/>
      <c r="F43" s="327"/>
      <c r="G43" s="326"/>
      <c r="H43" s="328"/>
      <c r="I43" s="314"/>
      <c r="J43" s="313"/>
      <c r="K43" s="329"/>
      <c r="L43" s="313">
        <f t="shared" ca="1" si="37"/>
        <v>0</v>
      </c>
      <c r="M43" s="314"/>
      <c r="N43" s="313"/>
      <c r="O43" s="315"/>
      <c r="P43" s="111">
        <v>4</v>
      </c>
      <c r="Q43" s="86"/>
      <c r="R43" s="87" t="str">
        <f t="shared" ref="R43:R45" si="41">IF(OR(S43="Preventivo",S43="Detectivo"),"Probabilidad",IF(S43="Correctivo","Impacto",""))</f>
        <v/>
      </c>
      <c r="S43" s="88"/>
      <c r="T43" s="88"/>
      <c r="U43" s="89" t="str">
        <f t="shared" si="38"/>
        <v/>
      </c>
      <c r="V43" s="88"/>
      <c r="W43" s="88"/>
      <c r="X43" s="88"/>
      <c r="Y43" s="90" t="str">
        <f t="shared" ref="Y43:Y45" si="42">IFERROR(IF(AND(R42="Probabilidad",R43="Probabilidad"),(AA42-(+AA42*U43)),IF(AND(R42="Impacto",R43="Probabilidad"),(AA41-(+AA41*U43)),IF(R43="Impacto",AA42,""))),"")</f>
        <v/>
      </c>
      <c r="Z43" s="91" t="str">
        <f t="shared" si="6"/>
        <v/>
      </c>
      <c r="AA43" s="89" t="str">
        <f t="shared" si="39"/>
        <v/>
      </c>
      <c r="AB43" s="91" t="str">
        <f t="shared" si="8"/>
        <v/>
      </c>
      <c r="AC43" s="89" t="str">
        <f t="shared" ref="AC43:AC45" si="43">IFERROR(IF(AND(R42="Impacto",R43="Impacto"),(AC42-(+AC42*U43)),IF(AND(R42="Probabilidad",R43="Impacto"),(AC41-(+AC41*U43)),IF(R43="Probabilidad",AC42,""))),"")</f>
        <v/>
      </c>
      <c r="AD43" s="92" t="str">
        <f>IFERROR(IF(OR(AND(Z43="Muy Baja",AB43="Leve"),AND(Z43="Muy Baja",AB43="Menor"),AND(Z43="Baja",AB43="Leve")),"Bajo",IF(OR(AND(Z43="Muy baja",AB43="Moderado"),AND(Z43="Baja",AB43="Menor"),AND(Z43="Baja",AB43="Moderado"),AND(Z43="Media",AB43="Leve"),AND(Z43="Media",AB43="Menor"),AND(Z43="Media",AB43="Moderado"),AND(Z43="Alta",AB43="Leve"),AND(Z43="Alta",AB43="Menor")),"Moderado",IF(OR(AND(Z43="Muy Baja",AB43="Mayor"),AND(Z43="Baja",AB43="Mayor"),AND(Z43="Media",AB43="Mayor"),AND(Z43="Alta",AB43="Moderado"),AND(Z43="Alta",AB43="Mayor"),AND(Z43="Muy Alta",AB43="Leve"),AND(Z43="Muy Alta",AB43="Menor"),AND(Z43="Muy Alta",AB43="Moderado"),AND(Z43="Muy Alta",AB43="Mayor")),"Alto",IF(OR(AND(Z43="Muy Baja",AB43="Catastrófico"),AND(Z43="Baja",AB43="Catastrófico"),AND(Z43="Media",AB43="Catastrófico"),AND(Z43="Alta",AB43="Catastrófico"),AND(Z43="Muy Alta",AB43="Catastrófico")),"Extremo","")))),"")</f>
        <v/>
      </c>
      <c r="AE43" s="88"/>
      <c r="AF43" s="112"/>
      <c r="AG43" s="112"/>
      <c r="AH43" s="93"/>
      <c r="AI43" s="93"/>
      <c r="AJ43" s="112"/>
      <c r="AK43" s="117"/>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row>
    <row r="44" spans="2:69" ht="151.5" hidden="1" customHeight="1" x14ac:dyDescent="0.3">
      <c r="B44" s="316"/>
      <c r="C44" s="326"/>
      <c r="D44" s="326"/>
      <c r="E44" s="326"/>
      <c r="F44" s="327"/>
      <c r="G44" s="326"/>
      <c r="H44" s="328"/>
      <c r="I44" s="314"/>
      <c r="J44" s="313"/>
      <c r="K44" s="329"/>
      <c r="L44" s="313">
        <f t="shared" ca="1" si="37"/>
        <v>0</v>
      </c>
      <c r="M44" s="314"/>
      <c r="N44" s="313"/>
      <c r="O44" s="315"/>
      <c r="P44" s="111">
        <v>5</v>
      </c>
      <c r="Q44" s="86"/>
      <c r="R44" s="87" t="str">
        <f t="shared" si="41"/>
        <v/>
      </c>
      <c r="S44" s="88"/>
      <c r="T44" s="88"/>
      <c r="U44" s="89" t="str">
        <f t="shared" si="38"/>
        <v/>
      </c>
      <c r="V44" s="88"/>
      <c r="W44" s="88"/>
      <c r="X44" s="88"/>
      <c r="Y44" s="90" t="str">
        <f t="shared" si="42"/>
        <v/>
      </c>
      <c r="Z44" s="91" t="str">
        <f t="shared" si="6"/>
        <v/>
      </c>
      <c r="AA44" s="89" t="str">
        <f t="shared" si="39"/>
        <v/>
      </c>
      <c r="AB44" s="91" t="str">
        <f t="shared" si="8"/>
        <v/>
      </c>
      <c r="AC44" s="89" t="str">
        <f t="shared" si="43"/>
        <v/>
      </c>
      <c r="AD44" s="92" t="str">
        <f t="shared" ref="AD44:AD45" si="44">IFERROR(IF(OR(AND(Z44="Muy Baja",AB44="Leve"),AND(Z44="Muy Baja",AB44="Menor"),AND(Z44="Baja",AB44="Leve")),"Bajo",IF(OR(AND(Z44="Muy baja",AB44="Moderado"),AND(Z44="Baja",AB44="Menor"),AND(Z44="Baja",AB44="Moderado"),AND(Z44="Media",AB44="Leve"),AND(Z44="Media",AB44="Menor"),AND(Z44="Media",AB44="Moderado"),AND(Z44="Alta",AB44="Leve"),AND(Z44="Alta",AB44="Menor")),"Moderado",IF(OR(AND(Z44="Muy Baja",AB44="Mayor"),AND(Z44="Baja",AB44="Mayor"),AND(Z44="Media",AB44="Mayor"),AND(Z44="Alta",AB44="Moderado"),AND(Z44="Alta",AB44="Mayor"),AND(Z44="Muy Alta",AB44="Leve"),AND(Z44="Muy Alta",AB44="Menor"),AND(Z44="Muy Alta",AB44="Moderado"),AND(Z44="Muy Alta",AB44="Mayor")),"Alto",IF(OR(AND(Z44="Muy Baja",AB44="Catastrófico"),AND(Z44="Baja",AB44="Catastrófico"),AND(Z44="Media",AB44="Catastrófico"),AND(Z44="Alta",AB44="Catastrófico"),AND(Z44="Muy Alta",AB44="Catastrófico")),"Extremo","")))),"")</f>
        <v/>
      </c>
      <c r="AE44" s="88"/>
      <c r="AF44" s="112"/>
      <c r="AG44" s="112"/>
      <c r="AH44" s="93"/>
      <c r="AI44" s="93"/>
      <c r="AJ44" s="112"/>
      <c r="AK44" s="117"/>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row>
    <row r="45" spans="2:69" ht="151.5" hidden="1" customHeight="1" x14ac:dyDescent="0.3">
      <c r="B45" s="316"/>
      <c r="C45" s="326"/>
      <c r="D45" s="326"/>
      <c r="E45" s="326"/>
      <c r="F45" s="327"/>
      <c r="G45" s="326"/>
      <c r="H45" s="328"/>
      <c r="I45" s="314"/>
      <c r="J45" s="313"/>
      <c r="K45" s="329"/>
      <c r="L45" s="313">
        <f t="shared" ca="1" si="37"/>
        <v>0</v>
      </c>
      <c r="M45" s="314"/>
      <c r="N45" s="313"/>
      <c r="O45" s="315"/>
      <c r="P45" s="111">
        <v>6</v>
      </c>
      <c r="Q45" s="86"/>
      <c r="R45" s="87" t="str">
        <f t="shared" si="41"/>
        <v/>
      </c>
      <c r="S45" s="88"/>
      <c r="T45" s="88"/>
      <c r="U45" s="89" t="str">
        <f t="shared" si="38"/>
        <v/>
      </c>
      <c r="V45" s="88"/>
      <c r="W45" s="88"/>
      <c r="X45" s="88"/>
      <c r="Y45" s="90" t="str">
        <f t="shared" si="42"/>
        <v/>
      </c>
      <c r="Z45" s="91" t="str">
        <f t="shared" si="6"/>
        <v/>
      </c>
      <c r="AA45" s="89" t="str">
        <f t="shared" si="39"/>
        <v/>
      </c>
      <c r="AB45" s="91" t="str">
        <f t="shared" si="8"/>
        <v/>
      </c>
      <c r="AC45" s="89" t="str">
        <f t="shared" si="43"/>
        <v/>
      </c>
      <c r="AD45" s="92" t="str">
        <f t="shared" si="44"/>
        <v/>
      </c>
      <c r="AE45" s="88"/>
      <c r="AF45" s="112"/>
      <c r="AG45" s="112"/>
      <c r="AH45" s="93"/>
      <c r="AI45" s="93"/>
      <c r="AJ45" s="112"/>
      <c r="AK45" s="117"/>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row>
    <row r="46" spans="2:69" ht="151.5" hidden="1" customHeight="1" x14ac:dyDescent="0.3">
      <c r="B46" s="316">
        <v>6</v>
      </c>
      <c r="C46" s="326"/>
      <c r="D46" s="326"/>
      <c r="E46" s="326"/>
      <c r="F46" s="327"/>
      <c r="G46" s="326"/>
      <c r="H46" s="328"/>
      <c r="I46" s="314" t="str">
        <f>IF(H46&lt;=0,"",IF(H46&lt;=2,"Muy Baja",IF(H46&lt;=24,"Baja",IF(H46&lt;=500,"Media",IF(H46&lt;=5000,"Alta","Muy Alta")))))</f>
        <v/>
      </c>
      <c r="J46" s="313" t="str">
        <f>IF(I46="","",IF(I46="Muy Baja",0.2,IF(I46="Baja",0.4,IF(I46="Media",0.6,IF(I46="Alta",0.8,IF(I46="Muy Alta",1,))))))</f>
        <v/>
      </c>
      <c r="K46" s="329"/>
      <c r="L46" s="313">
        <f ca="1">IF(NOT(ISERROR(MATCH(K46,'Tabla Impacto'!$B$222:$B$224,0))),'Tabla Impacto'!$F$224&amp;"Por favor no seleccionar los criterios de impacto(Afectación Económica o presupuestal y Pérdida Reputacional)",K46)</f>
        <v>0</v>
      </c>
      <c r="M46" s="314" t="str">
        <f ca="1">IF(OR(L46='Tabla Impacto'!$C$12,L46='Tabla Impacto'!$D$12),"Leve",IF(OR(L46='Tabla Impacto'!$C$13,L46='Tabla Impacto'!$D$13),"Menor",IF(OR(L46='Tabla Impacto'!$C$14,L46='Tabla Impacto'!$D$14),"Moderado",IF(OR(L46='Tabla Impacto'!$C$15,L46='Tabla Impacto'!$D$15),"Mayor",IF(OR(L46='Tabla Impacto'!$C$16,L46='Tabla Impacto'!$D$16),"Catastrófico","")))))</f>
        <v/>
      </c>
      <c r="N46" s="313" t="str">
        <f ca="1">IF(M46="","",IF(M46="Leve",0.2,IF(M46="Menor",0.4,IF(M46="Moderado",0.6,IF(M46="Mayor",0.8,IF(M46="Catastrófico",1,))))))</f>
        <v/>
      </c>
      <c r="O46" s="315" t="str">
        <f ca="1">IF(OR(AND(I46="Muy Baja",M46="Leve"),AND(I46="Muy Baja",M46="Menor"),AND(I46="Baja",M46="Leve")),"Bajo",IF(OR(AND(I46="Muy baja",M46="Moderado"),AND(I46="Baja",M46="Menor"),AND(I46="Baja",M46="Moderado"),AND(I46="Media",M46="Leve"),AND(I46="Media",M46="Menor"),AND(I46="Media",M46="Moderado"),AND(I46="Alta",M46="Leve"),AND(I46="Alta",M46="Menor")),"Moderado",IF(OR(AND(I46="Muy Baja",M46="Mayor"),AND(I46="Baja",M46="Mayor"),AND(I46="Media",M46="Mayor"),AND(I46="Alta",M46="Moderado"),AND(I46="Alta",M46="Mayor"),AND(I46="Muy Alta",M46="Leve"),AND(I46="Muy Alta",M46="Menor"),AND(I46="Muy Alta",M46="Moderado"),AND(I46="Muy Alta",M46="Mayor")),"Alto",IF(OR(AND(I46="Muy Baja",M46="Catastrófico"),AND(I46="Baja",M46="Catastrófico"),AND(I46="Media",M46="Catastrófico"),AND(I46="Alta",M46="Catastrófico"),AND(I46="Muy Alta",M46="Catastrófico")),"Extremo",""))))</f>
        <v/>
      </c>
      <c r="P46" s="111">
        <v>1</v>
      </c>
      <c r="Q46" s="86"/>
      <c r="R46" s="87" t="str">
        <f>IF(OR(S46="Preventivo",S46="Detectivo"),"Probabilidad",IF(S46="Correctivo","Impacto",""))</f>
        <v/>
      </c>
      <c r="S46" s="88"/>
      <c r="T46" s="88"/>
      <c r="U46" s="89" t="str">
        <f>IF(AND(S46="Preventivo",T46="Automático"),"50%",IF(AND(S46="Preventivo",T46="Manual"),"40%",IF(AND(S46="Detectivo",T46="Automático"),"40%",IF(AND(S46="Detectivo",T46="Manual"),"30%",IF(AND(S46="Correctivo",T46="Automático"),"35%",IF(AND(S46="Correctivo",T46="Manual"),"25%",""))))))</f>
        <v/>
      </c>
      <c r="V46" s="88"/>
      <c r="W46" s="88"/>
      <c r="X46" s="88"/>
      <c r="Y46" s="90" t="str">
        <f>IFERROR(IF(R46="Probabilidad",(J46-(+J46*U46)),IF(R46="Impacto",J46,"")),"")</f>
        <v/>
      </c>
      <c r="Z46" s="91" t="str">
        <f>IFERROR(IF(Y46="","",IF(Y46&lt;=0.2,"Muy Baja",IF(Y46&lt;=0.4,"Baja",IF(Y46&lt;=0.6,"Media",IF(Y46&lt;=0.8,"Alta","Muy Alta"))))),"")</f>
        <v/>
      </c>
      <c r="AA46" s="89" t="str">
        <f>+Y46</f>
        <v/>
      </c>
      <c r="AB46" s="91" t="str">
        <f>IFERROR(IF(AC46="","",IF(AC46&lt;=0.2,"Leve",IF(AC46&lt;=0.4,"Menor",IF(AC46&lt;=0.6,"Moderado",IF(AC46&lt;=0.8,"Mayor","Catastrófico"))))),"")</f>
        <v/>
      </c>
      <c r="AC46" s="89" t="str">
        <f>IFERROR(IF(R46="Impacto",(N46-(+N46*U46)),IF(R46="Probabilidad",N46,"")),"")</f>
        <v/>
      </c>
      <c r="AD46" s="92" t="str">
        <f>IFERROR(IF(OR(AND(Z46="Muy Baja",AB46="Leve"),AND(Z46="Muy Baja",AB46="Menor"),AND(Z46="Baja",AB46="Leve")),"Bajo",IF(OR(AND(Z46="Muy baja",AB46="Moderado"),AND(Z46="Baja",AB46="Menor"),AND(Z46="Baja",AB46="Moderado"),AND(Z46="Media",AB46="Leve"),AND(Z46="Media",AB46="Menor"),AND(Z46="Media",AB46="Moderado"),AND(Z46="Alta",AB46="Leve"),AND(Z46="Alta",AB46="Menor")),"Moderado",IF(OR(AND(Z46="Muy Baja",AB46="Mayor"),AND(Z46="Baja",AB46="Mayor"),AND(Z46="Media",AB46="Mayor"),AND(Z46="Alta",AB46="Moderado"),AND(Z46="Alta",AB46="Mayor"),AND(Z46="Muy Alta",AB46="Leve"),AND(Z46="Muy Alta",AB46="Menor"),AND(Z46="Muy Alta",AB46="Moderado"),AND(Z46="Muy Alta",AB46="Mayor")),"Alto",IF(OR(AND(Z46="Muy Baja",AB46="Catastrófico"),AND(Z46="Baja",AB46="Catastrófico"),AND(Z46="Media",AB46="Catastrófico"),AND(Z46="Alta",AB46="Catastrófico"),AND(Z46="Muy Alta",AB46="Catastrófico")),"Extremo","")))),"")</f>
        <v/>
      </c>
      <c r="AE46" s="88"/>
      <c r="AF46" s="112"/>
      <c r="AG46" s="112"/>
      <c r="AH46" s="93"/>
      <c r="AI46" s="93"/>
      <c r="AJ46" s="112"/>
      <c r="AK46" s="117"/>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row>
    <row r="47" spans="2:69" ht="151.5" hidden="1" customHeight="1" x14ac:dyDescent="0.3">
      <c r="B47" s="316"/>
      <c r="C47" s="326"/>
      <c r="D47" s="326"/>
      <c r="E47" s="326"/>
      <c r="F47" s="327"/>
      <c r="G47" s="326"/>
      <c r="H47" s="328"/>
      <c r="I47" s="314"/>
      <c r="J47" s="313"/>
      <c r="K47" s="329"/>
      <c r="L47" s="313">
        <f t="shared" ref="L47:L51" ca="1" si="45">IF(NOT(ISERROR(MATCH(K47,_xlfn.ANCHORARRAY(F58),0))),J60&amp;"Por favor no seleccionar los criterios de impacto",K47)</f>
        <v>0</v>
      </c>
      <c r="M47" s="314"/>
      <c r="N47" s="313"/>
      <c r="O47" s="315"/>
      <c r="P47" s="111">
        <v>2</v>
      </c>
      <c r="Q47" s="86"/>
      <c r="R47" s="87" t="str">
        <f>IF(OR(S47="Preventivo",S47="Detectivo"),"Probabilidad",IF(S47="Correctivo","Impacto",""))</f>
        <v/>
      </c>
      <c r="S47" s="88"/>
      <c r="T47" s="88"/>
      <c r="U47" s="89" t="str">
        <f t="shared" ref="U47:U51" si="46">IF(AND(S47="Preventivo",T47="Automático"),"50%",IF(AND(S47="Preventivo",T47="Manual"),"40%",IF(AND(S47="Detectivo",T47="Automático"),"40%",IF(AND(S47="Detectivo",T47="Manual"),"30%",IF(AND(S47="Correctivo",T47="Automático"),"35%",IF(AND(S47="Correctivo",T47="Manual"),"25%",""))))))</f>
        <v/>
      </c>
      <c r="V47" s="88"/>
      <c r="W47" s="88"/>
      <c r="X47" s="88"/>
      <c r="Y47" s="90" t="str">
        <f>IFERROR(IF(AND(R46="Probabilidad",R47="Probabilidad"),(AA46-(+AA46*U47)),IF(R47="Probabilidad",(J46-(+J46*U47)),IF(R47="Impacto",AA46,""))),"")</f>
        <v/>
      </c>
      <c r="Z47" s="91" t="str">
        <f t="shared" si="6"/>
        <v/>
      </c>
      <c r="AA47" s="89" t="str">
        <f t="shared" ref="AA47:AA51" si="47">+Y47</f>
        <v/>
      </c>
      <c r="AB47" s="91" t="str">
        <f t="shared" si="8"/>
        <v/>
      </c>
      <c r="AC47" s="89" t="str">
        <f>IFERROR(IF(AND(R46="Impacto",R47="Impacto"),(AC40-(+AC40*U47)),IF(R47="Impacto",($N$46-(+$N$46*U47)),IF(R47="Probabilidad",AC40,""))),"")</f>
        <v/>
      </c>
      <c r="AD47" s="92" t="str">
        <f t="shared" ref="AD47:AD48" si="48">IFERROR(IF(OR(AND(Z47="Muy Baja",AB47="Leve"),AND(Z47="Muy Baja",AB47="Menor"),AND(Z47="Baja",AB47="Leve")),"Bajo",IF(OR(AND(Z47="Muy baja",AB47="Moderado"),AND(Z47="Baja",AB47="Menor"),AND(Z47="Baja",AB47="Moderado"),AND(Z47="Media",AB47="Leve"),AND(Z47="Media",AB47="Menor"),AND(Z47="Media",AB47="Moderado"),AND(Z47="Alta",AB47="Leve"),AND(Z47="Alta",AB47="Menor")),"Moderado",IF(OR(AND(Z47="Muy Baja",AB47="Mayor"),AND(Z47="Baja",AB47="Mayor"),AND(Z47="Media",AB47="Mayor"),AND(Z47="Alta",AB47="Moderado"),AND(Z47="Alta",AB47="Mayor"),AND(Z47="Muy Alta",AB47="Leve"),AND(Z47="Muy Alta",AB47="Menor"),AND(Z47="Muy Alta",AB47="Moderado"),AND(Z47="Muy Alta",AB47="Mayor")),"Alto",IF(OR(AND(Z47="Muy Baja",AB47="Catastrófico"),AND(Z47="Baja",AB47="Catastrófico"),AND(Z47="Media",AB47="Catastrófico"),AND(Z47="Alta",AB47="Catastrófico"),AND(Z47="Muy Alta",AB47="Catastrófico")),"Extremo","")))),"")</f>
        <v/>
      </c>
      <c r="AE47" s="88"/>
      <c r="AF47" s="112"/>
      <c r="AG47" s="112"/>
      <c r="AH47" s="93"/>
      <c r="AI47" s="93"/>
      <c r="AJ47" s="112"/>
      <c r="AK47" s="117"/>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row>
    <row r="48" spans="2:69" ht="151.5" hidden="1" customHeight="1" x14ac:dyDescent="0.3">
      <c r="B48" s="316"/>
      <c r="C48" s="326"/>
      <c r="D48" s="326"/>
      <c r="E48" s="326"/>
      <c r="F48" s="327"/>
      <c r="G48" s="326"/>
      <c r="H48" s="328"/>
      <c r="I48" s="314"/>
      <c r="J48" s="313"/>
      <c r="K48" s="329"/>
      <c r="L48" s="313">
        <f t="shared" ca="1" si="45"/>
        <v>0</v>
      </c>
      <c r="M48" s="314"/>
      <c r="N48" s="313"/>
      <c r="O48" s="315"/>
      <c r="P48" s="111">
        <v>3</v>
      </c>
      <c r="Q48" s="94"/>
      <c r="R48" s="87" t="str">
        <f>IF(OR(S48="Preventivo",S48="Detectivo"),"Probabilidad",IF(S48="Correctivo","Impacto",""))</f>
        <v/>
      </c>
      <c r="S48" s="88"/>
      <c r="T48" s="88"/>
      <c r="U48" s="89" t="str">
        <f t="shared" si="46"/>
        <v/>
      </c>
      <c r="V48" s="88"/>
      <c r="W48" s="88"/>
      <c r="X48" s="88"/>
      <c r="Y48" s="90" t="str">
        <f>IFERROR(IF(AND(R47="Probabilidad",R48="Probabilidad"),(AA47-(+AA47*U48)),IF(AND(R47="Impacto",R48="Probabilidad"),(AA46-(+AA46*U48)),IF(R48="Impacto",AA47,""))),"")</f>
        <v/>
      </c>
      <c r="Z48" s="91" t="str">
        <f t="shared" si="6"/>
        <v/>
      </c>
      <c r="AA48" s="89" t="str">
        <f t="shared" si="47"/>
        <v/>
      </c>
      <c r="AB48" s="91" t="str">
        <f t="shared" si="8"/>
        <v/>
      </c>
      <c r="AC48" s="89" t="str">
        <f>IFERROR(IF(AND(R47="Impacto",R48="Impacto"),(AC47-(+AC47*U48)),IF(AND(R47="Probabilidad",R48="Impacto"),(AC46-(+AC46*U48)),IF(R48="Probabilidad",AC47,""))),"")</f>
        <v/>
      </c>
      <c r="AD48" s="92" t="str">
        <f t="shared" si="48"/>
        <v/>
      </c>
      <c r="AE48" s="88"/>
      <c r="AF48" s="112"/>
      <c r="AG48" s="112"/>
      <c r="AH48" s="93"/>
      <c r="AI48" s="93"/>
      <c r="AJ48" s="112"/>
      <c r="AK48" s="117"/>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row>
    <row r="49" spans="2:69" ht="151.5" hidden="1" customHeight="1" x14ac:dyDescent="0.3">
      <c r="B49" s="316"/>
      <c r="C49" s="326"/>
      <c r="D49" s="326"/>
      <c r="E49" s="326"/>
      <c r="F49" s="327"/>
      <c r="G49" s="326"/>
      <c r="H49" s="328"/>
      <c r="I49" s="314"/>
      <c r="J49" s="313"/>
      <c r="K49" s="329"/>
      <c r="L49" s="313">
        <f t="shared" ca="1" si="45"/>
        <v>0</v>
      </c>
      <c r="M49" s="314"/>
      <c r="N49" s="313"/>
      <c r="O49" s="315"/>
      <c r="P49" s="111">
        <v>4</v>
      </c>
      <c r="Q49" s="86"/>
      <c r="R49" s="87" t="str">
        <f t="shared" ref="R49:R51" si="49">IF(OR(S49="Preventivo",S49="Detectivo"),"Probabilidad",IF(S49="Correctivo","Impacto",""))</f>
        <v/>
      </c>
      <c r="S49" s="88"/>
      <c r="T49" s="88"/>
      <c r="U49" s="89" t="str">
        <f t="shared" si="46"/>
        <v/>
      </c>
      <c r="V49" s="88"/>
      <c r="W49" s="88"/>
      <c r="X49" s="88"/>
      <c r="Y49" s="90" t="str">
        <f t="shared" ref="Y49:Y51" si="50">IFERROR(IF(AND(R48="Probabilidad",R49="Probabilidad"),(AA48-(+AA48*U49)),IF(AND(R48="Impacto",R49="Probabilidad"),(AA47-(+AA47*U49)),IF(R49="Impacto",AA48,""))),"")</f>
        <v/>
      </c>
      <c r="Z49" s="91" t="str">
        <f t="shared" si="6"/>
        <v/>
      </c>
      <c r="AA49" s="89" t="str">
        <f t="shared" si="47"/>
        <v/>
      </c>
      <c r="AB49" s="91" t="str">
        <f t="shared" si="8"/>
        <v/>
      </c>
      <c r="AC49" s="89" t="str">
        <f t="shared" ref="AC49:AC51" si="51">IFERROR(IF(AND(R48="Impacto",R49="Impacto"),(AC48-(+AC48*U49)),IF(AND(R48="Probabilidad",R49="Impacto"),(AC47-(+AC47*U49)),IF(R49="Probabilidad",AC48,""))),"")</f>
        <v/>
      </c>
      <c r="AD49" s="92" t="str">
        <f>IFERROR(IF(OR(AND(Z49="Muy Baja",AB49="Leve"),AND(Z49="Muy Baja",AB49="Menor"),AND(Z49="Baja",AB49="Leve")),"Bajo",IF(OR(AND(Z49="Muy baja",AB49="Moderado"),AND(Z49="Baja",AB49="Menor"),AND(Z49="Baja",AB49="Moderado"),AND(Z49="Media",AB49="Leve"),AND(Z49="Media",AB49="Menor"),AND(Z49="Media",AB49="Moderado"),AND(Z49="Alta",AB49="Leve"),AND(Z49="Alta",AB49="Menor")),"Moderado",IF(OR(AND(Z49="Muy Baja",AB49="Mayor"),AND(Z49="Baja",AB49="Mayor"),AND(Z49="Media",AB49="Mayor"),AND(Z49="Alta",AB49="Moderado"),AND(Z49="Alta",AB49="Mayor"),AND(Z49="Muy Alta",AB49="Leve"),AND(Z49="Muy Alta",AB49="Menor"),AND(Z49="Muy Alta",AB49="Moderado"),AND(Z49="Muy Alta",AB49="Mayor")),"Alto",IF(OR(AND(Z49="Muy Baja",AB49="Catastrófico"),AND(Z49="Baja",AB49="Catastrófico"),AND(Z49="Media",AB49="Catastrófico"),AND(Z49="Alta",AB49="Catastrófico"),AND(Z49="Muy Alta",AB49="Catastrófico")),"Extremo","")))),"")</f>
        <v/>
      </c>
      <c r="AE49" s="88"/>
      <c r="AF49" s="112"/>
      <c r="AG49" s="112"/>
      <c r="AH49" s="93"/>
      <c r="AI49" s="93"/>
      <c r="AJ49" s="112"/>
      <c r="AK49" s="117"/>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row>
    <row r="50" spans="2:69" ht="151.5" hidden="1" customHeight="1" x14ac:dyDescent="0.3">
      <c r="B50" s="316"/>
      <c r="C50" s="326"/>
      <c r="D50" s="326"/>
      <c r="E50" s="326"/>
      <c r="F50" s="327"/>
      <c r="G50" s="326"/>
      <c r="H50" s="328"/>
      <c r="I50" s="314"/>
      <c r="J50" s="313"/>
      <c r="K50" s="329"/>
      <c r="L50" s="313">
        <f t="shared" ca="1" si="45"/>
        <v>0</v>
      </c>
      <c r="M50" s="314"/>
      <c r="N50" s="313"/>
      <c r="O50" s="315"/>
      <c r="P50" s="111">
        <v>5</v>
      </c>
      <c r="Q50" s="86"/>
      <c r="R50" s="87" t="str">
        <f t="shared" si="49"/>
        <v/>
      </c>
      <c r="S50" s="88"/>
      <c r="T50" s="88"/>
      <c r="U50" s="89" t="str">
        <f t="shared" si="46"/>
        <v/>
      </c>
      <c r="V50" s="88"/>
      <c r="W50" s="88"/>
      <c r="X50" s="88"/>
      <c r="Y50" s="90" t="str">
        <f t="shared" si="50"/>
        <v/>
      </c>
      <c r="Z50" s="91" t="str">
        <f t="shared" si="6"/>
        <v/>
      </c>
      <c r="AA50" s="89" t="str">
        <f t="shared" si="47"/>
        <v/>
      </c>
      <c r="AB50" s="91" t="str">
        <f t="shared" si="8"/>
        <v/>
      </c>
      <c r="AC50" s="89" t="str">
        <f t="shared" si="51"/>
        <v/>
      </c>
      <c r="AD50" s="92" t="str">
        <f t="shared" ref="AD50" si="52">IFERROR(IF(OR(AND(Z50="Muy Baja",AB50="Leve"),AND(Z50="Muy Baja",AB50="Menor"),AND(Z50="Baja",AB50="Leve")),"Bajo",IF(OR(AND(Z50="Muy baja",AB50="Moderado"),AND(Z50="Baja",AB50="Menor"),AND(Z50="Baja",AB50="Moderado"),AND(Z50="Media",AB50="Leve"),AND(Z50="Media",AB50="Menor"),AND(Z50="Media",AB50="Moderado"),AND(Z50="Alta",AB50="Leve"),AND(Z50="Alta",AB50="Menor")),"Moderado",IF(OR(AND(Z50="Muy Baja",AB50="Mayor"),AND(Z50="Baja",AB50="Mayor"),AND(Z50="Media",AB50="Mayor"),AND(Z50="Alta",AB50="Moderado"),AND(Z50="Alta",AB50="Mayor"),AND(Z50="Muy Alta",AB50="Leve"),AND(Z50="Muy Alta",AB50="Menor"),AND(Z50="Muy Alta",AB50="Moderado"),AND(Z50="Muy Alta",AB50="Mayor")),"Alto",IF(OR(AND(Z50="Muy Baja",AB50="Catastrófico"),AND(Z50="Baja",AB50="Catastrófico"),AND(Z50="Media",AB50="Catastrófico"),AND(Z50="Alta",AB50="Catastrófico"),AND(Z50="Muy Alta",AB50="Catastrófico")),"Extremo","")))),"")</f>
        <v/>
      </c>
      <c r="AE50" s="88"/>
      <c r="AF50" s="112"/>
      <c r="AG50" s="112"/>
      <c r="AH50" s="93"/>
      <c r="AI50" s="93"/>
      <c r="AJ50" s="112"/>
      <c r="AK50" s="117"/>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row>
    <row r="51" spans="2:69" ht="151.5" hidden="1" customHeight="1" x14ac:dyDescent="0.3">
      <c r="B51" s="316"/>
      <c r="C51" s="326"/>
      <c r="D51" s="326"/>
      <c r="E51" s="326"/>
      <c r="F51" s="327"/>
      <c r="G51" s="326"/>
      <c r="H51" s="328"/>
      <c r="I51" s="314"/>
      <c r="J51" s="313"/>
      <c r="K51" s="329"/>
      <c r="L51" s="313">
        <f t="shared" ca="1" si="45"/>
        <v>0</v>
      </c>
      <c r="M51" s="314"/>
      <c r="N51" s="313"/>
      <c r="O51" s="315"/>
      <c r="P51" s="111">
        <v>6</v>
      </c>
      <c r="Q51" s="86"/>
      <c r="R51" s="87" t="str">
        <f t="shared" si="49"/>
        <v/>
      </c>
      <c r="S51" s="88"/>
      <c r="T51" s="88"/>
      <c r="U51" s="89" t="str">
        <f t="shared" si="46"/>
        <v/>
      </c>
      <c r="V51" s="88"/>
      <c r="W51" s="88"/>
      <c r="X51" s="88"/>
      <c r="Y51" s="90" t="str">
        <f t="shared" si="50"/>
        <v/>
      </c>
      <c r="Z51" s="91" t="str">
        <f t="shared" si="6"/>
        <v/>
      </c>
      <c r="AA51" s="89" t="str">
        <f t="shared" si="47"/>
        <v/>
      </c>
      <c r="AB51" s="91" t="str">
        <f>IFERROR(IF(AC51="","",IF(AC51&lt;=0.2,"Leve",IF(AC51&lt;=0.4,"Menor",IF(AC51&lt;=0.6,"Moderado",IF(AC51&lt;=0.8,"Mayor","Catastrófico"))))),"")</f>
        <v/>
      </c>
      <c r="AC51" s="89" t="str">
        <f t="shared" si="51"/>
        <v/>
      </c>
      <c r="AD51" s="92" t="str">
        <f>IFERROR(IF(OR(AND(Z51="Muy Baja",AB51="Leve"),AND(Z51="Muy Baja",AB51="Menor"),AND(Z51="Baja",AB51="Leve")),"Bajo",IF(OR(AND(Z51="Muy baja",AB51="Moderado"),AND(Z51="Baja",AB51="Menor"),AND(Z51="Baja",AB51="Moderado"),AND(Z51="Media",AB51="Leve"),AND(Z51="Media",AB51="Menor"),AND(Z51="Media",AB51="Moderado"),AND(Z51="Alta",AB51="Leve"),AND(Z51="Alta",AB51="Menor")),"Moderado",IF(OR(AND(Z51="Muy Baja",AB51="Mayor"),AND(Z51="Baja",AB51="Mayor"),AND(Z51="Media",AB51="Mayor"),AND(Z51="Alta",AB51="Moderado"),AND(Z51="Alta",AB51="Mayor"),AND(Z51="Muy Alta",AB51="Leve"),AND(Z51="Muy Alta",AB51="Menor"),AND(Z51="Muy Alta",AB51="Moderado"),AND(Z51="Muy Alta",AB51="Mayor")),"Alto",IF(OR(AND(Z51="Muy Baja",AB51="Catastrófico"),AND(Z51="Baja",AB51="Catastrófico"),AND(Z51="Media",AB51="Catastrófico"),AND(Z51="Alta",AB51="Catastrófico"),AND(Z51="Muy Alta",AB51="Catastrófico")),"Extremo","")))),"")</f>
        <v/>
      </c>
      <c r="AE51" s="88"/>
      <c r="AF51" s="112"/>
      <c r="AG51" s="112"/>
      <c r="AH51" s="93"/>
      <c r="AI51" s="93"/>
      <c r="AJ51" s="112"/>
      <c r="AK51" s="117"/>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row>
    <row r="52" spans="2:69" ht="151.5" hidden="1" customHeight="1" x14ac:dyDescent="0.3">
      <c r="B52" s="316">
        <v>7</v>
      </c>
      <c r="C52" s="326"/>
      <c r="D52" s="326"/>
      <c r="E52" s="326"/>
      <c r="F52" s="327"/>
      <c r="G52" s="326"/>
      <c r="H52" s="328"/>
      <c r="I52" s="314" t="str">
        <f>IF(H52&lt;=0,"",IF(H52&lt;=2,"Muy Baja",IF(H52&lt;=24,"Baja",IF(H52&lt;=500,"Media",IF(H52&lt;=5000,"Alta","Muy Alta")))))</f>
        <v/>
      </c>
      <c r="J52" s="313" t="str">
        <f>IF(I52="","",IF(I52="Muy Baja",0.2,IF(I52="Baja",0.4,IF(I52="Media",0.6,IF(I52="Alta",0.8,IF(I52="Muy Alta",1,))))))</f>
        <v/>
      </c>
      <c r="K52" s="329"/>
      <c r="L52" s="313">
        <f ca="1">IF(NOT(ISERROR(MATCH(K52,'Tabla Impacto'!$B$222:$B$224,0))),'Tabla Impacto'!$F$224&amp;"Por favor no seleccionar los criterios de impacto(Afectación Económica o presupuestal y Pérdida Reputacional)",K52)</f>
        <v>0</v>
      </c>
      <c r="M52" s="314" t="str">
        <f ca="1">IF(OR(L52='Tabla Impacto'!$C$12,L52='Tabla Impacto'!$D$12),"Leve",IF(OR(L52='Tabla Impacto'!$C$13,L52='Tabla Impacto'!$D$13),"Menor",IF(OR(L52='Tabla Impacto'!$C$14,L52='Tabla Impacto'!$D$14),"Moderado",IF(OR(L52='Tabla Impacto'!$C$15,L52='Tabla Impacto'!$D$15),"Mayor",IF(OR(L52='Tabla Impacto'!$C$16,L52='Tabla Impacto'!$D$16),"Catastrófico","")))))</f>
        <v/>
      </c>
      <c r="N52" s="313" t="str">
        <f ca="1">IF(M52="","",IF(M52="Leve",0.2,IF(M52="Menor",0.4,IF(M52="Moderado",0.6,IF(M52="Mayor",0.8,IF(M52="Catastrófico",1,))))))</f>
        <v/>
      </c>
      <c r="O52" s="315" t="str">
        <f ca="1">IF(OR(AND(I52="Muy Baja",M52="Leve"),AND(I52="Muy Baja",M52="Menor"),AND(I52="Baja",M52="Leve")),"Bajo",IF(OR(AND(I52="Muy baja",M52="Moderado"),AND(I52="Baja",M52="Menor"),AND(I52="Baja",M52="Moderado"),AND(I52="Media",M52="Leve"),AND(I52="Media",M52="Menor"),AND(I52="Media",M52="Moderado"),AND(I52="Alta",M52="Leve"),AND(I52="Alta",M52="Menor")),"Moderado",IF(OR(AND(I52="Muy Baja",M52="Mayor"),AND(I52="Baja",M52="Mayor"),AND(I52="Media",M52="Mayor"),AND(I52="Alta",M52="Moderado"),AND(I52="Alta",M52="Mayor"),AND(I52="Muy Alta",M52="Leve"),AND(I52="Muy Alta",M52="Menor"),AND(I52="Muy Alta",M52="Moderado"),AND(I52="Muy Alta",M52="Mayor")),"Alto",IF(OR(AND(I52="Muy Baja",M52="Catastrófico"),AND(I52="Baja",M52="Catastrófico"),AND(I52="Media",M52="Catastrófico"),AND(I52="Alta",M52="Catastrófico"),AND(I52="Muy Alta",M52="Catastrófico")),"Extremo",""))))</f>
        <v/>
      </c>
      <c r="P52" s="111">
        <v>1</v>
      </c>
      <c r="Q52" s="86"/>
      <c r="R52" s="87" t="str">
        <f>IF(OR(S52="Preventivo",S52="Detectivo"),"Probabilidad",IF(S52="Correctivo","Impacto",""))</f>
        <v/>
      </c>
      <c r="S52" s="88"/>
      <c r="T52" s="88"/>
      <c r="U52" s="89" t="str">
        <f>IF(AND(S52="Preventivo",T52="Automático"),"50%",IF(AND(S52="Preventivo",T52="Manual"),"40%",IF(AND(S52="Detectivo",T52="Automático"),"40%",IF(AND(S52="Detectivo",T52="Manual"),"30%",IF(AND(S52="Correctivo",T52="Automático"),"35%",IF(AND(S52="Correctivo",T52="Manual"),"25%",""))))))</f>
        <v/>
      </c>
      <c r="V52" s="88"/>
      <c r="W52" s="88"/>
      <c r="X52" s="88"/>
      <c r="Y52" s="90" t="str">
        <f>IFERROR(IF(R52="Probabilidad",(J52-(+J52*U52)),IF(R52="Impacto",J52,"")),"")</f>
        <v/>
      </c>
      <c r="Z52" s="91" t="str">
        <f>IFERROR(IF(Y52="","",IF(Y52&lt;=0.2,"Muy Baja",IF(Y52&lt;=0.4,"Baja",IF(Y52&lt;=0.6,"Media",IF(Y52&lt;=0.8,"Alta","Muy Alta"))))),"")</f>
        <v/>
      </c>
      <c r="AA52" s="89" t="str">
        <f>+Y52</f>
        <v/>
      </c>
      <c r="AB52" s="91" t="str">
        <f>IFERROR(IF(AC52="","",IF(AC52&lt;=0.2,"Leve",IF(AC52&lt;=0.4,"Menor",IF(AC52&lt;=0.6,"Moderado",IF(AC52&lt;=0.8,"Mayor","Catastrófico"))))),"")</f>
        <v/>
      </c>
      <c r="AC52" s="89" t="str">
        <f>IFERROR(IF(R52="Impacto",(N52-(+N52*U52)),IF(R52="Probabilidad",N52,"")),"")</f>
        <v/>
      </c>
      <c r="AD52" s="92" t="str">
        <f>IFERROR(IF(OR(AND(Z52="Muy Baja",AB52="Leve"),AND(Z52="Muy Baja",AB52="Menor"),AND(Z52="Baja",AB52="Leve")),"Bajo",IF(OR(AND(Z52="Muy baja",AB52="Moderado"),AND(Z52="Baja",AB52="Menor"),AND(Z52="Baja",AB52="Moderado"),AND(Z52="Media",AB52="Leve"),AND(Z52="Media",AB52="Menor"),AND(Z52="Media",AB52="Moderado"),AND(Z52="Alta",AB52="Leve"),AND(Z52="Alta",AB52="Menor")),"Moderado",IF(OR(AND(Z52="Muy Baja",AB52="Mayor"),AND(Z52="Baja",AB52="Mayor"),AND(Z52="Media",AB52="Mayor"),AND(Z52="Alta",AB52="Moderado"),AND(Z52="Alta",AB52="Mayor"),AND(Z52="Muy Alta",AB52="Leve"),AND(Z52="Muy Alta",AB52="Menor"),AND(Z52="Muy Alta",AB52="Moderado"),AND(Z52="Muy Alta",AB52="Mayor")),"Alto",IF(OR(AND(Z52="Muy Baja",AB52="Catastrófico"),AND(Z52="Baja",AB52="Catastrófico"),AND(Z52="Media",AB52="Catastrófico"),AND(Z52="Alta",AB52="Catastrófico"),AND(Z52="Muy Alta",AB52="Catastrófico")),"Extremo","")))),"")</f>
        <v/>
      </c>
      <c r="AE52" s="88"/>
      <c r="AF52" s="112"/>
      <c r="AG52" s="112"/>
      <c r="AH52" s="93"/>
      <c r="AI52" s="93"/>
      <c r="AJ52" s="112"/>
      <c r="AK52" s="117"/>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row>
    <row r="53" spans="2:69" ht="151.5" hidden="1" customHeight="1" x14ac:dyDescent="0.3">
      <c r="B53" s="316"/>
      <c r="C53" s="326"/>
      <c r="D53" s="326"/>
      <c r="E53" s="326"/>
      <c r="F53" s="327"/>
      <c r="G53" s="326"/>
      <c r="H53" s="328"/>
      <c r="I53" s="314"/>
      <c r="J53" s="313"/>
      <c r="K53" s="329"/>
      <c r="L53" s="313">
        <f t="shared" ref="L53:L57" ca="1" si="53">IF(NOT(ISERROR(MATCH(K53,_xlfn.ANCHORARRAY(F64),0))),J66&amp;"Por favor no seleccionar los criterios de impacto",K53)</f>
        <v>0</v>
      </c>
      <c r="M53" s="314"/>
      <c r="N53" s="313"/>
      <c r="O53" s="315"/>
      <c r="P53" s="111">
        <v>2</v>
      </c>
      <c r="Q53" s="86"/>
      <c r="R53" s="87" t="str">
        <f>IF(OR(S53="Preventivo",S53="Detectivo"),"Probabilidad",IF(S53="Correctivo","Impacto",""))</f>
        <v/>
      </c>
      <c r="S53" s="88"/>
      <c r="T53" s="88"/>
      <c r="U53" s="89" t="str">
        <f t="shared" ref="U53:U57" si="54">IF(AND(S53="Preventivo",T53="Automático"),"50%",IF(AND(S53="Preventivo",T53="Manual"),"40%",IF(AND(S53="Detectivo",T53="Automático"),"40%",IF(AND(S53="Detectivo",T53="Manual"),"30%",IF(AND(S53="Correctivo",T53="Automático"),"35%",IF(AND(S53="Correctivo",T53="Manual"),"25%",""))))))</f>
        <v/>
      </c>
      <c r="V53" s="88"/>
      <c r="W53" s="88"/>
      <c r="X53" s="88"/>
      <c r="Y53" s="90" t="str">
        <f>IFERROR(IF(AND(R52="Probabilidad",R53="Probabilidad"),(AA52-(+AA52*U53)),IF(R53="Probabilidad",(J52-(+J52*U53)),IF(R53="Impacto",AA52,""))),"")</f>
        <v/>
      </c>
      <c r="Z53" s="91" t="str">
        <f t="shared" si="6"/>
        <v/>
      </c>
      <c r="AA53" s="89" t="str">
        <f t="shared" ref="AA53:AA57" si="55">+Y53</f>
        <v/>
      </c>
      <c r="AB53" s="91" t="str">
        <f t="shared" si="8"/>
        <v/>
      </c>
      <c r="AC53" s="89" t="str">
        <f>IFERROR(IF(AND(R52="Impacto",R53="Impacto"),(AC46-(+AC46*U53)),IF(R53="Impacto",($N$52-(+$N$52*U53)),IF(R53="Probabilidad",AC46,""))),"")</f>
        <v/>
      </c>
      <c r="AD53" s="92" t="str">
        <f t="shared" ref="AD53:AD54" si="56">IFERROR(IF(OR(AND(Z53="Muy Baja",AB53="Leve"),AND(Z53="Muy Baja",AB53="Menor"),AND(Z53="Baja",AB53="Leve")),"Bajo",IF(OR(AND(Z53="Muy baja",AB53="Moderado"),AND(Z53="Baja",AB53="Menor"),AND(Z53="Baja",AB53="Moderado"),AND(Z53="Media",AB53="Leve"),AND(Z53="Media",AB53="Menor"),AND(Z53="Media",AB53="Moderado"),AND(Z53="Alta",AB53="Leve"),AND(Z53="Alta",AB53="Menor")),"Moderado",IF(OR(AND(Z53="Muy Baja",AB53="Mayor"),AND(Z53="Baja",AB53="Mayor"),AND(Z53="Media",AB53="Mayor"),AND(Z53="Alta",AB53="Moderado"),AND(Z53="Alta",AB53="Mayor"),AND(Z53="Muy Alta",AB53="Leve"),AND(Z53="Muy Alta",AB53="Menor"),AND(Z53="Muy Alta",AB53="Moderado"),AND(Z53="Muy Alta",AB53="Mayor")),"Alto",IF(OR(AND(Z53="Muy Baja",AB53="Catastrófico"),AND(Z53="Baja",AB53="Catastrófico"),AND(Z53="Media",AB53="Catastrófico"),AND(Z53="Alta",AB53="Catastrófico"),AND(Z53="Muy Alta",AB53="Catastrófico")),"Extremo","")))),"")</f>
        <v/>
      </c>
      <c r="AE53" s="88"/>
      <c r="AF53" s="112"/>
      <c r="AG53" s="112"/>
      <c r="AH53" s="93"/>
      <c r="AI53" s="93"/>
      <c r="AJ53" s="112"/>
      <c r="AK53" s="117"/>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row>
    <row r="54" spans="2:69" ht="151.5" hidden="1" customHeight="1" x14ac:dyDescent="0.3">
      <c r="B54" s="316"/>
      <c r="C54" s="326"/>
      <c r="D54" s="326"/>
      <c r="E54" s="326"/>
      <c r="F54" s="327"/>
      <c r="G54" s="326"/>
      <c r="H54" s="328"/>
      <c r="I54" s="314"/>
      <c r="J54" s="313"/>
      <c r="K54" s="329"/>
      <c r="L54" s="313">
        <f t="shared" ca="1" si="53"/>
        <v>0</v>
      </c>
      <c r="M54" s="314"/>
      <c r="N54" s="313"/>
      <c r="O54" s="315"/>
      <c r="P54" s="111">
        <v>3</v>
      </c>
      <c r="Q54" s="94"/>
      <c r="R54" s="87" t="str">
        <f>IF(OR(S54="Preventivo",S54="Detectivo"),"Probabilidad",IF(S54="Correctivo","Impacto",""))</f>
        <v/>
      </c>
      <c r="S54" s="88"/>
      <c r="T54" s="88"/>
      <c r="U54" s="89" t="str">
        <f t="shared" si="54"/>
        <v/>
      </c>
      <c r="V54" s="88"/>
      <c r="W54" s="88"/>
      <c r="X54" s="88"/>
      <c r="Y54" s="90" t="str">
        <f>IFERROR(IF(AND(R53="Probabilidad",R54="Probabilidad"),(AA53-(+AA53*U54)),IF(AND(R53="Impacto",R54="Probabilidad"),(AA52-(+AA52*U54)),IF(R54="Impacto",AA53,""))),"")</f>
        <v/>
      </c>
      <c r="Z54" s="91" t="str">
        <f t="shared" si="6"/>
        <v/>
      </c>
      <c r="AA54" s="89" t="str">
        <f t="shared" si="55"/>
        <v/>
      </c>
      <c r="AB54" s="91" t="str">
        <f t="shared" si="8"/>
        <v/>
      </c>
      <c r="AC54" s="89" t="str">
        <f>IFERROR(IF(AND(R53="Impacto",R54="Impacto"),(AC53-(+AC53*U54)),IF(AND(R53="Probabilidad",R54="Impacto"),(AC52-(+AC52*U54)),IF(R54="Probabilidad",AC53,""))),"")</f>
        <v/>
      </c>
      <c r="AD54" s="92" t="str">
        <f t="shared" si="56"/>
        <v/>
      </c>
      <c r="AE54" s="88"/>
      <c r="AF54" s="112"/>
      <c r="AG54" s="112"/>
      <c r="AH54" s="93"/>
      <c r="AI54" s="93"/>
      <c r="AJ54" s="112"/>
      <c r="AK54" s="117"/>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row>
    <row r="55" spans="2:69" ht="151.5" hidden="1" customHeight="1" x14ac:dyDescent="0.3">
      <c r="B55" s="316"/>
      <c r="C55" s="326"/>
      <c r="D55" s="326"/>
      <c r="E55" s="326"/>
      <c r="F55" s="327"/>
      <c r="G55" s="326"/>
      <c r="H55" s="328"/>
      <c r="I55" s="314"/>
      <c r="J55" s="313"/>
      <c r="K55" s="329"/>
      <c r="L55" s="313">
        <f t="shared" ca="1" si="53"/>
        <v>0</v>
      </c>
      <c r="M55" s="314"/>
      <c r="N55" s="313"/>
      <c r="O55" s="315"/>
      <c r="P55" s="111">
        <v>4</v>
      </c>
      <c r="Q55" s="86"/>
      <c r="R55" s="87" t="str">
        <f t="shared" ref="R55:R57" si="57">IF(OR(S55="Preventivo",S55="Detectivo"),"Probabilidad",IF(S55="Correctivo","Impacto",""))</f>
        <v/>
      </c>
      <c r="S55" s="88"/>
      <c r="T55" s="88"/>
      <c r="U55" s="89" t="str">
        <f t="shared" si="54"/>
        <v/>
      </c>
      <c r="V55" s="88"/>
      <c r="W55" s="88"/>
      <c r="X55" s="88"/>
      <c r="Y55" s="90" t="str">
        <f t="shared" ref="Y55:Y57" si="58">IFERROR(IF(AND(R54="Probabilidad",R55="Probabilidad"),(AA54-(+AA54*U55)),IF(AND(R54="Impacto",R55="Probabilidad"),(AA53-(+AA53*U55)),IF(R55="Impacto",AA54,""))),"")</f>
        <v/>
      </c>
      <c r="Z55" s="91" t="str">
        <f t="shared" si="6"/>
        <v/>
      </c>
      <c r="AA55" s="89" t="str">
        <f t="shared" si="55"/>
        <v/>
      </c>
      <c r="AB55" s="91" t="str">
        <f t="shared" si="8"/>
        <v/>
      </c>
      <c r="AC55" s="89" t="str">
        <f t="shared" ref="AC55:AC57" si="59">IFERROR(IF(AND(R54="Impacto",R55="Impacto"),(AC54-(+AC54*U55)),IF(AND(R54="Probabilidad",R55="Impacto"),(AC53-(+AC53*U55)),IF(R55="Probabilidad",AC54,""))),"")</f>
        <v/>
      </c>
      <c r="AD55" s="92" t="str">
        <f>IFERROR(IF(OR(AND(Z55="Muy Baja",AB55="Leve"),AND(Z55="Muy Baja",AB55="Menor"),AND(Z55="Baja",AB55="Leve")),"Bajo",IF(OR(AND(Z55="Muy baja",AB55="Moderado"),AND(Z55="Baja",AB55="Menor"),AND(Z55="Baja",AB55="Moderado"),AND(Z55="Media",AB55="Leve"),AND(Z55="Media",AB55="Menor"),AND(Z55="Media",AB55="Moderado"),AND(Z55="Alta",AB55="Leve"),AND(Z55="Alta",AB55="Menor")),"Moderado",IF(OR(AND(Z55="Muy Baja",AB55="Mayor"),AND(Z55="Baja",AB55="Mayor"),AND(Z55="Media",AB55="Mayor"),AND(Z55="Alta",AB55="Moderado"),AND(Z55="Alta",AB55="Mayor"),AND(Z55="Muy Alta",AB55="Leve"),AND(Z55="Muy Alta",AB55="Menor"),AND(Z55="Muy Alta",AB55="Moderado"),AND(Z55="Muy Alta",AB55="Mayor")),"Alto",IF(OR(AND(Z55="Muy Baja",AB55="Catastrófico"),AND(Z55="Baja",AB55="Catastrófico"),AND(Z55="Media",AB55="Catastrófico"),AND(Z55="Alta",AB55="Catastrófico"),AND(Z55="Muy Alta",AB55="Catastrófico")),"Extremo","")))),"")</f>
        <v/>
      </c>
      <c r="AE55" s="88"/>
      <c r="AF55" s="112"/>
      <c r="AG55" s="112"/>
      <c r="AH55" s="93"/>
      <c r="AI55" s="93"/>
      <c r="AJ55" s="112"/>
      <c r="AK55" s="117"/>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row>
    <row r="56" spans="2:69" ht="151.5" hidden="1" customHeight="1" x14ac:dyDescent="0.3">
      <c r="B56" s="316"/>
      <c r="C56" s="326"/>
      <c r="D56" s="326"/>
      <c r="E56" s="326"/>
      <c r="F56" s="327"/>
      <c r="G56" s="326"/>
      <c r="H56" s="328"/>
      <c r="I56" s="314"/>
      <c r="J56" s="313"/>
      <c r="K56" s="329"/>
      <c r="L56" s="313">
        <f t="shared" ca="1" si="53"/>
        <v>0</v>
      </c>
      <c r="M56" s="314"/>
      <c r="N56" s="313"/>
      <c r="O56" s="315"/>
      <c r="P56" s="111">
        <v>5</v>
      </c>
      <c r="Q56" s="86"/>
      <c r="R56" s="87" t="str">
        <f t="shared" si="57"/>
        <v/>
      </c>
      <c r="S56" s="88"/>
      <c r="T56" s="88"/>
      <c r="U56" s="89" t="str">
        <f t="shared" si="54"/>
        <v/>
      </c>
      <c r="V56" s="88"/>
      <c r="W56" s="88"/>
      <c r="X56" s="88"/>
      <c r="Y56" s="90" t="str">
        <f t="shared" si="58"/>
        <v/>
      </c>
      <c r="Z56" s="91" t="str">
        <f t="shared" si="6"/>
        <v/>
      </c>
      <c r="AA56" s="89" t="str">
        <f t="shared" si="55"/>
        <v/>
      </c>
      <c r="AB56" s="91" t="str">
        <f t="shared" si="8"/>
        <v/>
      </c>
      <c r="AC56" s="89" t="str">
        <f t="shared" si="59"/>
        <v/>
      </c>
      <c r="AD56" s="92" t="str">
        <f t="shared" ref="AD56:AD57" si="60">IFERROR(IF(OR(AND(Z56="Muy Baja",AB56="Leve"),AND(Z56="Muy Baja",AB56="Menor"),AND(Z56="Baja",AB56="Leve")),"Bajo",IF(OR(AND(Z56="Muy baja",AB56="Moderado"),AND(Z56="Baja",AB56="Menor"),AND(Z56="Baja",AB56="Moderado"),AND(Z56="Media",AB56="Leve"),AND(Z56="Media",AB56="Menor"),AND(Z56="Media",AB56="Moderado"),AND(Z56="Alta",AB56="Leve"),AND(Z56="Alta",AB56="Menor")),"Moderado",IF(OR(AND(Z56="Muy Baja",AB56="Mayor"),AND(Z56="Baja",AB56="Mayor"),AND(Z56="Media",AB56="Mayor"),AND(Z56="Alta",AB56="Moderado"),AND(Z56="Alta",AB56="Mayor"),AND(Z56="Muy Alta",AB56="Leve"),AND(Z56="Muy Alta",AB56="Menor"),AND(Z56="Muy Alta",AB56="Moderado"),AND(Z56="Muy Alta",AB56="Mayor")),"Alto",IF(OR(AND(Z56="Muy Baja",AB56="Catastrófico"),AND(Z56="Baja",AB56="Catastrófico"),AND(Z56="Media",AB56="Catastrófico"),AND(Z56="Alta",AB56="Catastrófico"),AND(Z56="Muy Alta",AB56="Catastrófico")),"Extremo","")))),"")</f>
        <v/>
      </c>
      <c r="AE56" s="88"/>
      <c r="AF56" s="112"/>
      <c r="AG56" s="112"/>
      <c r="AH56" s="93"/>
      <c r="AI56" s="93"/>
      <c r="AJ56" s="112"/>
      <c r="AK56" s="117"/>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row>
    <row r="57" spans="2:69" ht="151.5" hidden="1" customHeight="1" x14ac:dyDescent="0.3">
      <c r="B57" s="316"/>
      <c r="C57" s="326"/>
      <c r="D57" s="326"/>
      <c r="E57" s="326"/>
      <c r="F57" s="327"/>
      <c r="G57" s="326"/>
      <c r="H57" s="328"/>
      <c r="I57" s="314"/>
      <c r="J57" s="313"/>
      <c r="K57" s="329"/>
      <c r="L57" s="313">
        <f t="shared" ca="1" si="53"/>
        <v>0</v>
      </c>
      <c r="M57" s="314"/>
      <c r="N57" s="313"/>
      <c r="O57" s="315"/>
      <c r="P57" s="111">
        <v>6</v>
      </c>
      <c r="Q57" s="86"/>
      <c r="R57" s="87" t="str">
        <f t="shared" si="57"/>
        <v/>
      </c>
      <c r="S57" s="88"/>
      <c r="T57" s="88"/>
      <c r="U57" s="89" t="str">
        <f t="shared" si="54"/>
        <v/>
      </c>
      <c r="V57" s="88"/>
      <c r="W57" s="88"/>
      <c r="X57" s="88"/>
      <c r="Y57" s="90" t="str">
        <f t="shared" si="58"/>
        <v/>
      </c>
      <c r="Z57" s="91" t="str">
        <f t="shared" si="6"/>
        <v/>
      </c>
      <c r="AA57" s="89" t="str">
        <f t="shared" si="55"/>
        <v/>
      </c>
      <c r="AB57" s="91" t="str">
        <f t="shared" si="8"/>
        <v/>
      </c>
      <c r="AC57" s="89" t="str">
        <f t="shared" si="59"/>
        <v/>
      </c>
      <c r="AD57" s="92" t="str">
        <f t="shared" si="60"/>
        <v/>
      </c>
      <c r="AE57" s="88"/>
      <c r="AF57" s="112"/>
      <c r="AG57" s="112"/>
      <c r="AH57" s="93"/>
      <c r="AI57" s="93"/>
      <c r="AJ57" s="112"/>
      <c r="AK57" s="117"/>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row>
    <row r="58" spans="2:69" ht="151.5" hidden="1" customHeight="1" x14ac:dyDescent="0.3">
      <c r="B58" s="316">
        <v>8</v>
      </c>
      <c r="C58" s="326"/>
      <c r="D58" s="326"/>
      <c r="E58" s="326"/>
      <c r="F58" s="327"/>
      <c r="G58" s="326"/>
      <c r="H58" s="328"/>
      <c r="I58" s="314" t="str">
        <f>IF(H58&lt;=0,"",IF(H58&lt;=2,"Muy Baja",IF(H58&lt;=24,"Baja",IF(H58&lt;=500,"Media",IF(H58&lt;=5000,"Alta","Muy Alta")))))</f>
        <v/>
      </c>
      <c r="J58" s="313" t="str">
        <f>IF(I58="","",IF(I58="Muy Baja",0.2,IF(I58="Baja",0.4,IF(I58="Media",0.6,IF(I58="Alta",0.8,IF(I58="Muy Alta",1,))))))</f>
        <v/>
      </c>
      <c r="K58" s="329"/>
      <c r="L58" s="313">
        <f ca="1">IF(NOT(ISERROR(MATCH(K58,'Tabla Impacto'!$B$222:$B$224,0))),'Tabla Impacto'!$F$224&amp;"Por favor no seleccionar los criterios de impacto(Afectación Económica o presupuestal y Pérdida Reputacional)",K58)</f>
        <v>0</v>
      </c>
      <c r="M58" s="314" t="str">
        <f ca="1">IF(OR(L58='Tabla Impacto'!$C$12,L58='Tabla Impacto'!$D$12),"Leve",IF(OR(L58='Tabla Impacto'!$C$13,L58='Tabla Impacto'!$D$13),"Menor",IF(OR(L58='Tabla Impacto'!$C$14,L58='Tabla Impacto'!$D$14),"Moderado",IF(OR(L58='Tabla Impacto'!$C$15,L58='Tabla Impacto'!$D$15),"Mayor",IF(OR(L58='Tabla Impacto'!$C$16,L58='Tabla Impacto'!$D$16),"Catastrófico","")))))</f>
        <v/>
      </c>
      <c r="N58" s="313" t="str">
        <f ca="1">IF(M58="","",IF(M58="Leve",0.2,IF(M58="Menor",0.4,IF(M58="Moderado",0.6,IF(M58="Mayor",0.8,IF(M58="Catastrófico",1,))))))</f>
        <v/>
      </c>
      <c r="O58" s="315" t="str">
        <f ca="1">IF(OR(AND(I58="Muy Baja",M58="Leve"),AND(I58="Muy Baja",M58="Menor"),AND(I58="Baja",M58="Leve")),"Bajo",IF(OR(AND(I58="Muy baja",M58="Moderado"),AND(I58="Baja",M58="Menor"),AND(I58="Baja",M58="Moderado"),AND(I58="Media",M58="Leve"),AND(I58="Media",M58="Menor"),AND(I58="Media",M58="Moderado"),AND(I58="Alta",M58="Leve"),AND(I58="Alta",M58="Menor")),"Moderado",IF(OR(AND(I58="Muy Baja",M58="Mayor"),AND(I58="Baja",M58="Mayor"),AND(I58="Media",M58="Mayor"),AND(I58="Alta",M58="Moderado"),AND(I58="Alta",M58="Mayor"),AND(I58="Muy Alta",M58="Leve"),AND(I58="Muy Alta",M58="Menor"),AND(I58="Muy Alta",M58="Moderado"),AND(I58="Muy Alta",M58="Mayor")),"Alto",IF(OR(AND(I58="Muy Baja",M58="Catastrófico"),AND(I58="Baja",M58="Catastrófico"),AND(I58="Media",M58="Catastrófico"),AND(I58="Alta",M58="Catastrófico"),AND(I58="Muy Alta",M58="Catastrófico")),"Extremo",""))))</f>
        <v/>
      </c>
      <c r="P58" s="111">
        <v>1</v>
      </c>
      <c r="Q58" s="86"/>
      <c r="R58" s="87" t="str">
        <f>IF(OR(S58="Preventivo",S58="Detectivo"),"Probabilidad",IF(S58="Correctivo","Impacto",""))</f>
        <v/>
      </c>
      <c r="S58" s="88"/>
      <c r="T58" s="88"/>
      <c r="U58" s="89" t="str">
        <f>IF(AND(S58="Preventivo",T58="Automático"),"50%",IF(AND(S58="Preventivo",T58="Manual"),"40%",IF(AND(S58="Detectivo",T58="Automático"),"40%",IF(AND(S58="Detectivo",T58="Manual"),"30%",IF(AND(S58="Correctivo",T58="Automático"),"35%",IF(AND(S58="Correctivo",T58="Manual"),"25%",""))))))</f>
        <v/>
      </c>
      <c r="V58" s="88"/>
      <c r="W58" s="88"/>
      <c r="X58" s="88"/>
      <c r="Y58" s="90" t="str">
        <f>IFERROR(IF(R58="Probabilidad",(J58-(+J58*U58)),IF(R58="Impacto",J58,"")),"")</f>
        <v/>
      </c>
      <c r="Z58" s="91" t="str">
        <f>IFERROR(IF(Y58="","",IF(Y58&lt;=0.2,"Muy Baja",IF(Y58&lt;=0.4,"Baja",IF(Y58&lt;=0.6,"Media",IF(Y58&lt;=0.8,"Alta","Muy Alta"))))),"")</f>
        <v/>
      </c>
      <c r="AA58" s="89" t="str">
        <f>+Y58</f>
        <v/>
      </c>
      <c r="AB58" s="91" t="str">
        <f>IFERROR(IF(AC58="","",IF(AC58&lt;=0.2,"Leve",IF(AC58&lt;=0.4,"Menor",IF(AC58&lt;=0.6,"Moderado",IF(AC58&lt;=0.8,"Mayor","Catastrófico"))))),"")</f>
        <v/>
      </c>
      <c r="AC58" s="89" t="str">
        <f>IFERROR(IF(R58="Impacto",(N58-(+N58*U58)),IF(R58="Probabilidad",N58,"")),"")</f>
        <v/>
      </c>
      <c r="AD58" s="92" t="str">
        <f>IFERROR(IF(OR(AND(Z58="Muy Baja",AB58="Leve"),AND(Z58="Muy Baja",AB58="Menor"),AND(Z58="Baja",AB58="Leve")),"Bajo",IF(OR(AND(Z58="Muy baja",AB58="Moderado"),AND(Z58="Baja",AB58="Menor"),AND(Z58="Baja",AB58="Moderado"),AND(Z58="Media",AB58="Leve"),AND(Z58="Media",AB58="Menor"),AND(Z58="Media",AB58="Moderado"),AND(Z58="Alta",AB58="Leve"),AND(Z58="Alta",AB58="Menor")),"Moderado",IF(OR(AND(Z58="Muy Baja",AB58="Mayor"),AND(Z58="Baja",AB58="Mayor"),AND(Z58="Media",AB58="Mayor"),AND(Z58="Alta",AB58="Moderado"),AND(Z58="Alta",AB58="Mayor"),AND(Z58="Muy Alta",AB58="Leve"),AND(Z58="Muy Alta",AB58="Menor"),AND(Z58="Muy Alta",AB58="Moderado"),AND(Z58="Muy Alta",AB58="Mayor")),"Alto",IF(OR(AND(Z58="Muy Baja",AB58="Catastrófico"),AND(Z58="Baja",AB58="Catastrófico"),AND(Z58="Media",AB58="Catastrófico"),AND(Z58="Alta",AB58="Catastrófico"),AND(Z58="Muy Alta",AB58="Catastrófico")),"Extremo","")))),"")</f>
        <v/>
      </c>
      <c r="AE58" s="88"/>
      <c r="AF58" s="112"/>
      <c r="AG58" s="112"/>
      <c r="AH58" s="93"/>
      <c r="AI58" s="93"/>
      <c r="AJ58" s="112"/>
      <c r="AK58" s="117"/>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row>
    <row r="59" spans="2:69" ht="151.5" hidden="1" customHeight="1" x14ac:dyDescent="0.3">
      <c r="B59" s="316"/>
      <c r="C59" s="326"/>
      <c r="D59" s="326"/>
      <c r="E59" s="326"/>
      <c r="F59" s="327"/>
      <c r="G59" s="326"/>
      <c r="H59" s="328"/>
      <c r="I59" s="314"/>
      <c r="J59" s="313"/>
      <c r="K59" s="329"/>
      <c r="L59" s="313">
        <f ca="1">IF(NOT(ISERROR(MATCH(K59,_xlfn.ANCHORARRAY(F70),0))),J72&amp;"Por favor no seleccionar los criterios de impacto",K59)</f>
        <v>0</v>
      </c>
      <c r="M59" s="314"/>
      <c r="N59" s="313"/>
      <c r="O59" s="315"/>
      <c r="P59" s="111">
        <v>2</v>
      </c>
      <c r="Q59" s="86"/>
      <c r="R59" s="87" t="str">
        <f>IF(OR(S59="Preventivo",S59="Detectivo"),"Probabilidad",IF(S59="Correctivo","Impacto",""))</f>
        <v/>
      </c>
      <c r="S59" s="88"/>
      <c r="T59" s="88"/>
      <c r="U59" s="89" t="str">
        <f t="shared" ref="U59:U63" si="61">IF(AND(S59="Preventivo",T59="Automático"),"50%",IF(AND(S59="Preventivo",T59="Manual"),"40%",IF(AND(S59="Detectivo",T59="Automático"),"40%",IF(AND(S59="Detectivo",T59="Manual"),"30%",IF(AND(S59="Correctivo",T59="Automático"),"35%",IF(AND(S59="Correctivo",T59="Manual"),"25%",""))))))</f>
        <v/>
      </c>
      <c r="V59" s="88"/>
      <c r="W59" s="88"/>
      <c r="X59" s="88"/>
      <c r="Y59" s="90" t="str">
        <f>IFERROR(IF(AND(R58="Probabilidad",R59="Probabilidad"),(AA58-(+AA58*U59)),IF(R59="Probabilidad",(J58-(+J58*U59)),IF(R59="Impacto",AA58,""))),"")</f>
        <v/>
      </c>
      <c r="Z59" s="91" t="str">
        <f t="shared" si="6"/>
        <v/>
      </c>
      <c r="AA59" s="89" t="str">
        <f t="shared" ref="AA59:AA63" si="62">+Y59</f>
        <v/>
      </c>
      <c r="AB59" s="91" t="str">
        <f t="shared" si="8"/>
        <v/>
      </c>
      <c r="AC59" s="89" t="str">
        <f>IFERROR(IF(AND(R58="Impacto",R59="Impacto"),(AC52-(+AC52*U59)),IF(R59="Impacto",($N$58-(+$N$58*U59)),IF(R59="Probabilidad",AC52,""))),"")</f>
        <v/>
      </c>
      <c r="AD59" s="92" t="str">
        <f t="shared" ref="AD59:AD60" si="63">IFERROR(IF(OR(AND(Z59="Muy Baja",AB59="Leve"),AND(Z59="Muy Baja",AB59="Menor"),AND(Z59="Baja",AB59="Leve")),"Bajo",IF(OR(AND(Z59="Muy baja",AB59="Moderado"),AND(Z59="Baja",AB59="Menor"),AND(Z59="Baja",AB59="Moderado"),AND(Z59="Media",AB59="Leve"),AND(Z59="Media",AB59="Menor"),AND(Z59="Media",AB59="Moderado"),AND(Z59="Alta",AB59="Leve"),AND(Z59="Alta",AB59="Menor")),"Moderado",IF(OR(AND(Z59="Muy Baja",AB59="Mayor"),AND(Z59="Baja",AB59="Mayor"),AND(Z59="Media",AB59="Mayor"),AND(Z59="Alta",AB59="Moderado"),AND(Z59="Alta",AB59="Mayor"),AND(Z59="Muy Alta",AB59="Leve"),AND(Z59="Muy Alta",AB59="Menor"),AND(Z59="Muy Alta",AB59="Moderado"),AND(Z59="Muy Alta",AB59="Mayor")),"Alto",IF(OR(AND(Z59="Muy Baja",AB59="Catastrófico"),AND(Z59="Baja",AB59="Catastrófico"),AND(Z59="Media",AB59="Catastrófico"),AND(Z59="Alta",AB59="Catastrófico"),AND(Z59="Muy Alta",AB59="Catastrófico")),"Extremo","")))),"")</f>
        <v/>
      </c>
      <c r="AE59" s="88"/>
      <c r="AF59" s="112"/>
      <c r="AG59" s="112"/>
      <c r="AH59" s="93"/>
      <c r="AI59" s="93"/>
      <c r="AJ59" s="112"/>
      <c r="AK59" s="117"/>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row>
    <row r="60" spans="2:69" ht="151.5" hidden="1" customHeight="1" x14ac:dyDescent="0.3">
      <c r="B60" s="316"/>
      <c r="C60" s="326"/>
      <c r="D60" s="326"/>
      <c r="E60" s="326"/>
      <c r="F60" s="327"/>
      <c r="G60" s="326"/>
      <c r="H60" s="328"/>
      <c r="I60" s="314"/>
      <c r="J60" s="313"/>
      <c r="K60" s="329"/>
      <c r="L60" s="313">
        <f ca="1">IF(NOT(ISERROR(MATCH(K60,_xlfn.ANCHORARRAY(F71),0))),J73&amp;"Por favor no seleccionar los criterios de impacto",K60)</f>
        <v>0</v>
      </c>
      <c r="M60" s="314"/>
      <c r="N60" s="313"/>
      <c r="O60" s="315"/>
      <c r="P60" s="111">
        <v>3</v>
      </c>
      <c r="Q60" s="94"/>
      <c r="R60" s="87" t="str">
        <f>IF(OR(S60="Preventivo",S60="Detectivo"),"Probabilidad",IF(S60="Correctivo","Impacto",""))</f>
        <v/>
      </c>
      <c r="S60" s="88"/>
      <c r="T60" s="88"/>
      <c r="U60" s="89" t="str">
        <f t="shared" si="61"/>
        <v/>
      </c>
      <c r="V60" s="88"/>
      <c r="W60" s="88"/>
      <c r="X60" s="88"/>
      <c r="Y60" s="90" t="str">
        <f>IFERROR(IF(AND(R59="Probabilidad",R60="Probabilidad"),(AA59-(+AA59*U60)),IF(AND(R59="Impacto",R60="Probabilidad"),(AA58-(+AA58*U60)),IF(R60="Impacto",AA59,""))),"")</f>
        <v/>
      </c>
      <c r="Z60" s="91" t="str">
        <f t="shared" si="6"/>
        <v/>
      </c>
      <c r="AA60" s="89" t="str">
        <f t="shared" si="62"/>
        <v/>
      </c>
      <c r="AB60" s="91" t="str">
        <f t="shared" si="8"/>
        <v/>
      </c>
      <c r="AC60" s="89" t="str">
        <f>IFERROR(IF(AND(R59="Impacto",R60="Impacto"),(AC59-(+AC59*U60)),IF(AND(R59="Probabilidad",R60="Impacto"),(AC58-(+AC58*U60)),IF(R60="Probabilidad",AC59,""))),"")</f>
        <v/>
      </c>
      <c r="AD60" s="92" t="str">
        <f t="shared" si="63"/>
        <v/>
      </c>
      <c r="AE60" s="88"/>
      <c r="AF60" s="112"/>
      <c r="AG60" s="112"/>
      <c r="AH60" s="93"/>
      <c r="AI60" s="93"/>
      <c r="AJ60" s="112"/>
      <c r="AK60" s="117"/>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row>
    <row r="61" spans="2:69" ht="151.5" hidden="1" customHeight="1" x14ac:dyDescent="0.3">
      <c r="B61" s="316"/>
      <c r="C61" s="326"/>
      <c r="D61" s="326"/>
      <c r="E61" s="326"/>
      <c r="F61" s="327"/>
      <c r="G61" s="326"/>
      <c r="H61" s="328"/>
      <c r="I61" s="314"/>
      <c r="J61" s="313"/>
      <c r="K61" s="329"/>
      <c r="L61" s="313">
        <f ca="1">IF(NOT(ISERROR(MATCH(K61,_xlfn.ANCHORARRAY(F72),0))),J74&amp;"Por favor no seleccionar los criterios de impacto",K61)</f>
        <v>0</v>
      </c>
      <c r="M61" s="314"/>
      <c r="N61" s="313"/>
      <c r="O61" s="315"/>
      <c r="P61" s="111">
        <v>4</v>
      </c>
      <c r="Q61" s="86"/>
      <c r="R61" s="87" t="str">
        <f t="shared" ref="R61:R63" si="64">IF(OR(S61="Preventivo",S61="Detectivo"),"Probabilidad",IF(S61="Correctivo","Impacto",""))</f>
        <v/>
      </c>
      <c r="S61" s="88"/>
      <c r="T61" s="88"/>
      <c r="U61" s="89" t="str">
        <f t="shared" si="61"/>
        <v/>
      </c>
      <c r="V61" s="88"/>
      <c r="W61" s="88"/>
      <c r="X61" s="88"/>
      <c r="Y61" s="90" t="str">
        <f t="shared" ref="Y61:Y63" si="65">IFERROR(IF(AND(R60="Probabilidad",R61="Probabilidad"),(AA60-(+AA60*U61)),IF(AND(R60="Impacto",R61="Probabilidad"),(AA59-(+AA59*U61)),IF(R61="Impacto",AA60,""))),"")</f>
        <v/>
      </c>
      <c r="Z61" s="91" t="str">
        <f t="shared" si="6"/>
        <v/>
      </c>
      <c r="AA61" s="89" t="str">
        <f t="shared" si="62"/>
        <v/>
      </c>
      <c r="AB61" s="91" t="str">
        <f t="shared" si="8"/>
        <v/>
      </c>
      <c r="AC61" s="89" t="str">
        <f t="shared" ref="AC61:AC63" si="66">IFERROR(IF(AND(R60="Impacto",R61="Impacto"),(AC60-(+AC60*U61)),IF(AND(R60="Probabilidad",R61="Impacto"),(AC59-(+AC59*U61)),IF(R61="Probabilidad",AC60,""))),"")</f>
        <v/>
      </c>
      <c r="AD61" s="92" t="str">
        <f>IFERROR(IF(OR(AND(Z61="Muy Baja",AB61="Leve"),AND(Z61="Muy Baja",AB61="Menor"),AND(Z61="Baja",AB61="Leve")),"Bajo",IF(OR(AND(Z61="Muy baja",AB61="Moderado"),AND(Z61="Baja",AB61="Menor"),AND(Z61="Baja",AB61="Moderado"),AND(Z61="Media",AB61="Leve"),AND(Z61="Media",AB61="Menor"),AND(Z61="Media",AB61="Moderado"),AND(Z61="Alta",AB61="Leve"),AND(Z61="Alta",AB61="Menor")),"Moderado",IF(OR(AND(Z61="Muy Baja",AB61="Mayor"),AND(Z61="Baja",AB61="Mayor"),AND(Z61="Media",AB61="Mayor"),AND(Z61="Alta",AB61="Moderado"),AND(Z61="Alta",AB61="Mayor"),AND(Z61="Muy Alta",AB61="Leve"),AND(Z61="Muy Alta",AB61="Menor"),AND(Z61="Muy Alta",AB61="Moderado"),AND(Z61="Muy Alta",AB61="Mayor")),"Alto",IF(OR(AND(Z61="Muy Baja",AB61="Catastrófico"),AND(Z61="Baja",AB61="Catastrófico"),AND(Z61="Media",AB61="Catastrófico"),AND(Z61="Alta",AB61="Catastrófico"),AND(Z61="Muy Alta",AB61="Catastrófico")),"Extremo","")))),"")</f>
        <v/>
      </c>
      <c r="AE61" s="88"/>
      <c r="AF61" s="112"/>
      <c r="AG61" s="112"/>
      <c r="AH61" s="93"/>
      <c r="AI61" s="93"/>
      <c r="AJ61" s="112"/>
      <c r="AK61" s="117"/>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row>
    <row r="62" spans="2:69" ht="151.5" hidden="1" customHeight="1" x14ac:dyDescent="0.3">
      <c r="B62" s="316"/>
      <c r="C62" s="326"/>
      <c r="D62" s="326"/>
      <c r="E62" s="326"/>
      <c r="F62" s="327"/>
      <c r="G62" s="326"/>
      <c r="H62" s="328"/>
      <c r="I62" s="314"/>
      <c r="J62" s="313"/>
      <c r="K62" s="329"/>
      <c r="L62" s="313">
        <f ca="1">IF(NOT(ISERROR(MATCH(K62,_xlfn.ANCHORARRAY(F73),0))),J75&amp;"Por favor no seleccionar los criterios de impacto",K62)</f>
        <v>0</v>
      </c>
      <c r="M62" s="314"/>
      <c r="N62" s="313"/>
      <c r="O62" s="315"/>
      <c r="P62" s="111">
        <v>5</v>
      </c>
      <c r="Q62" s="86"/>
      <c r="R62" s="87" t="str">
        <f t="shared" si="64"/>
        <v/>
      </c>
      <c r="S62" s="88"/>
      <c r="T62" s="88"/>
      <c r="U62" s="89" t="str">
        <f t="shared" si="61"/>
        <v/>
      </c>
      <c r="V62" s="88"/>
      <c r="W62" s="88"/>
      <c r="X62" s="88"/>
      <c r="Y62" s="90" t="str">
        <f t="shared" si="65"/>
        <v/>
      </c>
      <c r="Z62" s="91" t="str">
        <f t="shared" si="6"/>
        <v/>
      </c>
      <c r="AA62" s="89" t="str">
        <f t="shared" si="62"/>
        <v/>
      </c>
      <c r="AB62" s="91" t="str">
        <f t="shared" si="8"/>
        <v/>
      </c>
      <c r="AC62" s="89" t="str">
        <f t="shared" si="66"/>
        <v/>
      </c>
      <c r="AD62" s="92" t="str">
        <f t="shared" ref="AD62:AD63" si="67">IFERROR(IF(OR(AND(Z62="Muy Baja",AB62="Leve"),AND(Z62="Muy Baja",AB62="Menor"),AND(Z62="Baja",AB62="Leve")),"Bajo",IF(OR(AND(Z62="Muy baja",AB62="Moderado"),AND(Z62="Baja",AB62="Menor"),AND(Z62="Baja",AB62="Moderado"),AND(Z62="Media",AB62="Leve"),AND(Z62="Media",AB62="Menor"),AND(Z62="Media",AB62="Moderado"),AND(Z62="Alta",AB62="Leve"),AND(Z62="Alta",AB62="Menor")),"Moderado",IF(OR(AND(Z62="Muy Baja",AB62="Mayor"),AND(Z62="Baja",AB62="Mayor"),AND(Z62="Media",AB62="Mayor"),AND(Z62="Alta",AB62="Moderado"),AND(Z62="Alta",AB62="Mayor"),AND(Z62="Muy Alta",AB62="Leve"),AND(Z62="Muy Alta",AB62="Menor"),AND(Z62="Muy Alta",AB62="Moderado"),AND(Z62="Muy Alta",AB62="Mayor")),"Alto",IF(OR(AND(Z62="Muy Baja",AB62="Catastrófico"),AND(Z62="Baja",AB62="Catastrófico"),AND(Z62="Media",AB62="Catastrófico"),AND(Z62="Alta",AB62="Catastrófico"),AND(Z62="Muy Alta",AB62="Catastrófico")),"Extremo","")))),"")</f>
        <v/>
      </c>
      <c r="AE62" s="88"/>
      <c r="AF62" s="112"/>
      <c r="AG62" s="112"/>
      <c r="AH62" s="93"/>
      <c r="AI62" s="93"/>
      <c r="AJ62" s="112"/>
      <c r="AK62" s="117"/>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row>
    <row r="63" spans="2:69" ht="151.5" hidden="1" customHeight="1" x14ac:dyDescent="0.3">
      <c r="B63" s="316"/>
      <c r="C63" s="326"/>
      <c r="D63" s="326"/>
      <c r="E63" s="326"/>
      <c r="F63" s="327"/>
      <c r="G63" s="326"/>
      <c r="H63" s="328"/>
      <c r="I63" s="314"/>
      <c r="J63" s="313"/>
      <c r="K63" s="329"/>
      <c r="L63" s="313">
        <f ca="1">IF(NOT(ISERROR(MATCH(K63,_xlfn.ANCHORARRAY(F74),0))),J76&amp;"Por favor no seleccionar los criterios de impacto",K63)</f>
        <v>0</v>
      </c>
      <c r="M63" s="314"/>
      <c r="N63" s="313"/>
      <c r="O63" s="315"/>
      <c r="P63" s="111">
        <v>6</v>
      </c>
      <c r="Q63" s="86"/>
      <c r="R63" s="87" t="str">
        <f t="shared" si="64"/>
        <v/>
      </c>
      <c r="S63" s="88"/>
      <c r="T63" s="88"/>
      <c r="U63" s="89" t="str">
        <f t="shared" si="61"/>
        <v/>
      </c>
      <c r="V63" s="88"/>
      <c r="W63" s="88"/>
      <c r="X63" s="88"/>
      <c r="Y63" s="90" t="str">
        <f t="shared" si="65"/>
        <v/>
      </c>
      <c r="Z63" s="91" t="str">
        <f t="shared" si="6"/>
        <v/>
      </c>
      <c r="AA63" s="89" t="str">
        <f t="shared" si="62"/>
        <v/>
      </c>
      <c r="AB63" s="91" t="str">
        <f t="shared" si="8"/>
        <v/>
      </c>
      <c r="AC63" s="89" t="str">
        <f t="shared" si="66"/>
        <v/>
      </c>
      <c r="AD63" s="92" t="str">
        <f t="shared" si="67"/>
        <v/>
      </c>
      <c r="AE63" s="88"/>
      <c r="AF63" s="112"/>
      <c r="AG63" s="112"/>
      <c r="AH63" s="93"/>
      <c r="AI63" s="93"/>
      <c r="AJ63" s="112"/>
      <c r="AK63" s="117"/>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row>
    <row r="64" spans="2:69" ht="151.5" hidden="1" customHeight="1" x14ac:dyDescent="0.3">
      <c r="B64" s="316">
        <v>9</v>
      </c>
      <c r="C64" s="326"/>
      <c r="D64" s="326"/>
      <c r="E64" s="326"/>
      <c r="F64" s="327"/>
      <c r="G64" s="326"/>
      <c r="H64" s="328"/>
      <c r="I64" s="314" t="str">
        <f>IF(H64&lt;=0,"",IF(H64&lt;=2,"Muy Baja",IF(H64&lt;=24,"Baja",IF(H64&lt;=500,"Media",IF(H64&lt;=5000,"Alta","Muy Alta")))))</f>
        <v/>
      </c>
      <c r="J64" s="313" t="str">
        <f>IF(I64="","",IF(I64="Muy Baja",0.2,IF(I64="Baja",0.4,IF(I64="Media",0.6,IF(I64="Alta",0.8,IF(I64="Muy Alta",1,))))))</f>
        <v/>
      </c>
      <c r="K64" s="329"/>
      <c r="L64" s="313">
        <f ca="1">IF(NOT(ISERROR(MATCH(K64,'Tabla Impacto'!$B$222:$B$224,0))),'Tabla Impacto'!$F$224&amp;"Por favor no seleccionar los criterios de impacto(Afectación Económica o presupuestal y Pérdida Reputacional)",K64)</f>
        <v>0</v>
      </c>
      <c r="M64" s="314" t="str">
        <f ca="1">IF(OR(L64='Tabla Impacto'!$C$12,L64='Tabla Impacto'!$D$12),"Leve",IF(OR(L64='Tabla Impacto'!$C$13,L64='Tabla Impacto'!$D$13),"Menor",IF(OR(L64='Tabla Impacto'!$C$14,L64='Tabla Impacto'!$D$14),"Moderado",IF(OR(L64='Tabla Impacto'!$C$15,L64='Tabla Impacto'!$D$15),"Mayor",IF(OR(L64='Tabla Impacto'!$C$16,L64='Tabla Impacto'!$D$16),"Catastrófico","")))))</f>
        <v/>
      </c>
      <c r="N64" s="313" t="str">
        <f ca="1">IF(M64="","",IF(M64="Leve",0.2,IF(M64="Menor",0.4,IF(M64="Moderado",0.6,IF(M64="Mayor",0.8,IF(M64="Catastrófico",1,))))))</f>
        <v/>
      </c>
      <c r="O64" s="315" t="str">
        <f ca="1">IF(OR(AND(I64="Muy Baja",M64="Leve"),AND(I64="Muy Baja",M64="Menor"),AND(I64="Baja",M64="Leve")),"Bajo",IF(OR(AND(I64="Muy baja",M64="Moderado"),AND(I64="Baja",M64="Menor"),AND(I64="Baja",M64="Moderado"),AND(I64="Media",M64="Leve"),AND(I64="Media",M64="Menor"),AND(I64="Media",M64="Moderado"),AND(I64="Alta",M64="Leve"),AND(I64="Alta",M64="Menor")),"Moderado",IF(OR(AND(I64="Muy Baja",M64="Mayor"),AND(I64="Baja",M64="Mayor"),AND(I64="Media",M64="Mayor"),AND(I64="Alta",M64="Moderado"),AND(I64="Alta",M64="Mayor"),AND(I64="Muy Alta",M64="Leve"),AND(I64="Muy Alta",M64="Menor"),AND(I64="Muy Alta",M64="Moderado"),AND(I64="Muy Alta",M64="Mayor")),"Alto",IF(OR(AND(I64="Muy Baja",M64="Catastrófico"),AND(I64="Baja",M64="Catastrófico"),AND(I64="Media",M64="Catastrófico"),AND(I64="Alta",M64="Catastrófico"),AND(I64="Muy Alta",M64="Catastrófico")),"Extremo",""))))</f>
        <v/>
      </c>
      <c r="P64" s="111">
        <v>1</v>
      </c>
      <c r="Q64" s="86"/>
      <c r="R64" s="87" t="str">
        <f>IF(OR(S64="Preventivo",S64="Detectivo"),"Probabilidad",IF(S64="Correctivo","Impacto",""))</f>
        <v/>
      </c>
      <c r="S64" s="88"/>
      <c r="T64" s="88"/>
      <c r="U64" s="89" t="str">
        <f>IF(AND(S64="Preventivo",T64="Automático"),"50%",IF(AND(S64="Preventivo",T64="Manual"),"40%",IF(AND(S64="Detectivo",T64="Automático"),"40%",IF(AND(S64="Detectivo",T64="Manual"),"30%",IF(AND(S64="Correctivo",T64="Automático"),"35%",IF(AND(S64="Correctivo",T64="Manual"),"25%",""))))))</f>
        <v/>
      </c>
      <c r="V64" s="88"/>
      <c r="W64" s="88"/>
      <c r="X64" s="88"/>
      <c r="Y64" s="90" t="str">
        <f>IFERROR(IF(R64="Probabilidad",(J64-(+J64*U64)),IF(R64="Impacto",J64,"")),"")</f>
        <v/>
      </c>
      <c r="Z64" s="91" t="str">
        <f>IFERROR(IF(Y64="","",IF(Y64&lt;=0.2,"Muy Baja",IF(Y64&lt;=0.4,"Baja",IF(Y64&lt;=0.6,"Media",IF(Y64&lt;=0.8,"Alta","Muy Alta"))))),"")</f>
        <v/>
      </c>
      <c r="AA64" s="89" t="str">
        <f>+Y64</f>
        <v/>
      </c>
      <c r="AB64" s="91" t="str">
        <f>IFERROR(IF(AC64="","",IF(AC64&lt;=0.2,"Leve",IF(AC64&lt;=0.4,"Menor",IF(AC64&lt;=0.6,"Moderado",IF(AC64&lt;=0.8,"Mayor","Catastrófico"))))),"")</f>
        <v/>
      </c>
      <c r="AC64" s="89" t="str">
        <f>IFERROR(IF(R64="Impacto",(N64-(+N64*U64)),IF(R64="Probabilidad",N64,"")),"")</f>
        <v/>
      </c>
      <c r="AD64" s="92" t="str">
        <f>IFERROR(IF(OR(AND(Z64="Muy Baja",AB64="Leve"),AND(Z64="Muy Baja",AB64="Menor"),AND(Z64="Baja",AB64="Leve")),"Bajo",IF(OR(AND(Z64="Muy baja",AB64="Moderado"),AND(Z64="Baja",AB64="Menor"),AND(Z64="Baja",AB64="Moderado"),AND(Z64="Media",AB64="Leve"),AND(Z64="Media",AB64="Menor"),AND(Z64="Media",AB64="Moderado"),AND(Z64="Alta",AB64="Leve"),AND(Z64="Alta",AB64="Menor")),"Moderado",IF(OR(AND(Z64="Muy Baja",AB64="Mayor"),AND(Z64="Baja",AB64="Mayor"),AND(Z64="Media",AB64="Mayor"),AND(Z64="Alta",AB64="Moderado"),AND(Z64="Alta",AB64="Mayor"),AND(Z64="Muy Alta",AB64="Leve"),AND(Z64="Muy Alta",AB64="Menor"),AND(Z64="Muy Alta",AB64="Moderado"),AND(Z64="Muy Alta",AB64="Mayor")),"Alto",IF(OR(AND(Z64="Muy Baja",AB64="Catastrófico"),AND(Z64="Baja",AB64="Catastrófico"),AND(Z64="Media",AB64="Catastrófico"),AND(Z64="Alta",AB64="Catastrófico"),AND(Z64="Muy Alta",AB64="Catastrófico")),"Extremo","")))),"")</f>
        <v/>
      </c>
      <c r="AE64" s="88"/>
      <c r="AF64" s="112"/>
      <c r="AG64" s="112"/>
      <c r="AH64" s="93"/>
      <c r="AI64" s="93"/>
      <c r="AJ64" s="112"/>
      <c r="AK64" s="117"/>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row>
    <row r="65" spans="2:69" ht="151.5" hidden="1" customHeight="1" x14ac:dyDescent="0.3">
      <c r="B65" s="316"/>
      <c r="C65" s="326"/>
      <c r="D65" s="326"/>
      <c r="E65" s="326"/>
      <c r="F65" s="327"/>
      <c r="G65" s="326"/>
      <c r="H65" s="328"/>
      <c r="I65" s="314"/>
      <c r="J65" s="313"/>
      <c r="K65" s="329"/>
      <c r="L65" s="313">
        <f ca="1">IF(NOT(ISERROR(MATCH(K65,_xlfn.ANCHORARRAY(F76),0))),J78&amp;"Por favor no seleccionar los criterios de impacto",K65)</f>
        <v>0</v>
      </c>
      <c r="M65" s="314"/>
      <c r="N65" s="313"/>
      <c r="O65" s="315"/>
      <c r="P65" s="111">
        <v>2</v>
      </c>
      <c r="Q65" s="86"/>
      <c r="R65" s="87" t="str">
        <f>IF(OR(S65="Preventivo",S65="Detectivo"),"Probabilidad",IF(S65="Correctivo","Impacto",""))</f>
        <v/>
      </c>
      <c r="S65" s="88"/>
      <c r="T65" s="88"/>
      <c r="U65" s="89" t="str">
        <f t="shared" ref="U65:U69" si="68">IF(AND(S65="Preventivo",T65="Automático"),"50%",IF(AND(S65="Preventivo",T65="Manual"),"40%",IF(AND(S65="Detectivo",T65="Automático"),"40%",IF(AND(S65="Detectivo",T65="Manual"),"30%",IF(AND(S65="Correctivo",T65="Automático"),"35%",IF(AND(S65="Correctivo",T65="Manual"),"25%",""))))))</f>
        <v/>
      </c>
      <c r="V65" s="88"/>
      <c r="W65" s="88"/>
      <c r="X65" s="88"/>
      <c r="Y65" s="90" t="str">
        <f>IFERROR(IF(AND(R64="Probabilidad",R65="Probabilidad"),(AA64-(+AA64*U65)),IF(R65="Probabilidad",(J64-(+J64*U65)),IF(R65="Impacto",AA64,""))),"")</f>
        <v/>
      </c>
      <c r="Z65" s="91" t="str">
        <f t="shared" si="6"/>
        <v/>
      </c>
      <c r="AA65" s="89" t="str">
        <f t="shared" ref="AA65:AA69" si="69">+Y65</f>
        <v/>
      </c>
      <c r="AB65" s="91" t="str">
        <f t="shared" si="8"/>
        <v/>
      </c>
      <c r="AC65" s="89" t="str">
        <f>IFERROR(IF(AND(R64="Impacto",R65="Impacto"),(AC58-(+AC58*U65)),IF(R65="Impacto",($N$64-(+$N$64*U65)),IF(R65="Probabilidad",AC58,""))),"")</f>
        <v/>
      </c>
      <c r="AD65" s="92" t="str">
        <f t="shared" ref="AD65:AD66" si="70">IFERROR(IF(OR(AND(Z65="Muy Baja",AB65="Leve"),AND(Z65="Muy Baja",AB65="Menor"),AND(Z65="Baja",AB65="Leve")),"Bajo",IF(OR(AND(Z65="Muy baja",AB65="Moderado"),AND(Z65="Baja",AB65="Menor"),AND(Z65="Baja",AB65="Moderado"),AND(Z65="Media",AB65="Leve"),AND(Z65="Media",AB65="Menor"),AND(Z65="Media",AB65="Moderado"),AND(Z65="Alta",AB65="Leve"),AND(Z65="Alta",AB65="Menor")),"Moderado",IF(OR(AND(Z65="Muy Baja",AB65="Mayor"),AND(Z65="Baja",AB65="Mayor"),AND(Z65="Media",AB65="Mayor"),AND(Z65="Alta",AB65="Moderado"),AND(Z65="Alta",AB65="Mayor"),AND(Z65="Muy Alta",AB65="Leve"),AND(Z65="Muy Alta",AB65="Menor"),AND(Z65="Muy Alta",AB65="Moderado"),AND(Z65="Muy Alta",AB65="Mayor")),"Alto",IF(OR(AND(Z65="Muy Baja",AB65="Catastrófico"),AND(Z65="Baja",AB65="Catastrófico"),AND(Z65="Media",AB65="Catastrófico"),AND(Z65="Alta",AB65="Catastrófico"),AND(Z65="Muy Alta",AB65="Catastrófico")),"Extremo","")))),"")</f>
        <v/>
      </c>
      <c r="AE65" s="88"/>
      <c r="AF65" s="112"/>
      <c r="AG65" s="112"/>
      <c r="AH65" s="93"/>
      <c r="AI65" s="93"/>
      <c r="AJ65" s="112"/>
      <c r="AK65" s="117"/>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row>
    <row r="66" spans="2:69" ht="151.5" hidden="1" customHeight="1" x14ac:dyDescent="0.3">
      <c r="B66" s="316"/>
      <c r="C66" s="326"/>
      <c r="D66" s="326"/>
      <c r="E66" s="326"/>
      <c r="F66" s="327"/>
      <c r="G66" s="326"/>
      <c r="H66" s="328"/>
      <c r="I66" s="314"/>
      <c r="J66" s="313"/>
      <c r="K66" s="329"/>
      <c r="L66" s="313">
        <f ca="1">IF(NOT(ISERROR(MATCH(K66,_xlfn.ANCHORARRAY(F77),0))),J79&amp;"Por favor no seleccionar los criterios de impacto",K66)</f>
        <v>0</v>
      </c>
      <c r="M66" s="314"/>
      <c r="N66" s="313"/>
      <c r="O66" s="315"/>
      <c r="P66" s="111">
        <v>3</v>
      </c>
      <c r="Q66" s="94"/>
      <c r="R66" s="87" t="str">
        <f>IF(OR(S66="Preventivo",S66="Detectivo"),"Probabilidad",IF(S66="Correctivo","Impacto",""))</f>
        <v/>
      </c>
      <c r="S66" s="88"/>
      <c r="T66" s="88"/>
      <c r="U66" s="89" t="str">
        <f t="shared" si="68"/>
        <v/>
      </c>
      <c r="V66" s="88"/>
      <c r="W66" s="88"/>
      <c r="X66" s="88"/>
      <c r="Y66" s="90" t="str">
        <f>IFERROR(IF(AND(R65="Probabilidad",R66="Probabilidad"),(AA65-(+AA65*U66)),IF(AND(R65="Impacto",R66="Probabilidad"),(AA64-(+AA64*U66)),IF(R66="Impacto",AA65,""))),"")</f>
        <v/>
      </c>
      <c r="Z66" s="91" t="str">
        <f t="shared" si="6"/>
        <v/>
      </c>
      <c r="AA66" s="89" t="str">
        <f t="shared" si="69"/>
        <v/>
      </c>
      <c r="AB66" s="91" t="str">
        <f t="shared" si="8"/>
        <v/>
      </c>
      <c r="AC66" s="89" t="str">
        <f>IFERROR(IF(AND(R65="Impacto",R66="Impacto"),(AC65-(+AC65*U66)),IF(AND(R65="Probabilidad",R66="Impacto"),(AC64-(+AC64*U66)),IF(R66="Probabilidad",AC65,""))),"")</f>
        <v/>
      </c>
      <c r="AD66" s="92" t="str">
        <f t="shared" si="70"/>
        <v/>
      </c>
      <c r="AE66" s="88"/>
      <c r="AF66" s="112"/>
      <c r="AG66" s="112"/>
      <c r="AH66" s="93"/>
      <c r="AI66" s="93"/>
      <c r="AJ66" s="112"/>
      <c r="AK66" s="117"/>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row>
    <row r="67" spans="2:69" hidden="1" x14ac:dyDescent="0.3">
      <c r="B67" s="331"/>
      <c r="C67" s="332"/>
      <c r="D67" s="332"/>
      <c r="E67" s="332"/>
      <c r="F67" s="330"/>
      <c r="G67" s="333"/>
      <c r="H67" s="330"/>
      <c r="I67" s="330"/>
      <c r="J67" s="330"/>
      <c r="K67" s="330"/>
      <c r="L67" s="330"/>
      <c r="M67" s="330"/>
      <c r="N67" s="330"/>
      <c r="O67" s="330"/>
      <c r="P67" s="118"/>
      <c r="Q67" s="118"/>
      <c r="R67" s="118"/>
      <c r="S67" s="118"/>
      <c r="T67" s="118"/>
      <c r="U67" s="118"/>
      <c r="V67" s="118"/>
      <c r="W67" s="118"/>
      <c r="X67" s="118"/>
      <c r="Y67" s="118"/>
      <c r="Z67" s="118"/>
      <c r="AA67" s="118"/>
      <c r="AB67" s="118"/>
      <c r="AC67" s="118"/>
      <c r="AD67" s="118"/>
      <c r="AE67" s="118"/>
      <c r="AF67" s="118"/>
      <c r="AG67" s="119"/>
      <c r="AH67" s="118"/>
      <c r="AI67" s="118"/>
      <c r="AJ67" s="118"/>
      <c r="AK67" s="120"/>
    </row>
    <row r="68" spans="2:69" ht="151.5" hidden="1" customHeight="1" x14ac:dyDescent="0.3">
      <c r="B68" s="316"/>
      <c r="C68" s="326"/>
      <c r="D68" s="326"/>
      <c r="E68" s="326"/>
      <c r="F68" s="327"/>
      <c r="G68" s="326"/>
      <c r="H68" s="328"/>
      <c r="I68" s="314"/>
      <c r="J68" s="313"/>
      <c r="K68" s="329"/>
      <c r="L68" s="313">
        <f ca="1">IF(NOT(ISERROR(MATCH(K68,_xlfn.ANCHORARRAY(F79),0))),J81&amp;"Por favor no seleccionar los criterios de impacto",K68)</f>
        <v>0</v>
      </c>
      <c r="M68" s="314"/>
      <c r="N68" s="313"/>
      <c r="O68" s="315"/>
      <c r="P68" s="111">
        <v>5</v>
      </c>
      <c r="Q68" s="86"/>
      <c r="R68" s="87" t="str">
        <f t="shared" ref="R68:R69" si="71">IF(OR(S68="Preventivo",S68="Detectivo"),"Probabilidad",IF(S68="Correctivo","Impacto",""))</f>
        <v/>
      </c>
      <c r="S68" s="88"/>
      <c r="T68" s="88"/>
      <c r="U68" s="89" t="str">
        <f t="shared" si="68"/>
        <v/>
      </c>
      <c r="V68" s="88"/>
      <c r="W68" s="88"/>
      <c r="X68" s="88"/>
      <c r="Y68" s="90" t="str">
        <f t="shared" ref="Y68:Y69" si="72">IFERROR(IF(AND(R67="Probabilidad",R68="Probabilidad"),(AA67-(+AA67*U68)),IF(AND(R67="Impacto",R68="Probabilidad"),(AA66-(+AA66*U68)),IF(R68="Impacto",AA67,""))),"")</f>
        <v/>
      </c>
      <c r="Z68" s="91" t="str">
        <f t="shared" si="6"/>
        <v/>
      </c>
      <c r="AA68" s="89" t="str">
        <f t="shared" si="69"/>
        <v/>
      </c>
      <c r="AB68" s="91" t="str">
        <f t="shared" si="8"/>
        <v/>
      </c>
      <c r="AC68" s="89" t="str">
        <f t="shared" ref="AC68:AC69" si="73">IFERROR(IF(AND(R67="Impacto",R68="Impacto"),(AC67-(+AC67*U68)),IF(AND(R67="Probabilidad",R68="Impacto"),(AC66-(+AC66*U68)),IF(R68="Probabilidad",AC67,""))),"")</f>
        <v/>
      </c>
      <c r="AD68" s="92" t="str">
        <f t="shared" ref="AD68:AD69" si="74">IFERROR(IF(OR(AND(Z68="Muy Baja",AB68="Leve"),AND(Z68="Muy Baja",AB68="Menor"),AND(Z68="Baja",AB68="Leve")),"Bajo",IF(OR(AND(Z68="Muy baja",AB68="Moderado"),AND(Z68="Baja",AB68="Menor"),AND(Z68="Baja",AB68="Moderado"),AND(Z68="Media",AB68="Leve"),AND(Z68="Media",AB68="Menor"),AND(Z68="Media",AB68="Moderado"),AND(Z68="Alta",AB68="Leve"),AND(Z68="Alta",AB68="Menor")),"Moderado",IF(OR(AND(Z68="Muy Baja",AB68="Mayor"),AND(Z68="Baja",AB68="Mayor"),AND(Z68="Media",AB68="Mayor"),AND(Z68="Alta",AB68="Moderado"),AND(Z68="Alta",AB68="Mayor"),AND(Z68="Muy Alta",AB68="Leve"),AND(Z68="Muy Alta",AB68="Menor"),AND(Z68="Muy Alta",AB68="Moderado"),AND(Z68="Muy Alta",AB68="Mayor")),"Alto",IF(OR(AND(Z68="Muy Baja",AB68="Catastrófico"),AND(Z68="Baja",AB68="Catastrófico"),AND(Z68="Media",AB68="Catastrófico"),AND(Z68="Alta",AB68="Catastrófico"),AND(Z68="Muy Alta",AB68="Catastrófico")),"Extremo","")))),"")</f>
        <v/>
      </c>
      <c r="AE68" s="88"/>
      <c r="AF68" s="112"/>
      <c r="AG68" s="112"/>
      <c r="AH68" s="93"/>
      <c r="AI68" s="93"/>
      <c r="AJ68" s="112"/>
      <c r="AK68" s="117"/>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row>
    <row r="69" spans="2:69" ht="151.5" hidden="1" customHeight="1" x14ac:dyDescent="0.3">
      <c r="B69" s="316"/>
      <c r="C69" s="326"/>
      <c r="D69" s="326"/>
      <c r="E69" s="326"/>
      <c r="F69" s="327"/>
      <c r="G69" s="326"/>
      <c r="H69" s="328"/>
      <c r="I69" s="314"/>
      <c r="J69" s="313"/>
      <c r="K69" s="329"/>
      <c r="L69" s="313">
        <f ca="1">IF(NOT(ISERROR(MATCH(K69,_xlfn.ANCHORARRAY(F80),0))),J82&amp;"Por favor no seleccionar los criterios de impacto",K69)</f>
        <v>0</v>
      </c>
      <c r="M69" s="314"/>
      <c r="N69" s="313"/>
      <c r="O69" s="315"/>
      <c r="P69" s="111">
        <v>6</v>
      </c>
      <c r="Q69" s="86"/>
      <c r="R69" s="87" t="str">
        <f t="shared" si="71"/>
        <v/>
      </c>
      <c r="S69" s="88"/>
      <c r="T69" s="88"/>
      <c r="U69" s="89" t="str">
        <f t="shared" si="68"/>
        <v/>
      </c>
      <c r="V69" s="88"/>
      <c r="W69" s="88"/>
      <c r="X69" s="88"/>
      <c r="Y69" s="90" t="str">
        <f t="shared" si="72"/>
        <v/>
      </c>
      <c r="Z69" s="91" t="str">
        <f t="shared" si="6"/>
        <v/>
      </c>
      <c r="AA69" s="89" t="str">
        <f t="shared" si="69"/>
        <v/>
      </c>
      <c r="AB69" s="91" t="str">
        <f t="shared" si="8"/>
        <v/>
      </c>
      <c r="AC69" s="89" t="str">
        <f t="shared" si="73"/>
        <v/>
      </c>
      <c r="AD69" s="92" t="str">
        <f t="shared" si="74"/>
        <v/>
      </c>
      <c r="AE69" s="88"/>
      <c r="AF69" s="112"/>
      <c r="AG69" s="112"/>
      <c r="AH69" s="93"/>
      <c r="AI69" s="93"/>
      <c r="AJ69" s="112"/>
      <c r="AK69" s="117"/>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row>
    <row r="70" spans="2:69" ht="151.5" hidden="1" customHeight="1" x14ac:dyDescent="0.3">
      <c r="B70" s="316">
        <v>10</v>
      </c>
      <c r="C70" s="326"/>
      <c r="D70" s="326"/>
      <c r="E70" s="326"/>
      <c r="F70" s="327"/>
      <c r="G70" s="326"/>
      <c r="H70" s="328"/>
      <c r="I70" s="314" t="str">
        <f>IF(H70&lt;=0,"",IF(H70&lt;=2,"Muy Baja",IF(H70&lt;=24,"Baja",IF(H70&lt;=500,"Media",IF(H70&lt;=5000,"Alta","Muy Alta")))))</f>
        <v/>
      </c>
      <c r="J70" s="313" t="str">
        <f>IF(I70="","",IF(I70="Muy Baja",0.2,IF(I70="Baja",0.4,IF(I70="Media",0.6,IF(I70="Alta",0.8,IF(I70="Muy Alta",1,))))))</f>
        <v/>
      </c>
      <c r="K70" s="329"/>
      <c r="L70" s="313">
        <f ca="1">IF(NOT(ISERROR(MATCH(K70,'Tabla Impacto'!$B$222:$B$224,0))),'Tabla Impacto'!$F$224&amp;"Por favor no seleccionar los criterios de impacto(Afectación Económica o presupuestal y Pérdida Reputacional)",K70)</f>
        <v>0</v>
      </c>
      <c r="M70" s="314" t="str">
        <f ca="1">IF(OR(L70='Tabla Impacto'!$C$12,L70='Tabla Impacto'!$D$12),"Leve",IF(OR(L70='Tabla Impacto'!$C$13,L70='Tabla Impacto'!$D$13),"Menor",IF(OR(L70='Tabla Impacto'!$C$14,L70='Tabla Impacto'!$D$14),"Moderado",IF(OR(L70='Tabla Impacto'!$C$15,L70='Tabla Impacto'!$D$15),"Mayor",IF(OR(L70='Tabla Impacto'!$C$16,L70='Tabla Impacto'!$D$16),"Catastrófico","")))))</f>
        <v/>
      </c>
      <c r="N70" s="313" t="str">
        <f ca="1">IF(M70="","",IF(M70="Leve",0.2,IF(M70="Menor",0.4,IF(M70="Moderado",0.6,IF(M70="Mayor",0.8,IF(M70="Catastrófico",1,))))))</f>
        <v/>
      </c>
      <c r="O70" s="315" t="str">
        <f ca="1">IF(OR(AND(I70="Muy Baja",M70="Leve"),AND(I70="Muy Baja",M70="Menor"),AND(I70="Baja",M70="Leve")),"Bajo",IF(OR(AND(I70="Muy baja",M70="Moderado"),AND(I70="Baja",M70="Menor"),AND(I70="Baja",M70="Moderado"),AND(I70="Media",M70="Leve"),AND(I70="Media",M70="Menor"),AND(I70="Media",M70="Moderado"),AND(I70="Alta",M70="Leve"),AND(I70="Alta",M70="Menor")),"Moderado",IF(OR(AND(I70="Muy Baja",M70="Mayor"),AND(I70="Baja",M70="Mayor"),AND(I70="Media",M70="Mayor"),AND(I70="Alta",M70="Moderado"),AND(I70="Alta",M70="Mayor"),AND(I70="Muy Alta",M70="Leve"),AND(I70="Muy Alta",M70="Menor"),AND(I70="Muy Alta",M70="Moderado"),AND(I70="Muy Alta",M70="Mayor")),"Alto",IF(OR(AND(I70="Muy Baja",M70="Catastrófico"),AND(I70="Baja",M70="Catastrófico"),AND(I70="Media",M70="Catastrófico"),AND(I70="Alta",M70="Catastrófico"),AND(I70="Muy Alta",M70="Catastrófico")),"Extremo",""))))</f>
        <v/>
      </c>
      <c r="P70" s="111">
        <v>1</v>
      </c>
      <c r="Q70" s="86"/>
      <c r="R70" s="87" t="str">
        <f>IF(OR(S70="Preventivo",S70="Detectivo"),"Probabilidad",IF(S70="Correctivo","Impacto",""))</f>
        <v/>
      </c>
      <c r="S70" s="88"/>
      <c r="T70" s="88"/>
      <c r="U70" s="89" t="str">
        <f>IF(AND(S70="Preventivo",T70="Automático"),"50%",IF(AND(S70="Preventivo",T70="Manual"),"40%",IF(AND(S70="Detectivo",T70="Automático"),"40%",IF(AND(S70="Detectivo",T70="Manual"),"30%",IF(AND(S70="Correctivo",T70="Automático"),"35%",IF(AND(S70="Correctivo",T70="Manual"),"25%",""))))))</f>
        <v/>
      </c>
      <c r="V70" s="88"/>
      <c r="W70" s="88"/>
      <c r="X70" s="88"/>
      <c r="Y70" s="90" t="str">
        <f>IFERROR(IF(R70="Probabilidad",(J70-(+J70*U70)),IF(R70="Impacto",J70,"")),"")</f>
        <v/>
      </c>
      <c r="Z70" s="91" t="str">
        <f>IFERROR(IF(Y70="","",IF(Y70&lt;=0.2,"Muy Baja",IF(Y70&lt;=0.4,"Baja",IF(Y70&lt;=0.6,"Media",IF(Y70&lt;=0.8,"Alta","Muy Alta"))))),"")</f>
        <v/>
      </c>
      <c r="AA70" s="89" t="str">
        <f>+Y70</f>
        <v/>
      </c>
      <c r="AB70" s="91" t="str">
        <f>IFERROR(IF(AC70="","",IF(AC70&lt;=0.2,"Leve",IF(AC70&lt;=0.4,"Menor",IF(AC70&lt;=0.6,"Moderado",IF(AC70&lt;=0.8,"Mayor","Catastrófico"))))),"")</f>
        <v/>
      </c>
      <c r="AC70" s="89" t="str">
        <f>IFERROR(IF(R70="Impacto",(N70-(+N70*U70)),IF(R70="Probabilidad",N70,"")),"")</f>
        <v/>
      </c>
      <c r="AD70" s="92" t="str">
        <f>IFERROR(IF(OR(AND(Z70="Muy Baja",AB70="Leve"),AND(Z70="Muy Baja",AB70="Menor"),AND(Z70="Baja",AB70="Leve")),"Bajo",IF(OR(AND(Z70="Muy baja",AB70="Moderado"),AND(Z70="Baja",AB70="Menor"),AND(Z70="Baja",AB70="Moderado"),AND(Z70="Media",AB70="Leve"),AND(Z70="Media",AB70="Menor"),AND(Z70="Media",AB70="Moderado"),AND(Z70="Alta",AB70="Leve"),AND(Z70="Alta",AB70="Menor")),"Moderado",IF(OR(AND(Z70="Muy Baja",AB70="Mayor"),AND(Z70="Baja",AB70="Mayor"),AND(Z70="Media",AB70="Mayor"),AND(Z70="Alta",AB70="Moderado"),AND(Z70="Alta",AB70="Mayor"),AND(Z70="Muy Alta",AB70="Leve"),AND(Z70="Muy Alta",AB70="Menor"),AND(Z70="Muy Alta",AB70="Moderado"),AND(Z70="Muy Alta",AB70="Mayor")),"Alto",IF(OR(AND(Z70="Muy Baja",AB70="Catastrófico"),AND(Z70="Baja",AB70="Catastrófico"),AND(Z70="Media",AB70="Catastrófico"),AND(Z70="Alta",AB70="Catastrófico"),AND(Z70="Muy Alta",AB70="Catastrófico")),"Extremo","")))),"")</f>
        <v/>
      </c>
      <c r="AE70" s="88"/>
      <c r="AF70" s="112"/>
      <c r="AG70" s="112"/>
      <c r="AH70" s="93"/>
      <c r="AI70" s="93"/>
      <c r="AJ70" s="112"/>
      <c r="AK70" s="117"/>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row>
    <row r="71" spans="2:69" ht="151.5" hidden="1" customHeight="1" x14ac:dyDescent="0.3">
      <c r="B71" s="316"/>
      <c r="C71" s="326"/>
      <c r="D71" s="326"/>
      <c r="E71" s="326"/>
      <c r="F71" s="327"/>
      <c r="G71" s="326"/>
      <c r="H71" s="328"/>
      <c r="I71" s="314"/>
      <c r="J71" s="313"/>
      <c r="K71" s="329"/>
      <c r="L71" s="313">
        <f ca="1">IF(NOT(ISERROR(MATCH(K71,_xlfn.ANCHORARRAY(F82),0))),J84&amp;"Por favor no seleccionar los criterios de impacto",K71)</f>
        <v>0</v>
      </c>
      <c r="M71" s="314"/>
      <c r="N71" s="313"/>
      <c r="O71" s="315"/>
      <c r="P71" s="111">
        <v>2</v>
      </c>
      <c r="Q71" s="86"/>
      <c r="R71" s="87" t="str">
        <f>IF(OR(S71="Preventivo",S71="Detectivo"),"Probabilidad",IF(S71="Correctivo","Impacto",""))</f>
        <v/>
      </c>
      <c r="S71" s="88"/>
      <c r="T71" s="88"/>
      <c r="U71" s="89" t="str">
        <f t="shared" ref="U71:U75" si="75">IF(AND(S71="Preventivo",T71="Automático"),"50%",IF(AND(S71="Preventivo",T71="Manual"),"40%",IF(AND(S71="Detectivo",T71="Automático"),"40%",IF(AND(S71="Detectivo",T71="Manual"),"30%",IF(AND(S71="Correctivo",T71="Automático"),"35%",IF(AND(S71="Correctivo",T71="Manual"),"25%",""))))))</f>
        <v/>
      </c>
      <c r="V71" s="88"/>
      <c r="W71" s="88"/>
      <c r="X71" s="88"/>
      <c r="Y71" s="90" t="str">
        <f>IFERROR(IF(AND(R70="Probabilidad",R71="Probabilidad"),(AA70-(+AA70*U71)),IF(R71="Probabilidad",(J70-(+J70*U71)),IF(R71="Impacto",AA70,""))),"")</f>
        <v/>
      </c>
      <c r="Z71" s="91" t="str">
        <f t="shared" si="6"/>
        <v/>
      </c>
      <c r="AA71" s="89" t="str">
        <f t="shared" ref="AA71:AA75" si="76">+Y71</f>
        <v/>
      </c>
      <c r="AB71" s="91" t="str">
        <f t="shared" si="8"/>
        <v/>
      </c>
      <c r="AC71" s="89" t="str">
        <f>IFERROR(IF(AND(R70="Impacto",R71="Impacto"),(AC64-(+AC64*U71)),IF(R71="Impacto",($N$70-(+$N$70*U71)),IF(R71="Probabilidad",AC64,""))),"")</f>
        <v/>
      </c>
      <c r="AD71" s="92" t="str">
        <f t="shared" ref="AD71:AD72" si="77">IFERROR(IF(OR(AND(Z71="Muy Baja",AB71="Leve"),AND(Z71="Muy Baja",AB71="Menor"),AND(Z71="Baja",AB71="Leve")),"Bajo",IF(OR(AND(Z71="Muy baja",AB71="Moderado"),AND(Z71="Baja",AB71="Menor"),AND(Z71="Baja",AB71="Moderado"),AND(Z71="Media",AB71="Leve"),AND(Z71="Media",AB71="Menor"),AND(Z71="Media",AB71="Moderado"),AND(Z71="Alta",AB71="Leve"),AND(Z71="Alta",AB71="Menor")),"Moderado",IF(OR(AND(Z71="Muy Baja",AB71="Mayor"),AND(Z71="Baja",AB71="Mayor"),AND(Z71="Media",AB71="Mayor"),AND(Z71="Alta",AB71="Moderado"),AND(Z71="Alta",AB71="Mayor"),AND(Z71="Muy Alta",AB71="Leve"),AND(Z71="Muy Alta",AB71="Menor"),AND(Z71="Muy Alta",AB71="Moderado"),AND(Z71="Muy Alta",AB71="Mayor")),"Alto",IF(OR(AND(Z71="Muy Baja",AB71="Catastrófico"),AND(Z71="Baja",AB71="Catastrófico"),AND(Z71="Media",AB71="Catastrófico"),AND(Z71="Alta",AB71="Catastrófico"),AND(Z71="Muy Alta",AB71="Catastrófico")),"Extremo","")))),"")</f>
        <v/>
      </c>
      <c r="AE71" s="88"/>
      <c r="AF71" s="112"/>
      <c r="AG71" s="112"/>
      <c r="AH71" s="93"/>
      <c r="AI71" s="93"/>
      <c r="AJ71" s="112"/>
      <c r="AK71" s="117"/>
    </row>
    <row r="72" spans="2:69" ht="151.5" hidden="1" customHeight="1" x14ac:dyDescent="0.3">
      <c r="B72" s="316"/>
      <c r="C72" s="326"/>
      <c r="D72" s="326"/>
      <c r="E72" s="326"/>
      <c r="F72" s="327"/>
      <c r="G72" s="326"/>
      <c r="H72" s="328"/>
      <c r="I72" s="314"/>
      <c r="J72" s="313"/>
      <c r="K72" s="329"/>
      <c r="L72" s="313">
        <f ca="1">IF(NOT(ISERROR(MATCH(K72,_xlfn.ANCHORARRAY(F83),0))),J85&amp;"Por favor no seleccionar los criterios de impacto",K72)</f>
        <v>0</v>
      </c>
      <c r="M72" s="314"/>
      <c r="N72" s="313"/>
      <c r="O72" s="315"/>
      <c r="P72" s="111">
        <v>3</v>
      </c>
      <c r="Q72" s="94"/>
      <c r="R72" s="87" t="str">
        <f>IF(OR(S72="Preventivo",S72="Detectivo"),"Probabilidad",IF(S72="Correctivo","Impacto",""))</f>
        <v/>
      </c>
      <c r="S72" s="88"/>
      <c r="T72" s="88"/>
      <c r="U72" s="89" t="str">
        <f t="shared" si="75"/>
        <v/>
      </c>
      <c r="V72" s="88"/>
      <c r="W72" s="88"/>
      <c r="X72" s="88"/>
      <c r="Y72" s="90" t="str">
        <f>IFERROR(IF(AND(R71="Probabilidad",R72="Probabilidad"),(AA71-(+AA71*U72)),IF(AND(R71="Impacto",R72="Probabilidad"),(AA70-(+AA70*U72)),IF(R72="Impacto",AA71,""))),"")</f>
        <v/>
      </c>
      <c r="Z72" s="91" t="str">
        <f t="shared" si="6"/>
        <v/>
      </c>
      <c r="AA72" s="89" t="str">
        <f t="shared" si="76"/>
        <v/>
      </c>
      <c r="AB72" s="91" t="str">
        <f t="shared" si="8"/>
        <v/>
      </c>
      <c r="AC72" s="89" t="str">
        <f>IFERROR(IF(AND(R71="Impacto",R72="Impacto"),(AC71-(+AC71*U72)),IF(AND(R71="Probabilidad",R72="Impacto"),(AC70-(+AC70*U72)),IF(R72="Probabilidad",AC71,""))),"")</f>
        <v/>
      </c>
      <c r="AD72" s="92" t="str">
        <f t="shared" si="77"/>
        <v/>
      </c>
      <c r="AE72" s="88"/>
      <c r="AF72" s="112"/>
      <c r="AG72" s="112"/>
      <c r="AH72" s="93"/>
      <c r="AI72" s="93"/>
      <c r="AJ72" s="112"/>
      <c r="AK72" s="117"/>
    </row>
    <row r="73" spans="2:69" ht="151.5" hidden="1" customHeight="1" x14ac:dyDescent="0.3">
      <c r="B73" s="316"/>
      <c r="C73" s="326"/>
      <c r="D73" s="326"/>
      <c r="E73" s="326"/>
      <c r="F73" s="327"/>
      <c r="G73" s="326"/>
      <c r="H73" s="328"/>
      <c r="I73" s="314"/>
      <c r="J73" s="313"/>
      <c r="K73" s="329"/>
      <c r="L73" s="313">
        <f ca="1">IF(NOT(ISERROR(MATCH(K73,_xlfn.ANCHORARRAY(F84),0))),J86&amp;"Por favor no seleccionar los criterios de impacto",K73)</f>
        <v>0</v>
      </c>
      <c r="M73" s="314"/>
      <c r="N73" s="313"/>
      <c r="O73" s="315"/>
      <c r="P73" s="111">
        <v>4</v>
      </c>
      <c r="Q73" s="86"/>
      <c r="R73" s="87" t="str">
        <f t="shared" ref="R73:R75" si="78">IF(OR(S73="Preventivo",S73="Detectivo"),"Probabilidad",IF(S73="Correctivo","Impacto",""))</f>
        <v/>
      </c>
      <c r="S73" s="88"/>
      <c r="T73" s="88"/>
      <c r="U73" s="89" t="str">
        <f t="shared" si="75"/>
        <v/>
      </c>
      <c r="V73" s="88"/>
      <c r="W73" s="88"/>
      <c r="X73" s="88"/>
      <c r="Y73" s="90" t="str">
        <f t="shared" ref="Y73:Y75" si="79">IFERROR(IF(AND(R72="Probabilidad",R73="Probabilidad"),(AA72-(+AA72*U73)),IF(AND(R72="Impacto",R73="Probabilidad"),(AA71-(+AA71*U73)),IF(R73="Impacto",AA72,""))),"")</f>
        <v/>
      </c>
      <c r="Z73" s="91" t="str">
        <f t="shared" si="6"/>
        <v/>
      </c>
      <c r="AA73" s="89" t="str">
        <f t="shared" si="76"/>
        <v/>
      </c>
      <c r="AB73" s="91" t="str">
        <f t="shared" si="8"/>
        <v/>
      </c>
      <c r="AC73" s="89" t="str">
        <f t="shared" ref="AC73:AC75" si="80">IFERROR(IF(AND(R72="Impacto",R73="Impacto"),(AC72-(+AC72*U73)),IF(AND(R72="Probabilidad",R73="Impacto"),(AC71-(+AC71*U73)),IF(R73="Probabilidad",AC72,""))),"")</f>
        <v/>
      </c>
      <c r="AD73" s="92" t="str">
        <f>IFERROR(IF(OR(AND(Z73="Muy Baja",AB73="Leve"),AND(Z73="Muy Baja",AB73="Menor"),AND(Z73="Baja",AB73="Leve")),"Bajo",IF(OR(AND(Z73="Muy baja",AB73="Moderado"),AND(Z73="Baja",AB73="Menor"),AND(Z73="Baja",AB73="Moderado"),AND(Z73="Media",AB73="Leve"),AND(Z73="Media",AB73="Menor"),AND(Z73="Media",AB73="Moderado"),AND(Z73="Alta",AB73="Leve"),AND(Z73="Alta",AB73="Menor")),"Moderado",IF(OR(AND(Z73="Muy Baja",AB73="Mayor"),AND(Z73="Baja",AB73="Mayor"),AND(Z73="Media",AB73="Mayor"),AND(Z73="Alta",AB73="Moderado"),AND(Z73="Alta",AB73="Mayor"),AND(Z73="Muy Alta",AB73="Leve"),AND(Z73="Muy Alta",AB73="Menor"),AND(Z73="Muy Alta",AB73="Moderado"),AND(Z73="Muy Alta",AB73="Mayor")),"Alto",IF(OR(AND(Z73="Muy Baja",AB73="Catastrófico"),AND(Z73="Baja",AB73="Catastrófico"),AND(Z73="Media",AB73="Catastrófico"),AND(Z73="Alta",AB73="Catastrófico"),AND(Z73="Muy Alta",AB73="Catastrófico")),"Extremo","")))),"")</f>
        <v/>
      </c>
      <c r="AE73" s="88"/>
      <c r="AF73" s="112"/>
      <c r="AG73" s="112"/>
      <c r="AH73" s="93"/>
      <c r="AI73" s="93"/>
      <c r="AJ73" s="112"/>
      <c r="AK73" s="117"/>
    </row>
    <row r="74" spans="2:69" ht="151.5" hidden="1" customHeight="1" x14ac:dyDescent="0.3">
      <c r="B74" s="316"/>
      <c r="C74" s="326"/>
      <c r="D74" s="326"/>
      <c r="E74" s="326"/>
      <c r="F74" s="327"/>
      <c r="G74" s="326"/>
      <c r="H74" s="328"/>
      <c r="I74" s="314"/>
      <c r="J74" s="313"/>
      <c r="K74" s="329"/>
      <c r="L74" s="313">
        <f ca="1">IF(NOT(ISERROR(MATCH(K74,_xlfn.ANCHORARRAY(F85),0))),J87&amp;"Por favor no seleccionar los criterios de impacto",K74)</f>
        <v>0</v>
      </c>
      <c r="M74" s="314"/>
      <c r="N74" s="313"/>
      <c r="O74" s="315"/>
      <c r="P74" s="111">
        <v>5</v>
      </c>
      <c r="Q74" s="86"/>
      <c r="R74" s="87" t="str">
        <f t="shared" si="78"/>
        <v/>
      </c>
      <c r="S74" s="88"/>
      <c r="T74" s="88"/>
      <c r="U74" s="89" t="str">
        <f t="shared" si="75"/>
        <v/>
      </c>
      <c r="V74" s="88"/>
      <c r="W74" s="88"/>
      <c r="X74" s="88"/>
      <c r="Y74" s="90" t="str">
        <f t="shared" si="79"/>
        <v/>
      </c>
      <c r="Z74" s="91" t="str">
        <f t="shared" si="6"/>
        <v/>
      </c>
      <c r="AA74" s="89" t="str">
        <f t="shared" si="76"/>
        <v/>
      </c>
      <c r="AB74" s="91" t="str">
        <f t="shared" si="8"/>
        <v/>
      </c>
      <c r="AC74" s="89" t="str">
        <f t="shared" si="80"/>
        <v/>
      </c>
      <c r="AD74" s="92" t="str">
        <f t="shared" ref="AD74:AD75" si="81">IFERROR(IF(OR(AND(Z74="Muy Baja",AB74="Leve"),AND(Z74="Muy Baja",AB74="Menor"),AND(Z74="Baja",AB74="Leve")),"Bajo",IF(OR(AND(Z74="Muy baja",AB74="Moderado"),AND(Z74="Baja",AB74="Menor"),AND(Z74="Baja",AB74="Moderado"),AND(Z74="Media",AB74="Leve"),AND(Z74="Media",AB74="Menor"),AND(Z74="Media",AB74="Moderado"),AND(Z74="Alta",AB74="Leve"),AND(Z74="Alta",AB74="Menor")),"Moderado",IF(OR(AND(Z74="Muy Baja",AB74="Mayor"),AND(Z74="Baja",AB74="Mayor"),AND(Z74="Media",AB74="Mayor"),AND(Z74="Alta",AB74="Moderado"),AND(Z74="Alta",AB74="Mayor"),AND(Z74="Muy Alta",AB74="Leve"),AND(Z74="Muy Alta",AB74="Menor"),AND(Z74="Muy Alta",AB74="Moderado"),AND(Z74="Muy Alta",AB74="Mayor")),"Alto",IF(OR(AND(Z74="Muy Baja",AB74="Catastrófico"),AND(Z74="Baja",AB74="Catastrófico"),AND(Z74="Media",AB74="Catastrófico"),AND(Z74="Alta",AB74="Catastrófico"),AND(Z74="Muy Alta",AB74="Catastrófico")),"Extremo","")))),"")</f>
        <v/>
      </c>
      <c r="AE74" s="88"/>
      <c r="AF74" s="112"/>
      <c r="AG74" s="112"/>
      <c r="AH74" s="93"/>
      <c r="AI74" s="93"/>
      <c r="AJ74" s="112"/>
      <c r="AK74" s="117"/>
    </row>
    <row r="75" spans="2:69" ht="83.1" hidden="1" customHeight="1" x14ac:dyDescent="0.3">
      <c r="B75" s="316"/>
      <c r="C75" s="326"/>
      <c r="D75" s="326"/>
      <c r="E75" s="326"/>
      <c r="F75" s="327"/>
      <c r="G75" s="326"/>
      <c r="H75" s="328"/>
      <c r="I75" s="314"/>
      <c r="J75" s="313"/>
      <c r="K75" s="329"/>
      <c r="L75" s="313">
        <f ca="1">IF(NOT(ISERROR(MATCH(K75,_xlfn.ANCHORARRAY(F86),0))),J88&amp;"Por favor no seleccionar los criterios de impacto",K75)</f>
        <v>0</v>
      </c>
      <c r="M75" s="314"/>
      <c r="N75" s="313"/>
      <c r="O75" s="315"/>
      <c r="P75" s="111">
        <v>6</v>
      </c>
      <c r="Q75" s="86"/>
      <c r="R75" s="87" t="str">
        <f t="shared" si="78"/>
        <v/>
      </c>
      <c r="S75" s="88"/>
      <c r="T75" s="88"/>
      <c r="U75" s="89" t="str">
        <f t="shared" si="75"/>
        <v/>
      </c>
      <c r="V75" s="88"/>
      <c r="W75" s="88"/>
      <c r="X75" s="88"/>
      <c r="Y75" s="90" t="str">
        <f t="shared" si="79"/>
        <v/>
      </c>
      <c r="Z75" s="91" t="str">
        <f t="shared" si="6"/>
        <v/>
      </c>
      <c r="AA75" s="89" t="str">
        <f t="shared" si="76"/>
        <v/>
      </c>
      <c r="AB75" s="91" t="str">
        <f t="shared" si="8"/>
        <v/>
      </c>
      <c r="AC75" s="89" t="str">
        <f t="shared" si="80"/>
        <v/>
      </c>
      <c r="AD75" s="92" t="str">
        <f t="shared" si="81"/>
        <v/>
      </c>
      <c r="AE75" s="88"/>
      <c r="AF75" s="112"/>
      <c r="AG75" s="112"/>
      <c r="AH75" s="93"/>
      <c r="AI75" s="93"/>
      <c r="AJ75" s="112"/>
      <c r="AK75" s="117"/>
    </row>
    <row r="76" spans="2:69" ht="49.5" customHeight="1" thickBot="1" x14ac:dyDescent="0.35">
      <c r="B76" s="121"/>
      <c r="C76" s="337" t="s">
        <v>114</v>
      </c>
      <c r="D76" s="338"/>
      <c r="E76" s="338"/>
      <c r="F76" s="338"/>
      <c r="G76" s="338"/>
      <c r="H76" s="338"/>
      <c r="I76" s="338"/>
      <c r="J76" s="338"/>
      <c r="K76" s="338"/>
      <c r="L76" s="338"/>
      <c r="M76" s="338"/>
      <c r="N76" s="338"/>
      <c r="O76" s="338"/>
      <c r="P76" s="338"/>
      <c r="Q76" s="338"/>
      <c r="R76" s="338"/>
      <c r="S76" s="338"/>
      <c r="T76" s="338"/>
      <c r="U76" s="338"/>
      <c r="V76" s="338"/>
      <c r="W76" s="338"/>
      <c r="X76" s="338"/>
      <c r="Y76" s="338"/>
      <c r="Z76" s="338"/>
      <c r="AA76" s="338"/>
      <c r="AB76" s="338"/>
      <c r="AC76" s="338"/>
      <c r="AD76" s="338"/>
      <c r="AE76" s="338"/>
      <c r="AF76" s="338"/>
      <c r="AG76" s="338"/>
      <c r="AH76" s="338"/>
      <c r="AI76" s="338"/>
      <c r="AJ76" s="338"/>
      <c r="AK76" s="339"/>
    </row>
    <row r="78" spans="2:69" x14ac:dyDescent="0.3">
      <c r="B78" s="1"/>
      <c r="C78" s="9" t="s">
        <v>125</v>
      </c>
      <c r="D78" s="1"/>
      <c r="E78" s="1"/>
      <c r="G78" s="1"/>
    </row>
  </sheetData>
  <dataConsolidate/>
  <mergeCells count="190">
    <mergeCell ref="AJ7:AK7"/>
    <mergeCell ref="AJ6:AK6"/>
    <mergeCell ref="AJ5:AK5"/>
    <mergeCell ref="AJ4:AK4"/>
    <mergeCell ref="F4:AI7"/>
    <mergeCell ref="B4:E7"/>
    <mergeCell ref="B12:AK12"/>
    <mergeCell ref="B9:C9"/>
    <mergeCell ref="B10:C10"/>
    <mergeCell ref="B11:C11"/>
    <mergeCell ref="D9:AK9"/>
    <mergeCell ref="D10:AK10"/>
    <mergeCell ref="D11:AK11"/>
    <mergeCell ref="B13:H13"/>
    <mergeCell ref="I13:O13"/>
    <mergeCell ref="P13:X13"/>
    <mergeCell ref="Y13:AE13"/>
    <mergeCell ref="AF13:AK13"/>
    <mergeCell ref="C76:AK76"/>
    <mergeCell ref="N64:N69"/>
    <mergeCell ref="O64:O69"/>
    <mergeCell ref="B70:B75"/>
    <mergeCell ref="C70:C75"/>
    <mergeCell ref="D70:D75"/>
    <mergeCell ref="E70:E75"/>
    <mergeCell ref="F70:F75"/>
    <mergeCell ref="G70:G75"/>
    <mergeCell ref="H70:H75"/>
    <mergeCell ref="I70:I75"/>
    <mergeCell ref="J70:J75"/>
    <mergeCell ref="K70:K75"/>
    <mergeCell ref="L70:L75"/>
    <mergeCell ref="M70:M75"/>
    <mergeCell ref="N70:N75"/>
    <mergeCell ref="O70:O75"/>
    <mergeCell ref="K64:K69"/>
    <mergeCell ref="L64:L69"/>
    <mergeCell ref="M64:M69"/>
    <mergeCell ref="B64:B69"/>
    <mergeCell ref="C64:C69"/>
    <mergeCell ref="D64:D69"/>
    <mergeCell ref="E64:E69"/>
    <mergeCell ref="F64:F69"/>
    <mergeCell ref="G64:G69"/>
    <mergeCell ref="H64:H69"/>
    <mergeCell ref="I64:I69"/>
    <mergeCell ref="J64:J69"/>
    <mergeCell ref="N52:N57"/>
    <mergeCell ref="O52:O57"/>
    <mergeCell ref="G58:G63"/>
    <mergeCell ref="H58:H63"/>
    <mergeCell ref="I58:I63"/>
    <mergeCell ref="J58:J63"/>
    <mergeCell ref="K58:K63"/>
    <mergeCell ref="G52:G57"/>
    <mergeCell ref="H52:H57"/>
    <mergeCell ref="I52:I57"/>
    <mergeCell ref="J52:J57"/>
    <mergeCell ref="L58:L63"/>
    <mergeCell ref="M58:M63"/>
    <mergeCell ref="N58:N63"/>
    <mergeCell ref="O58:O63"/>
    <mergeCell ref="J40:J45"/>
    <mergeCell ref="K40:K45"/>
    <mergeCell ref="H46:H51"/>
    <mergeCell ref="I46:I51"/>
    <mergeCell ref="J46:J51"/>
    <mergeCell ref="L40:L45"/>
    <mergeCell ref="M40:M45"/>
    <mergeCell ref="B58:B63"/>
    <mergeCell ref="C58:C63"/>
    <mergeCell ref="D58:D63"/>
    <mergeCell ref="E58:E63"/>
    <mergeCell ref="F58:F63"/>
    <mergeCell ref="B52:B57"/>
    <mergeCell ref="C52:C57"/>
    <mergeCell ref="D52:D57"/>
    <mergeCell ref="E52:E57"/>
    <mergeCell ref="F52:F57"/>
    <mergeCell ref="N40:N45"/>
    <mergeCell ref="O40:O45"/>
    <mergeCell ref="N46:N51"/>
    <mergeCell ref="O46:O51"/>
    <mergeCell ref="K52:K57"/>
    <mergeCell ref="L52:L57"/>
    <mergeCell ref="M52:M57"/>
    <mergeCell ref="B40:B45"/>
    <mergeCell ref="C40:C45"/>
    <mergeCell ref="D40:D45"/>
    <mergeCell ref="B46:B51"/>
    <mergeCell ref="C46:C51"/>
    <mergeCell ref="D46:D51"/>
    <mergeCell ref="E46:E51"/>
    <mergeCell ref="F46:F51"/>
    <mergeCell ref="G46:G51"/>
    <mergeCell ref="E40:E45"/>
    <mergeCell ref="F40:F45"/>
    <mergeCell ref="K46:K51"/>
    <mergeCell ref="L46:L51"/>
    <mergeCell ref="M46:M51"/>
    <mergeCell ref="G40:G45"/>
    <mergeCell ref="H40:H45"/>
    <mergeCell ref="I40:I45"/>
    <mergeCell ref="N28:N33"/>
    <mergeCell ref="O28:O33"/>
    <mergeCell ref="B34:B39"/>
    <mergeCell ref="C34:C39"/>
    <mergeCell ref="D34:D39"/>
    <mergeCell ref="E34:E39"/>
    <mergeCell ref="F34:F39"/>
    <mergeCell ref="G34:G39"/>
    <mergeCell ref="H34:H39"/>
    <mergeCell ref="I34:I39"/>
    <mergeCell ref="J34:J39"/>
    <mergeCell ref="K34:K39"/>
    <mergeCell ref="L34:L39"/>
    <mergeCell ref="M34:M39"/>
    <mergeCell ref="N34:N39"/>
    <mergeCell ref="O34:O39"/>
    <mergeCell ref="L22:L27"/>
    <mergeCell ref="M22:M27"/>
    <mergeCell ref="N22:N27"/>
    <mergeCell ref="O22:O27"/>
    <mergeCell ref="B28:B33"/>
    <mergeCell ref="C28:C33"/>
    <mergeCell ref="D28:D33"/>
    <mergeCell ref="E28:E33"/>
    <mergeCell ref="F28:F33"/>
    <mergeCell ref="G28:G33"/>
    <mergeCell ref="H28:H33"/>
    <mergeCell ref="I28:I33"/>
    <mergeCell ref="J28:J33"/>
    <mergeCell ref="K28:K33"/>
    <mergeCell ref="L28:L33"/>
    <mergeCell ref="M28:M33"/>
    <mergeCell ref="G22:G27"/>
    <mergeCell ref="H22:H27"/>
    <mergeCell ref="I22:I27"/>
    <mergeCell ref="J22:J27"/>
    <mergeCell ref="K22:K27"/>
    <mergeCell ref="B22:B27"/>
    <mergeCell ref="C22:C27"/>
    <mergeCell ref="D22:D27"/>
    <mergeCell ref="E22:E27"/>
    <mergeCell ref="F22:F27"/>
    <mergeCell ref="AF14:AF15"/>
    <mergeCell ref="AK14:AK15"/>
    <mergeCell ref="AJ14:AJ15"/>
    <mergeCell ref="AI14:AI15"/>
    <mergeCell ref="AH14:AH15"/>
    <mergeCell ref="AG14:AG15"/>
    <mergeCell ref="B14:B15"/>
    <mergeCell ref="G14:G15"/>
    <mergeCell ref="F14:F15"/>
    <mergeCell ref="E14:E15"/>
    <mergeCell ref="D14:D15"/>
    <mergeCell ref="AE14:AE15"/>
    <mergeCell ref="P14:P15"/>
    <mergeCell ref="AD14:AD15"/>
    <mergeCell ref="AC14:AC15"/>
    <mergeCell ref="Y14:Y15"/>
    <mergeCell ref="Q14:Q15"/>
    <mergeCell ref="AB14:AB15"/>
    <mergeCell ref="Z14:Z15"/>
    <mergeCell ref="AA14:AA15"/>
    <mergeCell ref="H14:H15"/>
    <mergeCell ref="I14:I15"/>
    <mergeCell ref="J14:J15"/>
    <mergeCell ref="M14:M15"/>
    <mergeCell ref="N14:N15"/>
    <mergeCell ref="C14:C15"/>
    <mergeCell ref="O14:O15"/>
    <mergeCell ref="K14:K15"/>
    <mergeCell ref="L14:L15"/>
    <mergeCell ref="R14:R15"/>
    <mergeCell ref="S14:X14"/>
    <mergeCell ref="G16:G21"/>
    <mergeCell ref="H16:H21"/>
    <mergeCell ref="I16:I21"/>
    <mergeCell ref="B16:B21"/>
    <mergeCell ref="C16:C21"/>
    <mergeCell ref="D16:D21"/>
    <mergeCell ref="E16:E21"/>
    <mergeCell ref="F16:F21"/>
    <mergeCell ref="O16:O21"/>
    <mergeCell ref="J16:J21"/>
    <mergeCell ref="K16:K21"/>
    <mergeCell ref="L16:L21"/>
    <mergeCell ref="M16:M21"/>
    <mergeCell ref="N16:N21"/>
  </mergeCells>
  <conditionalFormatting sqref="I16 I22">
    <cfRule type="cellIs" dxfId="268" priority="347" operator="equal">
      <formula>"Muy Alta"</formula>
    </cfRule>
    <cfRule type="cellIs" dxfId="267" priority="348" operator="equal">
      <formula>"Alta"</formula>
    </cfRule>
    <cfRule type="cellIs" dxfId="266" priority="349" operator="equal">
      <formula>"Media"</formula>
    </cfRule>
    <cfRule type="cellIs" dxfId="265" priority="350" operator="equal">
      <formula>"Baja"</formula>
    </cfRule>
    <cfRule type="cellIs" dxfId="264" priority="351" operator="equal">
      <formula>"Muy Baja"</formula>
    </cfRule>
  </conditionalFormatting>
  <conditionalFormatting sqref="M16 M22 M28 M34 M40 M46 M52 M58 M64 M70">
    <cfRule type="cellIs" dxfId="263" priority="342" operator="equal">
      <formula>"Catastrófico"</formula>
    </cfRule>
    <cfRule type="cellIs" dxfId="262" priority="343" operator="equal">
      <formula>"Mayor"</formula>
    </cfRule>
    <cfRule type="cellIs" dxfId="261" priority="344" operator="equal">
      <formula>"Moderado"</formula>
    </cfRule>
    <cfRule type="cellIs" dxfId="260" priority="345" operator="equal">
      <formula>"Menor"</formula>
    </cfRule>
    <cfRule type="cellIs" dxfId="259" priority="346" operator="equal">
      <formula>"Leve"</formula>
    </cfRule>
  </conditionalFormatting>
  <conditionalFormatting sqref="O16">
    <cfRule type="cellIs" dxfId="258" priority="338" operator="equal">
      <formula>"Extremo"</formula>
    </cfRule>
    <cfRule type="cellIs" dxfId="257" priority="339" operator="equal">
      <formula>"Alto"</formula>
    </cfRule>
    <cfRule type="cellIs" dxfId="256" priority="340" operator="equal">
      <formula>"Moderado"</formula>
    </cfRule>
    <cfRule type="cellIs" dxfId="255" priority="341" operator="equal">
      <formula>"Bajo"</formula>
    </cfRule>
  </conditionalFormatting>
  <conditionalFormatting sqref="Z18:Z21">
    <cfRule type="cellIs" dxfId="254" priority="333" operator="equal">
      <formula>"Muy Alta"</formula>
    </cfRule>
    <cfRule type="cellIs" dxfId="253" priority="334" operator="equal">
      <formula>"Alta"</formula>
    </cfRule>
    <cfRule type="cellIs" dxfId="252" priority="335" operator="equal">
      <formula>"Media"</formula>
    </cfRule>
    <cfRule type="cellIs" dxfId="251" priority="336" operator="equal">
      <formula>"Baja"</formula>
    </cfRule>
    <cfRule type="cellIs" dxfId="250" priority="337" operator="equal">
      <formula>"Muy Baja"</formula>
    </cfRule>
  </conditionalFormatting>
  <conditionalFormatting sqref="AB18:AB21">
    <cfRule type="cellIs" dxfId="249" priority="328" operator="equal">
      <formula>"Catastrófico"</formula>
    </cfRule>
    <cfRule type="cellIs" dxfId="248" priority="329" operator="equal">
      <formula>"Mayor"</formula>
    </cfRule>
    <cfRule type="cellIs" dxfId="247" priority="330" operator="equal">
      <formula>"Moderado"</formula>
    </cfRule>
    <cfRule type="cellIs" dxfId="246" priority="331" operator="equal">
      <formula>"Menor"</formula>
    </cfRule>
    <cfRule type="cellIs" dxfId="245" priority="332" operator="equal">
      <formula>"Leve"</formula>
    </cfRule>
  </conditionalFormatting>
  <conditionalFormatting sqref="AD18:AD21">
    <cfRule type="cellIs" dxfId="244" priority="324" operator="equal">
      <formula>"Extremo"</formula>
    </cfRule>
    <cfRule type="cellIs" dxfId="243" priority="325" operator="equal">
      <formula>"Alto"</formula>
    </cfRule>
    <cfRule type="cellIs" dxfId="242" priority="326" operator="equal">
      <formula>"Moderado"</formula>
    </cfRule>
    <cfRule type="cellIs" dxfId="241" priority="327" operator="equal">
      <formula>"Bajo"</formula>
    </cfRule>
  </conditionalFormatting>
  <conditionalFormatting sqref="I64">
    <cfRule type="cellIs" dxfId="240" priority="81" operator="equal">
      <formula>"Muy Alta"</formula>
    </cfRule>
    <cfRule type="cellIs" dxfId="239" priority="82" operator="equal">
      <formula>"Alta"</formula>
    </cfRule>
    <cfRule type="cellIs" dxfId="238" priority="83" operator="equal">
      <formula>"Media"</formula>
    </cfRule>
    <cfRule type="cellIs" dxfId="237" priority="84" operator="equal">
      <formula>"Baja"</formula>
    </cfRule>
    <cfRule type="cellIs" dxfId="236" priority="85" operator="equal">
      <formula>"Muy Baja"</formula>
    </cfRule>
  </conditionalFormatting>
  <conditionalFormatting sqref="O22">
    <cfRule type="cellIs" dxfId="235" priority="268" operator="equal">
      <formula>"Extremo"</formula>
    </cfRule>
    <cfRule type="cellIs" dxfId="234" priority="269" operator="equal">
      <formula>"Alto"</formula>
    </cfRule>
    <cfRule type="cellIs" dxfId="233" priority="270" operator="equal">
      <formula>"Moderado"</formula>
    </cfRule>
    <cfRule type="cellIs" dxfId="232" priority="271" operator="equal">
      <formula>"Bajo"</formula>
    </cfRule>
  </conditionalFormatting>
  <conditionalFormatting sqref="Z22:Z27">
    <cfRule type="cellIs" dxfId="231" priority="263" operator="equal">
      <formula>"Muy Alta"</formula>
    </cfRule>
    <cfRule type="cellIs" dxfId="230" priority="264" operator="equal">
      <formula>"Alta"</formula>
    </cfRule>
    <cfRule type="cellIs" dxfId="229" priority="265" operator="equal">
      <formula>"Media"</formula>
    </cfRule>
    <cfRule type="cellIs" dxfId="228" priority="266" operator="equal">
      <formula>"Baja"</formula>
    </cfRule>
    <cfRule type="cellIs" dxfId="227" priority="267" operator="equal">
      <formula>"Muy Baja"</formula>
    </cfRule>
  </conditionalFormatting>
  <conditionalFormatting sqref="AB22:AB27">
    <cfRule type="cellIs" dxfId="226" priority="258" operator="equal">
      <formula>"Catastrófico"</formula>
    </cfRule>
    <cfRule type="cellIs" dxfId="225" priority="259" operator="equal">
      <formula>"Mayor"</formula>
    </cfRule>
    <cfRule type="cellIs" dxfId="224" priority="260" operator="equal">
      <formula>"Moderado"</formula>
    </cfRule>
    <cfRule type="cellIs" dxfId="223" priority="261" operator="equal">
      <formula>"Menor"</formula>
    </cfRule>
    <cfRule type="cellIs" dxfId="222" priority="262" operator="equal">
      <formula>"Leve"</formula>
    </cfRule>
  </conditionalFormatting>
  <conditionalFormatting sqref="AD22:AD27">
    <cfRule type="cellIs" dxfId="221" priority="254" operator="equal">
      <formula>"Extremo"</formula>
    </cfRule>
    <cfRule type="cellIs" dxfId="220" priority="255" operator="equal">
      <formula>"Alto"</formula>
    </cfRule>
    <cfRule type="cellIs" dxfId="219" priority="256" operator="equal">
      <formula>"Moderado"</formula>
    </cfRule>
    <cfRule type="cellIs" dxfId="218" priority="257" operator="equal">
      <formula>"Bajo"</formula>
    </cfRule>
  </conditionalFormatting>
  <conditionalFormatting sqref="I28">
    <cfRule type="cellIs" dxfId="217" priority="249" operator="equal">
      <formula>"Muy Alta"</formula>
    </cfRule>
    <cfRule type="cellIs" dxfId="216" priority="250" operator="equal">
      <formula>"Alta"</formula>
    </cfRule>
    <cfRule type="cellIs" dxfId="215" priority="251" operator="equal">
      <formula>"Media"</formula>
    </cfRule>
    <cfRule type="cellIs" dxfId="214" priority="252" operator="equal">
      <formula>"Baja"</formula>
    </cfRule>
    <cfRule type="cellIs" dxfId="213" priority="253" operator="equal">
      <formula>"Muy Baja"</formula>
    </cfRule>
  </conditionalFormatting>
  <conditionalFormatting sqref="O28">
    <cfRule type="cellIs" dxfId="212" priority="240" operator="equal">
      <formula>"Extremo"</formula>
    </cfRule>
    <cfRule type="cellIs" dxfId="211" priority="241" operator="equal">
      <formula>"Alto"</formula>
    </cfRule>
    <cfRule type="cellIs" dxfId="210" priority="242" operator="equal">
      <formula>"Moderado"</formula>
    </cfRule>
    <cfRule type="cellIs" dxfId="209" priority="243" operator="equal">
      <formula>"Bajo"</formula>
    </cfRule>
  </conditionalFormatting>
  <conditionalFormatting sqref="Z28:Z33">
    <cfRule type="cellIs" dxfId="208" priority="235" operator="equal">
      <formula>"Muy Alta"</formula>
    </cfRule>
    <cfRule type="cellIs" dxfId="207" priority="236" operator="equal">
      <formula>"Alta"</formula>
    </cfRule>
    <cfRule type="cellIs" dxfId="206" priority="237" operator="equal">
      <formula>"Media"</formula>
    </cfRule>
    <cfRule type="cellIs" dxfId="205" priority="238" operator="equal">
      <formula>"Baja"</formula>
    </cfRule>
    <cfRule type="cellIs" dxfId="204" priority="239" operator="equal">
      <formula>"Muy Baja"</formula>
    </cfRule>
  </conditionalFormatting>
  <conditionalFormatting sqref="AB28:AB33">
    <cfRule type="cellIs" dxfId="203" priority="230" operator="equal">
      <formula>"Catastrófico"</formula>
    </cfRule>
    <cfRule type="cellIs" dxfId="202" priority="231" operator="equal">
      <formula>"Mayor"</formula>
    </cfRule>
    <cfRule type="cellIs" dxfId="201" priority="232" operator="equal">
      <formula>"Moderado"</formula>
    </cfRule>
    <cfRule type="cellIs" dxfId="200" priority="233" operator="equal">
      <formula>"Menor"</formula>
    </cfRule>
    <cfRule type="cellIs" dxfId="199" priority="234" operator="equal">
      <formula>"Leve"</formula>
    </cfRule>
  </conditionalFormatting>
  <conditionalFormatting sqref="AD28:AD33">
    <cfRule type="cellIs" dxfId="198" priority="226" operator="equal">
      <formula>"Extremo"</formula>
    </cfRule>
    <cfRule type="cellIs" dxfId="197" priority="227" operator="equal">
      <formula>"Alto"</formula>
    </cfRule>
    <cfRule type="cellIs" dxfId="196" priority="228" operator="equal">
      <formula>"Moderado"</formula>
    </cfRule>
    <cfRule type="cellIs" dxfId="195" priority="229" operator="equal">
      <formula>"Bajo"</formula>
    </cfRule>
  </conditionalFormatting>
  <conditionalFormatting sqref="I34">
    <cfRule type="cellIs" dxfId="194" priority="221" operator="equal">
      <formula>"Muy Alta"</formula>
    </cfRule>
    <cfRule type="cellIs" dxfId="193" priority="222" operator="equal">
      <formula>"Alta"</formula>
    </cfRule>
    <cfRule type="cellIs" dxfId="192" priority="223" operator="equal">
      <formula>"Media"</formula>
    </cfRule>
    <cfRule type="cellIs" dxfId="191" priority="224" operator="equal">
      <formula>"Baja"</formula>
    </cfRule>
    <cfRule type="cellIs" dxfId="190" priority="225" operator="equal">
      <formula>"Muy Baja"</formula>
    </cfRule>
  </conditionalFormatting>
  <conditionalFormatting sqref="O34">
    <cfRule type="cellIs" dxfId="189" priority="212" operator="equal">
      <formula>"Extremo"</formula>
    </cfRule>
    <cfRule type="cellIs" dxfId="188" priority="213" operator="equal">
      <formula>"Alto"</formula>
    </cfRule>
    <cfRule type="cellIs" dxfId="187" priority="214" operator="equal">
      <formula>"Moderado"</formula>
    </cfRule>
    <cfRule type="cellIs" dxfId="186" priority="215" operator="equal">
      <formula>"Bajo"</formula>
    </cfRule>
  </conditionalFormatting>
  <conditionalFormatting sqref="Z34:Z39">
    <cfRule type="cellIs" dxfId="185" priority="207" operator="equal">
      <formula>"Muy Alta"</formula>
    </cfRule>
    <cfRule type="cellIs" dxfId="184" priority="208" operator="equal">
      <formula>"Alta"</formula>
    </cfRule>
    <cfRule type="cellIs" dxfId="183" priority="209" operator="equal">
      <formula>"Media"</formula>
    </cfRule>
    <cfRule type="cellIs" dxfId="182" priority="210" operator="equal">
      <formula>"Baja"</formula>
    </cfRule>
    <cfRule type="cellIs" dxfId="181" priority="211" operator="equal">
      <formula>"Muy Baja"</formula>
    </cfRule>
  </conditionalFormatting>
  <conditionalFormatting sqref="AB34:AB39">
    <cfRule type="cellIs" dxfId="180" priority="202" operator="equal">
      <formula>"Catastrófico"</formula>
    </cfRule>
    <cfRule type="cellIs" dxfId="179" priority="203" operator="equal">
      <formula>"Mayor"</formula>
    </cfRule>
    <cfRule type="cellIs" dxfId="178" priority="204" operator="equal">
      <formula>"Moderado"</formula>
    </cfRule>
    <cfRule type="cellIs" dxfId="177" priority="205" operator="equal">
      <formula>"Menor"</formula>
    </cfRule>
    <cfRule type="cellIs" dxfId="176" priority="206" operator="equal">
      <formula>"Leve"</formula>
    </cfRule>
  </conditionalFormatting>
  <conditionalFormatting sqref="AD34:AD39">
    <cfRule type="cellIs" dxfId="175" priority="198" operator="equal">
      <formula>"Extremo"</formula>
    </cfRule>
    <cfRule type="cellIs" dxfId="174" priority="199" operator="equal">
      <formula>"Alto"</formula>
    </cfRule>
    <cfRule type="cellIs" dxfId="173" priority="200" operator="equal">
      <formula>"Moderado"</formula>
    </cfRule>
    <cfRule type="cellIs" dxfId="172" priority="201" operator="equal">
      <formula>"Bajo"</formula>
    </cfRule>
  </conditionalFormatting>
  <conditionalFormatting sqref="I40">
    <cfRule type="cellIs" dxfId="171" priority="193" operator="equal">
      <formula>"Muy Alta"</formula>
    </cfRule>
    <cfRule type="cellIs" dxfId="170" priority="194" operator="equal">
      <formula>"Alta"</formula>
    </cfRule>
    <cfRule type="cellIs" dxfId="169" priority="195" operator="equal">
      <formula>"Media"</formula>
    </cfRule>
    <cfRule type="cellIs" dxfId="168" priority="196" operator="equal">
      <formula>"Baja"</formula>
    </cfRule>
    <cfRule type="cellIs" dxfId="167" priority="197" operator="equal">
      <formula>"Muy Baja"</formula>
    </cfRule>
  </conditionalFormatting>
  <conditionalFormatting sqref="O40">
    <cfRule type="cellIs" dxfId="166" priority="184" operator="equal">
      <formula>"Extremo"</formula>
    </cfRule>
    <cfRule type="cellIs" dxfId="165" priority="185" operator="equal">
      <formula>"Alto"</formula>
    </cfRule>
    <cfRule type="cellIs" dxfId="164" priority="186" operator="equal">
      <formula>"Moderado"</formula>
    </cfRule>
    <cfRule type="cellIs" dxfId="163" priority="187" operator="equal">
      <formula>"Bajo"</formula>
    </cfRule>
  </conditionalFormatting>
  <conditionalFormatting sqref="Z40:Z45">
    <cfRule type="cellIs" dxfId="162" priority="179" operator="equal">
      <formula>"Muy Alta"</formula>
    </cfRule>
    <cfRule type="cellIs" dxfId="161" priority="180" operator="equal">
      <formula>"Alta"</formula>
    </cfRule>
    <cfRule type="cellIs" dxfId="160" priority="181" operator="equal">
      <formula>"Media"</formula>
    </cfRule>
    <cfRule type="cellIs" dxfId="159" priority="182" operator="equal">
      <formula>"Baja"</formula>
    </cfRule>
    <cfRule type="cellIs" dxfId="158" priority="183" operator="equal">
      <formula>"Muy Baja"</formula>
    </cfRule>
  </conditionalFormatting>
  <conditionalFormatting sqref="AB40:AB45">
    <cfRule type="cellIs" dxfId="157" priority="174" operator="equal">
      <formula>"Catastrófico"</formula>
    </cfRule>
    <cfRule type="cellIs" dxfId="156" priority="175" operator="equal">
      <formula>"Mayor"</formula>
    </cfRule>
    <cfRule type="cellIs" dxfId="155" priority="176" operator="equal">
      <formula>"Moderado"</formula>
    </cfRule>
    <cfRule type="cellIs" dxfId="154" priority="177" operator="equal">
      <formula>"Menor"</formula>
    </cfRule>
    <cfRule type="cellIs" dxfId="153" priority="178" operator="equal">
      <formula>"Leve"</formula>
    </cfRule>
  </conditionalFormatting>
  <conditionalFormatting sqref="AD40:AD45">
    <cfRule type="cellIs" dxfId="152" priority="170" operator="equal">
      <formula>"Extremo"</formula>
    </cfRule>
    <cfRule type="cellIs" dxfId="151" priority="171" operator="equal">
      <formula>"Alto"</formula>
    </cfRule>
    <cfRule type="cellIs" dxfId="150" priority="172" operator="equal">
      <formula>"Moderado"</formula>
    </cfRule>
    <cfRule type="cellIs" dxfId="149" priority="173" operator="equal">
      <formula>"Bajo"</formula>
    </cfRule>
  </conditionalFormatting>
  <conditionalFormatting sqref="I46">
    <cfRule type="cellIs" dxfId="148" priority="165" operator="equal">
      <formula>"Muy Alta"</formula>
    </cfRule>
    <cfRule type="cellIs" dxfId="147" priority="166" operator="equal">
      <formula>"Alta"</formula>
    </cfRule>
    <cfRule type="cellIs" dxfId="146" priority="167" operator="equal">
      <formula>"Media"</formula>
    </cfRule>
    <cfRule type="cellIs" dxfId="145" priority="168" operator="equal">
      <formula>"Baja"</formula>
    </cfRule>
    <cfRule type="cellIs" dxfId="144" priority="169" operator="equal">
      <formula>"Muy Baja"</formula>
    </cfRule>
  </conditionalFormatting>
  <conditionalFormatting sqref="O46">
    <cfRule type="cellIs" dxfId="143" priority="156" operator="equal">
      <formula>"Extremo"</formula>
    </cfRule>
    <cfRule type="cellIs" dxfId="142" priority="157" operator="equal">
      <formula>"Alto"</formula>
    </cfRule>
    <cfRule type="cellIs" dxfId="141" priority="158" operator="equal">
      <formula>"Moderado"</formula>
    </cfRule>
    <cfRule type="cellIs" dxfId="140" priority="159" operator="equal">
      <formula>"Bajo"</formula>
    </cfRule>
  </conditionalFormatting>
  <conditionalFormatting sqref="Z46:Z51">
    <cfRule type="cellIs" dxfId="139" priority="151" operator="equal">
      <formula>"Muy Alta"</formula>
    </cfRule>
    <cfRule type="cellIs" dxfId="138" priority="152" operator="equal">
      <formula>"Alta"</formula>
    </cfRule>
    <cfRule type="cellIs" dxfId="137" priority="153" operator="equal">
      <formula>"Media"</formula>
    </cfRule>
    <cfRule type="cellIs" dxfId="136" priority="154" operator="equal">
      <formula>"Baja"</formula>
    </cfRule>
    <cfRule type="cellIs" dxfId="135" priority="155" operator="equal">
      <formula>"Muy Baja"</formula>
    </cfRule>
  </conditionalFormatting>
  <conditionalFormatting sqref="AB46:AB51">
    <cfRule type="cellIs" dxfId="134" priority="146" operator="equal">
      <formula>"Catastrófico"</formula>
    </cfRule>
    <cfRule type="cellIs" dxfId="133" priority="147" operator="equal">
      <formula>"Mayor"</formula>
    </cfRule>
    <cfRule type="cellIs" dxfId="132" priority="148" operator="equal">
      <formula>"Moderado"</formula>
    </cfRule>
    <cfRule type="cellIs" dxfId="131" priority="149" operator="equal">
      <formula>"Menor"</formula>
    </cfRule>
    <cfRule type="cellIs" dxfId="130" priority="150" operator="equal">
      <formula>"Leve"</formula>
    </cfRule>
  </conditionalFormatting>
  <conditionalFormatting sqref="AD46:AD51">
    <cfRule type="cellIs" dxfId="129" priority="142" operator="equal">
      <formula>"Extremo"</formula>
    </cfRule>
    <cfRule type="cellIs" dxfId="128" priority="143" operator="equal">
      <formula>"Alto"</formula>
    </cfRule>
    <cfRule type="cellIs" dxfId="127" priority="144" operator="equal">
      <formula>"Moderado"</formula>
    </cfRule>
    <cfRule type="cellIs" dxfId="126" priority="145" operator="equal">
      <formula>"Bajo"</formula>
    </cfRule>
  </conditionalFormatting>
  <conditionalFormatting sqref="I52">
    <cfRule type="cellIs" dxfId="125" priority="137" operator="equal">
      <formula>"Muy Alta"</formula>
    </cfRule>
    <cfRule type="cellIs" dxfId="124" priority="138" operator="equal">
      <formula>"Alta"</formula>
    </cfRule>
    <cfRule type="cellIs" dxfId="123" priority="139" operator="equal">
      <formula>"Media"</formula>
    </cfRule>
    <cfRule type="cellIs" dxfId="122" priority="140" operator="equal">
      <formula>"Baja"</formula>
    </cfRule>
    <cfRule type="cellIs" dxfId="121" priority="141" operator="equal">
      <formula>"Muy Baja"</formula>
    </cfRule>
  </conditionalFormatting>
  <conditionalFormatting sqref="O52">
    <cfRule type="cellIs" dxfId="120" priority="128" operator="equal">
      <formula>"Extremo"</formula>
    </cfRule>
    <cfRule type="cellIs" dxfId="119" priority="129" operator="equal">
      <formula>"Alto"</formula>
    </cfRule>
    <cfRule type="cellIs" dxfId="118" priority="130" operator="equal">
      <formula>"Moderado"</formula>
    </cfRule>
    <cfRule type="cellIs" dxfId="117" priority="131" operator="equal">
      <formula>"Bajo"</formula>
    </cfRule>
  </conditionalFormatting>
  <conditionalFormatting sqref="Z52:Z57">
    <cfRule type="cellIs" dxfId="116" priority="123" operator="equal">
      <formula>"Muy Alta"</formula>
    </cfRule>
    <cfRule type="cellIs" dxfId="115" priority="124" operator="equal">
      <formula>"Alta"</formula>
    </cfRule>
    <cfRule type="cellIs" dxfId="114" priority="125" operator="equal">
      <formula>"Media"</formula>
    </cfRule>
    <cfRule type="cellIs" dxfId="113" priority="126" operator="equal">
      <formula>"Baja"</formula>
    </cfRule>
    <cfRule type="cellIs" dxfId="112" priority="127" operator="equal">
      <formula>"Muy Baja"</formula>
    </cfRule>
  </conditionalFormatting>
  <conditionalFormatting sqref="AB52:AB57">
    <cfRule type="cellIs" dxfId="111" priority="118" operator="equal">
      <formula>"Catastrófico"</formula>
    </cfRule>
    <cfRule type="cellIs" dxfId="110" priority="119" operator="equal">
      <formula>"Mayor"</formula>
    </cfRule>
    <cfRule type="cellIs" dxfId="109" priority="120" operator="equal">
      <formula>"Moderado"</formula>
    </cfRule>
    <cfRule type="cellIs" dxfId="108" priority="121" operator="equal">
      <formula>"Menor"</formula>
    </cfRule>
    <cfRule type="cellIs" dxfId="107" priority="122" operator="equal">
      <formula>"Leve"</formula>
    </cfRule>
  </conditionalFormatting>
  <conditionalFormatting sqref="AD52:AD57">
    <cfRule type="cellIs" dxfId="106" priority="114" operator="equal">
      <formula>"Extremo"</formula>
    </cfRule>
    <cfRule type="cellIs" dxfId="105" priority="115" operator="equal">
      <formula>"Alto"</formula>
    </cfRule>
    <cfRule type="cellIs" dxfId="104" priority="116" operator="equal">
      <formula>"Moderado"</formula>
    </cfRule>
    <cfRule type="cellIs" dxfId="103" priority="117" operator="equal">
      <formula>"Bajo"</formula>
    </cfRule>
  </conditionalFormatting>
  <conditionalFormatting sqref="I58">
    <cfRule type="cellIs" dxfId="102" priority="109" operator="equal">
      <formula>"Muy Alta"</formula>
    </cfRule>
    <cfRule type="cellIs" dxfId="101" priority="110" operator="equal">
      <formula>"Alta"</formula>
    </cfRule>
    <cfRule type="cellIs" dxfId="100" priority="111" operator="equal">
      <formula>"Media"</formula>
    </cfRule>
    <cfRule type="cellIs" dxfId="99" priority="112" operator="equal">
      <formula>"Baja"</formula>
    </cfRule>
    <cfRule type="cellIs" dxfId="98" priority="113" operator="equal">
      <formula>"Muy Baja"</formula>
    </cfRule>
  </conditionalFormatting>
  <conditionalFormatting sqref="O58">
    <cfRule type="cellIs" dxfId="97" priority="100" operator="equal">
      <formula>"Extremo"</formula>
    </cfRule>
    <cfRule type="cellIs" dxfId="96" priority="101" operator="equal">
      <formula>"Alto"</formula>
    </cfRule>
    <cfRule type="cellIs" dxfId="95" priority="102" operator="equal">
      <formula>"Moderado"</formula>
    </cfRule>
    <cfRule type="cellIs" dxfId="94" priority="103" operator="equal">
      <formula>"Bajo"</formula>
    </cfRule>
  </conditionalFormatting>
  <conditionalFormatting sqref="Z58:Z63">
    <cfRule type="cellIs" dxfId="93" priority="95" operator="equal">
      <formula>"Muy Alta"</formula>
    </cfRule>
    <cfRule type="cellIs" dxfId="92" priority="96" operator="equal">
      <formula>"Alta"</formula>
    </cfRule>
    <cfRule type="cellIs" dxfId="91" priority="97" operator="equal">
      <formula>"Media"</formula>
    </cfRule>
    <cfRule type="cellIs" dxfId="90" priority="98" operator="equal">
      <formula>"Baja"</formula>
    </cfRule>
    <cfRule type="cellIs" dxfId="89" priority="99" operator="equal">
      <formula>"Muy Baja"</formula>
    </cfRule>
  </conditionalFormatting>
  <conditionalFormatting sqref="AB58:AB63">
    <cfRule type="cellIs" dxfId="88" priority="90" operator="equal">
      <formula>"Catastrófico"</formula>
    </cfRule>
    <cfRule type="cellIs" dxfId="87" priority="91" operator="equal">
      <formula>"Mayor"</formula>
    </cfRule>
    <cfRule type="cellIs" dxfId="86" priority="92" operator="equal">
      <formula>"Moderado"</formula>
    </cfRule>
    <cfRule type="cellIs" dxfId="85" priority="93" operator="equal">
      <formula>"Menor"</formula>
    </cfRule>
    <cfRule type="cellIs" dxfId="84" priority="94" operator="equal">
      <formula>"Leve"</formula>
    </cfRule>
  </conditionalFormatting>
  <conditionalFormatting sqref="AD58:AD63">
    <cfRule type="cellIs" dxfId="83" priority="86" operator="equal">
      <formula>"Extremo"</formula>
    </cfRule>
    <cfRule type="cellIs" dxfId="82" priority="87" operator="equal">
      <formula>"Alto"</formula>
    </cfRule>
    <cfRule type="cellIs" dxfId="81" priority="88" operator="equal">
      <formula>"Moderado"</formula>
    </cfRule>
    <cfRule type="cellIs" dxfId="80" priority="89" operator="equal">
      <formula>"Bajo"</formula>
    </cfRule>
  </conditionalFormatting>
  <conditionalFormatting sqref="O64">
    <cfRule type="cellIs" dxfId="79" priority="72" operator="equal">
      <formula>"Extremo"</formula>
    </cfRule>
    <cfRule type="cellIs" dxfId="78" priority="73" operator="equal">
      <formula>"Alto"</formula>
    </cfRule>
    <cfRule type="cellIs" dxfId="77" priority="74" operator="equal">
      <formula>"Moderado"</formula>
    </cfRule>
    <cfRule type="cellIs" dxfId="76" priority="75" operator="equal">
      <formula>"Bajo"</formula>
    </cfRule>
  </conditionalFormatting>
  <conditionalFormatting sqref="Z64:Z69">
    <cfRule type="cellIs" dxfId="75" priority="67" operator="equal">
      <formula>"Muy Alta"</formula>
    </cfRule>
    <cfRule type="cellIs" dxfId="74" priority="68" operator="equal">
      <formula>"Alta"</formula>
    </cfRule>
    <cfRule type="cellIs" dxfId="73" priority="69" operator="equal">
      <formula>"Media"</formula>
    </cfRule>
    <cfRule type="cellIs" dxfId="72" priority="70" operator="equal">
      <formula>"Baja"</formula>
    </cfRule>
    <cfRule type="cellIs" dxfId="71" priority="71" operator="equal">
      <formula>"Muy Baja"</formula>
    </cfRule>
  </conditionalFormatting>
  <conditionalFormatting sqref="AB64:AB69">
    <cfRule type="cellIs" dxfId="70" priority="62" operator="equal">
      <formula>"Catastrófico"</formula>
    </cfRule>
    <cfRule type="cellIs" dxfId="69" priority="63" operator="equal">
      <formula>"Mayor"</formula>
    </cfRule>
    <cfRule type="cellIs" dxfId="68" priority="64" operator="equal">
      <formula>"Moderado"</formula>
    </cfRule>
    <cfRule type="cellIs" dxfId="67" priority="65" operator="equal">
      <formula>"Menor"</formula>
    </cfRule>
    <cfRule type="cellIs" dxfId="66" priority="66" operator="equal">
      <formula>"Leve"</formula>
    </cfRule>
  </conditionalFormatting>
  <conditionalFormatting sqref="AD64:AD69">
    <cfRule type="cellIs" dxfId="65" priority="58" operator="equal">
      <formula>"Extremo"</formula>
    </cfRule>
    <cfRule type="cellIs" dxfId="64" priority="59" operator="equal">
      <formula>"Alto"</formula>
    </cfRule>
    <cfRule type="cellIs" dxfId="63" priority="60" operator="equal">
      <formula>"Moderado"</formula>
    </cfRule>
    <cfRule type="cellIs" dxfId="62" priority="61" operator="equal">
      <formula>"Bajo"</formula>
    </cfRule>
  </conditionalFormatting>
  <conditionalFormatting sqref="I70">
    <cfRule type="cellIs" dxfId="61" priority="53" operator="equal">
      <formula>"Muy Alta"</formula>
    </cfRule>
    <cfRule type="cellIs" dxfId="60" priority="54" operator="equal">
      <formula>"Alta"</formula>
    </cfRule>
    <cfRule type="cellIs" dxfId="59" priority="55" operator="equal">
      <formula>"Media"</formula>
    </cfRule>
    <cfRule type="cellIs" dxfId="58" priority="56" operator="equal">
      <formula>"Baja"</formula>
    </cfRule>
    <cfRule type="cellIs" dxfId="57" priority="57" operator="equal">
      <formula>"Muy Baja"</formula>
    </cfRule>
  </conditionalFormatting>
  <conditionalFormatting sqref="O70">
    <cfRule type="cellIs" dxfId="56" priority="44" operator="equal">
      <formula>"Extremo"</formula>
    </cfRule>
    <cfRule type="cellIs" dxfId="55" priority="45" operator="equal">
      <formula>"Alto"</formula>
    </cfRule>
    <cfRule type="cellIs" dxfId="54" priority="46" operator="equal">
      <formula>"Moderado"</formula>
    </cfRule>
    <cfRule type="cellIs" dxfId="53" priority="47" operator="equal">
      <formula>"Bajo"</formula>
    </cfRule>
  </conditionalFormatting>
  <conditionalFormatting sqref="Z70:Z75">
    <cfRule type="cellIs" dxfId="52" priority="39" operator="equal">
      <formula>"Muy Alta"</formula>
    </cfRule>
    <cfRule type="cellIs" dxfId="51" priority="40" operator="equal">
      <formula>"Alta"</formula>
    </cfRule>
    <cfRule type="cellIs" dxfId="50" priority="41" operator="equal">
      <formula>"Media"</formula>
    </cfRule>
    <cfRule type="cellIs" dxfId="49" priority="42" operator="equal">
      <formula>"Baja"</formula>
    </cfRule>
    <cfRule type="cellIs" dxfId="48" priority="43" operator="equal">
      <formula>"Muy Baja"</formula>
    </cfRule>
  </conditionalFormatting>
  <conditionalFormatting sqref="AB70:AB75">
    <cfRule type="cellIs" dxfId="47" priority="34" operator="equal">
      <formula>"Catastrófico"</formula>
    </cfRule>
    <cfRule type="cellIs" dxfId="46" priority="35" operator="equal">
      <formula>"Mayor"</formula>
    </cfRule>
    <cfRule type="cellIs" dxfId="45" priority="36" operator="equal">
      <formula>"Moderado"</formula>
    </cfRule>
    <cfRule type="cellIs" dxfId="44" priority="37" operator="equal">
      <formula>"Menor"</formula>
    </cfRule>
    <cfRule type="cellIs" dxfId="43" priority="38" operator="equal">
      <formula>"Leve"</formula>
    </cfRule>
  </conditionalFormatting>
  <conditionalFormatting sqref="AD70:AD75">
    <cfRule type="cellIs" dxfId="42" priority="30" operator="equal">
      <formula>"Extremo"</formula>
    </cfRule>
    <cfRule type="cellIs" dxfId="41" priority="31" operator="equal">
      <formula>"Alto"</formula>
    </cfRule>
    <cfRule type="cellIs" dxfId="40" priority="32" operator="equal">
      <formula>"Moderado"</formula>
    </cfRule>
    <cfRule type="cellIs" dxfId="39" priority="33" operator="equal">
      <formula>"Bajo"</formula>
    </cfRule>
  </conditionalFormatting>
  <conditionalFormatting sqref="L16:L75">
    <cfRule type="containsText" dxfId="38" priority="29" operator="containsText" text="❌">
      <formula>NOT(ISERROR(SEARCH("❌",L16)))</formula>
    </cfRule>
  </conditionalFormatting>
  <conditionalFormatting sqref="Z16">
    <cfRule type="cellIs" dxfId="37" priority="24" operator="equal">
      <formula>"Muy Alta"</formula>
    </cfRule>
    <cfRule type="cellIs" dxfId="36" priority="25" operator="equal">
      <formula>"Alta"</formula>
    </cfRule>
    <cfRule type="cellIs" dxfId="35" priority="26" operator="equal">
      <formula>"Media"</formula>
    </cfRule>
    <cfRule type="cellIs" dxfId="34" priority="27" operator="equal">
      <formula>"Baja"</formula>
    </cfRule>
    <cfRule type="cellIs" dxfId="33" priority="28" operator="equal">
      <formula>"Muy Baja"</formula>
    </cfRule>
  </conditionalFormatting>
  <conditionalFormatting sqref="AB16">
    <cfRule type="cellIs" dxfId="32" priority="19" operator="equal">
      <formula>"Catastrófico"</formula>
    </cfRule>
    <cfRule type="cellIs" dxfId="31" priority="20" operator="equal">
      <formula>"Mayor"</formula>
    </cfRule>
    <cfRule type="cellIs" dxfId="30" priority="21" operator="equal">
      <formula>"Moderado"</formula>
    </cfRule>
    <cfRule type="cellIs" dxfId="29" priority="22" operator="equal">
      <formula>"Menor"</formula>
    </cfRule>
    <cfRule type="cellIs" dxfId="28" priority="23" operator="equal">
      <formula>"Leve"</formula>
    </cfRule>
  </conditionalFormatting>
  <conditionalFormatting sqref="AD16">
    <cfRule type="cellIs" dxfId="27" priority="15" operator="equal">
      <formula>"Extremo"</formula>
    </cfRule>
    <cfRule type="cellIs" dxfId="26" priority="16" operator="equal">
      <formula>"Alto"</formula>
    </cfRule>
    <cfRule type="cellIs" dxfId="25" priority="17" operator="equal">
      <formula>"Moderado"</formula>
    </cfRule>
    <cfRule type="cellIs" dxfId="24" priority="18" operator="equal">
      <formula>"Bajo"</formula>
    </cfRule>
  </conditionalFormatting>
  <conditionalFormatting sqref="Z17">
    <cfRule type="cellIs" dxfId="23" priority="10" operator="equal">
      <formula>"Muy Alta"</formula>
    </cfRule>
    <cfRule type="cellIs" dxfId="22" priority="11" operator="equal">
      <formula>"Alta"</formula>
    </cfRule>
    <cfRule type="cellIs" dxfId="21" priority="12" operator="equal">
      <formula>"Media"</formula>
    </cfRule>
    <cfRule type="cellIs" dxfId="20" priority="13" operator="equal">
      <formula>"Baja"</formula>
    </cfRule>
    <cfRule type="cellIs" dxfId="19" priority="14" operator="equal">
      <formula>"Muy Baja"</formula>
    </cfRule>
  </conditionalFormatting>
  <conditionalFormatting sqref="AB17">
    <cfRule type="cellIs" dxfId="18" priority="5" operator="equal">
      <formula>"Catastrófico"</formula>
    </cfRule>
    <cfRule type="cellIs" dxfId="17" priority="6" operator="equal">
      <formula>"Mayor"</formula>
    </cfRule>
    <cfRule type="cellIs" dxfId="16" priority="7" operator="equal">
      <formula>"Moderado"</formula>
    </cfRule>
    <cfRule type="cellIs" dxfId="15" priority="8" operator="equal">
      <formula>"Menor"</formula>
    </cfRule>
    <cfRule type="cellIs" dxfId="14" priority="9" operator="equal">
      <formula>"Leve"</formula>
    </cfRule>
  </conditionalFormatting>
  <conditionalFormatting sqref="AD17">
    <cfRule type="cellIs" dxfId="13" priority="1" operator="equal">
      <formula>"Extremo"</formula>
    </cfRule>
    <cfRule type="cellIs" dxfId="12" priority="2" operator="equal">
      <formula>"Alto"</formula>
    </cfRule>
    <cfRule type="cellIs" dxfId="11" priority="3" operator="equal">
      <formula>"Moderado"</formula>
    </cfRule>
    <cfRule type="cellIs" dxfId="10" priority="4" operator="equal">
      <formula>"Bajo"</formula>
    </cfRule>
  </conditionalFormatting>
  <pageMargins left="0.7" right="0.7" top="0.75" bottom="0.75" header="0.3" footer="0.3"/>
  <pageSetup orientation="portrait" r:id="rId1"/>
  <ignoredErrors>
    <ignoredError sqref="AC18" formula="1"/>
  </ignoredError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controles'!$D$5:$D$7</xm:f>
          </x14:formula1>
          <xm:sqref>S18:S21 S24:S27 S29:S75</xm:sqref>
        </x14:dataValidation>
        <x14:dataValidation type="list" allowBlank="1" showInputMessage="1" showErrorMessage="1">
          <x14:formula1>
            <xm:f>'Tabla Valoración controles'!$D$8:$D$9</xm:f>
          </x14:formula1>
          <xm:sqref>T18:T21 T24:T27 T29:T75</xm:sqref>
        </x14:dataValidation>
        <x14:dataValidation type="list" allowBlank="1" showInputMessage="1" showErrorMessage="1">
          <x14:formula1>
            <xm:f>'Tabla Valoración controles'!$D$10:$D$11</xm:f>
          </x14:formula1>
          <xm:sqref>V18:V21 V24:V27 V29:V75</xm:sqref>
        </x14:dataValidation>
        <x14:dataValidation type="list" allowBlank="1" showInputMessage="1" showErrorMessage="1">
          <x14:formula1>
            <xm:f>'Tabla Valoración controles'!$D$12:$D$13</xm:f>
          </x14:formula1>
          <xm:sqref>W18:W21 W24:W27 W29:W75</xm:sqref>
        </x14:dataValidation>
        <x14:dataValidation type="list" allowBlank="1" showInputMessage="1" showErrorMessage="1">
          <x14:formula1>
            <xm:f>'Opciones Tratamiento'!$B$9:$B$10</xm:f>
          </x14:formula1>
          <xm:sqref>AK73:AK74 AK64:AK65 AK70:AK71 AK67:AK68 AK29 AK31:AK32 AK34:AK35 AK37:AK38 AK40:AK41 AK43:AK44 AK46:AK47 AK49:AK50 AK52:AK53 AK55:AK56 AK58:AK59 AK61:AK62</xm:sqref>
        </x14:dataValidation>
        <x14:dataValidation type="list" allowBlank="1" showInputMessage="1" showErrorMessage="1">
          <x14:formula1>
            <xm:f>'Tabla Valoración controles'!$D$14:$D$15</xm:f>
          </x14:formula1>
          <xm:sqref>X18:X21 X24:X27 X29:X75</xm:sqref>
        </x14:dataValidation>
        <x14:dataValidation type="list" allowBlank="1" showInputMessage="1" showErrorMessage="1">
          <x14:formula1>
            <xm:f>'Opciones Tratamiento'!$B$13:$B$19</xm:f>
          </x14:formula1>
          <xm:sqref>G34:G75</xm:sqref>
        </x14:dataValidation>
        <x14:dataValidation type="list" allowBlank="1" showInputMessage="1" showErrorMessage="1">
          <x14:formula1>
            <xm:f>'Opciones Tratamiento'!$E$2:$E$4</xm:f>
          </x14:formula1>
          <xm:sqref>C34:C75</xm:sqref>
        </x14:dataValidation>
        <x14:dataValidation type="list" allowBlank="1" showInputMessage="1" showErrorMessage="1">
          <x14:formula1>
            <xm:f>'Opciones Tratamiento'!$B$2:$B$5</xm:f>
          </x14:formula1>
          <xm:sqref>AE18:AE21 AE23:AE27 AE29:AE75</xm:sqref>
        </x14:dataValidation>
        <x14:dataValidation type="list" allowBlank="1" showInputMessage="1" showErrorMessage="1">
          <x14:formula1>
            <xm:f>'Tabla Impacto'!$F$211:$F$222</xm:f>
          </x14:formula1>
          <xm:sqref>K34:K75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AF18:AF21 AF23:AF27 AF29:AF75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AG18:AG21 AG23:AG27 AG29:AG75</xm:sqref>
        </x14:dataValidation>
        <x14:dataValidation type="custom" allowBlank="1" showInputMessage="1" showErrorMessage="1" error="Recuerde que las acciones se generan bajo la medida de mitigar el riesgo">
          <x14:formula1>
            <xm:f>IF(OR(AE24='Opciones Tratamiento'!$B$2,AE24='Opciones Tratamiento'!$B$3,AE24='Opciones Tratamiento'!$B$4),ISBLANK(AE24),ISTEXT(AE24))</xm:f>
          </x14:formula1>
          <xm:sqref>AH24:AH27 AH29:AH75</xm:sqref>
        </x14:dataValidation>
        <x14:dataValidation type="custom" allowBlank="1" showInputMessage="1" showErrorMessage="1" error="Recuerde que las acciones se generan bajo la medida de mitigar el riesgo">
          <x14:formula1>
            <xm:f>IF(OR(AE29='Opciones Tratamiento'!$B$2,AE29='Opciones Tratamiento'!$B$3,AE29='Opciones Tratamiento'!$B$4),ISBLANK(AE29),ISTEXT(AE29))</xm:f>
          </x14:formula1>
          <xm:sqref>AI29:AI75</xm:sqref>
        </x14:dataValidation>
        <x14:dataValidation type="custom" allowBlank="1" showInputMessage="1" showErrorMessage="1" error="Recuerde que las acciones se generan bajo la medida de mitigar el riesgo">
          <x14:formula1>
            <xm:f>IF(OR(AE18='Opciones Tratamiento'!$B$2,AE18='Opciones Tratamiento'!$B$3,AE18='Opciones Tratamiento'!$B$4),ISBLANK(AE18),ISTEXT(AE18))</xm:f>
          </x14:formula1>
          <xm:sqref>AJ18:AJ21 AJ23:AJ27 AJ29:AJ75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40" zoomScaleNormal="40" workbookViewId="0">
      <selection activeCell="AB46" sqref="AB46:AG51"/>
    </sheetView>
  </sheetViews>
  <sheetFormatPr baseColWidth="10" defaultRowHeight="15" x14ac:dyDescent="0.25"/>
  <cols>
    <col min="2" max="39" width="5.7109375" customWidth="1" collapsed="1"/>
    <col min="41" max="46" width="5.7109375" customWidth="1" collapsed="1"/>
  </cols>
  <sheetData>
    <row r="1" spans="1:99"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c r="CN1" s="55"/>
      <c r="CO1" s="55"/>
      <c r="CP1" s="55"/>
      <c r="CQ1" s="55"/>
      <c r="CR1" s="55"/>
      <c r="CS1" s="55"/>
      <c r="CT1" s="55"/>
      <c r="CU1" s="55"/>
    </row>
    <row r="2" spans="1:99" ht="18" customHeight="1" x14ac:dyDescent="0.25">
      <c r="A2" s="55"/>
      <c r="B2" s="373" t="s">
        <v>142</v>
      </c>
      <c r="C2" s="373"/>
      <c r="D2" s="373"/>
      <c r="E2" s="373"/>
      <c r="F2" s="373"/>
      <c r="G2" s="373"/>
      <c r="H2" s="373"/>
      <c r="I2" s="373"/>
      <c r="J2" s="411" t="s">
        <v>2</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c r="CN2" s="55"/>
      <c r="CO2" s="55"/>
      <c r="CP2" s="55"/>
      <c r="CQ2" s="55"/>
      <c r="CR2" s="55"/>
      <c r="CS2" s="55"/>
      <c r="CT2" s="55"/>
      <c r="CU2" s="55"/>
    </row>
    <row r="3" spans="1:99" ht="18.75" customHeight="1" x14ac:dyDescent="0.25">
      <c r="A3" s="55"/>
      <c r="B3" s="373"/>
      <c r="C3" s="373"/>
      <c r="D3" s="373"/>
      <c r="E3" s="373"/>
      <c r="F3" s="373"/>
      <c r="G3" s="373"/>
      <c r="H3" s="373"/>
      <c r="I3" s="373"/>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row>
    <row r="4" spans="1:99" ht="15" customHeight="1" x14ac:dyDescent="0.25">
      <c r="A4" s="55"/>
      <c r="B4" s="373"/>
      <c r="C4" s="373"/>
      <c r="D4" s="373"/>
      <c r="E4" s="373"/>
      <c r="F4" s="373"/>
      <c r="G4" s="373"/>
      <c r="H4" s="373"/>
      <c r="I4" s="373"/>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row>
    <row r="5" spans="1:99"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c r="BV5" s="55"/>
      <c r="BW5" s="55"/>
      <c r="BX5" s="55"/>
      <c r="BY5" s="55"/>
      <c r="BZ5" s="55"/>
      <c r="CA5" s="55"/>
      <c r="CB5" s="55"/>
      <c r="CC5" s="55"/>
      <c r="CD5" s="55"/>
      <c r="CE5" s="55"/>
      <c r="CF5" s="55"/>
      <c r="CG5" s="55"/>
      <c r="CH5" s="55"/>
      <c r="CI5" s="55"/>
      <c r="CJ5" s="55"/>
      <c r="CK5" s="55"/>
      <c r="CL5" s="55"/>
      <c r="CM5" s="55"/>
      <c r="CN5" s="55"/>
      <c r="CO5" s="55"/>
      <c r="CP5" s="55"/>
      <c r="CQ5" s="55"/>
      <c r="CR5" s="55"/>
      <c r="CS5" s="55"/>
      <c r="CT5" s="55"/>
      <c r="CU5" s="55"/>
    </row>
    <row r="6" spans="1:99" ht="15" customHeight="1" x14ac:dyDescent="0.25">
      <c r="A6" s="55"/>
      <c r="B6" s="423" t="s">
        <v>4</v>
      </c>
      <c r="C6" s="423"/>
      <c r="D6" s="424"/>
      <c r="E6" s="412" t="s">
        <v>107</v>
      </c>
      <c r="F6" s="413"/>
      <c r="G6" s="413"/>
      <c r="H6" s="413"/>
      <c r="I6" s="414"/>
      <c r="J6" s="408" t="str">
        <f ca="1">IF(AND('MAPA DE RIESGO'!$I$16="Muy Alta",'MAPA DE RIESGO'!$M$16="Leve"),CONCATENATE("R",'MAPA DE RIESGO'!$B$16),"")</f>
        <v/>
      </c>
      <c r="K6" s="409"/>
      <c r="L6" s="409" t="str">
        <f ca="1">IF(AND('MAPA DE RIESGO'!$I$22="Muy Alta",'MAPA DE RIESGO'!$M$22="Leve"),CONCATENATE("R",'MAPA DE RIESGO'!$B$22),"")</f>
        <v/>
      </c>
      <c r="M6" s="409"/>
      <c r="N6" s="409" t="str">
        <f ca="1">IF(AND('MAPA DE RIESGO'!$I$28="Muy Alta",'MAPA DE RIESGO'!$M$28="Leve"),CONCATENATE("R",'MAPA DE RIESGO'!$B$28),"")</f>
        <v/>
      </c>
      <c r="O6" s="410"/>
      <c r="P6" s="408" t="str">
        <f ca="1">IF(AND('MAPA DE RIESGO'!$I$16="Muy Alta",'MAPA DE RIESGO'!$M$16="Menor"),CONCATENATE("R",'MAPA DE RIESGO'!$B$16),"")</f>
        <v/>
      </c>
      <c r="Q6" s="409"/>
      <c r="R6" s="409" t="str">
        <f ca="1">IF(AND('MAPA DE RIESGO'!$I$22="Muy Alta",'MAPA DE RIESGO'!$M$22="Menor"),CONCATENATE("R",'MAPA DE RIESGO'!$B$22),"")</f>
        <v/>
      </c>
      <c r="S6" s="409"/>
      <c r="T6" s="409" t="str">
        <f ca="1">IF(AND('MAPA DE RIESGO'!$I$28="Muy Alta",'MAPA DE RIESGO'!$M$28="Menor"),CONCATENATE("R",'MAPA DE RIESGO'!$B$28),"")</f>
        <v/>
      </c>
      <c r="U6" s="410"/>
      <c r="V6" s="408" t="str">
        <f ca="1">IF(AND('MAPA DE RIESGO'!$I$16="Muy Alta",'MAPA DE RIESGO'!$M$16="Moderado"),CONCATENATE("R",'MAPA DE RIESGO'!$B$16),"")</f>
        <v/>
      </c>
      <c r="W6" s="409"/>
      <c r="X6" s="409" t="str">
        <f ca="1">IF(AND('MAPA DE RIESGO'!$I$22="Muy Alta",'MAPA DE RIESGO'!$M$22="Moderado"),CONCATENATE("R",'MAPA DE RIESGO'!$B$22),"")</f>
        <v/>
      </c>
      <c r="Y6" s="409"/>
      <c r="Z6" s="409" t="str">
        <f ca="1">IF(AND('MAPA DE RIESGO'!$I$28="Muy Alta",'MAPA DE RIESGO'!$M$28="Moderado"),CONCATENATE("R",'MAPA DE RIESGO'!$B$28),"")</f>
        <v/>
      </c>
      <c r="AA6" s="410"/>
      <c r="AB6" s="408" t="str">
        <f ca="1">IF(AND('MAPA DE RIESGO'!$I$16="Muy Alta",'MAPA DE RIESGO'!$M$16="Mayor"),CONCATENATE("R",'MAPA DE RIESGO'!$B$16),"")</f>
        <v/>
      </c>
      <c r="AC6" s="409"/>
      <c r="AD6" s="409" t="str">
        <f ca="1">IF(AND('MAPA DE RIESGO'!$I$22="Muy Alta",'MAPA DE RIESGO'!$M$22="Mayor"),CONCATENATE("R",'MAPA DE RIESGO'!$B$22),"")</f>
        <v/>
      </c>
      <c r="AE6" s="409"/>
      <c r="AF6" s="409" t="str">
        <f ca="1">IF(AND('MAPA DE RIESGO'!$I$28="Muy Alta",'MAPA DE RIESGO'!$M$28="Mayor"),CONCATENATE("R",'MAPA DE RIESGO'!$B$28),"")</f>
        <v/>
      </c>
      <c r="AG6" s="410"/>
      <c r="AH6" s="398" t="str">
        <f ca="1">IF(AND('MAPA DE RIESGO'!$I$16="Muy Alta",'MAPA DE RIESGO'!$M$16="Catastrófico"),CONCATENATE("R",'MAPA DE RIESGO'!$B$16),"")</f>
        <v/>
      </c>
      <c r="AI6" s="399"/>
      <c r="AJ6" s="399" t="str">
        <f ca="1">IF(AND('MAPA DE RIESGO'!$I$22="Muy Alta",'MAPA DE RIESGO'!$M$22="Catastrófico"),CONCATENATE("R",'MAPA DE RIESGO'!$B$22),"")</f>
        <v/>
      </c>
      <c r="AK6" s="399"/>
      <c r="AL6" s="399" t="str">
        <f ca="1">IF(AND('MAPA DE RIESGO'!$I$28="Muy Alta",'MAPA DE RIESGO'!$M$28="Catastrófico"),CONCATENATE("R",'MAPA DE RIESGO'!$B$28),"")</f>
        <v/>
      </c>
      <c r="AM6" s="400"/>
      <c r="AO6" s="425" t="s">
        <v>71</v>
      </c>
      <c r="AP6" s="426"/>
      <c r="AQ6" s="426"/>
      <c r="AR6" s="426"/>
      <c r="AS6" s="426"/>
      <c r="AT6" s="427"/>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row>
    <row r="7" spans="1:99" ht="15" customHeight="1" x14ac:dyDescent="0.25">
      <c r="A7" s="55"/>
      <c r="B7" s="423"/>
      <c r="C7" s="423"/>
      <c r="D7" s="424"/>
      <c r="E7" s="415"/>
      <c r="F7" s="416"/>
      <c r="G7" s="416"/>
      <c r="H7" s="416"/>
      <c r="I7" s="417"/>
      <c r="J7" s="401"/>
      <c r="K7" s="402"/>
      <c r="L7" s="402"/>
      <c r="M7" s="402"/>
      <c r="N7" s="402"/>
      <c r="O7" s="404"/>
      <c r="P7" s="401"/>
      <c r="Q7" s="402"/>
      <c r="R7" s="402"/>
      <c r="S7" s="402"/>
      <c r="T7" s="402"/>
      <c r="U7" s="404"/>
      <c r="V7" s="401"/>
      <c r="W7" s="402"/>
      <c r="X7" s="402"/>
      <c r="Y7" s="402"/>
      <c r="Z7" s="402"/>
      <c r="AA7" s="404"/>
      <c r="AB7" s="401"/>
      <c r="AC7" s="402"/>
      <c r="AD7" s="402"/>
      <c r="AE7" s="402"/>
      <c r="AF7" s="402"/>
      <c r="AG7" s="404"/>
      <c r="AH7" s="392"/>
      <c r="AI7" s="393"/>
      <c r="AJ7" s="393"/>
      <c r="AK7" s="393"/>
      <c r="AL7" s="393"/>
      <c r="AM7" s="394"/>
      <c r="AN7" s="55"/>
      <c r="AO7" s="428"/>
      <c r="AP7" s="429"/>
      <c r="AQ7" s="429"/>
      <c r="AR7" s="429"/>
      <c r="AS7" s="429"/>
      <c r="AT7" s="430"/>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c r="BY7" s="55"/>
      <c r="BZ7" s="55"/>
      <c r="CA7" s="55"/>
      <c r="CB7" s="55"/>
    </row>
    <row r="8" spans="1:99" ht="15" customHeight="1" x14ac:dyDescent="0.25">
      <c r="A8" s="55"/>
      <c r="B8" s="423"/>
      <c r="C8" s="423"/>
      <c r="D8" s="424"/>
      <c r="E8" s="415"/>
      <c r="F8" s="416"/>
      <c r="G8" s="416"/>
      <c r="H8" s="416"/>
      <c r="I8" s="417"/>
      <c r="J8" s="401" t="str">
        <f ca="1">IF(AND('MAPA DE RIESGO'!$I$34="Muy Alta",'MAPA DE RIESGO'!$M$34="Leve"),CONCATENATE("R",'MAPA DE RIESGO'!$B$34),"")</f>
        <v/>
      </c>
      <c r="K8" s="402"/>
      <c r="L8" s="403" t="str">
        <f ca="1">IF(AND('MAPA DE RIESGO'!$I$40="Muy Alta",'MAPA DE RIESGO'!$M$40="Leve"),CONCATENATE("R",'MAPA DE RIESGO'!$B$40),"")</f>
        <v/>
      </c>
      <c r="M8" s="403"/>
      <c r="N8" s="403" t="str">
        <f ca="1">IF(AND('MAPA DE RIESGO'!$I$46="Muy Alta",'MAPA DE RIESGO'!$M$46="Leve"),CONCATENATE("R",'MAPA DE RIESGO'!$B$46),"")</f>
        <v/>
      </c>
      <c r="O8" s="404"/>
      <c r="P8" s="401" t="str">
        <f ca="1">IF(AND('MAPA DE RIESGO'!$I$34="Muy Alta",'MAPA DE RIESGO'!$M$34="Menor"),CONCATENATE("R",'MAPA DE RIESGO'!$B$34),"")</f>
        <v/>
      </c>
      <c r="Q8" s="402"/>
      <c r="R8" s="403" t="str">
        <f ca="1">IF(AND('MAPA DE RIESGO'!$I$40="Muy Alta",'MAPA DE RIESGO'!$M$40="Menor"),CONCATENATE("R",'MAPA DE RIESGO'!$B$40),"")</f>
        <v/>
      </c>
      <c r="S8" s="403"/>
      <c r="T8" s="403" t="str">
        <f ca="1">IF(AND('MAPA DE RIESGO'!$I$46="Muy Alta",'MAPA DE RIESGO'!$M$46="Menor"),CONCATENATE("R",'MAPA DE RIESGO'!$B$46),"")</f>
        <v/>
      </c>
      <c r="U8" s="404"/>
      <c r="V8" s="401" t="str">
        <f ca="1">IF(AND('MAPA DE RIESGO'!$I$34="Muy Alta",'MAPA DE RIESGO'!$M$34="Moderado"),CONCATENATE("R",'MAPA DE RIESGO'!$B$34),"")</f>
        <v/>
      </c>
      <c r="W8" s="402"/>
      <c r="X8" s="403" t="str">
        <f ca="1">IF(AND('MAPA DE RIESGO'!$I$40="Muy Alta",'MAPA DE RIESGO'!$M$40="Moderado"),CONCATENATE("R",'MAPA DE RIESGO'!$B$40),"")</f>
        <v/>
      </c>
      <c r="Y8" s="403"/>
      <c r="Z8" s="403" t="str">
        <f ca="1">IF(AND('MAPA DE RIESGO'!$I$46="Muy Alta",'MAPA DE RIESGO'!$M$46="Moderado"),CONCATENATE("R",'MAPA DE RIESGO'!$B$46),"")</f>
        <v/>
      </c>
      <c r="AA8" s="404"/>
      <c r="AB8" s="401" t="str">
        <f ca="1">IF(AND('MAPA DE RIESGO'!$I$34="Muy Alta",'MAPA DE RIESGO'!$M$34="Mayor"),CONCATENATE("R",'MAPA DE RIESGO'!$B$34),"")</f>
        <v/>
      </c>
      <c r="AC8" s="402"/>
      <c r="AD8" s="403" t="str">
        <f ca="1">IF(AND('MAPA DE RIESGO'!$I$40="Muy Alta",'MAPA DE RIESGO'!$M$40="Mayor"),CONCATENATE("R",'MAPA DE RIESGO'!$B$40),"")</f>
        <v/>
      </c>
      <c r="AE8" s="403"/>
      <c r="AF8" s="403" t="str">
        <f ca="1">IF(AND('MAPA DE RIESGO'!$I$46="Muy Alta",'MAPA DE RIESGO'!$M$46="Mayor"),CONCATENATE("R",'MAPA DE RIESGO'!$B$46),"")</f>
        <v/>
      </c>
      <c r="AG8" s="404"/>
      <c r="AH8" s="392" t="str">
        <f ca="1">IF(AND('MAPA DE RIESGO'!$I$34="Muy Alta",'MAPA DE RIESGO'!$M$34="Catastrófico"),CONCATENATE("R",'MAPA DE RIESGO'!$B$34),"")</f>
        <v/>
      </c>
      <c r="AI8" s="393"/>
      <c r="AJ8" s="393" t="str">
        <f ca="1">IF(AND('MAPA DE RIESGO'!$I$40="Muy Alta",'MAPA DE RIESGO'!$M$40="Catastrófico"),CONCATENATE("R",'MAPA DE RIESGO'!$B$40),"")</f>
        <v/>
      </c>
      <c r="AK8" s="393"/>
      <c r="AL8" s="393" t="str">
        <f ca="1">IF(AND('MAPA DE RIESGO'!$I$46="Muy Alta",'MAPA DE RIESGO'!$M$46="Catastrófico"),CONCATENATE("R",'MAPA DE RIESGO'!$B$46),"")</f>
        <v/>
      </c>
      <c r="AM8" s="394"/>
      <c r="AN8" s="55"/>
      <c r="AO8" s="428"/>
      <c r="AP8" s="429"/>
      <c r="AQ8" s="429"/>
      <c r="AR8" s="429"/>
      <c r="AS8" s="429"/>
      <c r="AT8" s="430"/>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c r="BY8" s="55"/>
      <c r="BZ8" s="55"/>
      <c r="CA8" s="55"/>
      <c r="CB8" s="55"/>
    </row>
    <row r="9" spans="1:99" ht="15" customHeight="1" x14ac:dyDescent="0.25">
      <c r="A9" s="55"/>
      <c r="B9" s="423"/>
      <c r="C9" s="423"/>
      <c r="D9" s="424"/>
      <c r="E9" s="415"/>
      <c r="F9" s="416"/>
      <c r="G9" s="416"/>
      <c r="H9" s="416"/>
      <c r="I9" s="417"/>
      <c r="J9" s="401"/>
      <c r="K9" s="402"/>
      <c r="L9" s="403"/>
      <c r="M9" s="403"/>
      <c r="N9" s="403"/>
      <c r="O9" s="404"/>
      <c r="P9" s="401"/>
      <c r="Q9" s="402"/>
      <c r="R9" s="403"/>
      <c r="S9" s="403"/>
      <c r="T9" s="403"/>
      <c r="U9" s="404"/>
      <c r="V9" s="401"/>
      <c r="W9" s="402"/>
      <c r="X9" s="403"/>
      <c r="Y9" s="403"/>
      <c r="Z9" s="403"/>
      <c r="AA9" s="404"/>
      <c r="AB9" s="401"/>
      <c r="AC9" s="402"/>
      <c r="AD9" s="403"/>
      <c r="AE9" s="403"/>
      <c r="AF9" s="403"/>
      <c r="AG9" s="404"/>
      <c r="AH9" s="392"/>
      <c r="AI9" s="393"/>
      <c r="AJ9" s="393"/>
      <c r="AK9" s="393"/>
      <c r="AL9" s="393"/>
      <c r="AM9" s="394"/>
      <c r="AN9" s="55"/>
      <c r="AO9" s="428"/>
      <c r="AP9" s="429"/>
      <c r="AQ9" s="429"/>
      <c r="AR9" s="429"/>
      <c r="AS9" s="429"/>
      <c r="AT9" s="430"/>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c r="BY9" s="55"/>
      <c r="BZ9" s="55"/>
      <c r="CA9" s="55"/>
      <c r="CB9" s="55"/>
    </row>
    <row r="10" spans="1:99" ht="15" customHeight="1" x14ac:dyDescent="0.25">
      <c r="A10" s="55"/>
      <c r="B10" s="423"/>
      <c r="C10" s="423"/>
      <c r="D10" s="424"/>
      <c r="E10" s="415"/>
      <c r="F10" s="416"/>
      <c r="G10" s="416"/>
      <c r="H10" s="416"/>
      <c r="I10" s="417"/>
      <c r="J10" s="401" t="str">
        <f ca="1">IF(AND('MAPA DE RIESGO'!$I$52="Muy Alta",'MAPA DE RIESGO'!$M$52="Leve"),CONCATENATE("R",'MAPA DE RIESGO'!$B$52),"")</f>
        <v/>
      </c>
      <c r="K10" s="402"/>
      <c r="L10" s="403" t="str">
        <f ca="1">IF(AND('MAPA DE RIESGO'!$I$58="Muy Alta",'MAPA DE RIESGO'!$M$58="Leve"),CONCATENATE("R",'MAPA DE RIESGO'!$B$58),"")</f>
        <v/>
      </c>
      <c r="M10" s="403"/>
      <c r="N10" s="403" t="str">
        <f ca="1">IF(AND('MAPA DE RIESGO'!$I$64="Muy Alta",'MAPA DE RIESGO'!$M$64="Leve"),CONCATENATE("R",'MAPA DE RIESGO'!$B$64),"")</f>
        <v/>
      </c>
      <c r="O10" s="404"/>
      <c r="P10" s="401" t="str">
        <f ca="1">IF(AND('MAPA DE RIESGO'!$I$52="Muy Alta",'MAPA DE RIESGO'!$M$52="Menor"),CONCATENATE("R",'MAPA DE RIESGO'!$B$52),"")</f>
        <v/>
      </c>
      <c r="Q10" s="402"/>
      <c r="R10" s="403" t="str">
        <f ca="1">IF(AND('MAPA DE RIESGO'!$I$58="Muy Alta",'MAPA DE RIESGO'!$M$58="Menor"),CONCATENATE("R",'MAPA DE RIESGO'!$B$58),"")</f>
        <v/>
      </c>
      <c r="S10" s="403"/>
      <c r="T10" s="403" t="str">
        <f ca="1">IF(AND('MAPA DE RIESGO'!$I$64="Muy Alta",'MAPA DE RIESGO'!$M$64="Menor"),CONCATENATE("R",'MAPA DE RIESGO'!$B$64),"")</f>
        <v/>
      </c>
      <c r="U10" s="404"/>
      <c r="V10" s="401" t="str">
        <f ca="1">IF(AND('MAPA DE RIESGO'!$I$52="Muy Alta",'MAPA DE RIESGO'!$M$52="Moderado"),CONCATENATE("R",'MAPA DE RIESGO'!$B$52),"")</f>
        <v/>
      </c>
      <c r="W10" s="402"/>
      <c r="X10" s="403" t="str">
        <f ca="1">IF(AND('MAPA DE RIESGO'!$I$58="Muy Alta",'MAPA DE RIESGO'!$M$58="Moderado"),CONCATENATE("R",'MAPA DE RIESGO'!$B$58),"")</f>
        <v/>
      </c>
      <c r="Y10" s="403"/>
      <c r="Z10" s="403" t="str">
        <f ca="1">IF(AND('MAPA DE RIESGO'!$I$64="Muy Alta",'MAPA DE RIESGO'!$M$64="Moderado"),CONCATENATE("R",'MAPA DE RIESGO'!$B$64),"")</f>
        <v/>
      </c>
      <c r="AA10" s="404"/>
      <c r="AB10" s="401" t="str">
        <f ca="1">IF(AND('MAPA DE RIESGO'!$I$52="Muy Alta",'MAPA DE RIESGO'!$M$52="Mayor"),CONCATENATE("R",'MAPA DE RIESGO'!$B$52),"")</f>
        <v/>
      </c>
      <c r="AC10" s="402"/>
      <c r="AD10" s="403" t="str">
        <f ca="1">IF(AND('MAPA DE RIESGO'!$I$58="Muy Alta",'MAPA DE RIESGO'!$M$58="Mayor"),CONCATENATE("R",'MAPA DE RIESGO'!$B$58),"")</f>
        <v/>
      </c>
      <c r="AE10" s="403"/>
      <c r="AF10" s="403" t="str">
        <f ca="1">IF(AND('MAPA DE RIESGO'!$I$64="Muy Alta",'MAPA DE RIESGO'!$M$64="Mayor"),CONCATENATE("R",'MAPA DE RIESGO'!$B$64),"")</f>
        <v/>
      </c>
      <c r="AG10" s="404"/>
      <c r="AH10" s="392" t="str">
        <f ca="1">IF(AND('MAPA DE RIESGO'!$I$52="Muy Alta",'MAPA DE RIESGO'!$M$52="Catastrófico"),CONCATENATE("R",'MAPA DE RIESGO'!$B$52),"")</f>
        <v/>
      </c>
      <c r="AI10" s="393"/>
      <c r="AJ10" s="393" t="str">
        <f ca="1">IF(AND('MAPA DE RIESGO'!$I$58="Muy Alta",'MAPA DE RIESGO'!$M$58="Catastrófico"),CONCATENATE("R",'MAPA DE RIESGO'!$B$58),"")</f>
        <v/>
      </c>
      <c r="AK10" s="393"/>
      <c r="AL10" s="393" t="str">
        <f ca="1">IF(AND('MAPA DE RIESGO'!$I$64="Muy Alta",'MAPA DE RIESGO'!$M$64="Catastrófico"),CONCATENATE("R",'MAPA DE RIESGO'!$B$64),"")</f>
        <v/>
      </c>
      <c r="AM10" s="394"/>
      <c r="AN10" s="55"/>
      <c r="AO10" s="428"/>
      <c r="AP10" s="429"/>
      <c r="AQ10" s="429"/>
      <c r="AR10" s="429"/>
      <c r="AS10" s="429"/>
      <c r="AT10" s="430"/>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row>
    <row r="11" spans="1:99" ht="15" customHeight="1" x14ac:dyDescent="0.25">
      <c r="A11" s="55"/>
      <c r="B11" s="423"/>
      <c r="C11" s="423"/>
      <c r="D11" s="424"/>
      <c r="E11" s="415"/>
      <c r="F11" s="416"/>
      <c r="G11" s="416"/>
      <c r="H11" s="416"/>
      <c r="I11" s="417"/>
      <c r="J11" s="401"/>
      <c r="K11" s="402"/>
      <c r="L11" s="403"/>
      <c r="M11" s="403"/>
      <c r="N11" s="403"/>
      <c r="O11" s="404"/>
      <c r="P11" s="401"/>
      <c r="Q11" s="402"/>
      <c r="R11" s="403"/>
      <c r="S11" s="403"/>
      <c r="T11" s="403"/>
      <c r="U11" s="404"/>
      <c r="V11" s="401"/>
      <c r="W11" s="402"/>
      <c r="X11" s="403"/>
      <c r="Y11" s="403"/>
      <c r="Z11" s="403"/>
      <c r="AA11" s="404"/>
      <c r="AB11" s="401"/>
      <c r="AC11" s="402"/>
      <c r="AD11" s="403"/>
      <c r="AE11" s="403"/>
      <c r="AF11" s="403"/>
      <c r="AG11" s="404"/>
      <c r="AH11" s="392"/>
      <c r="AI11" s="393"/>
      <c r="AJ11" s="393"/>
      <c r="AK11" s="393"/>
      <c r="AL11" s="393"/>
      <c r="AM11" s="394"/>
      <c r="AN11" s="55"/>
      <c r="AO11" s="428"/>
      <c r="AP11" s="429"/>
      <c r="AQ11" s="429"/>
      <c r="AR11" s="429"/>
      <c r="AS11" s="429"/>
      <c r="AT11" s="430"/>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row>
    <row r="12" spans="1:99" ht="15" customHeight="1" x14ac:dyDescent="0.25">
      <c r="A12" s="55"/>
      <c r="B12" s="423"/>
      <c r="C12" s="423"/>
      <c r="D12" s="424"/>
      <c r="E12" s="415"/>
      <c r="F12" s="416"/>
      <c r="G12" s="416"/>
      <c r="H12" s="416"/>
      <c r="I12" s="417"/>
      <c r="J12" s="401" t="str">
        <f ca="1">IF(AND('MAPA DE RIESGO'!$I$70="Muy Alta",'MAPA DE RIESGO'!$M$70="Leve"),CONCATENATE("R",'MAPA DE RIESGO'!$B$70),"")</f>
        <v/>
      </c>
      <c r="K12" s="402"/>
      <c r="L12" s="403" t="str">
        <f>IF(AND('MAPA DE RIESGO'!$I$76="Muy Alta",'MAPA DE RIESGO'!$M$76="Leve"),CONCATENATE("R",'MAPA DE RIESGO'!$B$76),"")</f>
        <v/>
      </c>
      <c r="M12" s="403"/>
      <c r="N12" s="403" t="str">
        <f>IF(AND('MAPA DE RIESGO'!$I$82="Muy Alta",'MAPA DE RIESGO'!$M$82="Leve"),CONCATENATE("R",'MAPA DE RIESGO'!$B$82),"")</f>
        <v/>
      </c>
      <c r="O12" s="404"/>
      <c r="P12" s="401" t="str">
        <f ca="1">IF(AND('MAPA DE RIESGO'!$I$70="Muy Alta",'MAPA DE RIESGO'!$M$70="Menor"),CONCATENATE("R",'MAPA DE RIESGO'!$B$70),"")</f>
        <v/>
      </c>
      <c r="Q12" s="402"/>
      <c r="R12" s="403" t="str">
        <f>IF(AND('MAPA DE RIESGO'!$I$76="Muy Alta",'MAPA DE RIESGO'!$M$76="Menor"),CONCATENATE("R",'MAPA DE RIESGO'!$B$76),"")</f>
        <v/>
      </c>
      <c r="S12" s="403"/>
      <c r="T12" s="403" t="str">
        <f>IF(AND('MAPA DE RIESGO'!$I$82="Muy Alta",'MAPA DE RIESGO'!$M$82="Menor"),CONCATENATE("R",'MAPA DE RIESGO'!$B$82),"")</f>
        <v/>
      </c>
      <c r="U12" s="404"/>
      <c r="V12" s="401" t="str">
        <f ca="1">IF(AND('MAPA DE RIESGO'!$I$70="Muy Alta",'MAPA DE RIESGO'!$M$70="Moderado"),CONCATENATE("R",'MAPA DE RIESGO'!$B$70),"")</f>
        <v/>
      </c>
      <c r="W12" s="402"/>
      <c r="X12" s="403" t="str">
        <f>IF(AND('MAPA DE RIESGO'!$I$76="Muy Alta",'MAPA DE RIESGO'!$M$76="Moderado"),CONCATENATE("R",'MAPA DE RIESGO'!$B$76),"")</f>
        <v/>
      </c>
      <c r="Y12" s="403"/>
      <c r="Z12" s="403" t="str">
        <f>IF(AND('MAPA DE RIESGO'!$I$82="Muy Alta",'MAPA DE RIESGO'!$M$82="Moderado"),CONCATENATE("R",'MAPA DE RIESGO'!$B$82),"")</f>
        <v/>
      </c>
      <c r="AA12" s="404"/>
      <c r="AB12" s="401" t="str">
        <f ca="1">IF(AND('MAPA DE RIESGO'!$I$70="Muy Alta",'MAPA DE RIESGO'!$M$70="Mayor"),CONCATENATE("R",'MAPA DE RIESGO'!$B$70),"")</f>
        <v/>
      </c>
      <c r="AC12" s="402"/>
      <c r="AD12" s="403" t="str">
        <f>IF(AND('MAPA DE RIESGO'!$I$76="Muy Alta",'MAPA DE RIESGO'!$M$76="Mayor"),CONCATENATE("R",'MAPA DE RIESGO'!$B$76),"")</f>
        <v/>
      </c>
      <c r="AE12" s="403"/>
      <c r="AF12" s="403" t="str">
        <f>IF(AND('MAPA DE RIESGO'!$I$82="Muy Alta",'MAPA DE RIESGO'!$M$82="Mayor"),CONCATENATE("R",'MAPA DE RIESGO'!$B$82),"")</f>
        <v/>
      </c>
      <c r="AG12" s="404"/>
      <c r="AH12" s="392" t="str">
        <f ca="1">IF(AND('MAPA DE RIESGO'!$I$70="Muy Alta",'MAPA DE RIESGO'!$M$70="Catastrófico"),CONCATENATE("R",'MAPA DE RIESGO'!$B$70),"")</f>
        <v/>
      </c>
      <c r="AI12" s="393"/>
      <c r="AJ12" s="393" t="str">
        <f>IF(AND('MAPA DE RIESGO'!$I$76="Muy Alta",'MAPA DE RIESGO'!$M$76="Catastrófico"),CONCATENATE("R",'MAPA DE RIESGO'!$B$76),"")</f>
        <v/>
      </c>
      <c r="AK12" s="393"/>
      <c r="AL12" s="393" t="str">
        <f>IF(AND('MAPA DE RIESGO'!$I$82="Muy Alta",'MAPA DE RIESGO'!$M$82="Catastrófico"),CONCATENATE("R",'MAPA DE RIESGO'!$B$82),"")</f>
        <v/>
      </c>
      <c r="AM12" s="394"/>
      <c r="AN12" s="55"/>
      <c r="AO12" s="428"/>
      <c r="AP12" s="429"/>
      <c r="AQ12" s="429"/>
      <c r="AR12" s="429"/>
      <c r="AS12" s="429"/>
      <c r="AT12" s="430"/>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row>
    <row r="13" spans="1:99" ht="15.75" customHeight="1" thickBot="1" x14ac:dyDescent="0.3">
      <c r="A13" s="55"/>
      <c r="B13" s="423"/>
      <c r="C13" s="423"/>
      <c r="D13" s="424"/>
      <c r="E13" s="418"/>
      <c r="F13" s="419"/>
      <c r="G13" s="419"/>
      <c r="H13" s="419"/>
      <c r="I13" s="420"/>
      <c r="J13" s="401"/>
      <c r="K13" s="402"/>
      <c r="L13" s="402"/>
      <c r="M13" s="402"/>
      <c r="N13" s="402"/>
      <c r="O13" s="404"/>
      <c r="P13" s="401"/>
      <c r="Q13" s="402"/>
      <c r="R13" s="402"/>
      <c r="S13" s="402"/>
      <c r="T13" s="402"/>
      <c r="U13" s="404"/>
      <c r="V13" s="401"/>
      <c r="W13" s="402"/>
      <c r="X13" s="402"/>
      <c r="Y13" s="402"/>
      <c r="Z13" s="402"/>
      <c r="AA13" s="404"/>
      <c r="AB13" s="401"/>
      <c r="AC13" s="402"/>
      <c r="AD13" s="402"/>
      <c r="AE13" s="402"/>
      <c r="AF13" s="402"/>
      <c r="AG13" s="404"/>
      <c r="AH13" s="395"/>
      <c r="AI13" s="396"/>
      <c r="AJ13" s="396"/>
      <c r="AK13" s="396"/>
      <c r="AL13" s="396"/>
      <c r="AM13" s="397"/>
      <c r="AN13" s="55"/>
      <c r="AO13" s="431"/>
      <c r="AP13" s="432"/>
      <c r="AQ13" s="432"/>
      <c r="AR13" s="432"/>
      <c r="AS13" s="432"/>
      <c r="AT13" s="433"/>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row>
    <row r="14" spans="1:99" ht="15" customHeight="1" x14ac:dyDescent="0.25">
      <c r="A14" s="55"/>
      <c r="B14" s="423"/>
      <c r="C14" s="423"/>
      <c r="D14" s="424"/>
      <c r="E14" s="412" t="s">
        <v>106</v>
      </c>
      <c r="F14" s="413"/>
      <c r="G14" s="413"/>
      <c r="H14" s="413"/>
      <c r="I14" s="413"/>
      <c r="J14" s="389" t="str">
        <f ca="1">IF(AND('MAPA DE RIESGO'!$I$16="Alta",'MAPA DE RIESGO'!$M$16="Leve"),CONCATENATE("R",'MAPA DE RIESGO'!$B$16),"")</f>
        <v/>
      </c>
      <c r="K14" s="390"/>
      <c r="L14" s="390" t="str">
        <f ca="1">IF(AND('MAPA DE RIESGO'!$I$22="Alta",'MAPA DE RIESGO'!$M$22="Leve"),CONCATENATE("R",'MAPA DE RIESGO'!$B$22),"")</f>
        <v/>
      </c>
      <c r="M14" s="390"/>
      <c r="N14" s="390" t="str">
        <f ca="1">IF(AND('MAPA DE RIESGO'!$I$28="Alta",'MAPA DE RIESGO'!$M$28="Leve"),CONCATENATE("R",'MAPA DE RIESGO'!$B$28),"")</f>
        <v/>
      </c>
      <c r="O14" s="391"/>
      <c r="P14" s="389" t="str">
        <f ca="1">IF(AND('MAPA DE RIESGO'!$I$16="Alta",'MAPA DE RIESGO'!$M$16="Menor"),CONCATENATE("R",'MAPA DE RIESGO'!$B$16),"")</f>
        <v/>
      </c>
      <c r="Q14" s="390"/>
      <c r="R14" s="390" t="str">
        <f ca="1">IF(AND('MAPA DE RIESGO'!$I$22="Alta",'MAPA DE RIESGO'!$M$22="Menor"),CONCATENATE("R",'MAPA DE RIESGO'!$B$22),"")</f>
        <v/>
      </c>
      <c r="S14" s="390"/>
      <c r="T14" s="390" t="str">
        <f ca="1">IF(AND('MAPA DE RIESGO'!$I$28="Alta",'MAPA DE RIESGO'!$M$28="Menor"),CONCATENATE("R",'MAPA DE RIESGO'!$B$28),"")</f>
        <v/>
      </c>
      <c r="U14" s="391"/>
      <c r="V14" s="408" t="str">
        <f ca="1">IF(AND('MAPA DE RIESGO'!$I$16="Alta",'MAPA DE RIESGO'!$M$16="Moderado"),CONCATENATE("R",'MAPA DE RIESGO'!$B$16),"")</f>
        <v/>
      </c>
      <c r="W14" s="409"/>
      <c r="X14" s="409" t="str">
        <f ca="1">IF(AND('MAPA DE RIESGO'!$I$22="Alta",'MAPA DE RIESGO'!$M$22="Moderado"),CONCATENATE("R",'MAPA DE RIESGO'!$B$22),"")</f>
        <v/>
      </c>
      <c r="Y14" s="409"/>
      <c r="Z14" s="409" t="str">
        <f ca="1">IF(AND('MAPA DE RIESGO'!$I$28="Alta",'MAPA DE RIESGO'!$M$28="Moderado"),CONCATENATE("R",'MAPA DE RIESGO'!$B$28),"")</f>
        <v>R3</v>
      </c>
      <c r="AA14" s="410"/>
      <c r="AB14" s="408" t="str">
        <f ca="1">IF(AND('MAPA DE RIESGO'!$I$16="Alta",'MAPA DE RIESGO'!$M$16="Mayor"),CONCATENATE("R",'MAPA DE RIESGO'!$B$16),"")</f>
        <v/>
      </c>
      <c r="AC14" s="409"/>
      <c r="AD14" s="409" t="str">
        <f ca="1">IF(AND('MAPA DE RIESGO'!$I$22="Alta",'MAPA DE RIESGO'!$M$22="Mayor"),CONCATENATE("R",'MAPA DE RIESGO'!$B$22),"")</f>
        <v/>
      </c>
      <c r="AE14" s="409"/>
      <c r="AF14" s="409" t="str">
        <f ca="1">IF(AND('MAPA DE RIESGO'!$I$28="Alta",'MAPA DE RIESGO'!$M$28="Mayor"),CONCATENATE("R",'MAPA DE RIESGO'!$B$28),"")</f>
        <v/>
      </c>
      <c r="AG14" s="410"/>
      <c r="AH14" s="398" t="str">
        <f ca="1">IF(AND('MAPA DE RIESGO'!$I$16="Alta",'MAPA DE RIESGO'!$M$16="Catastrófico"),CONCATENATE("R",'MAPA DE RIESGO'!$B$16),"")</f>
        <v/>
      </c>
      <c r="AI14" s="399"/>
      <c r="AJ14" s="399" t="str">
        <f ca="1">IF(AND('MAPA DE RIESGO'!$I$22="Alta",'MAPA DE RIESGO'!$M$22="Catastrófico"),CONCATENATE("R",'MAPA DE RIESGO'!$B$22),"")</f>
        <v/>
      </c>
      <c r="AK14" s="399"/>
      <c r="AL14" s="399" t="str">
        <f ca="1">IF(AND('MAPA DE RIESGO'!$I$28="Alta",'MAPA DE RIESGO'!$M$28="Catastrófico"),CONCATENATE("R",'MAPA DE RIESGO'!$B$28),"")</f>
        <v/>
      </c>
      <c r="AM14" s="400"/>
      <c r="AN14" s="55"/>
      <c r="AO14" s="434" t="s">
        <v>72</v>
      </c>
      <c r="AP14" s="435"/>
      <c r="AQ14" s="435"/>
      <c r="AR14" s="435"/>
      <c r="AS14" s="435"/>
      <c r="AT14" s="436"/>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row>
    <row r="15" spans="1:99" ht="15" customHeight="1" x14ac:dyDescent="0.25">
      <c r="A15" s="55"/>
      <c r="B15" s="423"/>
      <c r="C15" s="423"/>
      <c r="D15" s="424"/>
      <c r="E15" s="415"/>
      <c r="F15" s="416"/>
      <c r="G15" s="416"/>
      <c r="H15" s="416"/>
      <c r="I15" s="421"/>
      <c r="J15" s="383"/>
      <c r="K15" s="384"/>
      <c r="L15" s="384"/>
      <c r="M15" s="384"/>
      <c r="N15" s="384"/>
      <c r="O15" s="385"/>
      <c r="P15" s="383"/>
      <c r="Q15" s="384"/>
      <c r="R15" s="384"/>
      <c r="S15" s="384"/>
      <c r="T15" s="384"/>
      <c r="U15" s="385"/>
      <c r="V15" s="401"/>
      <c r="W15" s="402"/>
      <c r="X15" s="402"/>
      <c r="Y15" s="402"/>
      <c r="Z15" s="402"/>
      <c r="AA15" s="404"/>
      <c r="AB15" s="401"/>
      <c r="AC15" s="402"/>
      <c r="AD15" s="402"/>
      <c r="AE15" s="402"/>
      <c r="AF15" s="402"/>
      <c r="AG15" s="404"/>
      <c r="AH15" s="392"/>
      <c r="AI15" s="393"/>
      <c r="AJ15" s="393"/>
      <c r="AK15" s="393"/>
      <c r="AL15" s="393"/>
      <c r="AM15" s="394"/>
      <c r="AN15" s="55"/>
      <c r="AO15" s="437"/>
      <c r="AP15" s="438"/>
      <c r="AQ15" s="438"/>
      <c r="AR15" s="438"/>
      <c r="AS15" s="438"/>
      <c r="AT15" s="439"/>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c r="BY15" s="55"/>
      <c r="BZ15" s="55"/>
      <c r="CA15" s="55"/>
      <c r="CB15" s="55"/>
    </row>
    <row r="16" spans="1:99" ht="15" customHeight="1" x14ac:dyDescent="0.25">
      <c r="A16" s="55"/>
      <c r="B16" s="423"/>
      <c r="C16" s="423"/>
      <c r="D16" s="424"/>
      <c r="E16" s="415"/>
      <c r="F16" s="416"/>
      <c r="G16" s="416"/>
      <c r="H16" s="416"/>
      <c r="I16" s="421"/>
      <c r="J16" s="383" t="str">
        <f ca="1">IF(AND('MAPA DE RIESGO'!$I$34="Alta",'MAPA DE RIESGO'!$M$34="Leve"),CONCATENATE("R",'MAPA DE RIESGO'!$B$34),"")</f>
        <v/>
      </c>
      <c r="K16" s="384"/>
      <c r="L16" s="384" t="str">
        <f ca="1">IF(AND('MAPA DE RIESGO'!$I$40="Alta",'MAPA DE RIESGO'!$M$40="Leve"),CONCATENATE("R",'MAPA DE RIESGO'!$B$40),"")</f>
        <v/>
      </c>
      <c r="M16" s="384"/>
      <c r="N16" s="384" t="str">
        <f ca="1">IF(AND('MAPA DE RIESGO'!$I$46="Alta",'MAPA DE RIESGO'!$M$46="Leve"),CONCATENATE("R",'MAPA DE RIESGO'!$B$46),"")</f>
        <v/>
      </c>
      <c r="O16" s="385"/>
      <c r="P16" s="383" t="str">
        <f ca="1">IF(AND('MAPA DE RIESGO'!$I$34="Alta",'MAPA DE RIESGO'!$M$34="Menor"),CONCATENATE("R",'MAPA DE RIESGO'!$B$34),"")</f>
        <v/>
      </c>
      <c r="Q16" s="384"/>
      <c r="R16" s="384" t="str">
        <f ca="1">IF(AND('MAPA DE RIESGO'!$I$40="Alta",'MAPA DE RIESGO'!$M$40="Menor"),CONCATENATE("R",'MAPA DE RIESGO'!$B$40),"")</f>
        <v/>
      </c>
      <c r="S16" s="384"/>
      <c r="T16" s="384" t="str">
        <f ca="1">IF(AND('MAPA DE RIESGO'!$I$46="Alta",'MAPA DE RIESGO'!$M$46="Menor"),CONCATENATE("R",'MAPA DE RIESGO'!$B$46),"")</f>
        <v/>
      </c>
      <c r="U16" s="385"/>
      <c r="V16" s="401" t="str">
        <f ca="1">IF(AND('MAPA DE RIESGO'!$I$34="Alta",'MAPA DE RIESGO'!$M$34="Moderado"),CONCATENATE("R",'MAPA DE RIESGO'!$B$34),"")</f>
        <v/>
      </c>
      <c r="W16" s="402"/>
      <c r="X16" s="403" t="str">
        <f ca="1">IF(AND('MAPA DE RIESGO'!$I$40="Alta",'MAPA DE RIESGO'!$M$40="Moderado"),CONCATENATE("R",'MAPA DE RIESGO'!$B$40),"")</f>
        <v/>
      </c>
      <c r="Y16" s="403"/>
      <c r="Z16" s="403" t="str">
        <f ca="1">IF(AND('MAPA DE RIESGO'!$I$46="Alta",'MAPA DE RIESGO'!$M$46="Moderado"),CONCATENATE("R",'MAPA DE RIESGO'!$B$46),"")</f>
        <v/>
      </c>
      <c r="AA16" s="404"/>
      <c r="AB16" s="401" t="str">
        <f ca="1">IF(AND('MAPA DE RIESGO'!$I$34="Alta",'MAPA DE RIESGO'!$M$34="Mayor"),CONCATENATE("R",'MAPA DE RIESGO'!$B$34),"")</f>
        <v/>
      </c>
      <c r="AC16" s="402"/>
      <c r="AD16" s="403" t="str">
        <f ca="1">IF(AND('MAPA DE RIESGO'!$I$40="Alta",'MAPA DE RIESGO'!$M$40="Mayor"),CONCATENATE("R",'MAPA DE RIESGO'!$B$40),"")</f>
        <v/>
      </c>
      <c r="AE16" s="403"/>
      <c r="AF16" s="403" t="str">
        <f ca="1">IF(AND('MAPA DE RIESGO'!$I$46="Alta",'MAPA DE RIESGO'!$M$46="Mayor"),CONCATENATE("R",'MAPA DE RIESGO'!$B$46),"")</f>
        <v/>
      </c>
      <c r="AG16" s="404"/>
      <c r="AH16" s="392" t="str">
        <f ca="1">IF(AND('MAPA DE RIESGO'!$I$34="Alta",'MAPA DE RIESGO'!$M$34="Catastrófico"),CONCATENATE("R",'MAPA DE RIESGO'!$B$34),"")</f>
        <v/>
      </c>
      <c r="AI16" s="393"/>
      <c r="AJ16" s="393" t="str">
        <f ca="1">IF(AND('MAPA DE RIESGO'!$I$40="Alta",'MAPA DE RIESGO'!$M$40="Catastrófico"),CONCATENATE("R",'MAPA DE RIESGO'!$B$40),"")</f>
        <v/>
      </c>
      <c r="AK16" s="393"/>
      <c r="AL16" s="393" t="str">
        <f ca="1">IF(AND('MAPA DE RIESGO'!$I$46="Alta",'MAPA DE RIESGO'!$M$46="Catastrófico"),CONCATENATE("R",'MAPA DE RIESGO'!$B$46),"")</f>
        <v/>
      </c>
      <c r="AM16" s="394"/>
      <c r="AN16" s="55"/>
      <c r="AO16" s="437"/>
      <c r="AP16" s="438"/>
      <c r="AQ16" s="438"/>
      <c r="AR16" s="438"/>
      <c r="AS16" s="438"/>
      <c r="AT16" s="439"/>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c r="BY16" s="55"/>
      <c r="BZ16" s="55"/>
      <c r="CA16" s="55"/>
      <c r="CB16" s="55"/>
    </row>
    <row r="17" spans="1:80" ht="15" customHeight="1" x14ac:dyDescent="0.25">
      <c r="A17" s="55"/>
      <c r="B17" s="423"/>
      <c r="C17" s="423"/>
      <c r="D17" s="424"/>
      <c r="E17" s="415"/>
      <c r="F17" s="416"/>
      <c r="G17" s="416"/>
      <c r="H17" s="416"/>
      <c r="I17" s="421"/>
      <c r="J17" s="383"/>
      <c r="K17" s="384"/>
      <c r="L17" s="384"/>
      <c r="M17" s="384"/>
      <c r="N17" s="384"/>
      <c r="O17" s="385"/>
      <c r="P17" s="383"/>
      <c r="Q17" s="384"/>
      <c r="R17" s="384"/>
      <c r="S17" s="384"/>
      <c r="T17" s="384"/>
      <c r="U17" s="385"/>
      <c r="V17" s="401"/>
      <c r="W17" s="402"/>
      <c r="X17" s="403"/>
      <c r="Y17" s="403"/>
      <c r="Z17" s="403"/>
      <c r="AA17" s="404"/>
      <c r="AB17" s="401"/>
      <c r="AC17" s="402"/>
      <c r="AD17" s="403"/>
      <c r="AE17" s="403"/>
      <c r="AF17" s="403"/>
      <c r="AG17" s="404"/>
      <c r="AH17" s="392"/>
      <c r="AI17" s="393"/>
      <c r="AJ17" s="393"/>
      <c r="AK17" s="393"/>
      <c r="AL17" s="393"/>
      <c r="AM17" s="394"/>
      <c r="AN17" s="55"/>
      <c r="AO17" s="437"/>
      <c r="AP17" s="438"/>
      <c r="AQ17" s="438"/>
      <c r="AR17" s="438"/>
      <c r="AS17" s="438"/>
      <c r="AT17" s="439"/>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c r="BY17" s="55"/>
      <c r="BZ17" s="55"/>
      <c r="CA17" s="55"/>
      <c r="CB17" s="55"/>
    </row>
    <row r="18" spans="1:80" ht="15" customHeight="1" x14ac:dyDescent="0.25">
      <c r="A18" s="55"/>
      <c r="B18" s="423"/>
      <c r="C18" s="423"/>
      <c r="D18" s="424"/>
      <c r="E18" s="415"/>
      <c r="F18" s="416"/>
      <c r="G18" s="416"/>
      <c r="H18" s="416"/>
      <c r="I18" s="421"/>
      <c r="J18" s="383" t="str">
        <f ca="1">IF(AND('MAPA DE RIESGO'!$I$52="Alta",'MAPA DE RIESGO'!$M$52="Leve"),CONCATENATE("R",'MAPA DE RIESGO'!$B$52),"")</f>
        <v/>
      </c>
      <c r="K18" s="384"/>
      <c r="L18" s="384" t="str">
        <f ca="1">IF(AND('MAPA DE RIESGO'!$I$58="Alta",'MAPA DE RIESGO'!$M$58="Leve"),CONCATENATE("R",'MAPA DE RIESGO'!$B$58),"")</f>
        <v/>
      </c>
      <c r="M18" s="384"/>
      <c r="N18" s="384" t="str">
        <f ca="1">IF(AND('MAPA DE RIESGO'!$I$64="Alta",'MAPA DE RIESGO'!$M$64="Leve"),CONCATENATE("R",'MAPA DE RIESGO'!$B$64),"")</f>
        <v/>
      </c>
      <c r="O18" s="385"/>
      <c r="P18" s="383" t="str">
        <f ca="1">IF(AND('MAPA DE RIESGO'!$I$52="Alta",'MAPA DE RIESGO'!$M$52="Menor"),CONCATENATE("R",'MAPA DE RIESGO'!$B$52),"")</f>
        <v/>
      </c>
      <c r="Q18" s="384"/>
      <c r="R18" s="384" t="str">
        <f ca="1">IF(AND('MAPA DE RIESGO'!$I$58="Alta",'MAPA DE RIESGO'!$M$58="Menor"),CONCATENATE("R",'MAPA DE RIESGO'!$B$58),"")</f>
        <v/>
      </c>
      <c r="S18" s="384"/>
      <c r="T18" s="384" t="str">
        <f ca="1">IF(AND('MAPA DE RIESGO'!$I$64="Alta",'MAPA DE RIESGO'!$M$64="Menor"),CONCATENATE("R",'MAPA DE RIESGO'!$B$64),"")</f>
        <v/>
      </c>
      <c r="U18" s="385"/>
      <c r="V18" s="401" t="str">
        <f ca="1">IF(AND('MAPA DE RIESGO'!$I$52="Alta",'MAPA DE RIESGO'!$M$52="Moderado"),CONCATENATE("R",'MAPA DE RIESGO'!$B$52),"")</f>
        <v/>
      </c>
      <c r="W18" s="402"/>
      <c r="X18" s="403" t="str">
        <f ca="1">IF(AND('MAPA DE RIESGO'!$I$58="Alta",'MAPA DE RIESGO'!$M$58="Moderado"),CONCATENATE("R",'MAPA DE RIESGO'!$B$58),"")</f>
        <v/>
      </c>
      <c r="Y18" s="403"/>
      <c r="Z18" s="403" t="str">
        <f ca="1">IF(AND('MAPA DE RIESGO'!$I$64="Alta",'MAPA DE RIESGO'!$M$64="Moderado"),CONCATENATE("R",'MAPA DE RIESGO'!$B$64),"")</f>
        <v/>
      </c>
      <c r="AA18" s="404"/>
      <c r="AB18" s="401" t="str">
        <f ca="1">IF(AND('MAPA DE RIESGO'!$I$52="Alta",'MAPA DE RIESGO'!$M$52="Mayor"),CONCATENATE("R",'MAPA DE RIESGO'!$B$52),"")</f>
        <v/>
      </c>
      <c r="AC18" s="402"/>
      <c r="AD18" s="403" t="str">
        <f ca="1">IF(AND('MAPA DE RIESGO'!$I$58="Alta",'MAPA DE RIESGO'!$M$58="Mayor"),CONCATENATE("R",'MAPA DE RIESGO'!$B$58),"")</f>
        <v/>
      </c>
      <c r="AE18" s="403"/>
      <c r="AF18" s="403" t="str">
        <f ca="1">IF(AND('MAPA DE RIESGO'!$I$64="Alta",'MAPA DE RIESGO'!$M$64="Mayor"),CONCATENATE("R",'MAPA DE RIESGO'!$B$64),"")</f>
        <v/>
      </c>
      <c r="AG18" s="404"/>
      <c r="AH18" s="392" t="str">
        <f ca="1">IF(AND('MAPA DE RIESGO'!$I$52="Alta",'MAPA DE RIESGO'!$M$52="Catastrófico"),CONCATENATE("R",'MAPA DE RIESGO'!$B$52),"")</f>
        <v/>
      </c>
      <c r="AI18" s="393"/>
      <c r="AJ18" s="393" t="str">
        <f ca="1">IF(AND('MAPA DE RIESGO'!$I$58="Alta",'MAPA DE RIESGO'!$M$58="Catastrófico"),CONCATENATE("R",'MAPA DE RIESGO'!$B$58),"")</f>
        <v/>
      </c>
      <c r="AK18" s="393"/>
      <c r="AL18" s="393" t="str">
        <f ca="1">IF(AND('MAPA DE RIESGO'!$I$64="Alta",'MAPA DE RIESGO'!$M$64="Catastrófico"),CONCATENATE("R",'MAPA DE RIESGO'!$B$64),"")</f>
        <v/>
      </c>
      <c r="AM18" s="394"/>
      <c r="AN18" s="55"/>
      <c r="AO18" s="437"/>
      <c r="AP18" s="438"/>
      <c r="AQ18" s="438"/>
      <c r="AR18" s="438"/>
      <c r="AS18" s="438"/>
      <c r="AT18" s="439"/>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c r="BY18" s="55"/>
      <c r="BZ18" s="55"/>
      <c r="CA18" s="55"/>
      <c r="CB18" s="55"/>
    </row>
    <row r="19" spans="1:80" ht="15" customHeight="1" x14ac:dyDescent="0.25">
      <c r="A19" s="55"/>
      <c r="B19" s="423"/>
      <c r="C19" s="423"/>
      <c r="D19" s="424"/>
      <c r="E19" s="415"/>
      <c r="F19" s="416"/>
      <c r="G19" s="416"/>
      <c r="H19" s="416"/>
      <c r="I19" s="421"/>
      <c r="J19" s="383"/>
      <c r="K19" s="384"/>
      <c r="L19" s="384"/>
      <c r="M19" s="384"/>
      <c r="N19" s="384"/>
      <c r="O19" s="385"/>
      <c r="P19" s="383"/>
      <c r="Q19" s="384"/>
      <c r="R19" s="384"/>
      <c r="S19" s="384"/>
      <c r="T19" s="384"/>
      <c r="U19" s="385"/>
      <c r="V19" s="401"/>
      <c r="W19" s="402"/>
      <c r="X19" s="403"/>
      <c r="Y19" s="403"/>
      <c r="Z19" s="403"/>
      <c r="AA19" s="404"/>
      <c r="AB19" s="401"/>
      <c r="AC19" s="402"/>
      <c r="AD19" s="403"/>
      <c r="AE19" s="403"/>
      <c r="AF19" s="403"/>
      <c r="AG19" s="404"/>
      <c r="AH19" s="392"/>
      <c r="AI19" s="393"/>
      <c r="AJ19" s="393"/>
      <c r="AK19" s="393"/>
      <c r="AL19" s="393"/>
      <c r="AM19" s="394"/>
      <c r="AN19" s="55"/>
      <c r="AO19" s="437"/>
      <c r="AP19" s="438"/>
      <c r="AQ19" s="438"/>
      <c r="AR19" s="438"/>
      <c r="AS19" s="438"/>
      <c r="AT19" s="439"/>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c r="BY19" s="55"/>
      <c r="BZ19" s="55"/>
      <c r="CA19" s="55"/>
      <c r="CB19" s="55"/>
    </row>
    <row r="20" spans="1:80" ht="15" customHeight="1" x14ac:dyDescent="0.25">
      <c r="A20" s="55"/>
      <c r="B20" s="423"/>
      <c r="C20" s="423"/>
      <c r="D20" s="424"/>
      <c r="E20" s="415"/>
      <c r="F20" s="416"/>
      <c r="G20" s="416"/>
      <c r="H20" s="416"/>
      <c r="I20" s="421"/>
      <c r="J20" s="383" t="str">
        <f ca="1">IF(AND('MAPA DE RIESGO'!$I$70="Alta",'MAPA DE RIESGO'!$M$70="Leve"),CONCATENATE("R",'MAPA DE RIESGO'!$B$70),"")</f>
        <v/>
      </c>
      <c r="K20" s="384"/>
      <c r="L20" s="384" t="str">
        <f>IF(AND('MAPA DE RIESGO'!$I$76="Alta",'MAPA DE RIESGO'!$M$76="Leve"),CONCATENATE("R",'MAPA DE RIESGO'!$B$76),"")</f>
        <v/>
      </c>
      <c r="M20" s="384"/>
      <c r="N20" s="384" t="str">
        <f>IF(AND('MAPA DE RIESGO'!$I$82="Alta",'MAPA DE RIESGO'!$M$82="Leve"),CONCATENATE("R",'MAPA DE RIESGO'!$B$82),"")</f>
        <v/>
      </c>
      <c r="O20" s="385"/>
      <c r="P20" s="383" t="str">
        <f ca="1">IF(AND('MAPA DE RIESGO'!$I$70="Alta",'MAPA DE RIESGO'!$M$70="Menor"),CONCATENATE("R",'MAPA DE RIESGO'!$B$70),"")</f>
        <v/>
      </c>
      <c r="Q20" s="384"/>
      <c r="R20" s="384" t="str">
        <f>IF(AND('MAPA DE RIESGO'!$I$76="Alta",'MAPA DE RIESGO'!$M$76="Menor"),CONCATENATE("R",'MAPA DE RIESGO'!$B$76),"")</f>
        <v/>
      </c>
      <c r="S20" s="384"/>
      <c r="T20" s="384" t="str">
        <f>IF(AND('MAPA DE RIESGO'!$I$82="Alta",'MAPA DE RIESGO'!$M$82="Menor"),CONCATENATE("R",'MAPA DE RIESGO'!$B$82),"")</f>
        <v/>
      </c>
      <c r="U20" s="385"/>
      <c r="V20" s="401" t="str">
        <f ca="1">IF(AND('MAPA DE RIESGO'!$I$70="Alta",'MAPA DE RIESGO'!$M$70="Moderado"),CONCATENATE("R",'MAPA DE RIESGO'!$B$70),"")</f>
        <v/>
      </c>
      <c r="W20" s="402"/>
      <c r="X20" s="403" t="str">
        <f>IF(AND('MAPA DE RIESGO'!$I$76="Alta",'MAPA DE RIESGO'!$M$76="Moderado"),CONCATENATE("R",'MAPA DE RIESGO'!$B$76),"")</f>
        <v/>
      </c>
      <c r="Y20" s="403"/>
      <c r="Z20" s="403" t="str">
        <f>IF(AND('MAPA DE RIESGO'!$I$82="Alta",'MAPA DE RIESGO'!$M$82="Moderado"),CONCATENATE("R",'MAPA DE RIESGO'!$B$82),"")</f>
        <v/>
      </c>
      <c r="AA20" s="404"/>
      <c r="AB20" s="401" t="str">
        <f ca="1">IF(AND('MAPA DE RIESGO'!$I$70="Alta",'MAPA DE RIESGO'!$M$70="Mayor"),CONCATENATE("R",'MAPA DE RIESGO'!$B$70),"")</f>
        <v/>
      </c>
      <c r="AC20" s="402"/>
      <c r="AD20" s="403" t="str">
        <f>IF(AND('MAPA DE RIESGO'!$I$76="Alta",'MAPA DE RIESGO'!$M$76="Mayor"),CONCATENATE("R",'MAPA DE RIESGO'!$B$76),"")</f>
        <v/>
      </c>
      <c r="AE20" s="403"/>
      <c r="AF20" s="403" t="str">
        <f>IF(AND('MAPA DE RIESGO'!$I$82="Alta",'MAPA DE RIESGO'!$M$82="Mayor"),CONCATENATE("R",'MAPA DE RIESGO'!$B$82),"")</f>
        <v/>
      </c>
      <c r="AG20" s="404"/>
      <c r="AH20" s="392" t="str">
        <f ca="1">IF(AND('MAPA DE RIESGO'!$I$70="Alta",'MAPA DE RIESGO'!$M$70="Catastrófico"),CONCATENATE("R",'MAPA DE RIESGO'!$B$70),"")</f>
        <v/>
      </c>
      <c r="AI20" s="393"/>
      <c r="AJ20" s="393" t="str">
        <f>IF(AND('MAPA DE RIESGO'!$I$76="Alta",'MAPA DE RIESGO'!$M$76="Catastrófico"),CONCATENATE("R",'MAPA DE RIESGO'!$B$76),"")</f>
        <v/>
      </c>
      <c r="AK20" s="393"/>
      <c r="AL20" s="393" t="str">
        <f>IF(AND('MAPA DE RIESGO'!$I$82="Alta",'MAPA DE RIESGO'!$M$82="Catastrófico"),CONCATENATE("R",'MAPA DE RIESGO'!$B$82),"")</f>
        <v/>
      </c>
      <c r="AM20" s="394"/>
      <c r="AN20" s="55"/>
      <c r="AO20" s="437"/>
      <c r="AP20" s="438"/>
      <c r="AQ20" s="438"/>
      <c r="AR20" s="438"/>
      <c r="AS20" s="438"/>
      <c r="AT20" s="439"/>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row>
    <row r="21" spans="1:80" ht="15.75" customHeight="1" thickBot="1" x14ac:dyDescent="0.3">
      <c r="A21" s="55"/>
      <c r="B21" s="423"/>
      <c r="C21" s="423"/>
      <c r="D21" s="424"/>
      <c r="E21" s="418"/>
      <c r="F21" s="419"/>
      <c r="G21" s="419"/>
      <c r="H21" s="419"/>
      <c r="I21" s="419"/>
      <c r="J21" s="386"/>
      <c r="K21" s="387"/>
      <c r="L21" s="387"/>
      <c r="M21" s="387"/>
      <c r="N21" s="387"/>
      <c r="O21" s="388"/>
      <c r="P21" s="386"/>
      <c r="Q21" s="387"/>
      <c r="R21" s="387"/>
      <c r="S21" s="387"/>
      <c r="T21" s="387"/>
      <c r="U21" s="388"/>
      <c r="V21" s="405"/>
      <c r="W21" s="406"/>
      <c r="X21" s="406"/>
      <c r="Y21" s="406"/>
      <c r="Z21" s="406"/>
      <c r="AA21" s="407"/>
      <c r="AB21" s="405"/>
      <c r="AC21" s="406"/>
      <c r="AD21" s="406"/>
      <c r="AE21" s="406"/>
      <c r="AF21" s="406"/>
      <c r="AG21" s="407"/>
      <c r="AH21" s="395"/>
      <c r="AI21" s="396"/>
      <c r="AJ21" s="396"/>
      <c r="AK21" s="396"/>
      <c r="AL21" s="396"/>
      <c r="AM21" s="397"/>
      <c r="AN21" s="55"/>
      <c r="AO21" s="440"/>
      <c r="AP21" s="441"/>
      <c r="AQ21" s="441"/>
      <c r="AR21" s="441"/>
      <c r="AS21" s="441"/>
      <c r="AT21" s="442"/>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c r="BY21" s="55"/>
      <c r="BZ21" s="55"/>
      <c r="CA21" s="55"/>
      <c r="CB21" s="55"/>
    </row>
    <row r="22" spans="1:80" x14ac:dyDescent="0.25">
      <c r="A22" s="55"/>
      <c r="B22" s="423"/>
      <c r="C22" s="423"/>
      <c r="D22" s="424"/>
      <c r="E22" s="412" t="s">
        <v>108</v>
      </c>
      <c r="F22" s="413"/>
      <c r="G22" s="413"/>
      <c r="H22" s="413"/>
      <c r="I22" s="414"/>
      <c r="J22" s="389" t="str">
        <f ca="1">IF(AND('MAPA DE RIESGO'!$I$16="Media",'MAPA DE RIESGO'!$M$16="Leve"),CONCATENATE("R",'MAPA DE RIESGO'!$B$16),"")</f>
        <v/>
      </c>
      <c r="K22" s="390"/>
      <c r="L22" s="390" t="str">
        <f ca="1">IF(AND('MAPA DE RIESGO'!$I$22="Media",'MAPA DE RIESGO'!$M$22="Leve"),CONCATENATE("R",'MAPA DE RIESGO'!$B$22),"")</f>
        <v/>
      </c>
      <c r="M22" s="390"/>
      <c r="N22" s="390" t="str">
        <f ca="1">IF(AND('MAPA DE RIESGO'!$I$28="Media",'MAPA DE RIESGO'!$M$28="Leve"),CONCATENATE("R",'MAPA DE RIESGO'!$B$28),"")</f>
        <v/>
      </c>
      <c r="O22" s="391"/>
      <c r="P22" s="389" t="str">
        <f ca="1">IF(AND('MAPA DE RIESGO'!$I$16="Media",'MAPA DE RIESGO'!$M$16="Menor"),CONCATENATE("R",'MAPA DE RIESGO'!$B$16),"")</f>
        <v/>
      </c>
      <c r="Q22" s="390"/>
      <c r="R22" s="390" t="str">
        <f ca="1">IF(AND('MAPA DE RIESGO'!$I$22="Media",'MAPA DE RIESGO'!$M$22="Menor"),CONCATENATE("R",'MAPA DE RIESGO'!$B$22),"")</f>
        <v/>
      </c>
      <c r="S22" s="390"/>
      <c r="T22" s="390" t="str">
        <f ca="1">IF(AND('MAPA DE RIESGO'!$I$28="Media",'MAPA DE RIESGO'!$M$28="Menor"),CONCATENATE("R",'MAPA DE RIESGO'!$B$28),"")</f>
        <v/>
      </c>
      <c r="U22" s="391"/>
      <c r="V22" s="389" t="str">
        <f ca="1">IF(AND('MAPA DE RIESGO'!$I$16="Media",'MAPA DE RIESGO'!$M$16="Moderado"),CONCATENATE("R",'MAPA DE RIESGO'!$B$16),"")</f>
        <v>R1</v>
      </c>
      <c r="W22" s="390"/>
      <c r="X22" s="390" t="str">
        <f ca="1">IF(AND('MAPA DE RIESGO'!$I$22="Media",'MAPA DE RIESGO'!$M$22="Moderado"),CONCATENATE("R",'MAPA DE RIESGO'!$B$22),"")</f>
        <v>R2</v>
      </c>
      <c r="Y22" s="390"/>
      <c r="Z22" s="390" t="str">
        <f ca="1">IF(AND('MAPA DE RIESGO'!$I$28="Media",'MAPA DE RIESGO'!$M$28="Moderado"),CONCATENATE("R",'MAPA DE RIESGO'!$B$28),"")</f>
        <v/>
      </c>
      <c r="AA22" s="391"/>
      <c r="AB22" s="408" t="str">
        <f ca="1">IF(AND('MAPA DE RIESGO'!$I$16="Media",'MAPA DE RIESGO'!$M$16="Mayor"),CONCATENATE("R",'MAPA DE RIESGO'!$B$16),"")</f>
        <v/>
      </c>
      <c r="AC22" s="409"/>
      <c r="AD22" s="409" t="str">
        <f ca="1">IF(AND('MAPA DE RIESGO'!$I$22="Media",'MAPA DE RIESGO'!$M$22="Mayor"),CONCATENATE("R",'MAPA DE RIESGO'!$B$22),"")</f>
        <v/>
      </c>
      <c r="AE22" s="409"/>
      <c r="AF22" s="409" t="str">
        <f ca="1">IF(AND('MAPA DE RIESGO'!$I$28="Media",'MAPA DE RIESGO'!$M$28="Mayor"),CONCATENATE("R",'MAPA DE RIESGO'!$B$28),"")</f>
        <v/>
      </c>
      <c r="AG22" s="410"/>
      <c r="AH22" s="398" t="str">
        <f ca="1">IF(AND('MAPA DE RIESGO'!$I$16="Media",'MAPA DE RIESGO'!$M$16="Catastrófico"),CONCATENATE("R",'MAPA DE RIESGO'!$B$16),"")</f>
        <v/>
      </c>
      <c r="AI22" s="399"/>
      <c r="AJ22" s="399" t="str">
        <f ca="1">IF(AND('MAPA DE RIESGO'!$I$22="Media",'MAPA DE RIESGO'!$M$22="Catastrófico"),CONCATENATE("R",'MAPA DE RIESGO'!$B$22),"")</f>
        <v/>
      </c>
      <c r="AK22" s="399"/>
      <c r="AL22" s="399" t="str">
        <f ca="1">IF(AND('MAPA DE RIESGO'!$I$28="Media",'MAPA DE RIESGO'!$M$28="Catastrófico"),CONCATENATE("R",'MAPA DE RIESGO'!$B$28),"")</f>
        <v/>
      </c>
      <c r="AM22" s="400"/>
      <c r="AN22" s="55"/>
      <c r="AO22" s="443" t="s">
        <v>73</v>
      </c>
      <c r="AP22" s="444"/>
      <c r="AQ22" s="444"/>
      <c r="AR22" s="444"/>
      <c r="AS22" s="444"/>
      <c r="AT22" s="445"/>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c r="BY22" s="55"/>
      <c r="BZ22" s="55"/>
      <c r="CA22" s="55"/>
      <c r="CB22" s="55"/>
    </row>
    <row r="23" spans="1:80" x14ac:dyDescent="0.25">
      <c r="A23" s="55"/>
      <c r="B23" s="423"/>
      <c r="C23" s="423"/>
      <c r="D23" s="424"/>
      <c r="E23" s="415"/>
      <c r="F23" s="416"/>
      <c r="G23" s="416"/>
      <c r="H23" s="416"/>
      <c r="I23" s="417"/>
      <c r="J23" s="383"/>
      <c r="K23" s="384"/>
      <c r="L23" s="384"/>
      <c r="M23" s="384"/>
      <c r="N23" s="384"/>
      <c r="O23" s="385"/>
      <c r="P23" s="383"/>
      <c r="Q23" s="384"/>
      <c r="R23" s="384"/>
      <c r="S23" s="384"/>
      <c r="T23" s="384"/>
      <c r="U23" s="385"/>
      <c r="V23" s="383"/>
      <c r="W23" s="384"/>
      <c r="X23" s="384"/>
      <c r="Y23" s="384"/>
      <c r="Z23" s="384"/>
      <c r="AA23" s="385"/>
      <c r="AB23" s="401"/>
      <c r="AC23" s="402"/>
      <c r="AD23" s="402"/>
      <c r="AE23" s="402"/>
      <c r="AF23" s="402"/>
      <c r="AG23" s="404"/>
      <c r="AH23" s="392"/>
      <c r="AI23" s="393"/>
      <c r="AJ23" s="393"/>
      <c r="AK23" s="393"/>
      <c r="AL23" s="393"/>
      <c r="AM23" s="394"/>
      <c r="AN23" s="55"/>
      <c r="AO23" s="446"/>
      <c r="AP23" s="447"/>
      <c r="AQ23" s="447"/>
      <c r="AR23" s="447"/>
      <c r="AS23" s="447"/>
      <c r="AT23" s="448"/>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c r="BY23" s="55"/>
      <c r="BZ23" s="55"/>
      <c r="CA23" s="55"/>
      <c r="CB23" s="55"/>
    </row>
    <row r="24" spans="1:80" x14ac:dyDescent="0.25">
      <c r="A24" s="55"/>
      <c r="B24" s="423"/>
      <c r="C24" s="423"/>
      <c r="D24" s="424"/>
      <c r="E24" s="415"/>
      <c r="F24" s="416"/>
      <c r="G24" s="416"/>
      <c r="H24" s="416"/>
      <c r="I24" s="417"/>
      <c r="J24" s="383" t="str">
        <f ca="1">IF(AND('MAPA DE RIESGO'!$I$34="Media",'MAPA DE RIESGO'!$M$34="Leve"),CONCATENATE("R",'MAPA DE RIESGO'!$B$34),"")</f>
        <v/>
      </c>
      <c r="K24" s="384"/>
      <c r="L24" s="384" t="str">
        <f ca="1">IF(AND('MAPA DE RIESGO'!$I$40="Media",'MAPA DE RIESGO'!$M$40="Leve"),CONCATENATE("R",'MAPA DE RIESGO'!$B$40),"")</f>
        <v/>
      </c>
      <c r="M24" s="384"/>
      <c r="N24" s="384" t="str">
        <f ca="1">IF(AND('MAPA DE RIESGO'!$I$46="Media",'MAPA DE RIESGO'!$M$46="Leve"),CONCATENATE("R",'MAPA DE RIESGO'!$B$46),"")</f>
        <v/>
      </c>
      <c r="O24" s="385"/>
      <c r="P24" s="383" t="str">
        <f ca="1">IF(AND('MAPA DE RIESGO'!$I$34="Media",'MAPA DE RIESGO'!$M$34="Menor"),CONCATENATE("R",'MAPA DE RIESGO'!$B$34),"")</f>
        <v/>
      </c>
      <c r="Q24" s="384"/>
      <c r="R24" s="384" t="str">
        <f ca="1">IF(AND('MAPA DE RIESGO'!$I$40="Media",'MAPA DE RIESGO'!$M$40="Menor"),CONCATENATE("R",'MAPA DE RIESGO'!$B$40),"")</f>
        <v/>
      </c>
      <c r="S24" s="384"/>
      <c r="T24" s="384" t="str">
        <f ca="1">IF(AND('MAPA DE RIESGO'!$I$46="Media",'MAPA DE RIESGO'!$M$46="Menor"),CONCATENATE("R",'MAPA DE RIESGO'!$B$46),"")</f>
        <v/>
      </c>
      <c r="U24" s="385"/>
      <c r="V24" s="383" t="str">
        <f ca="1">IF(AND('MAPA DE RIESGO'!$I$34="Media",'MAPA DE RIESGO'!$M$34="Moderado"),CONCATENATE("R",'MAPA DE RIESGO'!$B$34),"")</f>
        <v/>
      </c>
      <c r="W24" s="384"/>
      <c r="X24" s="384" t="str">
        <f ca="1">IF(AND('MAPA DE RIESGO'!$I$40="Media",'MAPA DE RIESGO'!$M$40="Moderado"),CONCATENATE("R",'MAPA DE RIESGO'!$B$40),"")</f>
        <v/>
      </c>
      <c r="Y24" s="384"/>
      <c r="Z24" s="384" t="str">
        <f ca="1">IF(AND('MAPA DE RIESGO'!$I$46="Media",'MAPA DE RIESGO'!$M$46="Moderado"),CONCATENATE("R",'MAPA DE RIESGO'!$B$46),"")</f>
        <v/>
      </c>
      <c r="AA24" s="385"/>
      <c r="AB24" s="401" t="str">
        <f ca="1">IF(AND('MAPA DE RIESGO'!$I$34="Media",'MAPA DE RIESGO'!$M$34="Mayor"),CONCATENATE("R",'MAPA DE RIESGO'!$B$34),"")</f>
        <v/>
      </c>
      <c r="AC24" s="402"/>
      <c r="AD24" s="403" t="str">
        <f ca="1">IF(AND('MAPA DE RIESGO'!$I$40="Media",'MAPA DE RIESGO'!$M$40="Mayor"),CONCATENATE("R",'MAPA DE RIESGO'!$B$40),"")</f>
        <v/>
      </c>
      <c r="AE24" s="403"/>
      <c r="AF24" s="403" t="str">
        <f ca="1">IF(AND('MAPA DE RIESGO'!$I$46="Media",'MAPA DE RIESGO'!$M$46="Mayor"),CONCATENATE("R",'MAPA DE RIESGO'!$B$46),"")</f>
        <v/>
      </c>
      <c r="AG24" s="404"/>
      <c r="AH24" s="392" t="str">
        <f ca="1">IF(AND('MAPA DE RIESGO'!$I$34="Media",'MAPA DE RIESGO'!$M$34="Catastrófico"),CONCATENATE("R",'MAPA DE RIESGO'!$B$34),"")</f>
        <v/>
      </c>
      <c r="AI24" s="393"/>
      <c r="AJ24" s="393" t="str">
        <f ca="1">IF(AND('MAPA DE RIESGO'!$I$40="Media",'MAPA DE RIESGO'!$M$40="Catastrófico"),CONCATENATE("R",'MAPA DE RIESGO'!$B$40),"")</f>
        <v/>
      </c>
      <c r="AK24" s="393"/>
      <c r="AL24" s="393" t="str">
        <f ca="1">IF(AND('MAPA DE RIESGO'!$I$46="Media",'MAPA DE RIESGO'!$M$46="Catastrófico"),CONCATENATE("R",'MAPA DE RIESGO'!$B$46),"")</f>
        <v/>
      </c>
      <c r="AM24" s="394"/>
      <c r="AN24" s="55"/>
      <c r="AO24" s="446"/>
      <c r="AP24" s="447"/>
      <c r="AQ24" s="447"/>
      <c r="AR24" s="447"/>
      <c r="AS24" s="447"/>
      <c r="AT24" s="448"/>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c r="BY24" s="55"/>
      <c r="BZ24" s="55"/>
      <c r="CA24" s="55"/>
      <c r="CB24" s="55"/>
    </row>
    <row r="25" spans="1:80" x14ac:dyDescent="0.25">
      <c r="A25" s="55"/>
      <c r="B25" s="423"/>
      <c r="C25" s="423"/>
      <c r="D25" s="424"/>
      <c r="E25" s="415"/>
      <c r="F25" s="416"/>
      <c r="G25" s="416"/>
      <c r="H25" s="416"/>
      <c r="I25" s="417"/>
      <c r="J25" s="383"/>
      <c r="K25" s="384"/>
      <c r="L25" s="384"/>
      <c r="M25" s="384"/>
      <c r="N25" s="384"/>
      <c r="O25" s="385"/>
      <c r="P25" s="383"/>
      <c r="Q25" s="384"/>
      <c r="R25" s="384"/>
      <c r="S25" s="384"/>
      <c r="T25" s="384"/>
      <c r="U25" s="385"/>
      <c r="V25" s="383"/>
      <c r="W25" s="384"/>
      <c r="X25" s="384"/>
      <c r="Y25" s="384"/>
      <c r="Z25" s="384"/>
      <c r="AA25" s="385"/>
      <c r="AB25" s="401"/>
      <c r="AC25" s="402"/>
      <c r="AD25" s="403"/>
      <c r="AE25" s="403"/>
      <c r="AF25" s="403"/>
      <c r="AG25" s="404"/>
      <c r="AH25" s="392"/>
      <c r="AI25" s="393"/>
      <c r="AJ25" s="393"/>
      <c r="AK25" s="393"/>
      <c r="AL25" s="393"/>
      <c r="AM25" s="394"/>
      <c r="AN25" s="55"/>
      <c r="AO25" s="446"/>
      <c r="AP25" s="447"/>
      <c r="AQ25" s="447"/>
      <c r="AR25" s="447"/>
      <c r="AS25" s="447"/>
      <c r="AT25" s="448"/>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c r="BY25" s="55"/>
      <c r="BZ25" s="55"/>
      <c r="CA25" s="55"/>
      <c r="CB25" s="55"/>
    </row>
    <row r="26" spans="1:80" x14ac:dyDescent="0.25">
      <c r="A26" s="55"/>
      <c r="B26" s="423"/>
      <c r="C26" s="423"/>
      <c r="D26" s="424"/>
      <c r="E26" s="415"/>
      <c r="F26" s="416"/>
      <c r="G26" s="416"/>
      <c r="H26" s="416"/>
      <c r="I26" s="417"/>
      <c r="J26" s="383" t="str">
        <f ca="1">IF(AND('MAPA DE RIESGO'!$I$52="Media",'MAPA DE RIESGO'!$M$52="Leve"),CONCATENATE("R",'MAPA DE RIESGO'!$B$52),"")</f>
        <v/>
      </c>
      <c r="K26" s="384"/>
      <c r="L26" s="384" t="str">
        <f ca="1">IF(AND('MAPA DE RIESGO'!$I$58="Media",'MAPA DE RIESGO'!$M$58="Leve"),CONCATENATE("R",'MAPA DE RIESGO'!$B$58),"")</f>
        <v/>
      </c>
      <c r="M26" s="384"/>
      <c r="N26" s="384" t="str">
        <f ca="1">IF(AND('MAPA DE RIESGO'!$I$64="Media",'MAPA DE RIESGO'!$M$64="Leve"),CONCATENATE("R",'MAPA DE RIESGO'!$B$64),"")</f>
        <v/>
      </c>
      <c r="O26" s="385"/>
      <c r="P26" s="383" t="str">
        <f ca="1">IF(AND('MAPA DE RIESGO'!$I$52="Media",'MAPA DE RIESGO'!$M$52="Menor"),CONCATENATE("R",'MAPA DE RIESGO'!$B$52),"")</f>
        <v/>
      </c>
      <c r="Q26" s="384"/>
      <c r="R26" s="384" t="str">
        <f ca="1">IF(AND('MAPA DE RIESGO'!$I$58="Media",'MAPA DE RIESGO'!$M$58="Menor"),CONCATENATE("R",'MAPA DE RIESGO'!$B$58),"")</f>
        <v/>
      </c>
      <c r="S26" s="384"/>
      <c r="T26" s="384" t="str">
        <f ca="1">IF(AND('MAPA DE RIESGO'!$I$64="Media",'MAPA DE RIESGO'!$M$64="Menor"),CONCATENATE("R",'MAPA DE RIESGO'!$B$64),"")</f>
        <v/>
      </c>
      <c r="U26" s="385"/>
      <c r="V26" s="383" t="str">
        <f ca="1">IF(AND('MAPA DE RIESGO'!$I$52="Media",'MAPA DE RIESGO'!$M$52="Moderado"),CONCATENATE("R",'MAPA DE RIESGO'!$B$52),"")</f>
        <v/>
      </c>
      <c r="W26" s="384"/>
      <c r="X26" s="384" t="str">
        <f ca="1">IF(AND('MAPA DE RIESGO'!$I$58="Media",'MAPA DE RIESGO'!$M$58="Moderado"),CONCATENATE("R",'MAPA DE RIESGO'!$B$58),"")</f>
        <v/>
      </c>
      <c r="Y26" s="384"/>
      <c r="Z26" s="384" t="str">
        <f ca="1">IF(AND('MAPA DE RIESGO'!$I$64="Media",'MAPA DE RIESGO'!$M$64="Moderado"),CONCATENATE("R",'MAPA DE RIESGO'!$B$64),"")</f>
        <v/>
      </c>
      <c r="AA26" s="385"/>
      <c r="AB26" s="401" t="str">
        <f ca="1">IF(AND('MAPA DE RIESGO'!$I$52="Media",'MAPA DE RIESGO'!$M$52="Mayor"),CONCATENATE("R",'MAPA DE RIESGO'!$B$52),"")</f>
        <v/>
      </c>
      <c r="AC26" s="402"/>
      <c r="AD26" s="403" t="str">
        <f ca="1">IF(AND('MAPA DE RIESGO'!$I$58="Media",'MAPA DE RIESGO'!$M$58="Mayor"),CONCATENATE("R",'MAPA DE RIESGO'!$B$58),"")</f>
        <v/>
      </c>
      <c r="AE26" s="403"/>
      <c r="AF26" s="403" t="str">
        <f ca="1">IF(AND('MAPA DE RIESGO'!$I$64="Media",'MAPA DE RIESGO'!$M$64="Mayor"),CONCATENATE("R",'MAPA DE RIESGO'!$B$64),"")</f>
        <v/>
      </c>
      <c r="AG26" s="404"/>
      <c r="AH26" s="392" t="str">
        <f ca="1">IF(AND('MAPA DE RIESGO'!$I$52="Media",'MAPA DE RIESGO'!$M$52="Catastrófico"),CONCATENATE("R",'MAPA DE RIESGO'!$B$52),"")</f>
        <v/>
      </c>
      <c r="AI26" s="393"/>
      <c r="AJ26" s="393" t="str">
        <f ca="1">IF(AND('MAPA DE RIESGO'!$I$58="Media",'MAPA DE RIESGO'!$M$58="Catastrófico"),CONCATENATE("R",'MAPA DE RIESGO'!$B$58),"")</f>
        <v/>
      </c>
      <c r="AK26" s="393"/>
      <c r="AL26" s="393" t="str">
        <f ca="1">IF(AND('MAPA DE RIESGO'!$I$64="Media",'MAPA DE RIESGO'!$M$64="Catastrófico"),CONCATENATE("R",'MAPA DE RIESGO'!$B$64),"")</f>
        <v/>
      </c>
      <c r="AM26" s="394"/>
      <c r="AN26" s="55"/>
      <c r="AO26" s="446"/>
      <c r="AP26" s="447"/>
      <c r="AQ26" s="447"/>
      <c r="AR26" s="447"/>
      <c r="AS26" s="447"/>
      <c r="AT26" s="448"/>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c r="BY26" s="55"/>
      <c r="BZ26" s="55"/>
      <c r="CA26" s="55"/>
      <c r="CB26" s="55"/>
    </row>
    <row r="27" spans="1:80" x14ac:dyDescent="0.25">
      <c r="A27" s="55"/>
      <c r="B27" s="423"/>
      <c r="C27" s="423"/>
      <c r="D27" s="424"/>
      <c r="E27" s="415"/>
      <c r="F27" s="416"/>
      <c r="G27" s="416"/>
      <c r="H27" s="416"/>
      <c r="I27" s="417"/>
      <c r="J27" s="383"/>
      <c r="K27" s="384"/>
      <c r="L27" s="384"/>
      <c r="M27" s="384"/>
      <c r="N27" s="384"/>
      <c r="O27" s="385"/>
      <c r="P27" s="383"/>
      <c r="Q27" s="384"/>
      <c r="R27" s="384"/>
      <c r="S27" s="384"/>
      <c r="T27" s="384"/>
      <c r="U27" s="385"/>
      <c r="V27" s="383"/>
      <c r="W27" s="384"/>
      <c r="X27" s="384"/>
      <c r="Y27" s="384"/>
      <c r="Z27" s="384"/>
      <c r="AA27" s="385"/>
      <c r="AB27" s="401"/>
      <c r="AC27" s="402"/>
      <c r="AD27" s="403"/>
      <c r="AE27" s="403"/>
      <c r="AF27" s="403"/>
      <c r="AG27" s="404"/>
      <c r="AH27" s="392"/>
      <c r="AI27" s="393"/>
      <c r="AJ27" s="393"/>
      <c r="AK27" s="393"/>
      <c r="AL27" s="393"/>
      <c r="AM27" s="394"/>
      <c r="AN27" s="55"/>
      <c r="AO27" s="446"/>
      <c r="AP27" s="447"/>
      <c r="AQ27" s="447"/>
      <c r="AR27" s="447"/>
      <c r="AS27" s="447"/>
      <c r="AT27" s="448"/>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c r="BY27" s="55"/>
      <c r="BZ27" s="55"/>
      <c r="CA27" s="55"/>
      <c r="CB27" s="55"/>
    </row>
    <row r="28" spans="1:80" x14ac:dyDescent="0.25">
      <c r="A28" s="55"/>
      <c r="B28" s="423"/>
      <c r="C28" s="423"/>
      <c r="D28" s="424"/>
      <c r="E28" s="415"/>
      <c r="F28" s="416"/>
      <c r="G28" s="416"/>
      <c r="H28" s="416"/>
      <c r="I28" s="417"/>
      <c r="J28" s="383" t="str">
        <f ca="1">IF(AND('MAPA DE RIESGO'!$I$70="Media",'MAPA DE RIESGO'!$M$70="Leve"),CONCATENATE("R",'MAPA DE RIESGO'!$B$70),"")</f>
        <v/>
      </c>
      <c r="K28" s="384"/>
      <c r="L28" s="384" t="str">
        <f>IF(AND('MAPA DE RIESGO'!$I$76="Media",'MAPA DE RIESGO'!$M$76="Leve"),CONCATENATE("R",'MAPA DE RIESGO'!$B$76),"")</f>
        <v/>
      </c>
      <c r="M28" s="384"/>
      <c r="N28" s="384" t="str">
        <f>IF(AND('MAPA DE RIESGO'!$I$82="Media",'MAPA DE RIESGO'!$M$82="Leve"),CONCATENATE("R",'MAPA DE RIESGO'!$B$82),"")</f>
        <v/>
      </c>
      <c r="O28" s="385"/>
      <c r="P28" s="383" t="str">
        <f ca="1">IF(AND('MAPA DE RIESGO'!$I$70="Media",'MAPA DE RIESGO'!$M$70="Menor"),CONCATENATE("R",'MAPA DE RIESGO'!$B$70),"")</f>
        <v/>
      </c>
      <c r="Q28" s="384"/>
      <c r="R28" s="384" t="str">
        <f>IF(AND('MAPA DE RIESGO'!$I$76="Media",'MAPA DE RIESGO'!$M$76="Menor"),CONCATENATE("R",'MAPA DE RIESGO'!$B$76),"")</f>
        <v/>
      </c>
      <c r="S28" s="384"/>
      <c r="T28" s="384" t="str">
        <f>IF(AND('MAPA DE RIESGO'!$I$82="Media",'MAPA DE RIESGO'!$M$82="Menor"),CONCATENATE("R",'MAPA DE RIESGO'!$B$82),"")</f>
        <v/>
      </c>
      <c r="U28" s="385"/>
      <c r="V28" s="383" t="str">
        <f ca="1">IF(AND('MAPA DE RIESGO'!$I$70="Media",'MAPA DE RIESGO'!$M$70="Moderado"),CONCATENATE("R",'MAPA DE RIESGO'!$B$70),"")</f>
        <v/>
      </c>
      <c r="W28" s="384"/>
      <c r="X28" s="384" t="str">
        <f>IF(AND('MAPA DE RIESGO'!$I$76="Media",'MAPA DE RIESGO'!$M$76="Moderado"),CONCATENATE("R",'MAPA DE RIESGO'!$B$76),"")</f>
        <v/>
      </c>
      <c r="Y28" s="384"/>
      <c r="Z28" s="384" t="str">
        <f>IF(AND('MAPA DE RIESGO'!$I$82="Media",'MAPA DE RIESGO'!$M$82="Moderado"),CONCATENATE("R",'MAPA DE RIESGO'!$B$82),"")</f>
        <v/>
      </c>
      <c r="AA28" s="385"/>
      <c r="AB28" s="401" t="str">
        <f ca="1">IF(AND('MAPA DE RIESGO'!$I$70="Media",'MAPA DE RIESGO'!$M$70="Mayor"),CONCATENATE("R",'MAPA DE RIESGO'!$B$70),"")</f>
        <v/>
      </c>
      <c r="AC28" s="402"/>
      <c r="AD28" s="403" t="str">
        <f>IF(AND('MAPA DE RIESGO'!$I$76="Media",'MAPA DE RIESGO'!$M$76="Mayor"),CONCATENATE("R",'MAPA DE RIESGO'!$B$76),"")</f>
        <v/>
      </c>
      <c r="AE28" s="403"/>
      <c r="AF28" s="403" t="str">
        <f>IF(AND('MAPA DE RIESGO'!$I$82="Media",'MAPA DE RIESGO'!$M$82="Mayor"),CONCATENATE("R",'MAPA DE RIESGO'!$B$82),"")</f>
        <v/>
      </c>
      <c r="AG28" s="404"/>
      <c r="AH28" s="392" t="str">
        <f ca="1">IF(AND('MAPA DE RIESGO'!$I$70="Media",'MAPA DE RIESGO'!$M$70="Catastrófico"),CONCATENATE("R",'MAPA DE RIESGO'!$B$70),"")</f>
        <v/>
      </c>
      <c r="AI28" s="393"/>
      <c r="AJ28" s="393" t="str">
        <f>IF(AND('MAPA DE RIESGO'!$I$76="Media",'MAPA DE RIESGO'!$M$76="Catastrófico"),CONCATENATE("R",'MAPA DE RIESGO'!$B$76),"")</f>
        <v/>
      </c>
      <c r="AK28" s="393"/>
      <c r="AL28" s="393" t="str">
        <f>IF(AND('MAPA DE RIESGO'!$I$82="Media",'MAPA DE RIESGO'!$M$82="Catastrófico"),CONCATENATE("R",'MAPA DE RIESGO'!$B$82),"")</f>
        <v/>
      </c>
      <c r="AM28" s="394"/>
      <c r="AN28" s="55"/>
      <c r="AO28" s="446"/>
      <c r="AP28" s="447"/>
      <c r="AQ28" s="447"/>
      <c r="AR28" s="447"/>
      <c r="AS28" s="447"/>
      <c r="AT28" s="448"/>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c r="BY28" s="55"/>
      <c r="BZ28" s="55"/>
      <c r="CA28" s="55"/>
      <c r="CB28" s="55"/>
    </row>
    <row r="29" spans="1:80" ht="15.75" thickBot="1" x14ac:dyDescent="0.3">
      <c r="A29" s="55"/>
      <c r="B29" s="423"/>
      <c r="C29" s="423"/>
      <c r="D29" s="424"/>
      <c r="E29" s="418"/>
      <c r="F29" s="419"/>
      <c r="G29" s="419"/>
      <c r="H29" s="419"/>
      <c r="I29" s="420"/>
      <c r="J29" s="383"/>
      <c r="K29" s="384"/>
      <c r="L29" s="384"/>
      <c r="M29" s="384"/>
      <c r="N29" s="384"/>
      <c r="O29" s="385"/>
      <c r="P29" s="386"/>
      <c r="Q29" s="387"/>
      <c r="R29" s="387"/>
      <c r="S29" s="387"/>
      <c r="T29" s="387"/>
      <c r="U29" s="388"/>
      <c r="V29" s="386"/>
      <c r="W29" s="387"/>
      <c r="X29" s="387"/>
      <c r="Y29" s="387"/>
      <c r="Z29" s="387"/>
      <c r="AA29" s="388"/>
      <c r="AB29" s="405"/>
      <c r="AC29" s="406"/>
      <c r="AD29" s="406"/>
      <c r="AE29" s="406"/>
      <c r="AF29" s="406"/>
      <c r="AG29" s="407"/>
      <c r="AH29" s="395"/>
      <c r="AI29" s="396"/>
      <c r="AJ29" s="396"/>
      <c r="AK29" s="396"/>
      <c r="AL29" s="396"/>
      <c r="AM29" s="397"/>
      <c r="AN29" s="55"/>
      <c r="AO29" s="449"/>
      <c r="AP29" s="450"/>
      <c r="AQ29" s="450"/>
      <c r="AR29" s="450"/>
      <c r="AS29" s="450"/>
      <c r="AT29" s="451"/>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c r="BY29" s="55"/>
      <c r="BZ29" s="55"/>
      <c r="CA29" s="55"/>
      <c r="CB29" s="55"/>
    </row>
    <row r="30" spans="1:80" x14ac:dyDescent="0.25">
      <c r="A30" s="55"/>
      <c r="B30" s="423"/>
      <c r="C30" s="423"/>
      <c r="D30" s="424"/>
      <c r="E30" s="412" t="s">
        <v>105</v>
      </c>
      <c r="F30" s="413"/>
      <c r="G30" s="413"/>
      <c r="H30" s="413"/>
      <c r="I30" s="413"/>
      <c r="J30" s="380" t="str">
        <f ca="1">IF(AND('MAPA DE RIESGO'!$I$16="Baja",'MAPA DE RIESGO'!$M$16="Leve"),CONCATENATE("R",'MAPA DE RIESGO'!$B$16),"")</f>
        <v/>
      </c>
      <c r="K30" s="381"/>
      <c r="L30" s="381" t="str">
        <f ca="1">IF(AND('MAPA DE RIESGO'!$I$22="Baja",'MAPA DE RIESGO'!$M$22="Leve"),CONCATENATE("R",'MAPA DE RIESGO'!$B$22),"")</f>
        <v/>
      </c>
      <c r="M30" s="381"/>
      <c r="N30" s="381" t="str">
        <f ca="1">IF(AND('MAPA DE RIESGO'!$I$28="Baja",'MAPA DE RIESGO'!$M$28="Leve"),CONCATENATE("R",'MAPA DE RIESGO'!$B$28),"")</f>
        <v/>
      </c>
      <c r="O30" s="382"/>
      <c r="P30" s="390" t="str">
        <f ca="1">IF(AND('MAPA DE RIESGO'!$I$16="Baja",'MAPA DE RIESGO'!$M$16="Menor"),CONCATENATE("R",'MAPA DE RIESGO'!$B$16),"")</f>
        <v/>
      </c>
      <c r="Q30" s="390"/>
      <c r="R30" s="390" t="str">
        <f ca="1">IF(AND('MAPA DE RIESGO'!$I$22="Baja",'MAPA DE RIESGO'!$M$22="Menor"),CONCATENATE("R",'MAPA DE RIESGO'!$B$22),"")</f>
        <v/>
      </c>
      <c r="S30" s="390"/>
      <c r="T30" s="390" t="str">
        <f ca="1">IF(AND('MAPA DE RIESGO'!$I$28="Baja",'MAPA DE RIESGO'!$M$28="Menor"),CONCATENATE("R",'MAPA DE RIESGO'!$B$28),"")</f>
        <v/>
      </c>
      <c r="U30" s="391"/>
      <c r="V30" s="389" t="str">
        <f ca="1">IF(AND('MAPA DE RIESGO'!$I$16="Baja",'MAPA DE RIESGO'!$M$16="Moderado"),CONCATENATE("R",'MAPA DE RIESGO'!$B$16),"")</f>
        <v/>
      </c>
      <c r="W30" s="390"/>
      <c r="X30" s="390" t="str">
        <f ca="1">IF(AND('MAPA DE RIESGO'!$I$22="Baja",'MAPA DE RIESGO'!$M$22="Moderado"),CONCATENATE("R",'MAPA DE RIESGO'!$B$22),"")</f>
        <v/>
      </c>
      <c r="Y30" s="390"/>
      <c r="Z30" s="390" t="str">
        <f ca="1">IF(AND('MAPA DE RIESGO'!$I$28="Baja",'MAPA DE RIESGO'!$M$28="Moderado"),CONCATENATE("R",'MAPA DE RIESGO'!$B$28),"")</f>
        <v/>
      </c>
      <c r="AA30" s="391"/>
      <c r="AB30" s="408" t="str">
        <f ca="1">IF(AND('MAPA DE RIESGO'!$I$16="Baja",'MAPA DE RIESGO'!$M$16="Mayor"),CONCATENATE("R",'MAPA DE RIESGO'!$B$16),"")</f>
        <v/>
      </c>
      <c r="AC30" s="409"/>
      <c r="AD30" s="409" t="str">
        <f ca="1">IF(AND('MAPA DE RIESGO'!$I$22="Baja",'MAPA DE RIESGO'!$M$22="Mayor"),CONCATENATE("R",'MAPA DE RIESGO'!$B$22),"")</f>
        <v/>
      </c>
      <c r="AE30" s="409"/>
      <c r="AF30" s="409" t="str">
        <f ca="1">IF(AND('MAPA DE RIESGO'!$I$28="Baja",'MAPA DE RIESGO'!$M$28="Mayor"),CONCATENATE("R",'MAPA DE RIESGO'!$B$28),"")</f>
        <v/>
      </c>
      <c r="AG30" s="410"/>
      <c r="AH30" s="398" t="str">
        <f ca="1">IF(AND('MAPA DE RIESGO'!$I$16="Baja",'MAPA DE RIESGO'!$M$16="Catastrófico"),CONCATENATE("R",'MAPA DE RIESGO'!$B$16),"")</f>
        <v/>
      </c>
      <c r="AI30" s="399"/>
      <c r="AJ30" s="399" t="str">
        <f ca="1">IF(AND('MAPA DE RIESGO'!$I$22="Baja",'MAPA DE RIESGO'!$M$22="Catastrófico"),CONCATENATE("R",'MAPA DE RIESGO'!$B$22),"")</f>
        <v/>
      </c>
      <c r="AK30" s="399"/>
      <c r="AL30" s="399" t="str">
        <f ca="1">IF(AND('MAPA DE RIESGO'!$I$28="Baja",'MAPA DE RIESGO'!$M$28="Catastrófico"),CONCATENATE("R",'MAPA DE RIESGO'!$B$28),"")</f>
        <v/>
      </c>
      <c r="AM30" s="400"/>
      <c r="AN30" s="55"/>
      <c r="AO30" s="452" t="s">
        <v>74</v>
      </c>
      <c r="AP30" s="453"/>
      <c r="AQ30" s="453"/>
      <c r="AR30" s="453"/>
      <c r="AS30" s="453"/>
      <c r="AT30" s="454"/>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c r="BY30" s="55"/>
      <c r="BZ30" s="55"/>
      <c r="CA30" s="55"/>
      <c r="CB30" s="55"/>
    </row>
    <row r="31" spans="1:80" x14ac:dyDescent="0.25">
      <c r="A31" s="55"/>
      <c r="B31" s="423"/>
      <c r="C31" s="423"/>
      <c r="D31" s="424"/>
      <c r="E31" s="415"/>
      <c r="F31" s="416"/>
      <c r="G31" s="416"/>
      <c r="H31" s="416"/>
      <c r="I31" s="421"/>
      <c r="J31" s="374"/>
      <c r="K31" s="375"/>
      <c r="L31" s="375"/>
      <c r="M31" s="375"/>
      <c r="N31" s="375"/>
      <c r="O31" s="376"/>
      <c r="P31" s="384"/>
      <c r="Q31" s="384"/>
      <c r="R31" s="384"/>
      <c r="S31" s="384"/>
      <c r="T31" s="384"/>
      <c r="U31" s="385"/>
      <c r="V31" s="383"/>
      <c r="W31" s="384"/>
      <c r="X31" s="384"/>
      <c r="Y31" s="384"/>
      <c r="Z31" s="384"/>
      <c r="AA31" s="385"/>
      <c r="AB31" s="401"/>
      <c r="AC31" s="402"/>
      <c r="AD31" s="402"/>
      <c r="AE31" s="402"/>
      <c r="AF31" s="402"/>
      <c r="AG31" s="404"/>
      <c r="AH31" s="392"/>
      <c r="AI31" s="393"/>
      <c r="AJ31" s="393"/>
      <c r="AK31" s="393"/>
      <c r="AL31" s="393"/>
      <c r="AM31" s="394"/>
      <c r="AN31" s="55"/>
      <c r="AO31" s="455"/>
      <c r="AP31" s="456"/>
      <c r="AQ31" s="456"/>
      <c r="AR31" s="456"/>
      <c r="AS31" s="456"/>
      <c r="AT31" s="457"/>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c r="BY31" s="55"/>
      <c r="BZ31" s="55"/>
      <c r="CA31" s="55"/>
      <c r="CB31" s="55"/>
    </row>
    <row r="32" spans="1:80" x14ac:dyDescent="0.25">
      <c r="A32" s="55"/>
      <c r="B32" s="423"/>
      <c r="C32" s="423"/>
      <c r="D32" s="424"/>
      <c r="E32" s="415"/>
      <c r="F32" s="416"/>
      <c r="G32" s="416"/>
      <c r="H32" s="416"/>
      <c r="I32" s="421"/>
      <c r="J32" s="374" t="str">
        <f ca="1">IF(AND('MAPA DE RIESGO'!$I$34="Baja",'MAPA DE RIESGO'!$M$34="Leve"),CONCATENATE("R",'MAPA DE RIESGO'!$B$34),"")</f>
        <v/>
      </c>
      <c r="K32" s="375"/>
      <c r="L32" s="375" t="str">
        <f ca="1">IF(AND('MAPA DE RIESGO'!$I$40="Baja",'MAPA DE RIESGO'!$M$40="Leve"),CONCATENATE("R",'MAPA DE RIESGO'!$B$40),"")</f>
        <v/>
      </c>
      <c r="M32" s="375"/>
      <c r="N32" s="375" t="str">
        <f ca="1">IF(AND('MAPA DE RIESGO'!$I$46="Baja",'MAPA DE RIESGO'!$M$46="Leve"),CONCATENATE("R",'MAPA DE RIESGO'!$B$46),"")</f>
        <v/>
      </c>
      <c r="O32" s="376"/>
      <c r="P32" s="384" t="str">
        <f ca="1">IF(AND('MAPA DE RIESGO'!$I$34="Baja",'MAPA DE RIESGO'!$M$34="Menor"),CONCATENATE("R",'MAPA DE RIESGO'!$B$34),"")</f>
        <v/>
      </c>
      <c r="Q32" s="384"/>
      <c r="R32" s="384" t="str">
        <f ca="1">IF(AND('MAPA DE RIESGO'!$I$40="Baja",'MAPA DE RIESGO'!$M$40="Menor"),CONCATENATE("R",'MAPA DE RIESGO'!$B$40),"")</f>
        <v/>
      </c>
      <c r="S32" s="384"/>
      <c r="T32" s="384" t="str">
        <f ca="1">IF(AND('MAPA DE RIESGO'!$I$46="Baja",'MAPA DE RIESGO'!$M$46="Menor"),CONCATENATE("R",'MAPA DE RIESGO'!$B$46),"")</f>
        <v/>
      </c>
      <c r="U32" s="385"/>
      <c r="V32" s="383" t="str">
        <f ca="1">IF(AND('MAPA DE RIESGO'!$I$34="Baja",'MAPA DE RIESGO'!$M$34="Moderado"),CONCATENATE("R",'MAPA DE RIESGO'!$B$34),"")</f>
        <v/>
      </c>
      <c r="W32" s="384"/>
      <c r="X32" s="384" t="str">
        <f ca="1">IF(AND('MAPA DE RIESGO'!$I$40="Baja",'MAPA DE RIESGO'!$M$40="Moderado"),CONCATENATE("R",'MAPA DE RIESGO'!$B$40),"")</f>
        <v/>
      </c>
      <c r="Y32" s="384"/>
      <c r="Z32" s="384" t="str">
        <f ca="1">IF(AND('MAPA DE RIESGO'!$I$46="Baja",'MAPA DE RIESGO'!$M$46="Moderado"),CONCATENATE("R",'MAPA DE RIESGO'!$B$46),"")</f>
        <v/>
      </c>
      <c r="AA32" s="385"/>
      <c r="AB32" s="401" t="str">
        <f ca="1">IF(AND('MAPA DE RIESGO'!$I$34="Baja",'MAPA DE RIESGO'!$M$34="Mayor"),CONCATENATE("R",'MAPA DE RIESGO'!$B$34),"")</f>
        <v/>
      </c>
      <c r="AC32" s="402"/>
      <c r="AD32" s="403" t="str">
        <f ca="1">IF(AND('MAPA DE RIESGO'!$I$40="Baja",'MAPA DE RIESGO'!$M$40="Mayor"),CONCATENATE("R",'MAPA DE RIESGO'!$B$40),"")</f>
        <v/>
      </c>
      <c r="AE32" s="403"/>
      <c r="AF32" s="403" t="str">
        <f ca="1">IF(AND('MAPA DE RIESGO'!$I$46="Baja",'MAPA DE RIESGO'!$M$46="Mayor"),CONCATENATE("R",'MAPA DE RIESGO'!$B$46),"")</f>
        <v/>
      </c>
      <c r="AG32" s="404"/>
      <c r="AH32" s="392" t="str">
        <f ca="1">IF(AND('MAPA DE RIESGO'!$I$34="Baja",'MAPA DE RIESGO'!$M$34="Catastrófico"),CONCATENATE("R",'MAPA DE RIESGO'!$B$34),"")</f>
        <v/>
      </c>
      <c r="AI32" s="393"/>
      <c r="AJ32" s="393" t="str">
        <f ca="1">IF(AND('MAPA DE RIESGO'!$I$40="Baja",'MAPA DE RIESGO'!$M$40="Catastrófico"),CONCATENATE("R",'MAPA DE RIESGO'!$B$40),"")</f>
        <v/>
      </c>
      <c r="AK32" s="393"/>
      <c r="AL32" s="393" t="str">
        <f ca="1">IF(AND('MAPA DE RIESGO'!$I$46="Baja",'MAPA DE RIESGO'!$M$46="Catastrófico"),CONCATENATE("R",'MAPA DE RIESGO'!$B$46),"")</f>
        <v/>
      </c>
      <c r="AM32" s="394"/>
      <c r="AN32" s="55"/>
      <c r="AO32" s="455"/>
      <c r="AP32" s="456"/>
      <c r="AQ32" s="456"/>
      <c r="AR32" s="456"/>
      <c r="AS32" s="456"/>
      <c r="AT32" s="457"/>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c r="BY32" s="55"/>
      <c r="BZ32" s="55"/>
      <c r="CA32" s="55"/>
      <c r="CB32" s="55"/>
    </row>
    <row r="33" spans="1:80" x14ac:dyDescent="0.25">
      <c r="A33" s="55"/>
      <c r="B33" s="423"/>
      <c r="C33" s="423"/>
      <c r="D33" s="424"/>
      <c r="E33" s="415"/>
      <c r="F33" s="416"/>
      <c r="G33" s="416"/>
      <c r="H33" s="416"/>
      <c r="I33" s="421"/>
      <c r="J33" s="374"/>
      <c r="K33" s="375"/>
      <c r="L33" s="375"/>
      <c r="M33" s="375"/>
      <c r="N33" s="375"/>
      <c r="O33" s="376"/>
      <c r="P33" s="384"/>
      <c r="Q33" s="384"/>
      <c r="R33" s="384"/>
      <c r="S33" s="384"/>
      <c r="T33" s="384"/>
      <c r="U33" s="385"/>
      <c r="V33" s="383"/>
      <c r="W33" s="384"/>
      <c r="X33" s="384"/>
      <c r="Y33" s="384"/>
      <c r="Z33" s="384"/>
      <c r="AA33" s="385"/>
      <c r="AB33" s="401"/>
      <c r="AC33" s="402"/>
      <c r="AD33" s="403"/>
      <c r="AE33" s="403"/>
      <c r="AF33" s="403"/>
      <c r="AG33" s="404"/>
      <c r="AH33" s="392"/>
      <c r="AI33" s="393"/>
      <c r="AJ33" s="393"/>
      <c r="AK33" s="393"/>
      <c r="AL33" s="393"/>
      <c r="AM33" s="394"/>
      <c r="AN33" s="55"/>
      <c r="AO33" s="455"/>
      <c r="AP33" s="456"/>
      <c r="AQ33" s="456"/>
      <c r="AR33" s="456"/>
      <c r="AS33" s="456"/>
      <c r="AT33" s="457"/>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c r="BY33" s="55"/>
      <c r="BZ33" s="55"/>
      <c r="CA33" s="55"/>
      <c r="CB33" s="55"/>
    </row>
    <row r="34" spans="1:80" x14ac:dyDescent="0.25">
      <c r="A34" s="55"/>
      <c r="B34" s="423"/>
      <c r="C34" s="423"/>
      <c r="D34" s="424"/>
      <c r="E34" s="415"/>
      <c r="F34" s="416"/>
      <c r="G34" s="416"/>
      <c r="H34" s="416"/>
      <c r="I34" s="421"/>
      <c r="J34" s="374" t="str">
        <f ca="1">IF(AND('MAPA DE RIESGO'!$I$52="Baja",'MAPA DE RIESGO'!$M$52="Leve"),CONCATENATE("R",'MAPA DE RIESGO'!$B$52),"")</f>
        <v/>
      </c>
      <c r="K34" s="375"/>
      <c r="L34" s="375" t="str">
        <f ca="1">IF(AND('MAPA DE RIESGO'!$I$58="Baja",'MAPA DE RIESGO'!$M$58="Leve"),CONCATENATE("R",'MAPA DE RIESGO'!$B$58),"")</f>
        <v/>
      </c>
      <c r="M34" s="375"/>
      <c r="N34" s="375" t="str">
        <f ca="1">IF(AND('MAPA DE RIESGO'!$I$64="Baja",'MAPA DE RIESGO'!$M$64="Leve"),CONCATENATE("R",'MAPA DE RIESGO'!$B$64),"")</f>
        <v/>
      </c>
      <c r="O34" s="376"/>
      <c r="P34" s="384" t="str">
        <f ca="1">IF(AND('MAPA DE RIESGO'!$I$52="Baja",'MAPA DE RIESGO'!$M$52="Menor"),CONCATENATE("R",'MAPA DE RIESGO'!$B$52),"")</f>
        <v/>
      </c>
      <c r="Q34" s="384"/>
      <c r="R34" s="384" t="str">
        <f ca="1">IF(AND('MAPA DE RIESGO'!$I$58="Baja",'MAPA DE RIESGO'!$M$58="Menor"),CONCATENATE("R",'MAPA DE RIESGO'!$B$58),"")</f>
        <v/>
      </c>
      <c r="S34" s="384"/>
      <c r="T34" s="384" t="str">
        <f ca="1">IF(AND('MAPA DE RIESGO'!$I$64="Baja",'MAPA DE RIESGO'!$M$64="Menor"),CONCATENATE("R",'MAPA DE RIESGO'!$B$64),"")</f>
        <v/>
      </c>
      <c r="U34" s="385"/>
      <c r="V34" s="383" t="str">
        <f ca="1">IF(AND('MAPA DE RIESGO'!$I$52="Baja",'MAPA DE RIESGO'!$M$52="Moderado"),CONCATENATE("R",'MAPA DE RIESGO'!$B$52),"")</f>
        <v/>
      </c>
      <c r="W34" s="384"/>
      <c r="X34" s="384" t="str">
        <f ca="1">IF(AND('MAPA DE RIESGO'!$I$58="Baja",'MAPA DE RIESGO'!$M$58="Moderado"),CONCATENATE("R",'MAPA DE RIESGO'!$B$58),"")</f>
        <v/>
      </c>
      <c r="Y34" s="384"/>
      <c r="Z34" s="384" t="str">
        <f ca="1">IF(AND('MAPA DE RIESGO'!$I$64="Baja",'MAPA DE RIESGO'!$M$64="Moderado"),CONCATENATE("R",'MAPA DE RIESGO'!$B$64),"")</f>
        <v/>
      </c>
      <c r="AA34" s="385"/>
      <c r="AB34" s="401" t="str">
        <f ca="1">IF(AND('MAPA DE RIESGO'!$I$52="Baja",'MAPA DE RIESGO'!$M$52="Mayor"),CONCATENATE("R",'MAPA DE RIESGO'!$B$52),"")</f>
        <v/>
      </c>
      <c r="AC34" s="402"/>
      <c r="AD34" s="403" t="str">
        <f ca="1">IF(AND('MAPA DE RIESGO'!$I$58="Baja",'MAPA DE RIESGO'!$M$58="Mayor"),CONCATENATE("R",'MAPA DE RIESGO'!$B$58),"")</f>
        <v/>
      </c>
      <c r="AE34" s="403"/>
      <c r="AF34" s="403" t="str">
        <f ca="1">IF(AND('MAPA DE RIESGO'!$I$64="Baja",'MAPA DE RIESGO'!$M$64="Mayor"),CONCATENATE("R",'MAPA DE RIESGO'!$B$64),"")</f>
        <v/>
      </c>
      <c r="AG34" s="404"/>
      <c r="AH34" s="392" t="str">
        <f ca="1">IF(AND('MAPA DE RIESGO'!$I$52="Baja",'MAPA DE RIESGO'!$M$52="Catastrófico"),CONCATENATE("R",'MAPA DE RIESGO'!$B$52),"")</f>
        <v/>
      </c>
      <c r="AI34" s="393"/>
      <c r="AJ34" s="393" t="str">
        <f ca="1">IF(AND('MAPA DE RIESGO'!$I$58="Baja",'MAPA DE RIESGO'!$M$58="Catastrófico"),CONCATENATE("R",'MAPA DE RIESGO'!$B$58),"")</f>
        <v/>
      </c>
      <c r="AK34" s="393"/>
      <c r="AL34" s="393" t="str">
        <f ca="1">IF(AND('MAPA DE RIESGO'!$I$64="Baja",'MAPA DE RIESGO'!$M$64="Catastrófico"),CONCATENATE("R",'MAPA DE RIESGO'!$B$64),"")</f>
        <v/>
      </c>
      <c r="AM34" s="394"/>
      <c r="AN34" s="55"/>
      <c r="AO34" s="455"/>
      <c r="AP34" s="456"/>
      <c r="AQ34" s="456"/>
      <c r="AR34" s="456"/>
      <c r="AS34" s="456"/>
      <c r="AT34" s="457"/>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c r="BY34" s="55"/>
      <c r="BZ34" s="55"/>
      <c r="CA34" s="55"/>
      <c r="CB34" s="55"/>
    </row>
    <row r="35" spans="1:80" x14ac:dyDescent="0.25">
      <c r="A35" s="55"/>
      <c r="B35" s="423"/>
      <c r="C35" s="423"/>
      <c r="D35" s="424"/>
      <c r="E35" s="415"/>
      <c r="F35" s="416"/>
      <c r="G35" s="416"/>
      <c r="H35" s="416"/>
      <c r="I35" s="421"/>
      <c r="J35" s="374"/>
      <c r="K35" s="375"/>
      <c r="L35" s="375"/>
      <c r="M35" s="375"/>
      <c r="N35" s="375"/>
      <c r="O35" s="376"/>
      <c r="P35" s="384"/>
      <c r="Q35" s="384"/>
      <c r="R35" s="384"/>
      <c r="S35" s="384"/>
      <c r="T35" s="384"/>
      <c r="U35" s="385"/>
      <c r="V35" s="383"/>
      <c r="W35" s="384"/>
      <c r="X35" s="384"/>
      <c r="Y35" s="384"/>
      <c r="Z35" s="384"/>
      <c r="AA35" s="385"/>
      <c r="AB35" s="401"/>
      <c r="AC35" s="402"/>
      <c r="AD35" s="403"/>
      <c r="AE35" s="403"/>
      <c r="AF35" s="403"/>
      <c r="AG35" s="404"/>
      <c r="AH35" s="392"/>
      <c r="AI35" s="393"/>
      <c r="AJ35" s="393"/>
      <c r="AK35" s="393"/>
      <c r="AL35" s="393"/>
      <c r="AM35" s="394"/>
      <c r="AN35" s="55"/>
      <c r="AO35" s="455"/>
      <c r="AP35" s="456"/>
      <c r="AQ35" s="456"/>
      <c r="AR35" s="456"/>
      <c r="AS35" s="456"/>
      <c r="AT35" s="457"/>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row>
    <row r="36" spans="1:80" x14ac:dyDescent="0.25">
      <c r="A36" s="55"/>
      <c r="B36" s="423"/>
      <c r="C36" s="423"/>
      <c r="D36" s="424"/>
      <c r="E36" s="415"/>
      <c r="F36" s="416"/>
      <c r="G36" s="416"/>
      <c r="H36" s="416"/>
      <c r="I36" s="421"/>
      <c r="J36" s="374" t="str">
        <f ca="1">IF(AND('MAPA DE RIESGO'!$I$70="Baja",'MAPA DE RIESGO'!$M$70="Leve"),CONCATENATE("R",'MAPA DE RIESGO'!$B$70),"")</f>
        <v/>
      </c>
      <c r="K36" s="375"/>
      <c r="L36" s="375" t="str">
        <f>IF(AND('MAPA DE RIESGO'!$I$76="Baja",'MAPA DE RIESGO'!$M$76="Leve"),CONCATENATE("R",'MAPA DE RIESGO'!$B$76),"")</f>
        <v/>
      </c>
      <c r="M36" s="375"/>
      <c r="N36" s="375" t="str">
        <f>IF(AND('MAPA DE RIESGO'!$I$82="Baja",'MAPA DE RIESGO'!$M$82="Leve"),CONCATENATE("R",'MAPA DE RIESGO'!$B$82),"")</f>
        <v/>
      </c>
      <c r="O36" s="376"/>
      <c r="P36" s="384" t="str">
        <f ca="1">IF(AND('MAPA DE RIESGO'!$I$70="Baja",'MAPA DE RIESGO'!$M$70="Menor"),CONCATENATE("R",'MAPA DE RIESGO'!$B$70),"")</f>
        <v/>
      </c>
      <c r="Q36" s="384"/>
      <c r="R36" s="384" t="str">
        <f>IF(AND('MAPA DE RIESGO'!$I$76="Baja",'MAPA DE RIESGO'!$M$76="Menor"),CONCATENATE("R",'MAPA DE RIESGO'!$B$76),"")</f>
        <v/>
      </c>
      <c r="S36" s="384"/>
      <c r="T36" s="384" t="str">
        <f>IF(AND('MAPA DE RIESGO'!$I$82="Baja",'MAPA DE RIESGO'!$M$82="Menor"),CONCATENATE("R",'MAPA DE RIESGO'!$B$82),"")</f>
        <v/>
      </c>
      <c r="U36" s="385"/>
      <c r="V36" s="383" t="str">
        <f ca="1">IF(AND('MAPA DE RIESGO'!$I$70="Baja",'MAPA DE RIESGO'!$M$70="Moderado"),CONCATENATE("R",'MAPA DE RIESGO'!$B$70),"")</f>
        <v/>
      </c>
      <c r="W36" s="384"/>
      <c r="X36" s="384" t="str">
        <f>IF(AND('MAPA DE RIESGO'!$I$76="Baja",'MAPA DE RIESGO'!$M$76="Moderado"),CONCATENATE("R",'MAPA DE RIESGO'!$B$76),"")</f>
        <v/>
      </c>
      <c r="Y36" s="384"/>
      <c r="Z36" s="384" t="str">
        <f>IF(AND('MAPA DE RIESGO'!$I$82="Baja",'MAPA DE RIESGO'!$M$82="Moderado"),CONCATENATE("R",'MAPA DE RIESGO'!$B$82),"")</f>
        <v/>
      </c>
      <c r="AA36" s="385"/>
      <c r="AB36" s="401" t="str">
        <f ca="1">IF(AND('MAPA DE RIESGO'!$I$70="Baja",'MAPA DE RIESGO'!$M$70="Mayor"),CONCATENATE("R",'MAPA DE RIESGO'!$B$70),"")</f>
        <v/>
      </c>
      <c r="AC36" s="402"/>
      <c r="AD36" s="403" t="str">
        <f>IF(AND('MAPA DE RIESGO'!$I$76="Baja",'MAPA DE RIESGO'!$M$76="Mayor"),CONCATENATE("R",'MAPA DE RIESGO'!$B$76),"")</f>
        <v/>
      </c>
      <c r="AE36" s="403"/>
      <c r="AF36" s="403" t="str">
        <f>IF(AND('MAPA DE RIESGO'!$I$82="Baja",'MAPA DE RIESGO'!$M$82="Mayor"),CONCATENATE("R",'MAPA DE RIESGO'!$B$82),"")</f>
        <v/>
      </c>
      <c r="AG36" s="404"/>
      <c r="AH36" s="392" t="str">
        <f ca="1">IF(AND('MAPA DE RIESGO'!$I$70="Baja",'MAPA DE RIESGO'!$M$70="Catastrófico"),CONCATENATE("R",'MAPA DE RIESGO'!$B$70),"")</f>
        <v/>
      </c>
      <c r="AI36" s="393"/>
      <c r="AJ36" s="393" t="str">
        <f>IF(AND('MAPA DE RIESGO'!$I$76="Baja",'MAPA DE RIESGO'!$M$76="Catastrófico"),CONCATENATE("R",'MAPA DE RIESGO'!$B$76),"")</f>
        <v/>
      </c>
      <c r="AK36" s="393"/>
      <c r="AL36" s="393" t="str">
        <f>IF(AND('MAPA DE RIESGO'!$I$82="Baja",'MAPA DE RIESGO'!$M$82="Catastrófico"),CONCATENATE("R",'MAPA DE RIESGO'!$B$82),"")</f>
        <v/>
      </c>
      <c r="AM36" s="394"/>
      <c r="AN36" s="55"/>
      <c r="AO36" s="455"/>
      <c r="AP36" s="456"/>
      <c r="AQ36" s="456"/>
      <c r="AR36" s="456"/>
      <c r="AS36" s="456"/>
      <c r="AT36" s="457"/>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c r="BY36" s="55"/>
      <c r="BZ36" s="55"/>
      <c r="CA36" s="55"/>
      <c r="CB36" s="55"/>
    </row>
    <row r="37" spans="1:80" ht="15.75" thickBot="1" x14ac:dyDescent="0.3">
      <c r="A37" s="55"/>
      <c r="B37" s="423"/>
      <c r="C37" s="423"/>
      <c r="D37" s="424"/>
      <c r="E37" s="418"/>
      <c r="F37" s="419"/>
      <c r="G37" s="419"/>
      <c r="H37" s="419"/>
      <c r="I37" s="419"/>
      <c r="J37" s="377"/>
      <c r="K37" s="378"/>
      <c r="L37" s="378"/>
      <c r="M37" s="378"/>
      <c r="N37" s="378"/>
      <c r="O37" s="379"/>
      <c r="P37" s="387"/>
      <c r="Q37" s="387"/>
      <c r="R37" s="387"/>
      <c r="S37" s="387"/>
      <c r="T37" s="387"/>
      <c r="U37" s="388"/>
      <c r="V37" s="386"/>
      <c r="W37" s="387"/>
      <c r="X37" s="387"/>
      <c r="Y37" s="387"/>
      <c r="Z37" s="387"/>
      <c r="AA37" s="388"/>
      <c r="AB37" s="405"/>
      <c r="AC37" s="406"/>
      <c r="AD37" s="406"/>
      <c r="AE37" s="406"/>
      <c r="AF37" s="406"/>
      <c r="AG37" s="407"/>
      <c r="AH37" s="395"/>
      <c r="AI37" s="396"/>
      <c r="AJ37" s="396"/>
      <c r="AK37" s="396"/>
      <c r="AL37" s="396"/>
      <c r="AM37" s="397"/>
      <c r="AN37" s="55"/>
      <c r="AO37" s="458"/>
      <c r="AP37" s="459"/>
      <c r="AQ37" s="459"/>
      <c r="AR37" s="459"/>
      <c r="AS37" s="459"/>
      <c r="AT37" s="460"/>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c r="BY37" s="55"/>
      <c r="BZ37" s="55"/>
      <c r="CA37" s="55"/>
      <c r="CB37" s="55"/>
    </row>
    <row r="38" spans="1:80" x14ac:dyDescent="0.25">
      <c r="A38" s="55"/>
      <c r="B38" s="423"/>
      <c r="C38" s="423"/>
      <c r="D38" s="424"/>
      <c r="E38" s="412" t="s">
        <v>104</v>
      </c>
      <c r="F38" s="413"/>
      <c r="G38" s="413"/>
      <c r="H38" s="413"/>
      <c r="I38" s="414"/>
      <c r="J38" s="380" t="str">
        <f ca="1">IF(AND('MAPA DE RIESGO'!$I$16="Muy Baja",'MAPA DE RIESGO'!$M$16="Leve"),CONCATENATE("R",'MAPA DE RIESGO'!$B$16),"")</f>
        <v/>
      </c>
      <c r="K38" s="381"/>
      <c r="L38" s="381" t="str">
        <f ca="1">IF(AND('MAPA DE RIESGO'!$I$22="Muy Baja",'MAPA DE RIESGO'!$M$22="Leve"),CONCATENATE("R",'MAPA DE RIESGO'!$B$22),"")</f>
        <v/>
      </c>
      <c r="M38" s="381"/>
      <c r="N38" s="381" t="str">
        <f ca="1">IF(AND('MAPA DE RIESGO'!$I$28="Muy Baja",'MAPA DE RIESGO'!$M$28="Leve"),CONCATENATE("R",'MAPA DE RIESGO'!$B$28),"")</f>
        <v/>
      </c>
      <c r="O38" s="382"/>
      <c r="P38" s="380" t="str">
        <f ca="1">IF(AND('MAPA DE RIESGO'!$I$16="Muy Baja",'MAPA DE RIESGO'!$M$16="Menor"),CONCATENATE("R",'MAPA DE RIESGO'!$B$16),"")</f>
        <v/>
      </c>
      <c r="Q38" s="381"/>
      <c r="R38" s="381" t="str">
        <f ca="1">IF(AND('MAPA DE RIESGO'!$I$22="Muy Baja",'MAPA DE RIESGO'!$M$22="Menor"),CONCATENATE("R",'MAPA DE RIESGO'!$B$22),"")</f>
        <v/>
      </c>
      <c r="S38" s="381"/>
      <c r="T38" s="381" t="str">
        <f ca="1">IF(AND('MAPA DE RIESGO'!$I$28="Muy Baja",'MAPA DE RIESGO'!$M$28="Menor"),CONCATENATE("R",'MAPA DE RIESGO'!$B$28),"")</f>
        <v/>
      </c>
      <c r="U38" s="382"/>
      <c r="V38" s="389" t="str">
        <f ca="1">IF(AND('MAPA DE RIESGO'!$I$16="Muy Baja",'MAPA DE RIESGO'!$M$16="Moderado"),CONCATENATE("R",'MAPA DE RIESGO'!$B$16),"")</f>
        <v/>
      </c>
      <c r="W38" s="390"/>
      <c r="X38" s="390" t="str">
        <f ca="1">IF(AND('MAPA DE RIESGO'!$I$22="Muy Baja",'MAPA DE RIESGO'!$M$22="Moderado"),CONCATENATE("R",'MAPA DE RIESGO'!$B$22),"")</f>
        <v/>
      </c>
      <c r="Y38" s="390"/>
      <c r="Z38" s="390" t="str">
        <f ca="1">IF(AND('MAPA DE RIESGO'!$I$28="Muy Baja",'MAPA DE RIESGO'!$M$28="Moderado"),CONCATENATE("R",'MAPA DE RIESGO'!$B$28),"")</f>
        <v/>
      </c>
      <c r="AA38" s="391"/>
      <c r="AB38" s="408" t="str">
        <f ca="1">IF(AND('MAPA DE RIESGO'!$I$16="Muy Baja",'MAPA DE RIESGO'!$M$16="Mayor"),CONCATENATE("R",'MAPA DE RIESGO'!$B$16),"")</f>
        <v/>
      </c>
      <c r="AC38" s="409"/>
      <c r="AD38" s="409" t="str">
        <f ca="1">IF(AND('MAPA DE RIESGO'!$I$22="Muy Baja",'MAPA DE RIESGO'!$M$22="Mayor"),CONCATENATE("R",'MAPA DE RIESGO'!$B$22),"")</f>
        <v/>
      </c>
      <c r="AE38" s="409"/>
      <c r="AF38" s="409" t="str">
        <f ca="1">IF(AND('MAPA DE RIESGO'!$I$28="Muy Baja",'MAPA DE RIESGO'!$M$28="Mayor"),CONCATENATE("R",'MAPA DE RIESGO'!$B$28),"")</f>
        <v/>
      </c>
      <c r="AG38" s="410"/>
      <c r="AH38" s="398" t="str">
        <f ca="1">IF(AND('MAPA DE RIESGO'!$I$16="Muy Baja",'MAPA DE RIESGO'!$M$16="Catastrófico"),CONCATENATE("R",'MAPA DE RIESGO'!$B$16),"")</f>
        <v/>
      </c>
      <c r="AI38" s="399"/>
      <c r="AJ38" s="399" t="str">
        <f ca="1">IF(AND('MAPA DE RIESGO'!$I$22="Muy Baja",'MAPA DE RIESGO'!$M$22="Catastrófico"),CONCATENATE("R",'MAPA DE RIESGO'!$B$22),"")</f>
        <v/>
      </c>
      <c r="AK38" s="399"/>
      <c r="AL38" s="399" t="str">
        <f ca="1">IF(AND('MAPA DE RIESGO'!$I$28="Muy Baja",'MAPA DE RIESGO'!$M$28="Catastrófico"),CONCATENATE("R",'MAPA DE RIESGO'!$B$28),"")</f>
        <v/>
      </c>
      <c r="AM38" s="400"/>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row>
    <row r="39" spans="1:80" x14ac:dyDescent="0.25">
      <c r="A39" s="55"/>
      <c r="B39" s="423"/>
      <c r="C39" s="423"/>
      <c r="D39" s="424"/>
      <c r="E39" s="415"/>
      <c r="F39" s="416"/>
      <c r="G39" s="416"/>
      <c r="H39" s="416"/>
      <c r="I39" s="417"/>
      <c r="J39" s="374"/>
      <c r="K39" s="375"/>
      <c r="L39" s="375"/>
      <c r="M39" s="375"/>
      <c r="N39" s="375"/>
      <c r="O39" s="376"/>
      <c r="P39" s="374"/>
      <c r="Q39" s="375"/>
      <c r="R39" s="375"/>
      <c r="S39" s="375"/>
      <c r="T39" s="375"/>
      <c r="U39" s="376"/>
      <c r="V39" s="383"/>
      <c r="W39" s="384"/>
      <c r="X39" s="384"/>
      <c r="Y39" s="384"/>
      <c r="Z39" s="384"/>
      <c r="AA39" s="385"/>
      <c r="AB39" s="401"/>
      <c r="AC39" s="402"/>
      <c r="AD39" s="402"/>
      <c r="AE39" s="402"/>
      <c r="AF39" s="402"/>
      <c r="AG39" s="404"/>
      <c r="AH39" s="392"/>
      <c r="AI39" s="393"/>
      <c r="AJ39" s="393"/>
      <c r="AK39" s="393"/>
      <c r="AL39" s="393"/>
      <c r="AM39" s="394"/>
      <c r="AN39" s="55"/>
      <c r="AO39" s="55"/>
      <c r="AP39" s="55"/>
      <c r="AQ39" s="55"/>
      <c r="AR39" s="55"/>
      <c r="AS39" s="55"/>
      <c r="AT39" s="55"/>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c r="BY39" s="55"/>
      <c r="BZ39" s="55"/>
      <c r="CA39" s="55"/>
      <c r="CB39" s="55"/>
    </row>
    <row r="40" spans="1:80" x14ac:dyDescent="0.25">
      <c r="A40" s="55"/>
      <c r="B40" s="423"/>
      <c r="C40" s="423"/>
      <c r="D40" s="424"/>
      <c r="E40" s="415"/>
      <c r="F40" s="416"/>
      <c r="G40" s="416"/>
      <c r="H40" s="416"/>
      <c r="I40" s="417"/>
      <c r="J40" s="374" t="str">
        <f ca="1">IF(AND('MAPA DE RIESGO'!$I$34="Muy Baja",'MAPA DE RIESGO'!$M$34="Leve"),CONCATENATE("R",'MAPA DE RIESGO'!$B$34),"")</f>
        <v/>
      </c>
      <c r="K40" s="375"/>
      <c r="L40" s="375" t="str">
        <f ca="1">IF(AND('MAPA DE RIESGO'!$I$40="Muy Baja",'MAPA DE RIESGO'!$M$40="Leve"),CONCATENATE("R",'MAPA DE RIESGO'!$B$40),"")</f>
        <v/>
      </c>
      <c r="M40" s="375"/>
      <c r="N40" s="375" t="str">
        <f ca="1">IF(AND('MAPA DE RIESGO'!$I$46="Muy Baja",'MAPA DE RIESGO'!$M$46="Leve"),CONCATENATE("R",'MAPA DE RIESGO'!$B$46),"")</f>
        <v/>
      </c>
      <c r="O40" s="376"/>
      <c r="P40" s="374" t="str">
        <f ca="1">IF(AND('MAPA DE RIESGO'!$I$34="Muy Baja",'MAPA DE RIESGO'!$M$34="Menor"),CONCATENATE("R",'MAPA DE RIESGO'!$B$34),"")</f>
        <v/>
      </c>
      <c r="Q40" s="375"/>
      <c r="R40" s="375" t="str">
        <f ca="1">IF(AND('MAPA DE RIESGO'!$I$40="Muy Baja",'MAPA DE RIESGO'!$M$40="Menor"),CONCATENATE("R",'MAPA DE RIESGO'!$B$40),"")</f>
        <v/>
      </c>
      <c r="S40" s="375"/>
      <c r="T40" s="375" t="str">
        <f ca="1">IF(AND('MAPA DE RIESGO'!$I$46="Muy Baja",'MAPA DE RIESGO'!$M$46="Menor"),CONCATENATE("R",'MAPA DE RIESGO'!$B$46),"")</f>
        <v/>
      </c>
      <c r="U40" s="376"/>
      <c r="V40" s="383" t="str">
        <f ca="1">IF(AND('MAPA DE RIESGO'!$I$34="Muy Baja",'MAPA DE RIESGO'!$M$34="Moderado"),CONCATENATE("R",'MAPA DE RIESGO'!$B$34),"")</f>
        <v/>
      </c>
      <c r="W40" s="384"/>
      <c r="X40" s="384" t="str">
        <f ca="1">IF(AND('MAPA DE RIESGO'!$I$40="Muy Baja",'MAPA DE RIESGO'!$M$40="Moderado"),CONCATENATE("R",'MAPA DE RIESGO'!$B$40),"")</f>
        <v/>
      </c>
      <c r="Y40" s="384"/>
      <c r="Z40" s="384" t="str">
        <f ca="1">IF(AND('MAPA DE RIESGO'!$I$46="Muy Baja",'MAPA DE RIESGO'!$M$46="Moderado"),CONCATENATE("R",'MAPA DE RIESGO'!$B$46),"")</f>
        <v/>
      </c>
      <c r="AA40" s="385"/>
      <c r="AB40" s="401" t="str">
        <f ca="1">IF(AND('MAPA DE RIESGO'!$I$34="Muy Baja",'MAPA DE RIESGO'!$M$34="Mayor"),CONCATENATE("R",'MAPA DE RIESGO'!$B$34),"")</f>
        <v/>
      </c>
      <c r="AC40" s="402"/>
      <c r="AD40" s="403" t="str">
        <f ca="1">IF(AND('MAPA DE RIESGO'!$I$40="Muy Baja",'MAPA DE RIESGO'!$M$40="Mayor"),CONCATENATE("R",'MAPA DE RIESGO'!$B$40),"")</f>
        <v/>
      </c>
      <c r="AE40" s="403"/>
      <c r="AF40" s="403" t="str">
        <f ca="1">IF(AND('MAPA DE RIESGO'!$I$46="Muy Baja",'MAPA DE RIESGO'!$M$46="Mayor"),CONCATENATE("R",'MAPA DE RIESGO'!$B$46),"")</f>
        <v/>
      </c>
      <c r="AG40" s="404"/>
      <c r="AH40" s="392" t="str">
        <f ca="1">IF(AND('MAPA DE RIESGO'!$I$34="Muy Baja",'MAPA DE RIESGO'!$M$34="Catastrófico"),CONCATENATE("R",'MAPA DE RIESGO'!$B$34),"")</f>
        <v/>
      </c>
      <c r="AI40" s="393"/>
      <c r="AJ40" s="393" t="str">
        <f ca="1">IF(AND('MAPA DE RIESGO'!$I$40="Muy Baja",'MAPA DE RIESGO'!$M$40="Catastrófico"),CONCATENATE("R",'MAPA DE RIESGO'!$B$40),"")</f>
        <v/>
      </c>
      <c r="AK40" s="393"/>
      <c r="AL40" s="393" t="str">
        <f ca="1">IF(AND('MAPA DE RIESGO'!$I$46="Muy Baja",'MAPA DE RIESGO'!$M$46="Catastrófico"),CONCATENATE("R",'MAPA DE RIESGO'!$B$46),"")</f>
        <v/>
      </c>
      <c r="AM40" s="394"/>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row>
    <row r="41" spans="1:80" x14ac:dyDescent="0.25">
      <c r="A41" s="55"/>
      <c r="B41" s="423"/>
      <c r="C41" s="423"/>
      <c r="D41" s="424"/>
      <c r="E41" s="415"/>
      <c r="F41" s="416"/>
      <c r="G41" s="416"/>
      <c r="H41" s="416"/>
      <c r="I41" s="417"/>
      <c r="J41" s="374"/>
      <c r="K41" s="375"/>
      <c r="L41" s="375"/>
      <c r="M41" s="375"/>
      <c r="N41" s="375"/>
      <c r="O41" s="376"/>
      <c r="P41" s="374"/>
      <c r="Q41" s="375"/>
      <c r="R41" s="375"/>
      <c r="S41" s="375"/>
      <c r="T41" s="375"/>
      <c r="U41" s="376"/>
      <c r="V41" s="383"/>
      <c r="W41" s="384"/>
      <c r="X41" s="384"/>
      <c r="Y41" s="384"/>
      <c r="Z41" s="384"/>
      <c r="AA41" s="385"/>
      <c r="AB41" s="401"/>
      <c r="AC41" s="402"/>
      <c r="AD41" s="403"/>
      <c r="AE41" s="403"/>
      <c r="AF41" s="403"/>
      <c r="AG41" s="404"/>
      <c r="AH41" s="392"/>
      <c r="AI41" s="393"/>
      <c r="AJ41" s="393"/>
      <c r="AK41" s="393"/>
      <c r="AL41" s="393"/>
      <c r="AM41" s="394"/>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row>
    <row r="42" spans="1:80" x14ac:dyDescent="0.25">
      <c r="A42" s="55"/>
      <c r="B42" s="423"/>
      <c r="C42" s="423"/>
      <c r="D42" s="424"/>
      <c r="E42" s="415"/>
      <c r="F42" s="416"/>
      <c r="G42" s="416"/>
      <c r="H42" s="416"/>
      <c r="I42" s="417"/>
      <c r="J42" s="374" t="str">
        <f ca="1">IF(AND('MAPA DE RIESGO'!$I$52="Muy Baja",'MAPA DE RIESGO'!$M$52="Leve"),CONCATENATE("R",'MAPA DE RIESGO'!$B$52),"")</f>
        <v/>
      </c>
      <c r="K42" s="375"/>
      <c r="L42" s="375" t="str">
        <f ca="1">IF(AND('MAPA DE RIESGO'!$I$58="Muy Baja",'MAPA DE RIESGO'!$M$58="Leve"),CONCATENATE("R",'MAPA DE RIESGO'!$B$58),"")</f>
        <v/>
      </c>
      <c r="M42" s="375"/>
      <c r="N42" s="375" t="str">
        <f ca="1">IF(AND('MAPA DE RIESGO'!$I$64="Muy Baja",'MAPA DE RIESGO'!$M$64="Leve"),CONCATENATE("R",'MAPA DE RIESGO'!$B$64),"")</f>
        <v/>
      </c>
      <c r="O42" s="376"/>
      <c r="P42" s="374" t="str">
        <f ca="1">IF(AND('MAPA DE RIESGO'!$I$52="Muy Baja",'MAPA DE RIESGO'!$M$52="Menor"),CONCATENATE("R",'MAPA DE RIESGO'!$B$52),"")</f>
        <v/>
      </c>
      <c r="Q42" s="375"/>
      <c r="R42" s="375" t="str">
        <f ca="1">IF(AND('MAPA DE RIESGO'!$I$58="Muy Baja",'MAPA DE RIESGO'!$M$58="Menor"),CONCATENATE("R",'MAPA DE RIESGO'!$B$58),"")</f>
        <v/>
      </c>
      <c r="S42" s="375"/>
      <c r="T42" s="375" t="str">
        <f ca="1">IF(AND('MAPA DE RIESGO'!$I$64="Muy Baja",'MAPA DE RIESGO'!$M$64="Menor"),CONCATENATE("R",'MAPA DE RIESGO'!$B$64),"")</f>
        <v/>
      </c>
      <c r="U42" s="376"/>
      <c r="V42" s="383" t="str">
        <f ca="1">IF(AND('MAPA DE RIESGO'!$I$52="Muy Baja",'MAPA DE RIESGO'!$M$52="Moderado"),CONCATENATE("R",'MAPA DE RIESGO'!$B$52),"")</f>
        <v/>
      </c>
      <c r="W42" s="384"/>
      <c r="X42" s="384" t="str">
        <f ca="1">IF(AND('MAPA DE RIESGO'!$I$58="Muy Baja",'MAPA DE RIESGO'!$M$58="Moderado"),CONCATENATE("R",'MAPA DE RIESGO'!$B$58),"")</f>
        <v/>
      </c>
      <c r="Y42" s="384"/>
      <c r="Z42" s="384" t="str">
        <f ca="1">IF(AND('MAPA DE RIESGO'!$I$64="Muy Baja",'MAPA DE RIESGO'!$M$64="Moderado"),CONCATENATE("R",'MAPA DE RIESGO'!$B$64),"")</f>
        <v/>
      </c>
      <c r="AA42" s="385"/>
      <c r="AB42" s="401" t="str">
        <f ca="1">IF(AND('MAPA DE RIESGO'!$I$52="Muy Baja",'MAPA DE RIESGO'!$M$52="Mayor"),CONCATENATE("R",'MAPA DE RIESGO'!$B$52),"")</f>
        <v/>
      </c>
      <c r="AC42" s="402"/>
      <c r="AD42" s="403" t="str">
        <f ca="1">IF(AND('MAPA DE RIESGO'!$I$58="Muy Baja",'MAPA DE RIESGO'!$M$58="Mayor"),CONCATENATE("R",'MAPA DE RIESGO'!$B$58),"")</f>
        <v/>
      </c>
      <c r="AE42" s="403"/>
      <c r="AF42" s="403" t="str">
        <f ca="1">IF(AND('MAPA DE RIESGO'!$I$64="Muy Baja",'MAPA DE RIESGO'!$M$64="Mayor"),CONCATENATE("R",'MAPA DE RIESGO'!$B$64),"")</f>
        <v/>
      </c>
      <c r="AG42" s="404"/>
      <c r="AH42" s="392" t="str">
        <f ca="1">IF(AND('MAPA DE RIESGO'!$I$52="Muy Baja",'MAPA DE RIESGO'!$M$52="Catastrófico"),CONCATENATE("R",'MAPA DE RIESGO'!$B$52),"")</f>
        <v/>
      </c>
      <c r="AI42" s="393"/>
      <c r="AJ42" s="393" t="str">
        <f ca="1">IF(AND('MAPA DE RIESGO'!$I$58="Muy Baja",'MAPA DE RIESGO'!$M$58="Catastrófico"),CONCATENATE("R",'MAPA DE RIESGO'!$B$58),"")</f>
        <v/>
      </c>
      <c r="AK42" s="393"/>
      <c r="AL42" s="393" t="str">
        <f ca="1">IF(AND('MAPA DE RIESGO'!$I$64="Muy Baja",'MAPA DE RIESGO'!$M$64="Catastrófico"),CONCATENATE("R",'MAPA DE RIESGO'!$B$64),"")</f>
        <v/>
      </c>
      <c r="AM42" s="394"/>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row>
    <row r="43" spans="1:80" x14ac:dyDescent="0.25">
      <c r="A43" s="55"/>
      <c r="B43" s="423"/>
      <c r="C43" s="423"/>
      <c r="D43" s="424"/>
      <c r="E43" s="415"/>
      <c r="F43" s="416"/>
      <c r="G43" s="416"/>
      <c r="H43" s="416"/>
      <c r="I43" s="417"/>
      <c r="J43" s="374"/>
      <c r="K43" s="375"/>
      <c r="L43" s="375"/>
      <c r="M43" s="375"/>
      <c r="N43" s="375"/>
      <c r="O43" s="376"/>
      <c r="P43" s="374"/>
      <c r="Q43" s="375"/>
      <c r="R43" s="375"/>
      <c r="S43" s="375"/>
      <c r="T43" s="375"/>
      <c r="U43" s="376"/>
      <c r="V43" s="383"/>
      <c r="W43" s="384"/>
      <c r="X43" s="384"/>
      <c r="Y43" s="384"/>
      <c r="Z43" s="384"/>
      <c r="AA43" s="385"/>
      <c r="AB43" s="401"/>
      <c r="AC43" s="402"/>
      <c r="AD43" s="403"/>
      <c r="AE43" s="403"/>
      <c r="AF43" s="403"/>
      <c r="AG43" s="404"/>
      <c r="AH43" s="392"/>
      <c r="AI43" s="393"/>
      <c r="AJ43" s="393"/>
      <c r="AK43" s="393"/>
      <c r="AL43" s="393"/>
      <c r="AM43" s="394"/>
      <c r="AN43" s="55"/>
      <c r="AO43" s="55"/>
      <c r="AP43" s="55"/>
      <c r="AQ43" s="55"/>
      <c r="AR43" s="55"/>
      <c r="AS43" s="55"/>
      <c r="AT43" s="55"/>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c r="BY43" s="55"/>
      <c r="BZ43" s="55"/>
      <c r="CA43" s="55"/>
      <c r="CB43" s="55"/>
    </row>
    <row r="44" spans="1:80" x14ac:dyDescent="0.25">
      <c r="A44" s="55"/>
      <c r="B44" s="423"/>
      <c r="C44" s="423"/>
      <c r="D44" s="424"/>
      <c r="E44" s="415"/>
      <c r="F44" s="416"/>
      <c r="G44" s="416"/>
      <c r="H44" s="416"/>
      <c r="I44" s="417"/>
      <c r="J44" s="374" t="str">
        <f ca="1">IF(AND('MAPA DE RIESGO'!$I$70="Muy Baja",'MAPA DE RIESGO'!$M$70="Leve"),CONCATENATE("R",'MAPA DE RIESGO'!$B$70),"")</f>
        <v/>
      </c>
      <c r="K44" s="375"/>
      <c r="L44" s="375" t="str">
        <f>IF(AND('MAPA DE RIESGO'!$I$76="Muy Baja",'MAPA DE RIESGO'!$M$76="Leve"),CONCATENATE("R",'MAPA DE RIESGO'!$B$76),"")</f>
        <v/>
      </c>
      <c r="M44" s="375"/>
      <c r="N44" s="375" t="str">
        <f>IF(AND('MAPA DE RIESGO'!$I$82="Muy Baja",'MAPA DE RIESGO'!$M$82="Leve"),CONCATENATE("R",'MAPA DE RIESGO'!$B$82),"")</f>
        <v/>
      </c>
      <c r="O44" s="376"/>
      <c r="P44" s="374" t="str">
        <f ca="1">IF(AND('MAPA DE RIESGO'!$I$70="Muy Baja",'MAPA DE RIESGO'!$M$70="Menor"),CONCATENATE("R",'MAPA DE RIESGO'!$B$70),"")</f>
        <v/>
      </c>
      <c r="Q44" s="375"/>
      <c r="R44" s="375" t="str">
        <f>IF(AND('MAPA DE RIESGO'!$I$76="Muy Baja",'MAPA DE RIESGO'!$M$76="Menor"),CONCATENATE("R",'MAPA DE RIESGO'!$B$76),"")</f>
        <v/>
      </c>
      <c r="S44" s="375"/>
      <c r="T44" s="375" t="str">
        <f>IF(AND('MAPA DE RIESGO'!$I$82="Muy Baja",'MAPA DE RIESGO'!$M$82="Menor"),CONCATENATE("R",'MAPA DE RIESGO'!$B$82),"")</f>
        <v/>
      </c>
      <c r="U44" s="376"/>
      <c r="V44" s="383" t="str">
        <f ca="1">IF(AND('MAPA DE RIESGO'!$I$70="Muy Baja",'MAPA DE RIESGO'!$M$70="Moderado"),CONCATENATE("R",'MAPA DE RIESGO'!$B$70),"")</f>
        <v/>
      </c>
      <c r="W44" s="384"/>
      <c r="X44" s="384" t="str">
        <f>IF(AND('MAPA DE RIESGO'!$I$76="Muy Baja",'MAPA DE RIESGO'!$M$76="Moderado"),CONCATENATE("R",'MAPA DE RIESGO'!$B$76),"")</f>
        <v/>
      </c>
      <c r="Y44" s="384"/>
      <c r="Z44" s="384" t="str">
        <f>IF(AND('MAPA DE RIESGO'!$I$82="Muy Baja",'MAPA DE RIESGO'!$M$82="Moderado"),CONCATENATE("R",'MAPA DE RIESGO'!$B$82),"")</f>
        <v/>
      </c>
      <c r="AA44" s="385"/>
      <c r="AB44" s="401" t="str">
        <f ca="1">IF(AND('MAPA DE RIESGO'!$I$70="Muy Baja",'MAPA DE RIESGO'!$M$70="Mayor"),CONCATENATE("R",'MAPA DE RIESGO'!$B$70),"")</f>
        <v/>
      </c>
      <c r="AC44" s="402"/>
      <c r="AD44" s="403" t="str">
        <f>IF(AND('MAPA DE RIESGO'!$I$76="Muy Baja",'MAPA DE RIESGO'!$M$76="Mayor"),CONCATENATE("R",'MAPA DE RIESGO'!$B$76),"")</f>
        <v/>
      </c>
      <c r="AE44" s="403"/>
      <c r="AF44" s="403" t="str">
        <f>IF(AND('MAPA DE RIESGO'!$I$82="Muy Baja",'MAPA DE RIESGO'!$M$82="Mayor"),CONCATENATE("R",'MAPA DE RIESGO'!$B$82),"")</f>
        <v/>
      </c>
      <c r="AG44" s="404"/>
      <c r="AH44" s="392" t="str">
        <f ca="1">IF(AND('MAPA DE RIESGO'!$I$70="Muy Baja",'MAPA DE RIESGO'!$M$70="Catastrófico"),CONCATENATE("R",'MAPA DE RIESGO'!$B$70),"")</f>
        <v/>
      </c>
      <c r="AI44" s="393"/>
      <c r="AJ44" s="393" t="str">
        <f>IF(AND('MAPA DE RIESGO'!$I$76="Muy Baja",'MAPA DE RIESGO'!$M$76="Catastrófico"),CONCATENATE("R",'MAPA DE RIESGO'!$B$76),"")</f>
        <v/>
      </c>
      <c r="AK44" s="393"/>
      <c r="AL44" s="393" t="str">
        <f>IF(AND('MAPA DE RIESGO'!$I$82="Muy Baja",'MAPA DE RIESGO'!$M$82="Catastrófico"),CONCATENATE("R",'MAPA DE RIESGO'!$B$82),"")</f>
        <v/>
      </c>
      <c r="AM44" s="394"/>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c r="BY44" s="55"/>
      <c r="BZ44" s="55"/>
      <c r="CA44" s="55"/>
      <c r="CB44" s="55"/>
    </row>
    <row r="45" spans="1:80" ht="15.75" thickBot="1" x14ac:dyDescent="0.3">
      <c r="A45" s="55"/>
      <c r="B45" s="423"/>
      <c r="C45" s="423"/>
      <c r="D45" s="424"/>
      <c r="E45" s="418"/>
      <c r="F45" s="419"/>
      <c r="G45" s="419"/>
      <c r="H45" s="419"/>
      <c r="I45" s="420"/>
      <c r="J45" s="377"/>
      <c r="K45" s="378"/>
      <c r="L45" s="378"/>
      <c r="M45" s="378"/>
      <c r="N45" s="378"/>
      <c r="O45" s="379"/>
      <c r="P45" s="377"/>
      <c r="Q45" s="378"/>
      <c r="R45" s="378"/>
      <c r="S45" s="378"/>
      <c r="T45" s="378"/>
      <c r="U45" s="379"/>
      <c r="V45" s="386"/>
      <c r="W45" s="387"/>
      <c r="X45" s="387"/>
      <c r="Y45" s="387"/>
      <c r="Z45" s="387"/>
      <c r="AA45" s="388"/>
      <c r="AB45" s="405"/>
      <c r="AC45" s="406"/>
      <c r="AD45" s="406"/>
      <c r="AE45" s="406"/>
      <c r="AF45" s="406"/>
      <c r="AG45" s="407"/>
      <c r="AH45" s="395"/>
      <c r="AI45" s="396"/>
      <c r="AJ45" s="396"/>
      <c r="AK45" s="396"/>
      <c r="AL45" s="396"/>
      <c r="AM45" s="397"/>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row>
    <row r="46" spans="1:80" x14ac:dyDescent="0.25">
      <c r="A46" s="55"/>
      <c r="B46" s="55"/>
      <c r="C46" s="55"/>
      <c r="D46" s="55"/>
      <c r="E46" s="55"/>
      <c r="F46" s="55"/>
      <c r="G46" s="55"/>
      <c r="H46" s="55"/>
      <c r="I46" s="55"/>
      <c r="J46" s="412" t="s">
        <v>103</v>
      </c>
      <c r="K46" s="413"/>
      <c r="L46" s="413"/>
      <c r="M46" s="413"/>
      <c r="N46" s="413"/>
      <c r="O46" s="414"/>
      <c r="P46" s="412" t="s">
        <v>102</v>
      </c>
      <c r="Q46" s="413"/>
      <c r="R46" s="413"/>
      <c r="S46" s="413"/>
      <c r="T46" s="413"/>
      <c r="U46" s="414"/>
      <c r="V46" s="412" t="s">
        <v>101</v>
      </c>
      <c r="W46" s="413"/>
      <c r="X46" s="413"/>
      <c r="Y46" s="413"/>
      <c r="Z46" s="413"/>
      <c r="AA46" s="414"/>
      <c r="AB46" s="412" t="s">
        <v>100</v>
      </c>
      <c r="AC46" s="422"/>
      <c r="AD46" s="413"/>
      <c r="AE46" s="413"/>
      <c r="AF46" s="413"/>
      <c r="AG46" s="414"/>
      <c r="AH46" s="412" t="s">
        <v>99</v>
      </c>
      <c r="AI46" s="413"/>
      <c r="AJ46" s="413"/>
      <c r="AK46" s="413"/>
      <c r="AL46" s="413"/>
      <c r="AM46" s="414"/>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x14ac:dyDescent="0.25">
      <c r="A47" s="55"/>
      <c r="B47" s="55"/>
      <c r="C47" s="55"/>
      <c r="D47" s="55"/>
      <c r="E47" s="55"/>
      <c r="F47" s="55"/>
      <c r="G47" s="55"/>
      <c r="H47" s="55"/>
      <c r="I47" s="55"/>
      <c r="J47" s="415"/>
      <c r="K47" s="416"/>
      <c r="L47" s="416"/>
      <c r="M47" s="416"/>
      <c r="N47" s="416"/>
      <c r="O47" s="417"/>
      <c r="P47" s="415"/>
      <c r="Q47" s="416"/>
      <c r="R47" s="416"/>
      <c r="S47" s="416"/>
      <c r="T47" s="416"/>
      <c r="U47" s="417"/>
      <c r="V47" s="415"/>
      <c r="W47" s="416"/>
      <c r="X47" s="416"/>
      <c r="Y47" s="416"/>
      <c r="Z47" s="416"/>
      <c r="AA47" s="417"/>
      <c r="AB47" s="415"/>
      <c r="AC47" s="416"/>
      <c r="AD47" s="416"/>
      <c r="AE47" s="416"/>
      <c r="AF47" s="416"/>
      <c r="AG47" s="417"/>
      <c r="AH47" s="415"/>
      <c r="AI47" s="416"/>
      <c r="AJ47" s="416"/>
      <c r="AK47" s="416"/>
      <c r="AL47" s="416"/>
      <c r="AM47" s="417"/>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x14ac:dyDescent="0.25">
      <c r="A48" s="55"/>
      <c r="B48" s="55"/>
      <c r="C48" s="55"/>
      <c r="D48" s="55"/>
      <c r="E48" s="55"/>
      <c r="F48" s="55"/>
      <c r="G48" s="55"/>
      <c r="H48" s="55"/>
      <c r="I48" s="55"/>
      <c r="J48" s="415"/>
      <c r="K48" s="416"/>
      <c r="L48" s="416"/>
      <c r="M48" s="416"/>
      <c r="N48" s="416"/>
      <c r="O48" s="417"/>
      <c r="P48" s="415"/>
      <c r="Q48" s="416"/>
      <c r="R48" s="416"/>
      <c r="S48" s="416"/>
      <c r="T48" s="416"/>
      <c r="U48" s="417"/>
      <c r="V48" s="415"/>
      <c r="W48" s="416"/>
      <c r="X48" s="416"/>
      <c r="Y48" s="416"/>
      <c r="Z48" s="416"/>
      <c r="AA48" s="417"/>
      <c r="AB48" s="415"/>
      <c r="AC48" s="416"/>
      <c r="AD48" s="416"/>
      <c r="AE48" s="416"/>
      <c r="AF48" s="416"/>
      <c r="AG48" s="417"/>
      <c r="AH48" s="415"/>
      <c r="AI48" s="416"/>
      <c r="AJ48" s="416"/>
      <c r="AK48" s="416"/>
      <c r="AL48" s="416"/>
      <c r="AM48" s="417"/>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x14ac:dyDescent="0.25">
      <c r="A49" s="55"/>
      <c r="B49" s="55"/>
      <c r="C49" s="55"/>
      <c r="D49" s="55"/>
      <c r="E49" s="55"/>
      <c r="F49" s="55"/>
      <c r="G49" s="55"/>
      <c r="H49" s="55"/>
      <c r="I49" s="55"/>
      <c r="J49" s="415"/>
      <c r="K49" s="416"/>
      <c r="L49" s="416"/>
      <c r="M49" s="416"/>
      <c r="N49" s="416"/>
      <c r="O49" s="417"/>
      <c r="P49" s="415"/>
      <c r="Q49" s="416"/>
      <c r="R49" s="416"/>
      <c r="S49" s="416"/>
      <c r="T49" s="416"/>
      <c r="U49" s="417"/>
      <c r="V49" s="415"/>
      <c r="W49" s="416"/>
      <c r="X49" s="416"/>
      <c r="Y49" s="416"/>
      <c r="Z49" s="416"/>
      <c r="AA49" s="417"/>
      <c r="AB49" s="415"/>
      <c r="AC49" s="416"/>
      <c r="AD49" s="416"/>
      <c r="AE49" s="416"/>
      <c r="AF49" s="416"/>
      <c r="AG49" s="417"/>
      <c r="AH49" s="415"/>
      <c r="AI49" s="416"/>
      <c r="AJ49" s="416"/>
      <c r="AK49" s="416"/>
      <c r="AL49" s="416"/>
      <c r="AM49" s="417"/>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x14ac:dyDescent="0.25">
      <c r="A50" s="55"/>
      <c r="B50" s="55"/>
      <c r="C50" s="55"/>
      <c r="D50" s="55"/>
      <c r="E50" s="55"/>
      <c r="F50" s="55"/>
      <c r="G50" s="55"/>
      <c r="H50" s="55"/>
      <c r="I50" s="55"/>
      <c r="J50" s="415"/>
      <c r="K50" s="416"/>
      <c r="L50" s="416"/>
      <c r="M50" s="416"/>
      <c r="N50" s="416"/>
      <c r="O50" s="417"/>
      <c r="P50" s="415"/>
      <c r="Q50" s="416"/>
      <c r="R50" s="416"/>
      <c r="S50" s="416"/>
      <c r="T50" s="416"/>
      <c r="U50" s="417"/>
      <c r="V50" s="415"/>
      <c r="W50" s="416"/>
      <c r="X50" s="416"/>
      <c r="Y50" s="416"/>
      <c r="Z50" s="416"/>
      <c r="AA50" s="417"/>
      <c r="AB50" s="415"/>
      <c r="AC50" s="416"/>
      <c r="AD50" s="416"/>
      <c r="AE50" s="416"/>
      <c r="AF50" s="416"/>
      <c r="AG50" s="417"/>
      <c r="AH50" s="415"/>
      <c r="AI50" s="416"/>
      <c r="AJ50" s="416"/>
      <c r="AK50" s="416"/>
      <c r="AL50" s="416"/>
      <c r="AM50" s="417"/>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75" thickBot="1" x14ac:dyDescent="0.3">
      <c r="A51" s="55"/>
      <c r="B51" s="55"/>
      <c r="C51" s="55"/>
      <c r="D51" s="55"/>
      <c r="E51" s="55"/>
      <c r="F51" s="55"/>
      <c r="G51" s="55"/>
      <c r="H51" s="55"/>
      <c r="I51" s="55"/>
      <c r="J51" s="418"/>
      <c r="K51" s="419"/>
      <c r="L51" s="419"/>
      <c r="M51" s="419"/>
      <c r="N51" s="419"/>
      <c r="O51" s="420"/>
      <c r="P51" s="418"/>
      <c r="Q51" s="419"/>
      <c r="R51" s="419"/>
      <c r="S51" s="419"/>
      <c r="T51" s="419"/>
      <c r="U51" s="420"/>
      <c r="V51" s="418"/>
      <c r="W51" s="419"/>
      <c r="X51" s="419"/>
      <c r="Y51" s="419"/>
      <c r="Z51" s="419"/>
      <c r="AA51" s="420"/>
      <c r="AB51" s="418"/>
      <c r="AC51" s="419"/>
      <c r="AD51" s="419"/>
      <c r="AE51" s="419"/>
      <c r="AF51" s="419"/>
      <c r="AG51" s="420"/>
      <c r="AH51" s="418"/>
      <c r="AI51" s="419"/>
      <c r="AJ51" s="419"/>
      <c r="AK51" s="419"/>
      <c r="AL51" s="419"/>
      <c r="AM51" s="420"/>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x14ac:dyDescent="0.25">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x14ac:dyDescent="0.25">
      <c r="A55" s="55"/>
      <c r="B55" s="55"/>
      <c r="C55" s="55"/>
      <c r="D55" s="55"/>
      <c r="E55" s="55"/>
      <c r="F55" s="55"/>
      <c r="G55" s="55"/>
      <c r="H55" s="55"/>
      <c r="I55" s="55"/>
      <c r="J55" s="55"/>
      <c r="K55" s="55"/>
      <c r="L55" s="55"/>
      <c r="M55" s="55"/>
      <c r="N55" s="55"/>
      <c r="O55" s="55"/>
      <c r="P55" s="55"/>
      <c r="Q55" s="55"/>
      <c r="R55" s="55"/>
      <c r="S55" s="55"/>
      <c r="T55" s="55"/>
      <c r="U55" s="55"/>
      <c r="V55" s="55"/>
      <c r="W55" s="55"/>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55"/>
      <c r="K57" s="55"/>
      <c r="L57" s="55"/>
      <c r="M57" s="55"/>
      <c r="N57" s="55"/>
      <c r="O57" s="55"/>
      <c r="P57" s="55"/>
      <c r="Q57" s="55"/>
      <c r="R57" s="55"/>
      <c r="S57" s="55"/>
      <c r="T57" s="55"/>
      <c r="U57" s="55"/>
      <c r="V57" s="55"/>
      <c r="W57" s="55"/>
      <c r="X57" s="55"/>
      <c r="Y57" s="55"/>
      <c r="Z57" s="55"/>
      <c r="AA57" s="55"/>
      <c r="AB57" s="55"/>
      <c r="AC57" s="55"/>
      <c r="AD57" s="55"/>
      <c r="AE57" s="55"/>
      <c r="AF57" s="55"/>
      <c r="AG57" s="55"/>
      <c r="AH57" s="55"/>
      <c r="AI57" s="55"/>
      <c r="AJ57" s="55"/>
      <c r="AK57" s="55"/>
      <c r="AL57" s="55"/>
      <c r="AM57" s="55"/>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x14ac:dyDescent="0.25">
      <c r="A61" s="55"/>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c r="BI62" s="55"/>
      <c r="BJ62" s="55"/>
      <c r="BK62" s="55"/>
      <c r="BL62" s="55"/>
      <c r="BM62" s="55"/>
      <c r="BN62" s="55"/>
      <c r="BO62" s="55"/>
      <c r="BP62" s="55"/>
      <c r="BQ62" s="55"/>
      <c r="BR62" s="55"/>
      <c r="BS62" s="55"/>
      <c r="BT62" s="55"/>
      <c r="BU62" s="55"/>
      <c r="BV62" s="55"/>
      <c r="BW62" s="55"/>
      <c r="BX62" s="55"/>
      <c r="BY62" s="55"/>
      <c r="BZ62" s="55"/>
      <c r="CA62" s="55"/>
      <c r="CB62" s="55"/>
    </row>
    <row r="63" spans="1:80" x14ac:dyDescent="0.25">
      <c r="A63" s="55"/>
      <c r="B63" s="55"/>
      <c r="C63" s="55"/>
      <c r="D63" s="55"/>
      <c r="E63" s="55"/>
      <c r="F63" s="55"/>
      <c r="G63" s="55"/>
      <c r="H63" s="55"/>
      <c r="I63" s="55"/>
      <c r="J63" s="55"/>
      <c r="K63" s="55"/>
      <c r="L63" s="55"/>
      <c r="M63" s="55"/>
      <c r="N63" s="55"/>
      <c r="O63" s="55"/>
      <c r="P63" s="55"/>
      <c r="Q63" s="55"/>
      <c r="R63" s="55"/>
      <c r="S63" s="55"/>
      <c r="T63" s="55"/>
      <c r="U63" s="55"/>
      <c r="V63" s="55"/>
      <c r="W63" s="55"/>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row>
    <row r="64" spans="1:80" x14ac:dyDescent="0.25">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55"/>
      <c r="AP64" s="55"/>
      <c r="AQ64" s="55"/>
      <c r="AR64" s="55"/>
      <c r="AS64" s="55"/>
      <c r="AT64" s="55"/>
      <c r="AU64" s="55"/>
      <c r="AV64" s="55"/>
      <c r="AW64" s="55"/>
      <c r="AX64" s="55"/>
      <c r="AY64" s="55"/>
      <c r="AZ64" s="55"/>
      <c r="BA64" s="55"/>
      <c r="BB64" s="55"/>
      <c r="BC64" s="55"/>
      <c r="BD64" s="55"/>
      <c r="BE64" s="55"/>
      <c r="BF64" s="55"/>
      <c r="BG64" s="55"/>
      <c r="BH64" s="55"/>
      <c r="BI64" s="55"/>
      <c r="BJ64" s="55"/>
      <c r="BK64" s="55"/>
      <c r="BL64" s="55"/>
      <c r="BM64" s="55"/>
      <c r="BN64" s="55"/>
      <c r="BO64" s="55"/>
      <c r="BP64" s="55"/>
      <c r="BQ64" s="55"/>
      <c r="BR64" s="55"/>
      <c r="BS64" s="55"/>
      <c r="BT64" s="55"/>
      <c r="BU64" s="55"/>
      <c r="BV64" s="55"/>
      <c r="BW64" s="55"/>
      <c r="BX64" s="55"/>
      <c r="BY64" s="55"/>
      <c r="BZ64" s="55"/>
      <c r="CA64" s="55"/>
      <c r="CB64" s="55"/>
    </row>
    <row r="65" spans="1:8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row>
    <row r="66" spans="1:8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row>
    <row r="67" spans="1:8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c r="BI67" s="55"/>
      <c r="BJ67" s="55"/>
      <c r="BK67" s="55"/>
      <c r="BL67" s="55"/>
      <c r="BM67" s="55"/>
      <c r="BN67" s="55"/>
      <c r="BO67" s="55"/>
      <c r="BP67" s="55"/>
      <c r="BQ67" s="55"/>
      <c r="BR67" s="55"/>
      <c r="BS67" s="55"/>
      <c r="BT67" s="55"/>
      <c r="BU67" s="55"/>
      <c r="BV67" s="55"/>
      <c r="BW67" s="55"/>
      <c r="BX67" s="55"/>
      <c r="BY67" s="55"/>
      <c r="BZ67" s="55"/>
      <c r="CA67" s="55"/>
      <c r="CB67" s="55"/>
    </row>
    <row r="68" spans="1:8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row>
    <row r="69" spans="1:8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row>
    <row r="70" spans="1:8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c r="BI70" s="55"/>
      <c r="BJ70" s="55"/>
      <c r="BK70" s="55"/>
      <c r="BL70" s="55"/>
      <c r="BM70" s="55"/>
      <c r="BN70" s="55"/>
      <c r="BO70" s="55"/>
      <c r="BP70" s="55"/>
      <c r="BQ70" s="55"/>
      <c r="BR70" s="55"/>
      <c r="BS70" s="55"/>
      <c r="BT70" s="55"/>
      <c r="BU70" s="55"/>
      <c r="BV70" s="55"/>
      <c r="BW70" s="55"/>
      <c r="BX70" s="55"/>
      <c r="BY70" s="55"/>
      <c r="BZ70" s="55"/>
      <c r="CA70" s="55"/>
      <c r="CB70" s="55"/>
    </row>
    <row r="71" spans="1:8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row>
    <row r="72" spans="1:8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c r="BI72" s="55"/>
      <c r="BJ72" s="55"/>
      <c r="BK72" s="55"/>
      <c r="BL72" s="55"/>
      <c r="BM72" s="55"/>
      <c r="BN72" s="55"/>
      <c r="BO72" s="55"/>
      <c r="BP72" s="55"/>
      <c r="BQ72" s="55"/>
      <c r="BR72" s="55"/>
      <c r="BS72" s="55"/>
      <c r="BT72" s="55"/>
      <c r="BU72" s="55"/>
      <c r="BV72" s="55"/>
      <c r="BW72" s="55"/>
      <c r="BX72" s="55"/>
      <c r="BY72" s="55"/>
      <c r="BZ72" s="55"/>
      <c r="CA72" s="55"/>
      <c r="CB72" s="55"/>
    </row>
    <row r="73" spans="1:8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c r="BI73" s="55"/>
      <c r="BJ73" s="55"/>
      <c r="BK73" s="55"/>
      <c r="BL73" s="55"/>
      <c r="BM73" s="55"/>
      <c r="BN73" s="55"/>
      <c r="BO73" s="55"/>
      <c r="BP73" s="55"/>
      <c r="BQ73" s="55"/>
      <c r="BR73" s="55"/>
      <c r="BS73" s="55"/>
      <c r="BT73" s="55"/>
      <c r="BU73" s="55"/>
      <c r="BV73" s="55"/>
      <c r="BW73" s="55"/>
      <c r="BX73" s="55"/>
      <c r="BY73" s="55"/>
      <c r="BZ73" s="55"/>
      <c r="CA73" s="55"/>
      <c r="CB73" s="55"/>
    </row>
    <row r="74" spans="1:8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row>
    <row r="75" spans="1:8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row>
    <row r="76" spans="1:8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c r="BI76" s="55"/>
      <c r="BJ76" s="55"/>
      <c r="BK76" s="55"/>
      <c r="BL76" s="55"/>
      <c r="BM76" s="55"/>
      <c r="BN76" s="55"/>
      <c r="BO76" s="55"/>
      <c r="BP76" s="55"/>
      <c r="BQ76" s="55"/>
      <c r="BR76" s="55"/>
      <c r="BS76" s="55"/>
      <c r="BT76" s="55"/>
      <c r="BU76" s="55"/>
      <c r="BV76" s="55"/>
      <c r="BW76" s="55"/>
      <c r="BX76" s="55"/>
      <c r="BY76" s="55"/>
      <c r="BZ76" s="55"/>
      <c r="CA76" s="55"/>
      <c r="CB76" s="55"/>
    </row>
    <row r="77" spans="1:8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row>
    <row r="78" spans="1:8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row>
    <row r="79" spans="1:8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c r="BI79" s="55"/>
      <c r="BJ79" s="55"/>
      <c r="BK79" s="55"/>
    </row>
    <row r="80" spans="1:8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row>
    <row r="81" spans="1:63"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row>
    <row r="82" spans="1:63"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c r="BI82" s="55"/>
      <c r="BJ82" s="55"/>
      <c r="BK82" s="55"/>
    </row>
    <row r="83" spans="1:63"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c r="BI83" s="55"/>
      <c r="BJ83" s="55"/>
      <c r="BK83" s="55"/>
    </row>
    <row r="84" spans="1:63"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c r="BI84" s="55"/>
      <c r="BJ84" s="55"/>
      <c r="BK84" s="55"/>
    </row>
    <row r="85" spans="1:63"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c r="BI85" s="55"/>
      <c r="BJ85" s="55"/>
      <c r="BK85" s="55"/>
    </row>
    <row r="86" spans="1:63"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c r="BI86" s="55"/>
      <c r="BJ86" s="55"/>
      <c r="BK86" s="55"/>
    </row>
    <row r="87" spans="1:63"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row>
    <row r="88" spans="1:63"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row>
    <row r="89" spans="1:63"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row>
    <row r="90" spans="1:63"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row>
    <row r="91" spans="1:63"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row>
    <row r="92" spans="1:63"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row>
    <row r="93" spans="1:63"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row>
    <row r="94" spans="1:63"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row>
    <row r="95" spans="1:63"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row>
    <row r="96" spans="1:63"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row>
    <row r="97" spans="1:63"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row>
    <row r="98" spans="1:63"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row>
    <row r="99" spans="1:63"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row>
    <row r="100" spans="1:63"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row>
    <row r="101" spans="1:63"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c r="BI101" s="55"/>
      <c r="BJ101" s="55"/>
      <c r="BK101" s="55"/>
    </row>
    <row r="102" spans="1:63"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c r="BI102" s="55"/>
      <c r="BJ102" s="55"/>
      <c r="BK102" s="55"/>
    </row>
    <row r="103" spans="1:63"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c r="BI103" s="55"/>
      <c r="BJ103" s="55"/>
      <c r="BK103" s="55"/>
    </row>
    <row r="104" spans="1:63"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c r="BI104" s="55"/>
      <c r="BJ104" s="55"/>
      <c r="BK104" s="55"/>
    </row>
    <row r="105" spans="1:63"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c r="BI105" s="55"/>
      <c r="BJ105" s="55"/>
      <c r="BK105" s="55"/>
    </row>
    <row r="106" spans="1:63"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row>
    <row r="107" spans="1:63"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row>
    <row r="108" spans="1:63"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row>
    <row r="109" spans="1:63"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row>
    <row r="110" spans="1:63"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row>
    <row r="111" spans="1:63"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c r="BI111" s="55"/>
      <c r="BJ111" s="55"/>
      <c r="BK111" s="55"/>
    </row>
    <row r="112" spans="1:63"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row>
    <row r="113" spans="1:63"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row>
    <row r="114" spans="1:63"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c r="BI114" s="55"/>
      <c r="BJ114" s="55"/>
      <c r="BK114" s="55"/>
    </row>
    <row r="115" spans="1:63"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row>
    <row r="116" spans="1:63"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row>
    <row r="117" spans="1:63"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row>
    <row r="118" spans="1:63"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c r="BI118" s="55"/>
      <c r="BJ118" s="55"/>
      <c r="BK118" s="55"/>
    </row>
    <row r="119" spans="1:63"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c r="BI119" s="55"/>
      <c r="BJ119" s="55"/>
      <c r="BK119" s="55"/>
    </row>
    <row r="120" spans="1:63"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row>
    <row r="121" spans="1:63"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c r="BI121" s="55"/>
      <c r="BJ121" s="55"/>
      <c r="BK121" s="55"/>
    </row>
    <row r="122" spans="1:63" x14ac:dyDescent="0.2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c r="BI122" s="55"/>
      <c r="BJ122" s="55"/>
      <c r="BK122" s="55"/>
    </row>
    <row r="123" spans="1:63" x14ac:dyDescent="0.2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c r="BI123" s="55"/>
      <c r="BJ123" s="55"/>
      <c r="BK123" s="55"/>
    </row>
    <row r="124" spans="1:63" x14ac:dyDescent="0.2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row>
    <row r="125" spans="1:63" x14ac:dyDescent="0.2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row>
    <row r="126" spans="1:63" x14ac:dyDescent="0.2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row>
    <row r="127" spans="1:63" x14ac:dyDescent="0.2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row>
    <row r="128" spans="1:63" x14ac:dyDescent="0.2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row>
    <row r="129" spans="2:63" x14ac:dyDescent="0.2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c r="BI129" s="55"/>
      <c r="BJ129" s="55"/>
      <c r="BK129" s="55"/>
    </row>
    <row r="130" spans="2:63" x14ac:dyDescent="0.2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row>
    <row r="131" spans="2:63" x14ac:dyDescent="0.2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row>
    <row r="132" spans="2:63" x14ac:dyDescent="0.2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row>
    <row r="133" spans="2:63" x14ac:dyDescent="0.2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row>
    <row r="134" spans="2:63" x14ac:dyDescent="0.2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c r="BI134" s="55"/>
      <c r="BJ134" s="55"/>
      <c r="BK134" s="55"/>
    </row>
    <row r="135" spans="2:63" x14ac:dyDescent="0.2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c r="BI135" s="55"/>
      <c r="BJ135" s="55"/>
      <c r="BK135" s="55"/>
    </row>
    <row r="136" spans="2:63" x14ac:dyDescent="0.2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c r="BI136" s="55"/>
      <c r="BJ136" s="55"/>
      <c r="BK136" s="55"/>
    </row>
    <row r="137" spans="2:63" x14ac:dyDescent="0.25">
      <c r="B137" s="55"/>
      <c r="C137" s="55"/>
      <c r="D137" s="55"/>
      <c r="E137" s="55"/>
      <c r="F137" s="55"/>
      <c r="G137" s="55"/>
      <c r="H137" s="55"/>
      <c r="I137" s="55"/>
    </row>
    <row r="138" spans="2:63" x14ac:dyDescent="0.25">
      <c r="B138" s="55"/>
      <c r="C138" s="55"/>
      <c r="D138" s="55"/>
      <c r="E138" s="55"/>
      <c r="F138" s="55"/>
      <c r="G138" s="55"/>
      <c r="H138" s="55"/>
      <c r="I138" s="55"/>
    </row>
    <row r="139" spans="2:63" x14ac:dyDescent="0.25">
      <c r="B139" s="55"/>
      <c r="C139" s="55"/>
      <c r="D139" s="55"/>
      <c r="E139" s="55"/>
      <c r="F139" s="55"/>
      <c r="G139" s="55"/>
      <c r="H139" s="55"/>
      <c r="I139" s="55"/>
    </row>
    <row r="140" spans="2:63" x14ac:dyDescent="0.25">
      <c r="B140" s="55"/>
      <c r="C140" s="55"/>
      <c r="D140" s="55"/>
      <c r="E140" s="55"/>
      <c r="F140" s="55"/>
      <c r="G140" s="55"/>
      <c r="H140" s="55"/>
      <c r="I140" s="55"/>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40" zoomScaleNormal="40" workbookViewId="0">
      <selection activeCell="J8" sqref="J8"/>
    </sheetView>
  </sheetViews>
  <sheetFormatPr baseColWidth="10" defaultRowHeight="15" x14ac:dyDescent="0.25"/>
  <cols>
    <col min="2" max="18" width="5.7109375" customWidth="1" collapsed="1"/>
    <col min="19" max="19" width="8.42578125" customWidth="1" collapsed="1"/>
    <col min="20" max="23" width="5.7109375" customWidth="1" collapsed="1"/>
    <col min="24" max="24" width="8.5703125" customWidth="1" collapsed="1"/>
    <col min="25" max="26" width="5.7109375" customWidth="1" collapsed="1"/>
    <col min="27" max="27" width="10.7109375" customWidth="1" collapsed="1"/>
    <col min="28" max="28" width="7.140625" customWidth="1" collapsed="1"/>
    <col min="29" max="29" width="7.42578125" customWidth="1" collapsed="1"/>
    <col min="30" max="33" width="5.7109375" customWidth="1" collapsed="1"/>
    <col min="34" max="34" width="8.5703125" customWidth="1" collapsed="1"/>
    <col min="35" max="39" width="5.7109375" customWidth="1" collapsed="1"/>
    <col min="41" max="46" width="5.7109375" customWidth="1" collapsed="1"/>
  </cols>
  <sheetData>
    <row r="1" spans="1:91" x14ac:dyDescent="0.25">
      <c r="A1" s="55"/>
      <c r="B1" s="55"/>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c r="BT1" s="55"/>
      <c r="BU1" s="55"/>
      <c r="BV1" s="55"/>
      <c r="BW1" s="55"/>
      <c r="BX1" s="55"/>
      <c r="BY1" s="55"/>
      <c r="BZ1" s="55"/>
      <c r="CA1" s="55"/>
      <c r="CB1" s="55"/>
      <c r="CC1" s="55"/>
      <c r="CD1" s="55"/>
      <c r="CE1" s="55"/>
      <c r="CF1" s="55"/>
      <c r="CG1" s="55"/>
      <c r="CH1" s="55"/>
      <c r="CI1" s="55"/>
      <c r="CJ1" s="55"/>
      <c r="CK1" s="55"/>
      <c r="CL1" s="55"/>
      <c r="CM1" s="55"/>
    </row>
    <row r="2" spans="1:91" ht="18" customHeight="1" x14ac:dyDescent="0.25">
      <c r="A2" s="55"/>
      <c r="B2" s="373" t="s">
        <v>141</v>
      </c>
      <c r="C2" s="373"/>
      <c r="D2" s="373"/>
      <c r="E2" s="373"/>
      <c r="F2" s="373"/>
      <c r="G2" s="373"/>
      <c r="H2" s="373"/>
      <c r="I2" s="373"/>
      <c r="J2" s="411" t="s">
        <v>2</v>
      </c>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c r="CA2" s="55"/>
      <c r="CB2" s="55"/>
      <c r="CC2" s="55"/>
      <c r="CD2" s="55"/>
      <c r="CE2" s="55"/>
      <c r="CF2" s="55"/>
      <c r="CG2" s="55"/>
      <c r="CH2" s="55"/>
      <c r="CI2" s="55"/>
      <c r="CJ2" s="55"/>
      <c r="CK2" s="55"/>
      <c r="CL2" s="55"/>
      <c r="CM2" s="55"/>
    </row>
    <row r="3" spans="1:91" ht="18.75" customHeight="1" x14ac:dyDescent="0.25">
      <c r="A3" s="55"/>
      <c r="B3" s="373"/>
      <c r="C3" s="373"/>
      <c r="D3" s="373"/>
      <c r="E3" s="373"/>
      <c r="F3" s="373"/>
      <c r="G3" s="373"/>
      <c r="H3" s="373"/>
      <c r="I3" s="373"/>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row>
    <row r="4" spans="1:91" ht="15" customHeight="1" x14ac:dyDescent="0.25">
      <c r="A4" s="55"/>
      <c r="B4" s="373"/>
      <c r="C4" s="373"/>
      <c r="D4" s="373"/>
      <c r="E4" s="373"/>
      <c r="F4" s="373"/>
      <c r="G4" s="373"/>
      <c r="H4" s="373"/>
      <c r="I4" s="373"/>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row>
    <row r="5" spans="1:91" ht="15.75" thickBot="1" x14ac:dyDescent="0.3">
      <c r="A5" s="55"/>
      <c r="B5" s="55"/>
      <c r="C5" s="55"/>
      <c r="D5" s="55"/>
      <c r="E5" s="55"/>
      <c r="F5" s="5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c r="AM5" s="55"/>
      <c r="AN5" s="55"/>
      <c r="AO5" s="55"/>
      <c r="AP5" s="55"/>
      <c r="AQ5" s="55"/>
      <c r="AR5" s="55"/>
      <c r="AS5" s="55"/>
      <c r="AT5" s="55"/>
      <c r="AU5" s="55"/>
      <c r="AV5" s="55"/>
      <c r="AW5" s="55"/>
      <c r="AX5" s="55"/>
      <c r="AY5" s="55"/>
      <c r="AZ5" s="55"/>
      <c r="BA5" s="55"/>
      <c r="BB5" s="55"/>
      <c r="BC5" s="55"/>
      <c r="BD5" s="55"/>
      <c r="BE5" s="55"/>
      <c r="BF5" s="55"/>
      <c r="BG5" s="55"/>
      <c r="BH5" s="55"/>
      <c r="BI5" s="55"/>
      <c r="BJ5" s="55"/>
      <c r="BK5" s="55"/>
      <c r="BL5" s="55"/>
      <c r="BM5" s="55"/>
      <c r="BN5" s="55"/>
      <c r="BO5" s="55"/>
      <c r="BP5" s="55"/>
      <c r="BQ5" s="55"/>
      <c r="BR5" s="55"/>
      <c r="BS5" s="55"/>
      <c r="BT5" s="55"/>
      <c r="BU5" s="55"/>
    </row>
    <row r="6" spans="1:91" ht="15" customHeight="1" x14ac:dyDescent="0.25">
      <c r="A6" s="55"/>
      <c r="B6" s="423" t="s">
        <v>4</v>
      </c>
      <c r="C6" s="423"/>
      <c r="D6" s="424"/>
      <c r="E6" s="461" t="s">
        <v>107</v>
      </c>
      <c r="F6" s="462"/>
      <c r="G6" s="462"/>
      <c r="H6" s="462"/>
      <c r="I6" s="463"/>
      <c r="J6" s="17" t="str">
        <f ca="1">IF(AND('MAPA DE RIESGO'!$Z$16="Muy Alta",'MAPA DE RIESGO'!$AB$16="Leve"),CONCATENATE("R1C",'MAPA DE RIESGO'!$P$16),"")</f>
        <v/>
      </c>
      <c r="K6" s="18" t="str">
        <f ca="1">IF(AND('MAPA DE RIESGO'!$Z$17="Muy Alta",'MAPA DE RIESGO'!$AB$17="Leve"),CONCATENATE("R1C",'MAPA DE RIESGO'!$P$17),"")</f>
        <v/>
      </c>
      <c r="L6" s="18" t="str">
        <f>IF(AND('MAPA DE RIESGO'!$Z$18="Muy Alta",'MAPA DE RIESGO'!$AB$18="Leve"),CONCATENATE("R1C",'MAPA DE RIESGO'!$P$18),"")</f>
        <v/>
      </c>
      <c r="M6" s="18" t="str">
        <f>IF(AND('MAPA DE RIESGO'!$Z$19="Muy Alta",'MAPA DE RIESGO'!$AB$19="Leve"),CONCATENATE("R1C",'MAPA DE RIESGO'!$P$19),"")</f>
        <v/>
      </c>
      <c r="N6" s="18" t="str">
        <f>IF(AND('MAPA DE RIESGO'!$Z$20="Muy Alta",'MAPA DE RIESGO'!$AB$20="Leve"),CONCATENATE("R1C",'MAPA DE RIESGO'!$P$20),"")</f>
        <v/>
      </c>
      <c r="O6" s="19" t="str">
        <f>IF(AND('MAPA DE RIESGO'!$Z$21="Muy Alta",'MAPA DE RIESGO'!$AB$21="Leve"),CONCATENATE("R1C",'MAPA DE RIESGO'!$P$21),"")</f>
        <v/>
      </c>
      <c r="P6" s="17" t="str">
        <f ca="1">IF(AND('MAPA DE RIESGO'!$Z$16="Muy Alta",'MAPA DE RIESGO'!$AB$16="Menor"),CONCATENATE("R1C",'MAPA DE RIESGO'!$P$16),"")</f>
        <v/>
      </c>
      <c r="Q6" s="18" t="str">
        <f ca="1">IF(AND('MAPA DE RIESGO'!$Z$17="Muy Alta",'MAPA DE RIESGO'!$AB$17="Menor"),CONCATENATE("R1C",'MAPA DE RIESGO'!$P$17),"")</f>
        <v/>
      </c>
      <c r="R6" s="18" t="str">
        <f>IF(AND('MAPA DE RIESGO'!$Z$18="Muy Alta",'MAPA DE RIESGO'!$AB$18="Menor"),CONCATENATE("R1C",'MAPA DE RIESGO'!$P$18),"")</f>
        <v/>
      </c>
      <c r="S6" s="18" t="str">
        <f>IF(AND('MAPA DE RIESGO'!$Z$19="Muy Alta",'MAPA DE RIESGO'!$AB$19="Menor"),CONCATENATE("R1C",'MAPA DE RIESGO'!$P$19),"")</f>
        <v/>
      </c>
      <c r="T6" s="18" t="str">
        <f>IF(AND('MAPA DE RIESGO'!$Z$20="Muy Alta",'MAPA DE RIESGO'!$AB$20="Menor"),CONCATENATE("R1C",'MAPA DE RIESGO'!$P$20),"")</f>
        <v/>
      </c>
      <c r="U6" s="19" t="str">
        <f>IF(AND('MAPA DE RIESGO'!$Z$21="Muy Alta",'MAPA DE RIESGO'!$AB$21="Menor"),CONCATENATE("R1C",'MAPA DE RIESGO'!$P$21),"")</f>
        <v/>
      </c>
      <c r="V6" s="17" t="str">
        <f ca="1">IF(AND('MAPA DE RIESGO'!$Z$16="Muy Alta",'MAPA DE RIESGO'!$AB$16="Moderado"),CONCATENATE("R1C",'MAPA DE RIESGO'!$P$16),"")</f>
        <v/>
      </c>
      <c r="W6" s="18" t="str">
        <f ca="1">IF(AND('MAPA DE RIESGO'!$Z$17="Muy Alta",'MAPA DE RIESGO'!$AB$17="Moderado"),CONCATENATE("R1C",'MAPA DE RIESGO'!$P$17),"")</f>
        <v/>
      </c>
      <c r="X6" s="18" t="str">
        <f>IF(AND('MAPA DE RIESGO'!$Z$18="Muy Alta",'MAPA DE RIESGO'!$AB$18="Moderado"),CONCATENATE("R1C",'MAPA DE RIESGO'!$P$18),"")</f>
        <v/>
      </c>
      <c r="Y6" s="18" t="str">
        <f>IF(AND('MAPA DE RIESGO'!$Z$19="Muy Alta",'MAPA DE RIESGO'!$AB$19="Moderado"),CONCATENATE("R1C",'MAPA DE RIESGO'!$P$19),"")</f>
        <v/>
      </c>
      <c r="Z6" s="18" t="str">
        <f>IF(AND('MAPA DE RIESGO'!$Z$20="Muy Alta",'MAPA DE RIESGO'!$AB$20="Moderado"),CONCATENATE("R1C",'MAPA DE RIESGO'!$P$20),"")</f>
        <v/>
      </c>
      <c r="AA6" s="19" t="str">
        <f>IF(AND('MAPA DE RIESGO'!$Z$21="Muy Alta",'MAPA DE RIESGO'!$AB$21="Moderado"),CONCATENATE("R1C",'MAPA DE RIESGO'!$P$21),"")</f>
        <v/>
      </c>
      <c r="AB6" s="17" t="str">
        <f ca="1">IF(AND('MAPA DE RIESGO'!$Z$16="Muy Alta",'MAPA DE RIESGO'!$AB$16="Mayor"),CONCATENATE("R1C",'MAPA DE RIESGO'!$P$16),"")</f>
        <v/>
      </c>
      <c r="AC6" s="18" t="str">
        <f ca="1">IF(AND('MAPA DE RIESGO'!$Z$17="Muy Alta",'MAPA DE RIESGO'!$AB$17="Mayor"),CONCATENATE("R1C",'MAPA DE RIESGO'!$P$17),"")</f>
        <v/>
      </c>
      <c r="AD6" s="18" t="str">
        <f>IF(AND('MAPA DE RIESGO'!$Z$18="Muy Alta",'MAPA DE RIESGO'!$AB$18="Mayor"),CONCATENATE("R1C",'MAPA DE RIESGO'!$P$18),"")</f>
        <v/>
      </c>
      <c r="AE6" s="18" t="str">
        <f>IF(AND('MAPA DE RIESGO'!$Z$19="Muy Alta",'MAPA DE RIESGO'!$AB$19="Mayor"),CONCATENATE("R1C",'MAPA DE RIESGO'!$P$19),"")</f>
        <v/>
      </c>
      <c r="AF6" s="18" t="str">
        <f>IF(AND('MAPA DE RIESGO'!$Z$20="Muy Alta",'MAPA DE RIESGO'!$AB$20="Mayor"),CONCATENATE("R1C",'MAPA DE RIESGO'!$P$20),"")</f>
        <v/>
      </c>
      <c r="AG6" s="19" t="str">
        <f>IF(AND('MAPA DE RIESGO'!$Z$21="Muy Alta",'MAPA DE RIESGO'!$AB$21="Mayor"),CONCATENATE("R1C",'MAPA DE RIESGO'!$P$21),"")</f>
        <v/>
      </c>
      <c r="AH6" s="20" t="str">
        <f ca="1">IF(AND('MAPA DE RIESGO'!$Z$16="Muy Alta",'MAPA DE RIESGO'!$AB$16="Catastrófico"),CONCATENATE("R1C",'MAPA DE RIESGO'!$P$16),"")</f>
        <v/>
      </c>
      <c r="AI6" s="21" t="str">
        <f ca="1">IF(AND('MAPA DE RIESGO'!$Z$17="Muy Alta",'MAPA DE RIESGO'!$AB$17="Catastrófico"),CONCATENATE("R1C",'MAPA DE RIESGO'!$P$17),"")</f>
        <v/>
      </c>
      <c r="AJ6" s="21" t="str">
        <f>IF(AND('MAPA DE RIESGO'!$Z$18="Muy Alta",'MAPA DE RIESGO'!$AB$18="Catastrófico"),CONCATENATE("R1C",'MAPA DE RIESGO'!$P$18),"")</f>
        <v/>
      </c>
      <c r="AK6" s="21" t="str">
        <f>IF(AND('MAPA DE RIESGO'!$Z$19="Muy Alta",'MAPA DE RIESGO'!$AB$19="Catastrófico"),CONCATENATE("R1C",'MAPA DE RIESGO'!$P$19),"")</f>
        <v/>
      </c>
      <c r="AL6" s="21" t="str">
        <f>IF(AND('MAPA DE RIESGO'!$Z$20="Muy Alta",'MAPA DE RIESGO'!$AB$20="Catastrófico"),CONCATENATE("R1C",'MAPA DE RIESGO'!$P$20),"")</f>
        <v/>
      </c>
      <c r="AM6" s="22" t="str">
        <f>IF(AND('MAPA DE RIESGO'!$Z$21="Muy Alta",'MAPA DE RIESGO'!$AB$21="Catastrófico"),CONCATENATE("R1C",'MAPA DE RIESGO'!$P$21),"")</f>
        <v/>
      </c>
      <c r="AN6" s="55"/>
      <c r="AO6" s="482" t="s">
        <v>71</v>
      </c>
      <c r="AP6" s="483"/>
      <c r="AQ6" s="483"/>
      <c r="AR6" s="483"/>
      <c r="AS6" s="483"/>
      <c r="AT6" s="484"/>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row>
    <row r="7" spans="1:91" ht="15" customHeight="1" x14ac:dyDescent="0.25">
      <c r="A7" s="55"/>
      <c r="B7" s="423"/>
      <c r="C7" s="423"/>
      <c r="D7" s="424"/>
      <c r="E7" s="464"/>
      <c r="F7" s="465"/>
      <c r="G7" s="465"/>
      <c r="H7" s="465"/>
      <c r="I7" s="466"/>
      <c r="J7" s="23" t="str">
        <f ca="1">IF(AND('MAPA DE RIESGO'!$Z$22="Muy Alta",'MAPA DE RIESGO'!$AB$22="Leve"),CONCATENATE("R2C",'MAPA DE RIESGO'!$P$22),"")</f>
        <v/>
      </c>
      <c r="K7" s="24" t="str">
        <f>IF(AND('MAPA DE RIESGO'!$Z$23="Muy Alta",'MAPA DE RIESGO'!$AB$23="Leve"),CONCATENATE("R2C",'MAPA DE RIESGO'!$P$23),"")</f>
        <v/>
      </c>
      <c r="L7" s="24" t="str">
        <f>IF(AND('MAPA DE RIESGO'!$Z$24="Muy Alta",'MAPA DE RIESGO'!$AB$24="Leve"),CONCATENATE("R2C",'MAPA DE RIESGO'!$P$24),"")</f>
        <v/>
      </c>
      <c r="M7" s="24" t="str">
        <f>IF(AND('MAPA DE RIESGO'!$Z$25="Muy Alta",'MAPA DE RIESGO'!$AB$25="Leve"),CONCATENATE("R2C",'MAPA DE RIESGO'!$P$25),"")</f>
        <v/>
      </c>
      <c r="N7" s="24" t="str">
        <f>IF(AND('MAPA DE RIESGO'!$Z$26="Muy Alta",'MAPA DE RIESGO'!$AB$26="Leve"),CONCATENATE("R2C",'MAPA DE RIESGO'!$P$26),"")</f>
        <v/>
      </c>
      <c r="O7" s="25" t="str">
        <f>IF(AND('MAPA DE RIESGO'!$Z$27="Muy Alta",'MAPA DE RIESGO'!$AB$27="Leve"),CONCATENATE("R2C",'MAPA DE RIESGO'!$P$27),"")</f>
        <v/>
      </c>
      <c r="P7" s="23" t="str">
        <f ca="1">IF(AND('MAPA DE RIESGO'!$Z$22="Muy Alta",'MAPA DE RIESGO'!$AB$22="Menor"),CONCATENATE("R2C",'MAPA DE RIESGO'!$P$22),"")</f>
        <v/>
      </c>
      <c r="Q7" s="24" t="str">
        <f>IF(AND('MAPA DE RIESGO'!$Z$23="Muy Alta",'MAPA DE RIESGO'!$AB$23="Menor"),CONCATENATE("R2C",'MAPA DE RIESGO'!$P$23),"")</f>
        <v/>
      </c>
      <c r="R7" s="24" t="str">
        <f>IF(AND('MAPA DE RIESGO'!$Z$24="Muy Alta",'MAPA DE RIESGO'!$AB$24="Menor"),CONCATENATE("R2C",'MAPA DE RIESGO'!$P$24),"")</f>
        <v/>
      </c>
      <c r="S7" s="24" t="str">
        <f>IF(AND('MAPA DE RIESGO'!$Z$25="Muy Alta",'MAPA DE RIESGO'!$AB$25="Menor"),CONCATENATE("R2C",'MAPA DE RIESGO'!$P$25),"")</f>
        <v/>
      </c>
      <c r="T7" s="24" t="str">
        <f>IF(AND('MAPA DE RIESGO'!$Z$26="Muy Alta",'MAPA DE RIESGO'!$AB$26="Menor"),CONCATENATE("R2C",'MAPA DE RIESGO'!$P$26),"")</f>
        <v/>
      </c>
      <c r="U7" s="25" t="str">
        <f>IF(AND('MAPA DE RIESGO'!$Z$27="Muy Alta",'MAPA DE RIESGO'!$AB$27="Menor"),CONCATENATE("R2C",'MAPA DE RIESGO'!$P$27),"")</f>
        <v/>
      </c>
      <c r="V7" s="23" t="str">
        <f ca="1">IF(AND('MAPA DE RIESGO'!$Z$22="Muy Alta",'MAPA DE RIESGO'!$AB$22="Moderado"),CONCATENATE("R2C",'MAPA DE RIESGO'!$P$22),"")</f>
        <v/>
      </c>
      <c r="W7" s="24" t="str">
        <f>IF(AND('MAPA DE RIESGO'!$Z$23="Muy Alta",'MAPA DE RIESGO'!$AB$23="Moderado"),CONCATENATE("R2C",'MAPA DE RIESGO'!$P$23),"")</f>
        <v/>
      </c>
      <c r="X7" s="24" t="str">
        <f>IF(AND('MAPA DE RIESGO'!$Z$24="Muy Alta",'MAPA DE RIESGO'!$AB$24="Moderado"),CONCATENATE("R2C",'MAPA DE RIESGO'!$P$24),"")</f>
        <v/>
      </c>
      <c r="Y7" s="24" t="str">
        <f>IF(AND('MAPA DE RIESGO'!$Z$25="Muy Alta",'MAPA DE RIESGO'!$AB$25="Moderado"),CONCATENATE("R2C",'MAPA DE RIESGO'!$P$25),"")</f>
        <v/>
      </c>
      <c r="Z7" s="24" t="str">
        <f>IF(AND('MAPA DE RIESGO'!$Z$26="Muy Alta",'MAPA DE RIESGO'!$AB$26="Moderado"),CONCATENATE("R2C",'MAPA DE RIESGO'!$P$26),"")</f>
        <v/>
      </c>
      <c r="AA7" s="25" t="str">
        <f>IF(AND('MAPA DE RIESGO'!$Z$27="Muy Alta",'MAPA DE RIESGO'!$AB$27="Moderado"),CONCATENATE("R2C",'MAPA DE RIESGO'!$P$27),"")</f>
        <v/>
      </c>
      <c r="AB7" s="23" t="str">
        <f ca="1">IF(AND('MAPA DE RIESGO'!$Z$22="Muy Alta",'MAPA DE RIESGO'!$AB$22="Mayor"),CONCATENATE("R2C",'MAPA DE RIESGO'!$P$22),"")</f>
        <v/>
      </c>
      <c r="AC7" s="24" t="str">
        <f>IF(AND('MAPA DE RIESGO'!$Z$23="Muy Alta",'MAPA DE RIESGO'!$AB$23="Mayor"),CONCATENATE("R2C",'MAPA DE RIESGO'!$P$23),"")</f>
        <v/>
      </c>
      <c r="AD7" s="24" t="str">
        <f>IF(AND('MAPA DE RIESGO'!$Z$24="Muy Alta",'MAPA DE RIESGO'!$AB$24="Mayor"),CONCATENATE("R2C",'MAPA DE RIESGO'!$P$24),"")</f>
        <v/>
      </c>
      <c r="AE7" s="24" t="str">
        <f>IF(AND('MAPA DE RIESGO'!$Z$25="Muy Alta",'MAPA DE RIESGO'!$AB$25="Mayor"),CONCATENATE("R2C",'MAPA DE RIESGO'!$P$25),"")</f>
        <v/>
      </c>
      <c r="AF7" s="24" t="str">
        <f>IF(AND('MAPA DE RIESGO'!$Z$26="Muy Alta",'MAPA DE RIESGO'!$AB$26="Mayor"),CONCATENATE("R2C",'MAPA DE RIESGO'!$P$26),"")</f>
        <v/>
      </c>
      <c r="AG7" s="25" t="str">
        <f>IF(AND('MAPA DE RIESGO'!$Z$27="Muy Alta",'MAPA DE RIESGO'!$AB$27="Mayor"),CONCATENATE("R2C",'MAPA DE RIESGO'!$P$27),"")</f>
        <v/>
      </c>
      <c r="AH7" s="26" t="str">
        <f ca="1">IF(AND('MAPA DE RIESGO'!$Z$22="Muy Alta",'MAPA DE RIESGO'!$AB$22="Catastrófico"),CONCATENATE("R2C",'MAPA DE RIESGO'!$P$22),"")</f>
        <v/>
      </c>
      <c r="AI7" s="27" t="str">
        <f>IF(AND('MAPA DE RIESGO'!$Z$23="Muy Alta",'MAPA DE RIESGO'!$AB$23="Catastrófico"),CONCATENATE("R2C",'MAPA DE RIESGO'!$P$23),"")</f>
        <v/>
      </c>
      <c r="AJ7" s="27" t="str">
        <f>IF(AND('MAPA DE RIESGO'!$Z$24="Muy Alta",'MAPA DE RIESGO'!$AB$24="Catastrófico"),CONCATENATE("R2C",'MAPA DE RIESGO'!$P$24),"")</f>
        <v/>
      </c>
      <c r="AK7" s="27" t="str">
        <f>IF(AND('MAPA DE RIESGO'!$Z$25="Muy Alta",'MAPA DE RIESGO'!$AB$25="Catastrófico"),CONCATENATE("R2C",'MAPA DE RIESGO'!$P$25),"")</f>
        <v/>
      </c>
      <c r="AL7" s="27" t="str">
        <f>IF(AND('MAPA DE RIESGO'!$Z$26="Muy Alta",'MAPA DE RIESGO'!$AB$26="Catastrófico"),CONCATENATE("R2C",'MAPA DE RIESGO'!$P$26),"")</f>
        <v/>
      </c>
      <c r="AM7" s="28" t="str">
        <f>IF(AND('MAPA DE RIESGO'!$Z$27="Muy Alta",'MAPA DE RIESGO'!$AB$27="Catastrófico"),CONCATENATE("R2C",'MAPA DE RIESGO'!$P$27),"")</f>
        <v/>
      </c>
      <c r="AN7" s="55"/>
      <c r="AO7" s="485"/>
      <c r="AP7" s="486"/>
      <c r="AQ7" s="486"/>
      <c r="AR7" s="486"/>
      <c r="AS7" s="486"/>
      <c r="AT7" s="487"/>
      <c r="AU7" s="55"/>
      <c r="AV7" s="55"/>
      <c r="AW7" s="55"/>
      <c r="AX7" s="55"/>
      <c r="AY7" s="55"/>
      <c r="AZ7" s="55"/>
      <c r="BA7" s="55"/>
      <c r="BB7" s="55"/>
      <c r="BC7" s="55"/>
      <c r="BD7" s="55"/>
      <c r="BE7" s="55"/>
      <c r="BF7" s="55"/>
      <c r="BG7" s="55"/>
      <c r="BH7" s="55"/>
      <c r="BI7" s="55"/>
      <c r="BJ7" s="55"/>
      <c r="BK7" s="55"/>
      <c r="BL7" s="55"/>
      <c r="BM7" s="55"/>
      <c r="BN7" s="55"/>
      <c r="BO7" s="55"/>
      <c r="BP7" s="55"/>
      <c r="BQ7" s="55"/>
      <c r="BR7" s="55"/>
      <c r="BS7" s="55"/>
      <c r="BT7" s="55"/>
      <c r="BU7" s="55"/>
      <c r="BV7" s="55"/>
      <c r="BW7" s="55"/>
      <c r="BX7" s="55"/>
    </row>
    <row r="8" spans="1:91" ht="15" customHeight="1" x14ac:dyDescent="0.25">
      <c r="A8" s="55"/>
      <c r="B8" s="423"/>
      <c r="C8" s="423"/>
      <c r="D8" s="424"/>
      <c r="E8" s="464"/>
      <c r="F8" s="465"/>
      <c r="G8" s="465"/>
      <c r="H8" s="465"/>
      <c r="I8" s="466"/>
      <c r="J8" s="23" t="str">
        <f ca="1">IF(AND('MAPA DE RIESGO'!$Z$28="Muy Alta",'MAPA DE RIESGO'!$AB$28="Leve"),CONCATENATE("R3C",'MAPA DE RIESGO'!$P$28),"")</f>
        <v/>
      </c>
      <c r="K8" s="24" t="str">
        <f>IF(AND('MAPA DE RIESGO'!$Z$29="Muy Alta",'MAPA DE RIESGO'!$AB$29="Leve"),CONCATENATE("R3C",'MAPA DE RIESGO'!$P$29),"")</f>
        <v/>
      </c>
      <c r="L8" s="24" t="str">
        <f>IF(AND('MAPA DE RIESGO'!$Z$30="Muy Alta",'MAPA DE RIESGO'!$AB$30="Leve"),CONCATENATE("R3C",'MAPA DE RIESGO'!$P$30),"")</f>
        <v/>
      </c>
      <c r="M8" s="24" t="str">
        <f>IF(AND('MAPA DE RIESGO'!$Z$31="Muy Alta",'MAPA DE RIESGO'!$AB$31="Leve"),CONCATENATE("R3C",'MAPA DE RIESGO'!$P$31),"")</f>
        <v/>
      </c>
      <c r="N8" s="24" t="str">
        <f>IF(AND('MAPA DE RIESGO'!$Z$32="Muy Alta",'MAPA DE RIESGO'!$AB$32="Leve"),CONCATENATE("R3C",'MAPA DE RIESGO'!$P$32),"")</f>
        <v/>
      </c>
      <c r="O8" s="25" t="str">
        <f>IF(AND('MAPA DE RIESGO'!$Z$33="Muy Alta",'MAPA DE RIESGO'!$AB$33="Leve"),CONCATENATE("R3C",'MAPA DE RIESGO'!$P$33),"")</f>
        <v/>
      </c>
      <c r="P8" s="23" t="str">
        <f ca="1">IF(AND('MAPA DE RIESGO'!$Z$28="Muy Alta",'MAPA DE RIESGO'!$AB$28="Menor"),CONCATENATE("R3C",'MAPA DE RIESGO'!$P$28),"")</f>
        <v/>
      </c>
      <c r="Q8" s="24" t="str">
        <f>IF(AND('MAPA DE RIESGO'!$Z$29="Muy Alta",'MAPA DE RIESGO'!$AB$29="Menor"),CONCATENATE("R3C",'MAPA DE RIESGO'!$P$29),"")</f>
        <v/>
      </c>
      <c r="R8" s="24" t="str">
        <f>IF(AND('MAPA DE RIESGO'!$Z$30="Muy Alta",'MAPA DE RIESGO'!$AB$30="Menor"),CONCATENATE("R3C",'MAPA DE RIESGO'!$P$30),"")</f>
        <v/>
      </c>
      <c r="S8" s="24" t="str">
        <f>IF(AND('MAPA DE RIESGO'!$Z$31="Muy Alta",'MAPA DE RIESGO'!$AB$31="Menor"),CONCATENATE("R3C",'MAPA DE RIESGO'!$P$31),"")</f>
        <v/>
      </c>
      <c r="T8" s="24" t="str">
        <f>IF(AND('MAPA DE RIESGO'!$Z$32="Muy Alta",'MAPA DE RIESGO'!$AB$32="Menor"),CONCATENATE("R3C",'MAPA DE RIESGO'!$P$32),"")</f>
        <v/>
      </c>
      <c r="U8" s="25" t="str">
        <f>IF(AND('MAPA DE RIESGO'!$Z$33="Muy Alta",'MAPA DE RIESGO'!$AB$33="Menor"),CONCATENATE("R3C",'MAPA DE RIESGO'!$P$33),"")</f>
        <v/>
      </c>
      <c r="V8" s="23" t="str">
        <f ca="1">IF(AND('MAPA DE RIESGO'!$Z$28="Muy Alta",'MAPA DE RIESGO'!$AB$28="Moderado"),CONCATENATE("R3C",'MAPA DE RIESGO'!$P$28),"")</f>
        <v/>
      </c>
      <c r="W8" s="24" t="str">
        <f>IF(AND('MAPA DE RIESGO'!$Z$29="Muy Alta",'MAPA DE RIESGO'!$AB$29="Moderado"),CONCATENATE("R3C",'MAPA DE RIESGO'!$P$29),"")</f>
        <v/>
      </c>
      <c r="X8" s="24" t="str">
        <f>IF(AND('MAPA DE RIESGO'!$Z$30="Muy Alta",'MAPA DE RIESGO'!$AB$30="Moderado"),CONCATENATE("R3C",'MAPA DE RIESGO'!$P$30),"")</f>
        <v/>
      </c>
      <c r="Y8" s="24" t="str">
        <f>IF(AND('MAPA DE RIESGO'!$Z$31="Muy Alta",'MAPA DE RIESGO'!$AB$31="Moderado"),CONCATENATE("R3C",'MAPA DE RIESGO'!$P$31),"")</f>
        <v/>
      </c>
      <c r="Z8" s="24" t="str">
        <f>IF(AND('MAPA DE RIESGO'!$Z$32="Muy Alta",'MAPA DE RIESGO'!$AB$32="Moderado"),CONCATENATE("R3C",'MAPA DE RIESGO'!$P$32),"")</f>
        <v/>
      </c>
      <c r="AA8" s="25" t="str">
        <f>IF(AND('MAPA DE RIESGO'!$Z$33="Muy Alta",'MAPA DE RIESGO'!$AB$33="Moderado"),CONCATENATE("R3C",'MAPA DE RIESGO'!$P$33),"")</f>
        <v/>
      </c>
      <c r="AB8" s="23" t="str">
        <f ca="1">IF(AND('MAPA DE RIESGO'!$Z$28="Muy Alta",'MAPA DE RIESGO'!$AB$28="Mayor"),CONCATENATE("R3C",'MAPA DE RIESGO'!$P$28),"")</f>
        <v/>
      </c>
      <c r="AC8" s="24" t="str">
        <f>IF(AND('MAPA DE RIESGO'!$Z$29="Muy Alta",'MAPA DE RIESGO'!$AB$29="Mayor"),CONCATENATE("R3C",'MAPA DE RIESGO'!$P$29),"")</f>
        <v/>
      </c>
      <c r="AD8" s="24" t="str">
        <f>IF(AND('MAPA DE RIESGO'!$Z$30="Muy Alta",'MAPA DE RIESGO'!$AB$30="Mayor"),CONCATENATE("R3C",'MAPA DE RIESGO'!$P$30),"")</f>
        <v/>
      </c>
      <c r="AE8" s="24" t="str">
        <f>IF(AND('MAPA DE RIESGO'!$Z$31="Muy Alta",'MAPA DE RIESGO'!$AB$31="Mayor"),CONCATENATE("R3C",'MAPA DE RIESGO'!$P$31),"")</f>
        <v/>
      </c>
      <c r="AF8" s="24" t="str">
        <f>IF(AND('MAPA DE RIESGO'!$Z$32="Muy Alta",'MAPA DE RIESGO'!$AB$32="Mayor"),CONCATENATE("R3C",'MAPA DE RIESGO'!$P$32),"")</f>
        <v/>
      </c>
      <c r="AG8" s="25" t="str">
        <f>IF(AND('MAPA DE RIESGO'!$Z$33="Muy Alta",'MAPA DE RIESGO'!$AB$33="Mayor"),CONCATENATE("R3C",'MAPA DE RIESGO'!$P$33),"")</f>
        <v/>
      </c>
      <c r="AH8" s="26" t="str">
        <f ca="1">IF(AND('MAPA DE RIESGO'!$Z$28="Muy Alta",'MAPA DE RIESGO'!$AB$28="Catastrófico"),CONCATENATE("R3C",'MAPA DE RIESGO'!$P$28),"")</f>
        <v/>
      </c>
      <c r="AI8" s="27" t="str">
        <f>IF(AND('MAPA DE RIESGO'!$Z$29="Muy Alta",'MAPA DE RIESGO'!$AB$29="Catastrófico"),CONCATENATE("R3C",'MAPA DE RIESGO'!$P$29),"")</f>
        <v/>
      </c>
      <c r="AJ8" s="27" t="str">
        <f>IF(AND('MAPA DE RIESGO'!$Z$30="Muy Alta",'MAPA DE RIESGO'!$AB$30="Catastrófico"),CONCATENATE("R3C",'MAPA DE RIESGO'!$P$30),"")</f>
        <v/>
      </c>
      <c r="AK8" s="27" t="str">
        <f>IF(AND('MAPA DE RIESGO'!$Z$31="Muy Alta",'MAPA DE RIESGO'!$AB$31="Catastrófico"),CONCATENATE("R3C",'MAPA DE RIESGO'!$P$31),"")</f>
        <v/>
      </c>
      <c r="AL8" s="27" t="str">
        <f>IF(AND('MAPA DE RIESGO'!$Z$32="Muy Alta",'MAPA DE RIESGO'!$AB$32="Catastrófico"),CONCATENATE("R3C",'MAPA DE RIESGO'!$P$32),"")</f>
        <v/>
      </c>
      <c r="AM8" s="28" t="str">
        <f>IF(AND('MAPA DE RIESGO'!$Z$33="Muy Alta",'MAPA DE RIESGO'!$AB$33="Catastrófico"),CONCATENATE("R3C",'MAPA DE RIESGO'!$P$33),"")</f>
        <v/>
      </c>
      <c r="AN8" s="55"/>
      <c r="AO8" s="485"/>
      <c r="AP8" s="486"/>
      <c r="AQ8" s="486"/>
      <c r="AR8" s="486"/>
      <c r="AS8" s="486"/>
      <c r="AT8" s="487"/>
      <c r="AU8" s="55"/>
      <c r="AV8" s="55"/>
      <c r="AW8" s="55"/>
      <c r="AX8" s="55"/>
      <c r="AY8" s="55"/>
      <c r="AZ8" s="55"/>
      <c r="BA8" s="55"/>
      <c r="BB8" s="55"/>
      <c r="BC8" s="55"/>
      <c r="BD8" s="55"/>
      <c r="BE8" s="55"/>
      <c r="BF8" s="55"/>
      <c r="BG8" s="55"/>
      <c r="BH8" s="55"/>
      <c r="BI8" s="55"/>
      <c r="BJ8" s="55"/>
      <c r="BK8" s="55"/>
      <c r="BL8" s="55"/>
      <c r="BM8" s="55"/>
      <c r="BN8" s="55"/>
      <c r="BO8" s="55"/>
      <c r="BP8" s="55"/>
      <c r="BQ8" s="55"/>
      <c r="BR8" s="55"/>
      <c r="BS8" s="55"/>
      <c r="BT8" s="55"/>
      <c r="BU8" s="55"/>
      <c r="BV8" s="55"/>
      <c r="BW8" s="55"/>
      <c r="BX8" s="55"/>
    </row>
    <row r="9" spans="1:91" ht="15" customHeight="1" x14ac:dyDescent="0.25">
      <c r="A9" s="55"/>
      <c r="B9" s="423"/>
      <c r="C9" s="423"/>
      <c r="D9" s="424"/>
      <c r="E9" s="464"/>
      <c r="F9" s="465"/>
      <c r="G9" s="465"/>
      <c r="H9" s="465"/>
      <c r="I9" s="466"/>
      <c r="J9" s="23" t="str">
        <f>IF(AND('MAPA DE RIESGO'!$Z$34="Muy Alta",'MAPA DE RIESGO'!$AB$34="Leve"),CONCATENATE("R4C",'MAPA DE RIESGO'!$P$34),"")</f>
        <v/>
      </c>
      <c r="K9" s="24" t="str">
        <f>IF(AND('MAPA DE RIESGO'!$Z$35="Muy Alta",'MAPA DE RIESGO'!$AB$35="Leve"),CONCATENATE("R4C",'MAPA DE RIESGO'!$P$35),"")</f>
        <v/>
      </c>
      <c r="L9" s="29" t="str">
        <f>IF(AND('MAPA DE RIESGO'!$Z$36="Muy Alta",'MAPA DE RIESGO'!$AB$36="Leve"),CONCATENATE("R4C",'MAPA DE RIESGO'!$P$36),"")</f>
        <v/>
      </c>
      <c r="M9" s="29" t="str">
        <f>IF(AND('MAPA DE RIESGO'!$Z$37="Muy Alta",'MAPA DE RIESGO'!$AB$37="Leve"),CONCATENATE("R4C",'MAPA DE RIESGO'!$P$37),"")</f>
        <v/>
      </c>
      <c r="N9" s="29" t="str">
        <f>IF(AND('MAPA DE RIESGO'!$Z$38="Muy Alta",'MAPA DE RIESGO'!$AB$38="Leve"),CONCATENATE("R4C",'MAPA DE RIESGO'!$P$38),"")</f>
        <v/>
      </c>
      <c r="O9" s="25" t="str">
        <f>IF(AND('MAPA DE RIESGO'!$Z$39="Muy Alta",'MAPA DE RIESGO'!$AB$39="Leve"),CONCATENATE("R4C",'MAPA DE RIESGO'!$P$39),"")</f>
        <v/>
      </c>
      <c r="P9" s="23" t="str">
        <f>IF(AND('MAPA DE RIESGO'!$Z$34="Muy Alta",'MAPA DE RIESGO'!$AB$34="Menor"),CONCATENATE("R4C",'MAPA DE RIESGO'!$P$34),"")</f>
        <v/>
      </c>
      <c r="Q9" s="24" t="str">
        <f>IF(AND('MAPA DE RIESGO'!$Z$35="Muy Alta",'MAPA DE RIESGO'!$AB$35="Menor"),CONCATENATE("R4C",'MAPA DE RIESGO'!$P$35),"")</f>
        <v/>
      </c>
      <c r="R9" s="29" t="str">
        <f>IF(AND('MAPA DE RIESGO'!$Z$36="Muy Alta",'MAPA DE RIESGO'!$AB$36="Menor"),CONCATENATE("R4C",'MAPA DE RIESGO'!$P$36),"")</f>
        <v/>
      </c>
      <c r="S9" s="29" t="str">
        <f>IF(AND('MAPA DE RIESGO'!$Z$37="Muy Alta",'MAPA DE RIESGO'!$AB$37="Menor"),CONCATENATE("R4C",'MAPA DE RIESGO'!$P$37),"")</f>
        <v/>
      </c>
      <c r="T9" s="29" t="str">
        <f>IF(AND('MAPA DE RIESGO'!$Z$38="Muy Alta",'MAPA DE RIESGO'!$AB$38="Menor"),CONCATENATE("R4C",'MAPA DE RIESGO'!$P$38),"")</f>
        <v/>
      </c>
      <c r="U9" s="25" t="str">
        <f>IF(AND('MAPA DE RIESGO'!$Z$39="Muy Alta",'MAPA DE RIESGO'!$AB$39="Menor"),CONCATENATE("R4C",'MAPA DE RIESGO'!$P$39),"")</f>
        <v/>
      </c>
      <c r="V9" s="23" t="str">
        <f>IF(AND('MAPA DE RIESGO'!$Z$34="Muy Alta",'MAPA DE RIESGO'!$AB$34="Moderado"),CONCATENATE("R4C",'MAPA DE RIESGO'!$P$34),"")</f>
        <v/>
      </c>
      <c r="W9" s="24" t="str">
        <f>IF(AND('MAPA DE RIESGO'!$Z$35="Muy Alta",'MAPA DE RIESGO'!$AB$35="Moderado"),CONCATENATE("R4C",'MAPA DE RIESGO'!$P$35),"")</f>
        <v/>
      </c>
      <c r="X9" s="29" t="str">
        <f>IF(AND('MAPA DE RIESGO'!$Z$36="Muy Alta",'MAPA DE RIESGO'!$AB$36="Moderado"),CONCATENATE("R4C",'MAPA DE RIESGO'!$P$36),"")</f>
        <v/>
      </c>
      <c r="Y9" s="29" t="str">
        <f>IF(AND('MAPA DE RIESGO'!$Z$37="Muy Alta",'MAPA DE RIESGO'!$AB$37="Moderado"),CONCATENATE("R4C",'MAPA DE RIESGO'!$P$37),"")</f>
        <v/>
      </c>
      <c r="Z9" s="29" t="str">
        <f>IF(AND('MAPA DE RIESGO'!$Z$38="Muy Alta",'MAPA DE RIESGO'!$AB$38="Moderado"),CONCATENATE("R4C",'MAPA DE RIESGO'!$P$38),"")</f>
        <v/>
      </c>
      <c r="AA9" s="25" t="str">
        <f>IF(AND('MAPA DE RIESGO'!$Z$39="Muy Alta",'MAPA DE RIESGO'!$AB$39="Moderado"),CONCATENATE("R4C",'MAPA DE RIESGO'!$P$39),"")</f>
        <v/>
      </c>
      <c r="AB9" s="23" t="str">
        <f>IF(AND('MAPA DE RIESGO'!$Z$34="Muy Alta",'MAPA DE RIESGO'!$AB$34="Mayor"),CONCATENATE("R4C",'MAPA DE RIESGO'!$P$34),"")</f>
        <v/>
      </c>
      <c r="AC9" s="24" t="str">
        <f>IF(AND('MAPA DE RIESGO'!$Z$35="Muy Alta",'MAPA DE RIESGO'!$AB$35="Mayor"),CONCATENATE("R4C",'MAPA DE RIESGO'!$P$35),"")</f>
        <v/>
      </c>
      <c r="AD9" s="29" t="str">
        <f>IF(AND('MAPA DE RIESGO'!$Z$36="Muy Alta",'MAPA DE RIESGO'!$AB$36="Mayor"),CONCATENATE("R4C",'MAPA DE RIESGO'!$P$36),"")</f>
        <v/>
      </c>
      <c r="AE9" s="29" t="str">
        <f>IF(AND('MAPA DE RIESGO'!$Z$37="Muy Alta",'MAPA DE RIESGO'!$AB$37="Mayor"),CONCATENATE("R4C",'MAPA DE RIESGO'!$P$37),"")</f>
        <v/>
      </c>
      <c r="AF9" s="29" t="str">
        <f>IF(AND('MAPA DE RIESGO'!$Z$38="Muy Alta",'MAPA DE RIESGO'!$AB$38="Mayor"),CONCATENATE("R4C",'MAPA DE RIESGO'!$P$38),"")</f>
        <v/>
      </c>
      <c r="AG9" s="25" t="str">
        <f>IF(AND('MAPA DE RIESGO'!$Z$39="Muy Alta",'MAPA DE RIESGO'!$AB$39="Mayor"),CONCATENATE("R4C",'MAPA DE RIESGO'!$P$39),"")</f>
        <v/>
      </c>
      <c r="AH9" s="26" t="str">
        <f>IF(AND('MAPA DE RIESGO'!$Z$34="Muy Alta",'MAPA DE RIESGO'!$AB$34="Catastrófico"),CONCATENATE("R4C",'MAPA DE RIESGO'!$P$34),"")</f>
        <v/>
      </c>
      <c r="AI9" s="27" t="str">
        <f>IF(AND('MAPA DE RIESGO'!$Z$35="Muy Alta",'MAPA DE RIESGO'!$AB$35="Catastrófico"),CONCATENATE("R4C",'MAPA DE RIESGO'!$P$35),"")</f>
        <v/>
      </c>
      <c r="AJ9" s="27" t="str">
        <f>IF(AND('MAPA DE RIESGO'!$Z$36="Muy Alta",'MAPA DE RIESGO'!$AB$36="Catastrófico"),CONCATENATE("R4C",'MAPA DE RIESGO'!$P$36),"")</f>
        <v/>
      </c>
      <c r="AK9" s="27" t="str">
        <f>IF(AND('MAPA DE RIESGO'!$Z$37="Muy Alta",'MAPA DE RIESGO'!$AB$37="Catastrófico"),CONCATENATE("R4C",'MAPA DE RIESGO'!$P$37),"")</f>
        <v/>
      </c>
      <c r="AL9" s="27" t="str">
        <f>IF(AND('MAPA DE RIESGO'!$Z$38="Muy Alta",'MAPA DE RIESGO'!$AB$38="Catastrófico"),CONCATENATE("R4C",'MAPA DE RIESGO'!$P$38),"")</f>
        <v/>
      </c>
      <c r="AM9" s="28" t="str">
        <f>IF(AND('MAPA DE RIESGO'!$Z$39="Muy Alta",'MAPA DE RIESGO'!$AB$39="Catastrófico"),CONCATENATE("R4C",'MAPA DE RIESGO'!$P$39),"")</f>
        <v/>
      </c>
      <c r="AN9" s="55"/>
      <c r="AO9" s="485"/>
      <c r="AP9" s="486"/>
      <c r="AQ9" s="486"/>
      <c r="AR9" s="486"/>
      <c r="AS9" s="486"/>
      <c r="AT9" s="487"/>
      <c r="AU9" s="55"/>
      <c r="AV9" s="55"/>
      <c r="AW9" s="55"/>
      <c r="AX9" s="55"/>
      <c r="AY9" s="55"/>
      <c r="AZ9" s="55"/>
      <c r="BA9" s="55"/>
      <c r="BB9" s="55"/>
      <c r="BC9" s="55"/>
      <c r="BD9" s="55"/>
      <c r="BE9" s="55"/>
      <c r="BF9" s="55"/>
      <c r="BG9" s="55"/>
      <c r="BH9" s="55"/>
      <c r="BI9" s="55"/>
      <c r="BJ9" s="55"/>
      <c r="BK9" s="55"/>
      <c r="BL9" s="55"/>
      <c r="BM9" s="55"/>
      <c r="BN9" s="55"/>
      <c r="BO9" s="55"/>
      <c r="BP9" s="55"/>
      <c r="BQ9" s="55"/>
      <c r="BR9" s="55"/>
      <c r="BS9" s="55"/>
      <c r="BT9" s="55"/>
      <c r="BU9" s="55"/>
      <c r="BV9" s="55"/>
      <c r="BW9" s="55"/>
      <c r="BX9" s="55"/>
    </row>
    <row r="10" spans="1:91" ht="15" customHeight="1" x14ac:dyDescent="0.25">
      <c r="A10" s="55"/>
      <c r="B10" s="423"/>
      <c r="C10" s="423"/>
      <c r="D10" s="424"/>
      <c r="E10" s="464"/>
      <c r="F10" s="465"/>
      <c r="G10" s="465"/>
      <c r="H10" s="465"/>
      <c r="I10" s="466"/>
      <c r="J10" s="23" t="str">
        <f>IF(AND('MAPA DE RIESGO'!$Z$40="Muy Alta",'MAPA DE RIESGO'!$AB$40="Leve"),CONCATENATE("R5C",'MAPA DE RIESGO'!$P$40),"")</f>
        <v/>
      </c>
      <c r="K10" s="24" t="str">
        <f>IF(AND('MAPA DE RIESGO'!$Z$41="Muy Alta",'MAPA DE RIESGO'!$AB$41="Leve"),CONCATENATE("R5C",'MAPA DE RIESGO'!$P$41),"")</f>
        <v/>
      </c>
      <c r="L10" s="29" t="str">
        <f>IF(AND('MAPA DE RIESGO'!$Z$42="Muy Alta",'MAPA DE RIESGO'!$AB$42="Leve"),CONCATENATE("R5C",'MAPA DE RIESGO'!$P$42),"")</f>
        <v/>
      </c>
      <c r="M10" s="29" t="str">
        <f>IF(AND('MAPA DE RIESGO'!$Z$43="Muy Alta",'MAPA DE RIESGO'!$AB$43="Leve"),CONCATENATE("R5C",'MAPA DE RIESGO'!$P$43),"")</f>
        <v/>
      </c>
      <c r="N10" s="29" t="str">
        <f>IF(AND('MAPA DE RIESGO'!$Z$44="Muy Alta",'MAPA DE RIESGO'!$AB$44="Leve"),CONCATENATE("R5C",'MAPA DE RIESGO'!$P$44),"")</f>
        <v/>
      </c>
      <c r="O10" s="25" t="str">
        <f>IF(AND('MAPA DE RIESGO'!$Z$45="Muy Alta",'MAPA DE RIESGO'!$AB$45="Leve"),CONCATENATE("R5C",'MAPA DE RIESGO'!$P$45),"")</f>
        <v/>
      </c>
      <c r="P10" s="23" t="str">
        <f>IF(AND('MAPA DE RIESGO'!$Z$40="Muy Alta",'MAPA DE RIESGO'!$AB$40="Menor"),CONCATENATE("R5C",'MAPA DE RIESGO'!$P$40),"")</f>
        <v/>
      </c>
      <c r="Q10" s="24" t="str">
        <f>IF(AND('MAPA DE RIESGO'!$Z$41="Muy Alta",'MAPA DE RIESGO'!$AB$41="Menor"),CONCATENATE("R5C",'MAPA DE RIESGO'!$P$41),"")</f>
        <v/>
      </c>
      <c r="R10" s="29" t="str">
        <f>IF(AND('MAPA DE RIESGO'!$Z$42="Muy Alta",'MAPA DE RIESGO'!$AB$42="Menor"),CONCATENATE("R5C",'MAPA DE RIESGO'!$P$42),"")</f>
        <v/>
      </c>
      <c r="S10" s="29" t="str">
        <f>IF(AND('MAPA DE RIESGO'!$Z$43="Muy Alta",'MAPA DE RIESGO'!$AB$43="Menor"),CONCATENATE("R5C",'MAPA DE RIESGO'!$P$43),"")</f>
        <v/>
      </c>
      <c r="T10" s="29" t="str">
        <f>IF(AND('MAPA DE RIESGO'!$Z$44="Muy Alta",'MAPA DE RIESGO'!$AB$44="Menor"),CONCATENATE("R5C",'MAPA DE RIESGO'!$P$44),"")</f>
        <v/>
      </c>
      <c r="U10" s="25" t="str">
        <f>IF(AND('MAPA DE RIESGO'!$Z$45="Muy Alta",'MAPA DE RIESGO'!$AB$45="Menor"),CONCATENATE("R5C",'MAPA DE RIESGO'!$P$45),"")</f>
        <v/>
      </c>
      <c r="V10" s="23" t="str">
        <f>IF(AND('MAPA DE RIESGO'!$Z$40="Muy Alta",'MAPA DE RIESGO'!$AB$40="Moderado"),CONCATENATE("R5C",'MAPA DE RIESGO'!$P$40),"")</f>
        <v/>
      </c>
      <c r="W10" s="24" t="str">
        <f>IF(AND('MAPA DE RIESGO'!$Z$41="Muy Alta",'MAPA DE RIESGO'!$AB$41="Moderado"),CONCATENATE("R5C",'MAPA DE RIESGO'!$P$41),"")</f>
        <v/>
      </c>
      <c r="X10" s="29" t="str">
        <f>IF(AND('MAPA DE RIESGO'!$Z$42="Muy Alta",'MAPA DE RIESGO'!$AB$42="Moderado"),CONCATENATE("R5C",'MAPA DE RIESGO'!$P$42),"")</f>
        <v/>
      </c>
      <c r="Y10" s="29" t="str">
        <f>IF(AND('MAPA DE RIESGO'!$Z$43="Muy Alta",'MAPA DE RIESGO'!$AB$43="Moderado"),CONCATENATE("R5C",'MAPA DE RIESGO'!$P$43),"")</f>
        <v/>
      </c>
      <c r="Z10" s="29" t="str">
        <f>IF(AND('MAPA DE RIESGO'!$Z$44="Muy Alta",'MAPA DE RIESGO'!$AB$44="Moderado"),CONCATENATE("R5C",'MAPA DE RIESGO'!$P$44),"")</f>
        <v/>
      </c>
      <c r="AA10" s="25" t="str">
        <f>IF(AND('MAPA DE RIESGO'!$Z$45="Muy Alta",'MAPA DE RIESGO'!$AB$45="Moderado"),CONCATENATE("R5C",'MAPA DE RIESGO'!$P$45),"")</f>
        <v/>
      </c>
      <c r="AB10" s="23" t="str">
        <f>IF(AND('MAPA DE RIESGO'!$Z$40="Muy Alta",'MAPA DE RIESGO'!$AB$40="Mayor"),CONCATENATE("R5C",'MAPA DE RIESGO'!$P$40),"")</f>
        <v/>
      </c>
      <c r="AC10" s="24" t="str">
        <f>IF(AND('MAPA DE RIESGO'!$Z$41="Muy Alta",'MAPA DE RIESGO'!$AB$41="Mayor"),CONCATENATE("R5C",'MAPA DE RIESGO'!$P$41),"")</f>
        <v/>
      </c>
      <c r="AD10" s="29" t="str">
        <f>IF(AND('MAPA DE RIESGO'!$Z$42="Muy Alta",'MAPA DE RIESGO'!$AB$42="Mayor"),CONCATENATE("R5C",'MAPA DE RIESGO'!$P$42),"")</f>
        <v/>
      </c>
      <c r="AE10" s="29" t="str">
        <f>IF(AND('MAPA DE RIESGO'!$Z$43="Muy Alta",'MAPA DE RIESGO'!$AB$43="Mayor"),CONCATENATE("R5C",'MAPA DE RIESGO'!$P$43),"")</f>
        <v/>
      </c>
      <c r="AF10" s="29" t="str">
        <f>IF(AND('MAPA DE RIESGO'!$Z$44="Muy Alta",'MAPA DE RIESGO'!$AB$44="Mayor"),CONCATENATE("R5C",'MAPA DE RIESGO'!$P$44),"")</f>
        <v/>
      </c>
      <c r="AG10" s="25" t="str">
        <f>IF(AND('MAPA DE RIESGO'!$Z$45="Muy Alta",'MAPA DE RIESGO'!$AB$45="Mayor"),CONCATENATE("R5C",'MAPA DE RIESGO'!$P$45),"")</f>
        <v/>
      </c>
      <c r="AH10" s="26" t="str">
        <f>IF(AND('MAPA DE RIESGO'!$Z$40="Muy Alta",'MAPA DE RIESGO'!$AB$40="Catastrófico"),CONCATENATE("R5C",'MAPA DE RIESGO'!$P$40),"")</f>
        <v/>
      </c>
      <c r="AI10" s="27" t="str">
        <f>IF(AND('MAPA DE RIESGO'!$Z$41="Muy Alta",'MAPA DE RIESGO'!$AB$41="Catastrófico"),CONCATENATE("R5C",'MAPA DE RIESGO'!$P$41),"")</f>
        <v/>
      </c>
      <c r="AJ10" s="27" t="str">
        <f>IF(AND('MAPA DE RIESGO'!$Z$42="Muy Alta",'MAPA DE RIESGO'!$AB$42="Catastrófico"),CONCATENATE("R5C",'MAPA DE RIESGO'!$P$42),"")</f>
        <v/>
      </c>
      <c r="AK10" s="27" t="str">
        <f>IF(AND('MAPA DE RIESGO'!$Z$43="Muy Alta",'MAPA DE RIESGO'!$AB$43="Catastrófico"),CONCATENATE("R5C",'MAPA DE RIESGO'!$P$43),"")</f>
        <v/>
      </c>
      <c r="AL10" s="27" t="str">
        <f>IF(AND('MAPA DE RIESGO'!$Z$44="Muy Alta",'MAPA DE RIESGO'!$AB$44="Catastrófico"),CONCATENATE("R5C",'MAPA DE RIESGO'!$P$44),"")</f>
        <v/>
      </c>
      <c r="AM10" s="28" t="str">
        <f>IF(AND('MAPA DE RIESGO'!$Z$45="Muy Alta",'MAPA DE RIESGO'!$AB$45="Catastrófico"),CONCATENATE("R5C",'MAPA DE RIESGO'!$P$45),"")</f>
        <v/>
      </c>
      <c r="AN10" s="55"/>
      <c r="AO10" s="485"/>
      <c r="AP10" s="486"/>
      <c r="AQ10" s="486"/>
      <c r="AR10" s="486"/>
      <c r="AS10" s="486"/>
      <c r="AT10" s="487"/>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row>
    <row r="11" spans="1:91" ht="15" customHeight="1" x14ac:dyDescent="0.25">
      <c r="A11" s="55"/>
      <c r="B11" s="423"/>
      <c r="C11" s="423"/>
      <c r="D11" s="424"/>
      <c r="E11" s="464"/>
      <c r="F11" s="465"/>
      <c r="G11" s="465"/>
      <c r="H11" s="465"/>
      <c r="I11" s="466"/>
      <c r="J11" s="23" t="str">
        <f>IF(AND('MAPA DE RIESGO'!$Z$46="Muy Alta",'MAPA DE RIESGO'!$AB$46="Leve"),CONCATENATE("R6C",'MAPA DE RIESGO'!$P$46),"")</f>
        <v/>
      </c>
      <c r="K11" s="24" t="str">
        <f>IF(AND('MAPA DE RIESGO'!$Z$47="Muy Alta",'MAPA DE RIESGO'!$AB$47="Leve"),CONCATENATE("R6C",'MAPA DE RIESGO'!$P$47),"")</f>
        <v/>
      </c>
      <c r="L11" s="29" t="str">
        <f>IF(AND('MAPA DE RIESGO'!$Z$48="Muy Alta",'MAPA DE RIESGO'!$AB$48="Leve"),CONCATENATE("R6C",'MAPA DE RIESGO'!$P$48),"")</f>
        <v/>
      </c>
      <c r="M11" s="29" t="str">
        <f>IF(AND('MAPA DE RIESGO'!$Z$49="Muy Alta",'MAPA DE RIESGO'!$AB$49="Leve"),CONCATENATE("R6C",'MAPA DE RIESGO'!$P$49),"")</f>
        <v/>
      </c>
      <c r="N11" s="29" t="str">
        <f>IF(AND('MAPA DE RIESGO'!$Z$50="Muy Alta",'MAPA DE RIESGO'!$AB$50="Leve"),CONCATENATE("R6C",'MAPA DE RIESGO'!$P$50),"")</f>
        <v/>
      </c>
      <c r="O11" s="25" t="str">
        <f>IF(AND('MAPA DE RIESGO'!$Z$51="Muy Alta",'MAPA DE RIESGO'!$AB$51="Leve"),CONCATENATE("R6C",'MAPA DE RIESGO'!$P$51),"")</f>
        <v/>
      </c>
      <c r="P11" s="23" t="str">
        <f>IF(AND('MAPA DE RIESGO'!$Z$46="Muy Alta",'MAPA DE RIESGO'!$AB$46="Menor"),CONCATENATE("R6C",'MAPA DE RIESGO'!$P$46),"")</f>
        <v/>
      </c>
      <c r="Q11" s="24" t="str">
        <f>IF(AND('MAPA DE RIESGO'!$Z$47="Muy Alta",'MAPA DE RIESGO'!$AB$47="Menor"),CONCATENATE("R6C",'MAPA DE RIESGO'!$P$47),"")</f>
        <v/>
      </c>
      <c r="R11" s="29" t="str">
        <f>IF(AND('MAPA DE RIESGO'!$Z$48="Muy Alta",'MAPA DE RIESGO'!$AB$48="Menor"),CONCATENATE("R6C",'MAPA DE RIESGO'!$P$48),"")</f>
        <v/>
      </c>
      <c r="S11" s="29" t="str">
        <f>IF(AND('MAPA DE RIESGO'!$Z$49="Muy Alta",'MAPA DE RIESGO'!$AB$49="Menor"),CONCATENATE("R6C",'MAPA DE RIESGO'!$P$49),"")</f>
        <v/>
      </c>
      <c r="T11" s="29" t="str">
        <f>IF(AND('MAPA DE RIESGO'!$Z$50="Muy Alta",'MAPA DE RIESGO'!$AB$50="Menor"),CONCATENATE("R6C",'MAPA DE RIESGO'!$P$50),"")</f>
        <v/>
      </c>
      <c r="U11" s="25" t="str">
        <f>IF(AND('MAPA DE RIESGO'!$Z$51="Muy Alta",'MAPA DE RIESGO'!$AB$51="Menor"),CONCATENATE("R6C",'MAPA DE RIESGO'!$P$51),"")</f>
        <v/>
      </c>
      <c r="V11" s="23" t="str">
        <f>IF(AND('MAPA DE RIESGO'!$Z$46="Muy Alta",'MAPA DE RIESGO'!$AB$46="Moderado"),CONCATENATE("R6C",'MAPA DE RIESGO'!$P$46),"")</f>
        <v/>
      </c>
      <c r="W11" s="24" t="str">
        <f>IF(AND('MAPA DE RIESGO'!$Z$47="Muy Alta",'MAPA DE RIESGO'!$AB$47="Moderado"),CONCATENATE("R6C",'MAPA DE RIESGO'!$P$47),"")</f>
        <v/>
      </c>
      <c r="X11" s="29" t="str">
        <f>IF(AND('MAPA DE RIESGO'!$Z$48="Muy Alta",'MAPA DE RIESGO'!$AB$48="Moderado"),CONCATENATE("R6C",'MAPA DE RIESGO'!$P$48),"")</f>
        <v/>
      </c>
      <c r="Y11" s="29" t="str">
        <f>IF(AND('MAPA DE RIESGO'!$Z$49="Muy Alta",'MAPA DE RIESGO'!$AB$49="Moderado"),CONCATENATE("R6C",'MAPA DE RIESGO'!$P$49),"")</f>
        <v/>
      </c>
      <c r="Z11" s="29" t="str">
        <f>IF(AND('MAPA DE RIESGO'!$Z$50="Muy Alta",'MAPA DE RIESGO'!$AB$50="Moderado"),CONCATENATE("R6C",'MAPA DE RIESGO'!$P$50),"")</f>
        <v/>
      </c>
      <c r="AA11" s="25" t="str">
        <f>IF(AND('MAPA DE RIESGO'!$Z$51="Muy Alta",'MAPA DE RIESGO'!$AB$51="Moderado"),CONCATENATE("R6C",'MAPA DE RIESGO'!$P$51),"")</f>
        <v/>
      </c>
      <c r="AB11" s="23" t="str">
        <f>IF(AND('MAPA DE RIESGO'!$Z$46="Muy Alta",'MAPA DE RIESGO'!$AB$46="Mayor"),CONCATENATE("R6C",'MAPA DE RIESGO'!$P$46),"")</f>
        <v/>
      </c>
      <c r="AC11" s="24" t="str">
        <f>IF(AND('MAPA DE RIESGO'!$Z$47="Muy Alta",'MAPA DE RIESGO'!$AB$47="Mayor"),CONCATENATE("R6C",'MAPA DE RIESGO'!$P$47),"")</f>
        <v/>
      </c>
      <c r="AD11" s="29" t="str">
        <f>IF(AND('MAPA DE RIESGO'!$Z$48="Muy Alta",'MAPA DE RIESGO'!$AB$48="Mayor"),CONCATENATE("R6C",'MAPA DE RIESGO'!$P$48),"")</f>
        <v/>
      </c>
      <c r="AE11" s="29" t="str">
        <f>IF(AND('MAPA DE RIESGO'!$Z$49="Muy Alta",'MAPA DE RIESGO'!$AB$49="Mayor"),CONCATENATE("R6C",'MAPA DE RIESGO'!$P$49),"")</f>
        <v/>
      </c>
      <c r="AF11" s="29" t="str">
        <f>IF(AND('MAPA DE RIESGO'!$Z$50="Muy Alta",'MAPA DE RIESGO'!$AB$50="Mayor"),CONCATENATE("R6C",'MAPA DE RIESGO'!$P$50),"")</f>
        <v/>
      </c>
      <c r="AG11" s="25" t="str">
        <f>IF(AND('MAPA DE RIESGO'!$Z$51="Muy Alta",'MAPA DE RIESGO'!$AB$51="Mayor"),CONCATENATE("R6C",'MAPA DE RIESGO'!$P$51),"")</f>
        <v/>
      </c>
      <c r="AH11" s="26" t="str">
        <f>IF(AND('MAPA DE RIESGO'!$Z$46="Muy Alta",'MAPA DE RIESGO'!$AB$46="Catastrófico"),CONCATENATE("R6C",'MAPA DE RIESGO'!$P$46),"")</f>
        <v/>
      </c>
      <c r="AI11" s="27" t="str">
        <f>IF(AND('MAPA DE RIESGO'!$Z$47="Muy Alta",'MAPA DE RIESGO'!$AB$47="Catastrófico"),CONCATENATE("R6C",'MAPA DE RIESGO'!$P$47),"")</f>
        <v/>
      </c>
      <c r="AJ11" s="27" t="str">
        <f>IF(AND('MAPA DE RIESGO'!$Z$48="Muy Alta",'MAPA DE RIESGO'!$AB$48="Catastrófico"),CONCATENATE("R6C",'MAPA DE RIESGO'!$P$48),"")</f>
        <v/>
      </c>
      <c r="AK11" s="27" t="str">
        <f>IF(AND('MAPA DE RIESGO'!$Z$49="Muy Alta",'MAPA DE RIESGO'!$AB$49="Catastrófico"),CONCATENATE("R6C",'MAPA DE RIESGO'!$P$49),"")</f>
        <v/>
      </c>
      <c r="AL11" s="27" t="str">
        <f>IF(AND('MAPA DE RIESGO'!$Z$50="Muy Alta",'MAPA DE RIESGO'!$AB$50="Catastrófico"),CONCATENATE("R6C",'MAPA DE RIESGO'!$P$50),"")</f>
        <v/>
      </c>
      <c r="AM11" s="28" t="str">
        <f>IF(AND('MAPA DE RIESGO'!$Z$51="Muy Alta",'MAPA DE RIESGO'!$AB$51="Catastrófico"),CONCATENATE("R6C",'MAPA DE RIESGO'!$P$51),"")</f>
        <v/>
      </c>
      <c r="AN11" s="55"/>
      <c r="AO11" s="485"/>
      <c r="AP11" s="486"/>
      <c r="AQ11" s="486"/>
      <c r="AR11" s="486"/>
      <c r="AS11" s="486"/>
      <c r="AT11" s="487"/>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row>
    <row r="12" spans="1:91" ht="15" customHeight="1" x14ac:dyDescent="0.25">
      <c r="A12" s="55"/>
      <c r="B12" s="423"/>
      <c r="C12" s="423"/>
      <c r="D12" s="424"/>
      <c r="E12" s="464"/>
      <c r="F12" s="465"/>
      <c r="G12" s="465"/>
      <c r="H12" s="465"/>
      <c r="I12" s="466"/>
      <c r="J12" s="23" t="str">
        <f>IF(AND('MAPA DE RIESGO'!$Z$52="Muy Alta",'MAPA DE RIESGO'!$AB$52="Leve"),CONCATENATE("R7C",'MAPA DE RIESGO'!$P$52),"")</f>
        <v/>
      </c>
      <c r="K12" s="24" t="str">
        <f>IF(AND('MAPA DE RIESGO'!$Z$53="Muy Alta",'MAPA DE RIESGO'!$AB$53="Leve"),CONCATENATE("R7C",'MAPA DE RIESGO'!$P$53),"")</f>
        <v/>
      </c>
      <c r="L12" s="29" t="str">
        <f>IF(AND('MAPA DE RIESGO'!$Z$54="Muy Alta",'MAPA DE RIESGO'!$AB$54="Leve"),CONCATENATE("R7C",'MAPA DE RIESGO'!$P$54),"")</f>
        <v/>
      </c>
      <c r="M12" s="29" t="str">
        <f>IF(AND('MAPA DE RIESGO'!$Z$55="Muy Alta",'MAPA DE RIESGO'!$AB$55="Leve"),CONCATENATE("R7C",'MAPA DE RIESGO'!$P$55),"")</f>
        <v/>
      </c>
      <c r="N12" s="29" t="str">
        <f>IF(AND('MAPA DE RIESGO'!$Z$56="Muy Alta",'MAPA DE RIESGO'!$AB$56="Leve"),CONCATENATE("R7C",'MAPA DE RIESGO'!$P$56),"")</f>
        <v/>
      </c>
      <c r="O12" s="25" t="str">
        <f>IF(AND('MAPA DE RIESGO'!$Z$57="Muy Alta",'MAPA DE RIESGO'!$AB$57="Leve"),CONCATENATE("R7C",'MAPA DE RIESGO'!$P$57),"")</f>
        <v/>
      </c>
      <c r="P12" s="23" t="str">
        <f>IF(AND('MAPA DE RIESGO'!$Z$52="Muy Alta",'MAPA DE RIESGO'!$AB$52="Menor"),CONCATENATE("R7C",'MAPA DE RIESGO'!$P$52),"")</f>
        <v/>
      </c>
      <c r="Q12" s="24" t="str">
        <f>IF(AND('MAPA DE RIESGO'!$Z$53="Muy Alta",'MAPA DE RIESGO'!$AB$53="Menor"),CONCATENATE("R7C",'MAPA DE RIESGO'!$P$53),"")</f>
        <v/>
      </c>
      <c r="R12" s="29" t="str">
        <f>IF(AND('MAPA DE RIESGO'!$Z$54="Muy Alta",'MAPA DE RIESGO'!$AB$54="Menor"),CONCATENATE("R7C",'MAPA DE RIESGO'!$P$54),"")</f>
        <v/>
      </c>
      <c r="S12" s="29" t="str">
        <f>IF(AND('MAPA DE RIESGO'!$Z$55="Muy Alta",'MAPA DE RIESGO'!$AB$55="Menor"),CONCATENATE("R7C",'MAPA DE RIESGO'!$P$55),"")</f>
        <v/>
      </c>
      <c r="T12" s="29" t="str">
        <f>IF(AND('MAPA DE RIESGO'!$Z$56="Muy Alta",'MAPA DE RIESGO'!$AB$56="Menor"),CONCATENATE("R7C",'MAPA DE RIESGO'!$P$56),"")</f>
        <v/>
      </c>
      <c r="U12" s="25" t="str">
        <f>IF(AND('MAPA DE RIESGO'!$Z$57="Muy Alta",'MAPA DE RIESGO'!$AB$57="Menor"),CONCATENATE("R7C",'MAPA DE RIESGO'!$P$57),"")</f>
        <v/>
      </c>
      <c r="V12" s="23" t="str">
        <f>IF(AND('MAPA DE RIESGO'!$Z$52="Muy Alta",'MAPA DE RIESGO'!$AB$52="Moderado"),CONCATENATE("R7C",'MAPA DE RIESGO'!$P$52),"")</f>
        <v/>
      </c>
      <c r="W12" s="24" t="str">
        <f>IF(AND('MAPA DE RIESGO'!$Z$53="Muy Alta",'MAPA DE RIESGO'!$AB$53="Moderado"),CONCATENATE("R7C",'MAPA DE RIESGO'!$P$53),"")</f>
        <v/>
      </c>
      <c r="X12" s="29" t="str">
        <f>IF(AND('MAPA DE RIESGO'!$Z$54="Muy Alta",'MAPA DE RIESGO'!$AB$54="Moderado"),CONCATENATE("R7C",'MAPA DE RIESGO'!$P$54),"")</f>
        <v/>
      </c>
      <c r="Y12" s="29" t="str">
        <f>IF(AND('MAPA DE RIESGO'!$Z$55="Muy Alta",'MAPA DE RIESGO'!$AB$55="Moderado"),CONCATENATE("R7C",'MAPA DE RIESGO'!$P$55),"")</f>
        <v/>
      </c>
      <c r="Z12" s="29" t="str">
        <f>IF(AND('MAPA DE RIESGO'!$Z$56="Muy Alta",'MAPA DE RIESGO'!$AB$56="Moderado"),CONCATENATE("R7C",'MAPA DE RIESGO'!$P$56),"")</f>
        <v/>
      </c>
      <c r="AA12" s="25" t="str">
        <f>IF(AND('MAPA DE RIESGO'!$Z$57="Muy Alta",'MAPA DE RIESGO'!$AB$57="Moderado"),CONCATENATE("R7C",'MAPA DE RIESGO'!$P$57),"")</f>
        <v/>
      </c>
      <c r="AB12" s="23" t="str">
        <f>IF(AND('MAPA DE RIESGO'!$Z$52="Muy Alta",'MAPA DE RIESGO'!$AB$52="Mayor"),CONCATENATE("R7C",'MAPA DE RIESGO'!$P$52),"")</f>
        <v/>
      </c>
      <c r="AC12" s="24" t="str">
        <f>IF(AND('MAPA DE RIESGO'!$Z$53="Muy Alta",'MAPA DE RIESGO'!$AB$53="Mayor"),CONCATENATE("R7C",'MAPA DE RIESGO'!$P$53),"")</f>
        <v/>
      </c>
      <c r="AD12" s="29" t="str">
        <f>IF(AND('MAPA DE RIESGO'!$Z$54="Muy Alta",'MAPA DE RIESGO'!$AB$54="Mayor"),CONCATENATE("R7C",'MAPA DE RIESGO'!$P$54),"")</f>
        <v/>
      </c>
      <c r="AE12" s="29" t="str">
        <f>IF(AND('MAPA DE RIESGO'!$Z$55="Muy Alta",'MAPA DE RIESGO'!$AB$55="Mayor"),CONCATENATE("R7C",'MAPA DE RIESGO'!$P$55),"")</f>
        <v/>
      </c>
      <c r="AF12" s="29" t="str">
        <f>IF(AND('MAPA DE RIESGO'!$Z$56="Muy Alta",'MAPA DE RIESGO'!$AB$56="Mayor"),CONCATENATE("R7C",'MAPA DE RIESGO'!$P$56),"")</f>
        <v/>
      </c>
      <c r="AG12" s="25" t="str">
        <f>IF(AND('MAPA DE RIESGO'!$Z$57="Muy Alta",'MAPA DE RIESGO'!$AB$57="Mayor"),CONCATENATE("R7C",'MAPA DE RIESGO'!$P$57),"")</f>
        <v/>
      </c>
      <c r="AH12" s="26" t="str">
        <f>IF(AND('MAPA DE RIESGO'!$Z$52="Muy Alta",'MAPA DE RIESGO'!$AB$52="Catastrófico"),CONCATENATE("R7C",'MAPA DE RIESGO'!$P$52),"")</f>
        <v/>
      </c>
      <c r="AI12" s="27" t="str">
        <f>IF(AND('MAPA DE RIESGO'!$Z$53="Muy Alta",'MAPA DE RIESGO'!$AB$53="Catastrófico"),CONCATENATE("R7C",'MAPA DE RIESGO'!$P$53),"")</f>
        <v/>
      </c>
      <c r="AJ12" s="27" t="str">
        <f>IF(AND('MAPA DE RIESGO'!$Z$54="Muy Alta",'MAPA DE RIESGO'!$AB$54="Catastrófico"),CONCATENATE("R7C",'MAPA DE RIESGO'!$P$54),"")</f>
        <v/>
      </c>
      <c r="AK12" s="27" t="str">
        <f>IF(AND('MAPA DE RIESGO'!$Z$55="Muy Alta",'MAPA DE RIESGO'!$AB$55="Catastrófico"),CONCATENATE("R7C",'MAPA DE RIESGO'!$P$55),"")</f>
        <v/>
      </c>
      <c r="AL12" s="27" t="str">
        <f>IF(AND('MAPA DE RIESGO'!$Z$56="Muy Alta",'MAPA DE RIESGO'!$AB$56="Catastrófico"),CONCATENATE("R7C",'MAPA DE RIESGO'!$P$56),"")</f>
        <v/>
      </c>
      <c r="AM12" s="28" t="str">
        <f>IF(AND('MAPA DE RIESGO'!$Z$57="Muy Alta",'MAPA DE RIESGO'!$AB$57="Catastrófico"),CONCATENATE("R7C",'MAPA DE RIESGO'!$P$57),"")</f>
        <v/>
      </c>
      <c r="AN12" s="55"/>
      <c r="AO12" s="485"/>
      <c r="AP12" s="486"/>
      <c r="AQ12" s="486"/>
      <c r="AR12" s="486"/>
      <c r="AS12" s="486"/>
      <c r="AT12" s="487"/>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row>
    <row r="13" spans="1:91" ht="15" customHeight="1" x14ac:dyDescent="0.25">
      <c r="A13" s="55"/>
      <c r="B13" s="423"/>
      <c r="C13" s="423"/>
      <c r="D13" s="424"/>
      <c r="E13" s="464"/>
      <c r="F13" s="465"/>
      <c r="G13" s="465"/>
      <c r="H13" s="465"/>
      <c r="I13" s="466"/>
      <c r="J13" s="23" t="str">
        <f>IF(AND('MAPA DE RIESGO'!$Z$58="Muy Alta",'MAPA DE RIESGO'!$AB$58="Leve"),CONCATENATE("R8C",'MAPA DE RIESGO'!$P$58),"")</f>
        <v/>
      </c>
      <c r="K13" s="24" t="str">
        <f>IF(AND('MAPA DE RIESGO'!$Z$59="Muy Alta",'MAPA DE RIESGO'!$AB$59="Leve"),CONCATENATE("R8C",'MAPA DE RIESGO'!$P$59),"")</f>
        <v/>
      </c>
      <c r="L13" s="29" t="str">
        <f>IF(AND('MAPA DE RIESGO'!$Z$60="Muy Alta",'MAPA DE RIESGO'!$AB$60="Leve"),CONCATENATE("R8C",'MAPA DE RIESGO'!$P$60),"")</f>
        <v/>
      </c>
      <c r="M13" s="29" t="str">
        <f>IF(AND('MAPA DE RIESGO'!$Z$61="Muy Alta",'MAPA DE RIESGO'!$AB$61="Leve"),CONCATENATE("R8C",'MAPA DE RIESGO'!$P$61),"")</f>
        <v/>
      </c>
      <c r="N13" s="29" t="str">
        <f>IF(AND('MAPA DE RIESGO'!$Z$62="Muy Alta",'MAPA DE RIESGO'!$AB$62="Leve"),CONCATENATE("R8C",'MAPA DE RIESGO'!$P$62),"")</f>
        <v/>
      </c>
      <c r="O13" s="25" t="str">
        <f>IF(AND('MAPA DE RIESGO'!$Z$63="Muy Alta",'MAPA DE RIESGO'!$AB$63="Leve"),CONCATENATE("R8C",'MAPA DE RIESGO'!$P$63),"")</f>
        <v/>
      </c>
      <c r="P13" s="23" t="str">
        <f>IF(AND('MAPA DE RIESGO'!$Z$58="Muy Alta",'MAPA DE RIESGO'!$AB$58="Menor"),CONCATENATE("R8C",'MAPA DE RIESGO'!$P$58),"")</f>
        <v/>
      </c>
      <c r="Q13" s="24" t="str">
        <f>IF(AND('MAPA DE RIESGO'!$Z$59="Muy Alta",'MAPA DE RIESGO'!$AB$59="Menor"),CONCATENATE("R8C",'MAPA DE RIESGO'!$P$59),"")</f>
        <v/>
      </c>
      <c r="R13" s="29" t="str">
        <f>IF(AND('MAPA DE RIESGO'!$Z$60="Muy Alta",'MAPA DE RIESGO'!$AB$60="Menor"),CONCATENATE("R8C",'MAPA DE RIESGO'!$P$60),"")</f>
        <v/>
      </c>
      <c r="S13" s="29" t="str">
        <f>IF(AND('MAPA DE RIESGO'!$Z$61="Muy Alta",'MAPA DE RIESGO'!$AB$61="Menor"),CONCATENATE("R8C",'MAPA DE RIESGO'!$P$61),"")</f>
        <v/>
      </c>
      <c r="T13" s="29" t="str">
        <f>IF(AND('MAPA DE RIESGO'!$Z$62="Muy Alta",'MAPA DE RIESGO'!$AB$62="Menor"),CONCATENATE("R8C",'MAPA DE RIESGO'!$P$62),"")</f>
        <v/>
      </c>
      <c r="U13" s="25" t="str">
        <f>IF(AND('MAPA DE RIESGO'!$Z$63="Muy Alta",'MAPA DE RIESGO'!$AB$63="Menor"),CONCATENATE("R8C",'MAPA DE RIESGO'!$P$63),"")</f>
        <v/>
      </c>
      <c r="V13" s="23" t="str">
        <f>IF(AND('MAPA DE RIESGO'!$Z$58="Muy Alta",'MAPA DE RIESGO'!$AB$58="Moderado"),CONCATENATE("R8C",'MAPA DE RIESGO'!$P$58),"")</f>
        <v/>
      </c>
      <c r="W13" s="24" t="str">
        <f>IF(AND('MAPA DE RIESGO'!$Z$59="Muy Alta",'MAPA DE RIESGO'!$AB$59="Moderado"),CONCATENATE("R8C",'MAPA DE RIESGO'!$P$59),"")</f>
        <v/>
      </c>
      <c r="X13" s="29" t="str">
        <f>IF(AND('MAPA DE RIESGO'!$Z$60="Muy Alta",'MAPA DE RIESGO'!$AB$60="Moderado"),CONCATENATE("R8C",'MAPA DE RIESGO'!$P$60),"")</f>
        <v/>
      </c>
      <c r="Y13" s="29" t="str">
        <f>IF(AND('MAPA DE RIESGO'!$Z$61="Muy Alta",'MAPA DE RIESGO'!$AB$61="Moderado"),CONCATENATE("R8C",'MAPA DE RIESGO'!$P$61),"")</f>
        <v/>
      </c>
      <c r="Z13" s="29" t="str">
        <f>IF(AND('MAPA DE RIESGO'!$Z$62="Muy Alta",'MAPA DE RIESGO'!$AB$62="Moderado"),CONCATENATE("R8C",'MAPA DE RIESGO'!$P$62),"")</f>
        <v/>
      </c>
      <c r="AA13" s="25" t="str">
        <f>IF(AND('MAPA DE RIESGO'!$Z$63="Muy Alta",'MAPA DE RIESGO'!$AB$63="Moderado"),CONCATENATE("R8C",'MAPA DE RIESGO'!$P$63),"")</f>
        <v/>
      </c>
      <c r="AB13" s="23" t="str">
        <f>IF(AND('MAPA DE RIESGO'!$Z$58="Muy Alta",'MAPA DE RIESGO'!$AB$58="Mayor"),CONCATENATE("R8C",'MAPA DE RIESGO'!$P$58),"")</f>
        <v/>
      </c>
      <c r="AC13" s="24" t="str">
        <f>IF(AND('MAPA DE RIESGO'!$Z$59="Muy Alta",'MAPA DE RIESGO'!$AB$59="Mayor"),CONCATENATE("R8C",'MAPA DE RIESGO'!$P$59),"")</f>
        <v/>
      </c>
      <c r="AD13" s="29" t="str">
        <f>IF(AND('MAPA DE RIESGO'!$Z$60="Muy Alta",'MAPA DE RIESGO'!$AB$60="Mayor"),CONCATENATE("R8C",'MAPA DE RIESGO'!$P$60),"")</f>
        <v/>
      </c>
      <c r="AE13" s="29" t="str">
        <f>IF(AND('MAPA DE RIESGO'!$Z$61="Muy Alta",'MAPA DE RIESGO'!$AB$61="Mayor"),CONCATENATE("R8C",'MAPA DE RIESGO'!$P$61),"")</f>
        <v/>
      </c>
      <c r="AF13" s="29" t="str">
        <f>IF(AND('MAPA DE RIESGO'!$Z$62="Muy Alta",'MAPA DE RIESGO'!$AB$62="Mayor"),CONCATENATE("R8C",'MAPA DE RIESGO'!$P$62),"")</f>
        <v/>
      </c>
      <c r="AG13" s="25" t="str">
        <f>IF(AND('MAPA DE RIESGO'!$Z$63="Muy Alta",'MAPA DE RIESGO'!$AB$63="Mayor"),CONCATENATE("R8C",'MAPA DE RIESGO'!$P$63),"")</f>
        <v/>
      </c>
      <c r="AH13" s="26" t="str">
        <f>IF(AND('MAPA DE RIESGO'!$Z$58="Muy Alta",'MAPA DE RIESGO'!$AB$58="Catastrófico"),CONCATENATE("R8C",'MAPA DE RIESGO'!$P$58),"")</f>
        <v/>
      </c>
      <c r="AI13" s="27" t="str">
        <f>IF(AND('MAPA DE RIESGO'!$Z$59="Muy Alta",'MAPA DE RIESGO'!$AB$59="Catastrófico"),CONCATENATE("R8C",'MAPA DE RIESGO'!$P$59),"")</f>
        <v/>
      </c>
      <c r="AJ13" s="27" t="str">
        <f>IF(AND('MAPA DE RIESGO'!$Z$60="Muy Alta",'MAPA DE RIESGO'!$AB$60="Catastrófico"),CONCATENATE("R8C",'MAPA DE RIESGO'!$P$60),"")</f>
        <v/>
      </c>
      <c r="AK13" s="27" t="str">
        <f>IF(AND('MAPA DE RIESGO'!$Z$61="Muy Alta",'MAPA DE RIESGO'!$AB$61="Catastrófico"),CONCATENATE("R8C",'MAPA DE RIESGO'!$P$61),"")</f>
        <v/>
      </c>
      <c r="AL13" s="27" t="str">
        <f>IF(AND('MAPA DE RIESGO'!$Z$62="Muy Alta",'MAPA DE RIESGO'!$AB$62="Catastrófico"),CONCATENATE("R8C",'MAPA DE RIESGO'!$P$62),"")</f>
        <v/>
      </c>
      <c r="AM13" s="28" t="str">
        <f>IF(AND('MAPA DE RIESGO'!$Z$63="Muy Alta",'MAPA DE RIESGO'!$AB$63="Catastrófico"),CONCATENATE("R8C",'MAPA DE RIESGO'!$P$63),"")</f>
        <v/>
      </c>
      <c r="AN13" s="55"/>
      <c r="AO13" s="485"/>
      <c r="AP13" s="486"/>
      <c r="AQ13" s="486"/>
      <c r="AR13" s="486"/>
      <c r="AS13" s="486"/>
      <c r="AT13" s="487"/>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row>
    <row r="14" spans="1:91" ht="15" customHeight="1" x14ac:dyDescent="0.25">
      <c r="A14" s="55"/>
      <c r="B14" s="423"/>
      <c r="C14" s="423"/>
      <c r="D14" s="424"/>
      <c r="E14" s="464"/>
      <c r="F14" s="465"/>
      <c r="G14" s="465"/>
      <c r="H14" s="465"/>
      <c r="I14" s="466"/>
      <c r="J14" s="23" t="str">
        <f>IF(AND('MAPA DE RIESGO'!$Z$64="Muy Alta",'MAPA DE RIESGO'!$AB$64="Leve"),CONCATENATE("R9C",'MAPA DE RIESGO'!$P$64),"")</f>
        <v/>
      </c>
      <c r="K14" s="24" t="str">
        <f>IF(AND('MAPA DE RIESGO'!$Z$65="Muy Alta",'MAPA DE RIESGO'!$AB$65="Leve"),CONCATENATE("R9C",'MAPA DE RIESGO'!$P$65),"")</f>
        <v/>
      </c>
      <c r="L14" s="29" t="str">
        <f>IF(AND('MAPA DE RIESGO'!$Z$66="Muy Alta",'MAPA DE RIESGO'!$AB$66="Leve"),CONCATENATE("R9C",'MAPA DE RIESGO'!$P$66),"")</f>
        <v/>
      </c>
      <c r="M14" s="29" t="str">
        <f>IF(AND('MAPA DE RIESGO'!$Z$67="Muy Alta",'MAPA DE RIESGO'!$AB$67="Leve"),CONCATENATE("R9C",'MAPA DE RIESGO'!$P$67),"")</f>
        <v/>
      </c>
      <c r="N14" s="29" t="str">
        <f>IF(AND('MAPA DE RIESGO'!$Z$68="Muy Alta",'MAPA DE RIESGO'!$AB$68="Leve"),CONCATENATE("R9C",'MAPA DE RIESGO'!$P$68),"")</f>
        <v/>
      </c>
      <c r="O14" s="25" t="str">
        <f>IF(AND('MAPA DE RIESGO'!$Z$69="Muy Alta",'MAPA DE RIESGO'!$AB$69="Leve"),CONCATENATE("R9C",'MAPA DE RIESGO'!$P$69),"")</f>
        <v/>
      </c>
      <c r="P14" s="23" t="str">
        <f>IF(AND('MAPA DE RIESGO'!$Z$64="Muy Alta",'MAPA DE RIESGO'!$AB$64="Menor"),CONCATENATE("R9C",'MAPA DE RIESGO'!$P$64),"")</f>
        <v/>
      </c>
      <c r="Q14" s="24" t="str">
        <f>IF(AND('MAPA DE RIESGO'!$Z$65="Muy Alta",'MAPA DE RIESGO'!$AB$65="Menor"),CONCATENATE("R9C",'MAPA DE RIESGO'!$P$65),"")</f>
        <v/>
      </c>
      <c r="R14" s="29" t="str">
        <f>IF(AND('MAPA DE RIESGO'!$Z$66="Muy Alta",'MAPA DE RIESGO'!$AB$66="Menor"),CONCATENATE("R9C",'MAPA DE RIESGO'!$P$66),"")</f>
        <v/>
      </c>
      <c r="S14" s="29" t="str">
        <f>IF(AND('MAPA DE RIESGO'!$Z$67="Muy Alta",'MAPA DE RIESGO'!$AB$67="Menor"),CONCATENATE("R9C",'MAPA DE RIESGO'!$P$67),"")</f>
        <v/>
      </c>
      <c r="T14" s="29" t="str">
        <f>IF(AND('MAPA DE RIESGO'!$Z$68="Muy Alta",'MAPA DE RIESGO'!$AB$68="Menor"),CONCATENATE("R9C",'MAPA DE RIESGO'!$P$68),"")</f>
        <v/>
      </c>
      <c r="U14" s="25" t="str">
        <f>IF(AND('MAPA DE RIESGO'!$Z$69="Muy Alta",'MAPA DE RIESGO'!$AB$69="Menor"),CONCATENATE("R9C",'MAPA DE RIESGO'!$P$69),"")</f>
        <v/>
      </c>
      <c r="V14" s="23" t="str">
        <f>IF(AND('MAPA DE RIESGO'!$Z$64="Muy Alta",'MAPA DE RIESGO'!$AB$64="Moderado"),CONCATENATE("R9C",'MAPA DE RIESGO'!$P$64),"")</f>
        <v/>
      </c>
      <c r="W14" s="24" t="str">
        <f>IF(AND('MAPA DE RIESGO'!$Z$65="Muy Alta",'MAPA DE RIESGO'!$AB$65="Moderado"),CONCATENATE("R9C",'MAPA DE RIESGO'!$P$65),"")</f>
        <v/>
      </c>
      <c r="X14" s="29" t="str">
        <f>IF(AND('MAPA DE RIESGO'!$Z$66="Muy Alta",'MAPA DE RIESGO'!$AB$66="Moderado"),CONCATENATE("R9C",'MAPA DE RIESGO'!$P$66),"")</f>
        <v/>
      </c>
      <c r="Y14" s="29" t="str">
        <f>IF(AND('MAPA DE RIESGO'!$Z$67="Muy Alta",'MAPA DE RIESGO'!$AB$67="Moderado"),CONCATENATE("R9C",'MAPA DE RIESGO'!$P$67),"")</f>
        <v/>
      </c>
      <c r="Z14" s="29" t="str">
        <f>IF(AND('MAPA DE RIESGO'!$Z$68="Muy Alta",'MAPA DE RIESGO'!$AB$68="Moderado"),CONCATENATE("R9C",'MAPA DE RIESGO'!$P$68),"")</f>
        <v/>
      </c>
      <c r="AA14" s="25" t="str">
        <f>IF(AND('MAPA DE RIESGO'!$Z$69="Muy Alta",'MAPA DE RIESGO'!$AB$69="Moderado"),CONCATENATE("R9C",'MAPA DE RIESGO'!$P$69),"")</f>
        <v/>
      </c>
      <c r="AB14" s="23" t="str">
        <f>IF(AND('MAPA DE RIESGO'!$Z$64="Muy Alta",'MAPA DE RIESGO'!$AB$64="Mayor"),CONCATENATE("R9C",'MAPA DE RIESGO'!$P$64),"")</f>
        <v/>
      </c>
      <c r="AC14" s="24" t="str">
        <f>IF(AND('MAPA DE RIESGO'!$Z$65="Muy Alta",'MAPA DE RIESGO'!$AB$65="Mayor"),CONCATENATE("R9C",'MAPA DE RIESGO'!$P$65),"")</f>
        <v/>
      </c>
      <c r="AD14" s="29" t="str">
        <f>IF(AND('MAPA DE RIESGO'!$Z$66="Muy Alta",'MAPA DE RIESGO'!$AB$66="Mayor"),CONCATENATE("R9C",'MAPA DE RIESGO'!$P$66),"")</f>
        <v/>
      </c>
      <c r="AE14" s="29" t="str">
        <f>IF(AND('MAPA DE RIESGO'!$Z$67="Muy Alta",'MAPA DE RIESGO'!$AB$67="Mayor"),CONCATENATE("R9C",'MAPA DE RIESGO'!$P$67),"")</f>
        <v/>
      </c>
      <c r="AF14" s="29" t="str">
        <f>IF(AND('MAPA DE RIESGO'!$Z$68="Muy Alta",'MAPA DE RIESGO'!$AB$68="Mayor"),CONCATENATE("R9C",'MAPA DE RIESGO'!$P$68),"")</f>
        <v/>
      </c>
      <c r="AG14" s="25" t="str">
        <f>IF(AND('MAPA DE RIESGO'!$Z$69="Muy Alta",'MAPA DE RIESGO'!$AB$69="Mayor"),CONCATENATE("R9C",'MAPA DE RIESGO'!$P$69),"")</f>
        <v/>
      </c>
      <c r="AH14" s="26" t="str">
        <f>IF(AND('MAPA DE RIESGO'!$Z$64="Muy Alta",'MAPA DE RIESGO'!$AB$64="Catastrófico"),CONCATENATE("R9C",'MAPA DE RIESGO'!$P$64),"")</f>
        <v/>
      </c>
      <c r="AI14" s="27" t="str">
        <f>IF(AND('MAPA DE RIESGO'!$Z$65="Muy Alta",'MAPA DE RIESGO'!$AB$65="Catastrófico"),CONCATENATE("R9C",'MAPA DE RIESGO'!$P$65),"")</f>
        <v/>
      </c>
      <c r="AJ14" s="27" t="str">
        <f>IF(AND('MAPA DE RIESGO'!$Z$66="Muy Alta",'MAPA DE RIESGO'!$AB$66="Catastrófico"),CONCATENATE("R9C",'MAPA DE RIESGO'!$P$66),"")</f>
        <v/>
      </c>
      <c r="AK14" s="27" t="str">
        <f>IF(AND('MAPA DE RIESGO'!$Z$67="Muy Alta",'MAPA DE RIESGO'!$AB$67="Catastrófico"),CONCATENATE("R9C",'MAPA DE RIESGO'!$P$67),"")</f>
        <v/>
      </c>
      <c r="AL14" s="27" t="str">
        <f>IF(AND('MAPA DE RIESGO'!$Z$68="Muy Alta",'MAPA DE RIESGO'!$AB$68="Catastrófico"),CONCATENATE("R9C",'MAPA DE RIESGO'!$P$68),"")</f>
        <v/>
      </c>
      <c r="AM14" s="28" t="str">
        <f>IF(AND('MAPA DE RIESGO'!$Z$69="Muy Alta",'MAPA DE RIESGO'!$AB$69="Catastrófico"),CONCATENATE("R9C",'MAPA DE RIESGO'!$P$69),"")</f>
        <v/>
      </c>
      <c r="AN14" s="55"/>
      <c r="AO14" s="485"/>
      <c r="AP14" s="486"/>
      <c r="AQ14" s="486"/>
      <c r="AR14" s="486"/>
      <c r="AS14" s="486"/>
      <c r="AT14" s="487"/>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row>
    <row r="15" spans="1:91" ht="15.75" customHeight="1" thickBot="1" x14ac:dyDescent="0.3">
      <c r="A15" s="55"/>
      <c r="B15" s="423"/>
      <c r="C15" s="423"/>
      <c r="D15" s="424"/>
      <c r="E15" s="467"/>
      <c r="F15" s="468"/>
      <c r="G15" s="468"/>
      <c r="H15" s="468"/>
      <c r="I15" s="469"/>
      <c r="J15" s="30" t="str">
        <f>IF(AND('MAPA DE RIESGO'!$Z$70="Muy Alta",'MAPA DE RIESGO'!$AB$70="Leve"),CONCATENATE("R10C",'MAPA DE RIESGO'!$P$70),"")</f>
        <v/>
      </c>
      <c r="K15" s="31" t="str">
        <f>IF(AND('MAPA DE RIESGO'!$Z$71="Muy Alta",'MAPA DE RIESGO'!$AB$71="Leve"),CONCATENATE("R10C",'MAPA DE RIESGO'!$P$71),"")</f>
        <v/>
      </c>
      <c r="L15" s="31" t="str">
        <f>IF(AND('MAPA DE RIESGO'!$Z$72="Muy Alta",'MAPA DE RIESGO'!$AB$72="Leve"),CONCATENATE("R10C",'MAPA DE RIESGO'!$P$72),"")</f>
        <v/>
      </c>
      <c r="M15" s="31" t="str">
        <f>IF(AND('MAPA DE RIESGO'!$Z$73="Muy Alta",'MAPA DE RIESGO'!$AB$73="Leve"),CONCATENATE("R10C",'MAPA DE RIESGO'!$P$73),"")</f>
        <v/>
      </c>
      <c r="N15" s="31" t="str">
        <f>IF(AND('MAPA DE RIESGO'!$Z$74="Muy Alta",'MAPA DE RIESGO'!$AB$74="Leve"),CONCATENATE("R10C",'MAPA DE RIESGO'!$P$74),"")</f>
        <v/>
      </c>
      <c r="O15" s="32" t="str">
        <f>IF(AND('MAPA DE RIESGO'!$Z$75="Muy Alta",'MAPA DE RIESGO'!$AB$75="Leve"),CONCATENATE("R10C",'MAPA DE RIESGO'!$P$75),"")</f>
        <v/>
      </c>
      <c r="P15" s="23" t="str">
        <f>IF(AND('MAPA DE RIESGO'!$Z$70="Muy Alta",'MAPA DE RIESGO'!$AB$70="Menor"),CONCATENATE("R10C",'MAPA DE RIESGO'!$P$70),"")</f>
        <v/>
      </c>
      <c r="Q15" s="24" t="str">
        <f>IF(AND('MAPA DE RIESGO'!$Z$71="Muy Alta",'MAPA DE RIESGO'!$AB$71="Menor"),CONCATENATE("R10C",'MAPA DE RIESGO'!$P$71),"")</f>
        <v/>
      </c>
      <c r="R15" s="24" t="str">
        <f>IF(AND('MAPA DE RIESGO'!$Z$72="Muy Alta",'MAPA DE RIESGO'!$AB$72="Menor"),CONCATENATE("R10C",'MAPA DE RIESGO'!$P$72),"")</f>
        <v/>
      </c>
      <c r="S15" s="24" t="str">
        <f>IF(AND('MAPA DE RIESGO'!$Z$73="Muy Alta",'MAPA DE RIESGO'!$AB$73="Menor"),CONCATENATE("R10C",'MAPA DE RIESGO'!$P$73),"")</f>
        <v/>
      </c>
      <c r="T15" s="24" t="str">
        <f>IF(AND('MAPA DE RIESGO'!$Z$74="Muy Alta",'MAPA DE RIESGO'!$AB$74="Menor"),CONCATENATE("R10C",'MAPA DE RIESGO'!$P$74),"")</f>
        <v/>
      </c>
      <c r="U15" s="25" t="str">
        <f>IF(AND('MAPA DE RIESGO'!$Z$75="Muy Alta",'MAPA DE RIESGO'!$AB$75="Menor"),CONCATENATE("R10C",'MAPA DE RIESGO'!$P$75),"")</f>
        <v/>
      </c>
      <c r="V15" s="30" t="str">
        <f>IF(AND('MAPA DE RIESGO'!$Z$70="Muy Alta",'MAPA DE RIESGO'!$AB$70="Moderado"),CONCATENATE("R10C",'MAPA DE RIESGO'!$P$70),"")</f>
        <v/>
      </c>
      <c r="W15" s="31" t="str">
        <f>IF(AND('MAPA DE RIESGO'!$Z$71="Muy Alta",'MAPA DE RIESGO'!$AB$71="Moderado"),CONCATENATE("R10C",'MAPA DE RIESGO'!$P$71),"")</f>
        <v/>
      </c>
      <c r="X15" s="31" t="str">
        <f>IF(AND('MAPA DE RIESGO'!$Z$72="Muy Alta",'MAPA DE RIESGO'!$AB$72="Moderado"),CONCATENATE("R10C",'MAPA DE RIESGO'!$P$72),"")</f>
        <v/>
      </c>
      <c r="Y15" s="31" t="str">
        <f>IF(AND('MAPA DE RIESGO'!$Z$73="Muy Alta",'MAPA DE RIESGO'!$AB$73="Moderado"),CONCATENATE("R10C",'MAPA DE RIESGO'!$P$73),"")</f>
        <v/>
      </c>
      <c r="Z15" s="31" t="str">
        <f>IF(AND('MAPA DE RIESGO'!$Z$74="Muy Alta",'MAPA DE RIESGO'!$AB$74="Moderado"),CONCATENATE("R10C",'MAPA DE RIESGO'!$P$74),"")</f>
        <v/>
      </c>
      <c r="AA15" s="32" t="str">
        <f>IF(AND('MAPA DE RIESGO'!$Z$75="Muy Alta",'MAPA DE RIESGO'!$AB$75="Moderado"),CONCATENATE("R10C",'MAPA DE RIESGO'!$P$75),"")</f>
        <v/>
      </c>
      <c r="AB15" s="23" t="str">
        <f>IF(AND('MAPA DE RIESGO'!$Z$70="Muy Alta",'MAPA DE RIESGO'!$AB$70="Mayor"),CONCATENATE("R10C",'MAPA DE RIESGO'!$P$70),"")</f>
        <v/>
      </c>
      <c r="AC15" s="24" t="str">
        <f>IF(AND('MAPA DE RIESGO'!$Z$71="Muy Alta",'MAPA DE RIESGO'!$AB$71="Mayor"),CONCATENATE("R10C",'MAPA DE RIESGO'!$P$71),"")</f>
        <v/>
      </c>
      <c r="AD15" s="24" t="str">
        <f>IF(AND('MAPA DE RIESGO'!$Z$72="Muy Alta",'MAPA DE RIESGO'!$AB$72="Mayor"),CONCATENATE("R10C",'MAPA DE RIESGO'!$P$72),"")</f>
        <v/>
      </c>
      <c r="AE15" s="24" t="str">
        <f>IF(AND('MAPA DE RIESGO'!$Z$73="Muy Alta",'MAPA DE RIESGO'!$AB$73="Mayor"),CONCATENATE("R10C",'MAPA DE RIESGO'!$P$73),"")</f>
        <v/>
      </c>
      <c r="AF15" s="24" t="str">
        <f>IF(AND('MAPA DE RIESGO'!$Z$74="Muy Alta",'MAPA DE RIESGO'!$AB$74="Mayor"),CONCATENATE("R10C",'MAPA DE RIESGO'!$P$74),"")</f>
        <v/>
      </c>
      <c r="AG15" s="25" t="str">
        <f>IF(AND('MAPA DE RIESGO'!$Z$75="Muy Alta",'MAPA DE RIESGO'!$AB$75="Mayor"),CONCATENATE("R10C",'MAPA DE RIESGO'!$P$75),"")</f>
        <v/>
      </c>
      <c r="AH15" s="33" t="str">
        <f>IF(AND('MAPA DE RIESGO'!$Z$70="Muy Alta",'MAPA DE RIESGO'!$AB$70="Catastrófico"),CONCATENATE("R10C",'MAPA DE RIESGO'!$P$70),"")</f>
        <v/>
      </c>
      <c r="AI15" s="34" t="str">
        <f>IF(AND('MAPA DE RIESGO'!$Z$71="Muy Alta",'MAPA DE RIESGO'!$AB$71="Catastrófico"),CONCATENATE("R10C",'MAPA DE RIESGO'!$P$71),"")</f>
        <v/>
      </c>
      <c r="AJ15" s="34" t="str">
        <f>IF(AND('MAPA DE RIESGO'!$Z$72="Muy Alta",'MAPA DE RIESGO'!$AB$72="Catastrófico"),CONCATENATE("R10C",'MAPA DE RIESGO'!$P$72),"")</f>
        <v/>
      </c>
      <c r="AK15" s="34" t="str">
        <f>IF(AND('MAPA DE RIESGO'!$Z$73="Muy Alta",'MAPA DE RIESGO'!$AB$73="Catastrófico"),CONCATENATE("R10C",'MAPA DE RIESGO'!$P$73),"")</f>
        <v/>
      </c>
      <c r="AL15" s="34" t="str">
        <f>IF(AND('MAPA DE RIESGO'!$Z$74="Muy Alta",'MAPA DE RIESGO'!$AB$74="Catastrófico"),CONCATENATE("R10C",'MAPA DE RIESGO'!$P$74),"")</f>
        <v/>
      </c>
      <c r="AM15" s="35" t="str">
        <f>IF(AND('MAPA DE RIESGO'!$Z$75="Muy Alta",'MAPA DE RIESGO'!$AB$75="Catastrófico"),CONCATENATE("R10C",'MAPA DE RIESGO'!$P$75),"")</f>
        <v/>
      </c>
      <c r="AN15" s="55"/>
      <c r="AO15" s="488"/>
      <c r="AP15" s="489"/>
      <c r="AQ15" s="489"/>
      <c r="AR15" s="489"/>
      <c r="AS15" s="489"/>
      <c r="AT15" s="490"/>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55"/>
      <c r="BT15" s="55"/>
      <c r="BU15" s="55"/>
      <c r="BV15" s="55"/>
      <c r="BW15" s="55"/>
      <c r="BX15" s="55"/>
    </row>
    <row r="16" spans="1:91" ht="15" customHeight="1" x14ac:dyDescent="0.25">
      <c r="A16" s="55"/>
      <c r="B16" s="423"/>
      <c r="C16" s="423"/>
      <c r="D16" s="424"/>
      <c r="E16" s="461" t="s">
        <v>106</v>
      </c>
      <c r="F16" s="462"/>
      <c r="G16" s="462"/>
      <c r="H16" s="462"/>
      <c r="I16" s="462"/>
      <c r="J16" s="36" t="str">
        <f ca="1">IF(AND('MAPA DE RIESGO'!$Z$16="Alta",'MAPA DE RIESGO'!$AB$16="Leve"),CONCATENATE("R1C",'MAPA DE RIESGO'!$P$16),"")</f>
        <v/>
      </c>
      <c r="K16" s="37" t="str">
        <f ca="1">IF(AND('MAPA DE RIESGO'!$Z$17="Alta",'MAPA DE RIESGO'!$AB$17="Leve"),CONCATENATE("R1C",'MAPA DE RIESGO'!$P$17),"")</f>
        <v/>
      </c>
      <c r="L16" s="37" t="str">
        <f>IF(AND('MAPA DE RIESGO'!$Z$18="Alta",'MAPA DE RIESGO'!$AB$18="Leve"),CONCATENATE("R1C",'MAPA DE RIESGO'!$P$18),"")</f>
        <v/>
      </c>
      <c r="M16" s="37" t="str">
        <f>IF(AND('MAPA DE RIESGO'!$Z$19="Alta",'MAPA DE RIESGO'!$AB$19="Leve"),CONCATENATE("R1C",'MAPA DE RIESGO'!$P$19),"")</f>
        <v/>
      </c>
      <c r="N16" s="37" t="str">
        <f>IF(AND('MAPA DE RIESGO'!$Z$20="Alta",'MAPA DE RIESGO'!$AB$20="Leve"),CONCATENATE("R1C",'MAPA DE RIESGO'!$P$20),"")</f>
        <v/>
      </c>
      <c r="O16" s="38" t="str">
        <f>IF(AND('MAPA DE RIESGO'!$Z$21="Alta",'MAPA DE RIESGO'!$AB$21="Leve"),CONCATENATE("R1C",'MAPA DE RIESGO'!$P$21),"")</f>
        <v/>
      </c>
      <c r="P16" s="36" t="str">
        <f ca="1">IF(AND('MAPA DE RIESGO'!$Z$16="Alta",'MAPA DE RIESGO'!$AB$16="Menor"),CONCATENATE("R1C",'MAPA DE RIESGO'!$P$16),"")</f>
        <v/>
      </c>
      <c r="Q16" s="37" t="str">
        <f ca="1">IF(AND('MAPA DE RIESGO'!$Z$17="Alta",'MAPA DE RIESGO'!$AB$17="Menor"),CONCATENATE("R1C",'MAPA DE RIESGO'!$P$17),"")</f>
        <v/>
      </c>
      <c r="R16" s="37" t="str">
        <f>IF(AND('MAPA DE RIESGO'!$Z$18="Alta",'MAPA DE RIESGO'!$AB$18="Menor"),CONCATENATE("R1C",'MAPA DE RIESGO'!$P$18),"")</f>
        <v/>
      </c>
      <c r="S16" s="37" t="str">
        <f>IF(AND('MAPA DE RIESGO'!$Z$19="Alta",'MAPA DE RIESGO'!$AB$19="Menor"),CONCATENATE("R1C",'MAPA DE RIESGO'!$P$19),"")</f>
        <v/>
      </c>
      <c r="T16" s="37" t="str">
        <f>IF(AND('MAPA DE RIESGO'!$Z$20="Alta",'MAPA DE RIESGO'!$AB$20="Menor"),CONCATENATE("R1C",'MAPA DE RIESGO'!$P$20),"")</f>
        <v/>
      </c>
      <c r="U16" s="38" t="str">
        <f>IF(AND('MAPA DE RIESGO'!$Z$21="Alta",'MAPA DE RIESGO'!$AB$21="Menor"),CONCATENATE("R1C",'MAPA DE RIESGO'!$P$21),"")</f>
        <v/>
      </c>
      <c r="V16" s="17" t="str">
        <f ca="1">IF(AND('MAPA DE RIESGO'!$Z$16="Alta",'MAPA DE RIESGO'!$AB$16="Moderado"),CONCATENATE("R1C",'MAPA DE RIESGO'!$P$16),"")</f>
        <v/>
      </c>
      <c r="W16" s="18" t="str">
        <f ca="1">IF(AND('MAPA DE RIESGO'!$Z$17="Alta",'MAPA DE RIESGO'!$AB$17="Moderado"),CONCATENATE("R1C",'MAPA DE RIESGO'!$P$17),"")</f>
        <v/>
      </c>
      <c r="X16" s="18" t="str">
        <f>IF(AND('MAPA DE RIESGO'!$Z$18="Alta",'MAPA DE RIESGO'!$AB$18="Moderado"),CONCATENATE("R1C",'MAPA DE RIESGO'!$P$18),"")</f>
        <v/>
      </c>
      <c r="Y16" s="18" t="str">
        <f>IF(AND('MAPA DE RIESGO'!$Z$19="Alta",'MAPA DE RIESGO'!$AB$19="Moderado"),CONCATENATE("R1C",'MAPA DE RIESGO'!$P$19),"")</f>
        <v/>
      </c>
      <c r="Z16" s="18" t="str">
        <f>IF(AND('MAPA DE RIESGO'!$Z$20="Alta",'MAPA DE RIESGO'!$AB$20="Moderado"),CONCATENATE("R1C",'MAPA DE RIESGO'!$P$20),"")</f>
        <v/>
      </c>
      <c r="AA16" s="19" t="str">
        <f>IF(AND('MAPA DE RIESGO'!$Z$21="Alta",'MAPA DE RIESGO'!$AB$21="Moderado"),CONCATENATE("R1C",'MAPA DE RIESGO'!$P$21),"")</f>
        <v/>
      </c>
      <c r="AB16" s="17" t="str">
        <f ca="1">IF(AND('MAPA DE RIESGO'!$Z$16="Alta",'MAPA DE RIESGO'!$AB$16="Mayor"),CONCATENATE("R1C",'MAPA DE RIESGO'!$P$16),"")</f>
        <v/>
      </c>
      <c r="AC16" s="18" t="str">
        <f ca="1">IF(AND('MAPA DE RIESGO'!$Z$17="Alta",'MAPA DE RIESGO'!$AB$17="Mayor"),CONCATENATE("R1C",'MAPA DE RIESGO'!$P$17),"")</f>
        <v/>
      </c>
      <c r="AD16" s="18" t="str">
        <f>IF(AND('MAPA DE RIESGO'!$Z$18="Alta",'MAPA DE RIESGO'!$AB$18="Mayor"),CONCATENATE("R1C",'MAPA DE RIESGO'!$P$18),"")</f>
        <v/>
      </c>
      <c r="AE16" s="18" t="str">
        <f>IF(AND('MAPA DE RIESGO'!$Z$19="Alta",'MAPA DE RIESGO'!$AB$19="Mayor"),CONCATENATE("R1C",'MAPA DE RIESGO'!$P$19),"")</f>
        <v/>
      </c>
      <c r="AF16" s="18" t="str">
        <f>IF(AND('MAPA DE RIESGO'!$Z$20="Alta",'MAPA DE RIESGO'!$AB$20="Mayor"),CONCATENATE("R1C",'MAPA DE RIESGO'!$P$20),"")</f>
        <v/>
      </c>
      <c r="AG16" s="19" t="str">
        <f>IF(AND('MAPA DE RIESGO'!$Z$21="Alta",'MAPA DE RIESGO'!$AB$21="Mayor"),CONCATENATE("R1C",'MAPA DE RIESGO'!$P$21),"")</f>
        <v/>
      </c>
      <c r="AH16" s="20" t="str">
        <f ca="1">IF(AND('MAPA DE RIESGO'!$Z$16="Alta",'MAPA DE RIESGO'!$AB$16="Catastrófico"),CONCATENATE("R1C",'MAPA DE RIESGO'!$P$16),"")</f>
        <v/>
      </c>
      <c r="AI16" s="21" t="str">
        <f ca="1">IF(AND('MAPA DE RIESGO'!$Z$17="Alta",'MAPA DE RIESGO'!$AB$17="Catastrófico"),CONCATENATE("R1C",'MAPA DE RIESGO'!$P$17),"")</f>
        <v/>
      </c>
      <c r="AJ16" s="21" t="str">
        <f>IF(AND('MAPA DE RIESGO'!$Z$18="Alta",'MAPA DE RIESGO'!$AB$18="Catastrófico"),CONCATENATE("R1C",'MAPA DE RIESGO'!$P$18),"")</f>
        <v/>
      </c>
      <c r="AK16" s="21" t="str">
        <f>IF(AND('MAPA DE RIESGO'!$Z$19="Alta",'MAPA DE RIESGO'!$AB$19="Catastrófico"),CONCATENATE("R1C",'MAPA DE RIESGO'!$P$19),"")</f>
        <v/>
      </c>
      <c r="AL16" s="21" t="str">
        <f>IF(AND('MAPA DE RIESGO'!$Z$20="Alta",'MAPA DE RIESGO'!$AB$20="Catastrófico"),CONCATENATE("R1C",'MAPA DE RIESGO'!$P$20),"")</f>
        <v/>
      </c>
      <c r="AM16" s="22" t="str">
        <f>IF(AND('MAPA DE RIESGO'!$Z$21="Alta",'MAPA DE RIESGO'!$AB$21="Catastrófico"),CONCATENATE("R1C",'MAPA DE RIESGO'!$P$21),"")</f>
        <v/>
      </c>
      <c r="AN16" s="55"/>
      <c r="AO16" s="471" t="s">
        <v>72</v>
      </c>
      <c r="AP16" s="472"/>
      <c r="AQ16" s="472"/>
      <c r="AR16" s="472"/>
      <c r="AS16" s="472"/>
      <c r="AT16" s="473"/>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55"/>
      <c r="BT16" s="55"/>
      <c r="BU16" s="55"/>
      <c r="BV16" s="55"/>
      <c r="BW16" s="55"/>
      <c r="BX16" s="55"/>
    </row>
    <row r="17" spans="1:76" ht="15" customHeight="1" x14ac:dyDescent="0.25">
      <c r="A17" s="55"/>
      <c r="B17" s="423"/>
      <c r="C17" s="423"/>
      <c r="D17" s="424"/>
      <c r="E17" s="480"/>
      <c r="F17" s="481"/>
      <c r="G17" s="481"/>
      <c r="H17" s="481"/>
      <c r="I17" s="481"/>
      <c r="J17" s="39" t="str">
        <f ca="1">IF(AND('MAPA DE RIESGO'!$Z$22="Alta",'MAPA DE RIESGO'!$AB$22="Leve"),CONCATENATE("R2C",'MAPA DE RIESGO'!$P$22),"")</f>
        <v/>
      </c>
      <c r="K17" s="40" t="str">
        <f>IF(AND('MAPA DE RIESGO'!$Z$23="Alta",'MAPA DE RIESGO'!$AB$23="Leve"),CONCATENATE("R2C",'MAPA DE RIESGO'!$P$23),"")</f>
        <v/>
      </c>
      <c r="L17" s="40" t="str">
        <f>IF(AND('MAPA DE RIESGO'!$Z$24="Alta",'MAPA DE RIESGO'!$AB$24="Leve"),CONCATENATE("R2C",'MAPA DE RIESGO'!$P$24),"")</f>
        <v/>
      </c>
      <c r="M17" s="40" t="str">
        <f>IF(AND('MAPA DE RIESGO'!$Z$25="Alta",'MAPA DE RIESGO'!$AB$25="Leve"),CONCATENATE("R2C",'MAPA DE RIESGO'!$P$25),"")</f>
        <v/>
      </c>
      <c r="N17" s="40" t="str">
        <f>IF(AND('MAPA DE RIESGO'!$Z$26="Alta",'MAPA DE RIESGO'!$AB$26="Leve"),CONCATENATE("R2C",'MAPA DE RIESGO'!$P$26),"")</f>
        <v/>
      </c>
      <c r="O17" s="41" t="str">
        <f>IF(AND('MAPA DE RIESGO'!$Z$27="Alta",'MAPA DE RIESGO'!$AB$27="Leve"),CONCATENATE("R2C",'MAPA DE RIESGO'!$P$27),"")</f>
        <v/>
      </c>
      <c r="P17" s="39" t="str">
        <f ca="1">IF(AND('MAPA DE RIESGO'!$Z$22="Alta",'MAPA DE RIESGO'!$AB$22="Menor"),CONCATENATE("R2C",'MAPA DE RIESGO'!$P$22),"")</f>
        <v/>
      </c>
      <c r="Q17" s="40" t="str">
        <f>IF(AND('MAPA DE RIESGO'!$Z$23="Alta",'MAPA DE RIESGO'!$AB$23="Menor"),CONCATENATE("R2C",'MAPA DE RIESGO'!$P$23),"")</f>
        <v/>
      </c>
      <c r="R17" s="40" t="str">
        <f>IF(AND('MAPA DE RIESGO'!$Z$24="Alta",'MAPA DE RIESGO'!$AB$24="Menor"),CONCATENATE("R2C",'MAPA DE RIESGO'!$P$24),"")</f>
        <v/>
      </c>
      <c r="S17" s="40" t="str">
        <f>IF(AND('MAPA DE RIESGO'!$Z$25="Alta",'MAPA DE RIESGO'!$AB$25="Menor"),CONCATENATE("R2C",'MAPA DE RIESGO'!$P$25),"")</f>
        <v/>
      </c>
      <c r="T17" s="40" t="str">
        <f>IF(AND('MAPA DE RIESGO'!$Z$26="Alta",'MAPA DE RIESGO'!$AB$26="Menor"),CONCATENATE("R2C",'MAPA DE RIESGO'!$P$26),"")</f>
        <v/>
      </c>
      <c r="U17" s="41" t="str">
        <f>IF(AND('MAPA DE RIESGO'!$Z$27="Alta",'MAPA DE RIESGO'!$AB$27="Menor"),CONCATENATE("R2C",'MAPA DE RIESGO'!$P$27),"")</f>
        <v/>
      </c>
      <c r="V17" s="23" t="str">
        <f ca="1">IF(AND('MAPA DE RIESGO'!$Z$22="Alta",'MAPA DE RIESGO'!$AB$22="Moderado"),CONCATENATE("R2C",'MAPA DE RIESGO'!$P$22),"")</f>
        <v/>
      </c>
      <c r="W17" s="24" t="str">
        <f>IF(AND('MAPA DE RIESGO'!$Z$23="Alta",'MAPA DE RIESGO'!$AB$23="Moderado"),CONCATENATE("R2C",'MAPA DE RIESGO'!$P$23),"")</f>
        <v/>
      </c>
      <c r="X17" s="24" t="str">
        <f>IF(AND('MAPA DE RIESGO'!$Z$24="Alta",'MAPA DE RIESGO'!$AB$24="Moderado"),CONCATENATE("R2C",'MAPA DE RIESGO'!$P$24),"")</f>
        <v/>
      </c>
      <c r="Y17" s="24" t="str">
        <f>IF(AND('MAPA DE RIESGO'!$Z$25="Alta",'MAPA DE RIESGO'!$AB$25="Moderado"),CONCATENATE("R2C",'MAPA DE RIESGO'!$P$25),"")</f>
        <v/>
      </c>
      <c r="Z17" s="24" t="str">
        <f>IF(AND('MAPA DE RIESGO'!$Z$26="Alta",'MAPA DE RIESGO'!$AB$26="Moderado"),CONCATENATE("R2C",'MAPA DE RIESGO'!$P$26),"")</f>
        <v/>
      </c>
      <c r="AA17" s="25" t="str">
        <f>IF(AND('MAPA DE RIESGO'!$Z$27="Alta",'MAPA DE RIESGO'!$AB$27="Moderado"),CONCATENATE("R2C",'MAPA DE RIESGO'!$P$27),"")</f>
        <v/>
      </c>
      <c r="AB17" s="23" t="str">
        <f ca="1">IF(AND('MAPA DE RIESGO'!$Z$22="Alta",'MAPA DE RIESGO'!$AB$22="Mayor"),CONCATENATE("R2C",'MAPA DE RIESGO'!$P$22),"")</f>
        <v/>
      </c>
      <c r="AC17" s="24" t="str">
        <f>IF(AND('MAPA DE RIESGO'!$Z$23="Alta",'MAPA DE RIESGO'!$AB$23="Mayor"),CONCATENATE("R2C",'MAPA DE RIESGO'!$P$23),"")</f>
        <v/>
      </c>
      <c r="AD17" s="24" t="str">
        <f>IF(AND('MAPA DE RIESGO'!$Z$24="Alta",'MAPA DE RIESGO'!$AB$24="Mayor"),CONCATENATE("R2C",'MAPA DE RIESGO'!$P$24),"")</f>
        <v/>
      </c>
      <c r="AE17" s="24" t="str">
        <f>IF(AND('MAPA DE RIESGO'!$Z$25="Alta",'MAPA DE RIESGO'!$AB$25="Mayor"),CONCATENATE("R2C",'MAPA DE RIESGO'!$P$25),"")</f>
        <v/>
      </c>
      <c r="AF17" s="24" t="str">
        <f>IF(AND('MAPA DE RIESGO'!$Z$26="Alta",'MAPA DE RIESGO'!$AB$26="Mayor"),CONCATENATE("R2C",'MAPA DE RIESGO'!$P$26),"")</f>
        <v/>
      </c>
      <c r="AG17" s="25" t="str">
        <f>IF(AND('MAPA DE RIESGO'!$Z$27="Alta",'MAPA DE RIESGO'!$AB$27="Mayor"),CONCATENATE("R2C",'MAPA DE RIESGO'!$P$27),"")</f>
        <v/>
      </c>
      <c r="AH17" s="26" t="str">
        <f ca="1">IF(AND('MAPA DE RIESGO'!$Z$22="Alta",'MAPA DE RIESGO'!$AB$22="Catastrófico"),CONCATENATE("R2C",'MAPA DE RIESGO'!$P$22),"")</f>
        <v/>
      </c>
      <c r="AI17" s="27" t="str">
        <f>IF(AND('MAPA DE RIESGO'!$Z$23="Alta",'MAPA DE RIESGO'!$AB$23="Catastrófico"),CONCATENATE("R2C",'MAPA DE RIESGO'!$P$23),"")</f>
        <v/>
      </c>
      <c r="AJ17" s="27" t="str">
        <f>IF(AND('MAPA DE RIESGO'!$Z$24="Alta",'MAPA DE RIESGO'!$AB$24="Catastrófico"),CONCATENATE("R2C",'MAPA DE RIESGO'!$P$24),"")</f>
        <v/>
      </c>
      <c r="AK17" s="27" t="str">
        <f>IF(AND('MAPA DE RIESGO'!$Z$25="Alta",'MAPA DE RIESGO'!$AB$25="Catastrófico"),CONCATENATE("R2C",'MAPA DE RIESGO'!$P$25),"")</f>
        <v/>
      </c>
      <c r="AL17" s="27" t="str">
        <f>IF(AND('MAPA DE RIESGO'!$Z$26="Alta",'MAPA DE RIESGO'!$AB$26="Catastrófico"),CONCATENATE("R2C",'MAPA DE RIESGO'!$P$26),"")</f>
        <v/>
      </c>
      <c r="AM17" s="28" t="str">
        <f>IF(AND('MAPA DE RIESGO'!$Z$27="Alta",'MAPA DE RIESGO'!$AB$27="Catastrófico"),CONCATENATE("R2C",'MAPA DE RIESGO'!$P$27),"")</f>
        <v/>
      </c>
      <c r="AN17" s="55"/>
      <c r="AO17" s="474"/>
      <c r="AP17" s="475"/>
      <c r="AQ17" s="475"/>
      <c r="AR17" s="475"/>
      <c r="AS17" s="475"/>
      <c r="AT17" s="476"/>
      <c r="AU17" s="55"/>
      <c r="AV17" s="55"/>
      <c r="AW17" s="55"/>
      <c r="AX17" s="55"/>
      <c r="AY17" s="55"/>
      <c r="AZ17" s="55"/>
      <c r="BA17" s="55"/>
      <c r="BB17" s="55"/>
      <c r="BC17" s="55"/>
      <c r="BD17" s="55"/>
      <c r="BE17" s="55"/>
      <c r="BF17" s="55"/>
      <c r="BG17" s="55"/>
      <c r="BH17" s="55"/>
      <c r="BI17" s="55"/>
      <c r="BJ17" s="55"/>
      <c r="BK17" s="55"/>
      <c r="BL17" s="55"/>
      <c r="BM17" s="55"/>
      <c r="BN17" s="55"/>
      <c r="BO17" s="55"/>
      <c r="BP17" s="55"/>
      <c r="BQ17" s="55"/>
      <c r="BR17" s="55"/>
      <c r="BS17" s="55"/>
      <c r="BT17" s="55"/>
      <c r="BU17" s="55"/>
      <c r="BV17" s="55"/>
      <c r="BW17" s="55"/>
      <c r="BX17" s="55"/>
    </row>
    <row r="18" spans="1:76" ht="15" customHeight="1" x14ac:dyDescent="0.25">
      <c r="A18" s="55"/>
      <c r="B18" s="423"/>
      <c r="C18" s="423"/>
      <c r="D18" s="424"/>
      <c r="E18" s="464"/>
      <c r="F18" s="465"/>
      <c r="G18" s="465"/>
      <c r="H18" s="465"/>
      <c r="I18" s="481"/>
      <c r="J18" s="39" t="str">
        <f ca="1">IF(AND('MAPA DE RIESGO'!$Z$28="Alta",'MAPA DE RIESGO'!$AB$28="Leve"),CONCATENATE("R3C",'MAPA DE RIESGO'!$P$28),"")</f>
        <v/>
      </c>
      <c r="K18" s="40" t="str">
        <f>IF(AND('MAPA DE RIESGO'!$Z$29="Alta",'MAPA DE RIESGO'!$AB$29="Leve"),CONCATENATE("R3C",'MAPA DE RIESGO'!$P$29),"")</f>
        <v/>
      </c>
      <c r="L18" s="40" t="str">
        <f>IF(AND('MAPA DE RIESGO'!$Z$30="Alta",'MAPA DE RIESGO'!$AB$30="Leve"),CONCATENATE("R3C",'MAPA DE RIESGO'!$P$30),"")</f>
        <v/>
      </c>
      <c r="M18" s="40" t="str">
        <f>IF(AND('MAPA DE RIESGO'!$Z$31="Alta",'MAPA DE RIESGO'!$AB$31="Leve"),CONCATENATE("R3C",'MAPA DE RIESGO'!$P$31),"")</f>
        <v/>
      </c>
      <c r="N18" s="40" t="str">
        <f>IF(AND('MAPA DE RIESGO'!$Z$32="Alta",'MAPA DE RIESGO'!$AB$32="Leve"),CONCATENATE("R3C",'MAPA DE RIESGO'!$P$32),"")</f>
        <v/>
      </c>
      <c r="O18" s="41" t="str">
        <f>IF(AND('MAPA DE RIESGO'!$Z$33="Alta",'MAPA DE RIESGO'!$AB$33="Leve"),CONCATENATE("R3C",'MAPA DE RIESGO'!$P$33),"")</f>
        <v/>
      </c>
      <c r="P18" s="39" t="str">
        <f ca="1">IF(AND('MAPA DE RIESGO'!$Z$28="Alta",'MAPA DE RIESGO'!$AB$28="Menor"),CONCATENATE("R3C",'MAPA DE RIESGO'!$P$28),"")</f>
        <v/>
      </c>
      <c r="Q18" s="40" t="str">
        <f>IF(AND('MAPA DE RIESGO'!$Z$29="Alta",'MAPA DE RIESGO'!$AB$29="Menor"),CONCATENATE("R3C",'MAPA DE RIESGO'!$P$29),"")</f>
        <v/>
      </c>
      <c r="R18" s="40" t="str">
        <f>IF(AND('MAPA DE RIESGO'!$Z$30="Alta",'MAPA DE RIESGO'!$AB$30="Menor"),CONCATENATE("R3C",'MAPA DE RIESGO'!$P$30),"")</f>
        <v/>
      </c>
      <c r="S18" s="40" t="str">
        <f>IF(AND('MAPA DE RIESGO'!$Z$31="Alta",'MAPA DE RIESGO'!$AB$31="Menor"),CONCATENATE("R3C",'MAPA DE RIESGO'!$P$31),"")</f>
        <v/>
      </c>
      <c r="T18" s="40" t="str">
        <f>IF(AND('MAPA DE RIESGO'!$Z$32="Alta",'MAPA DE RIESGO'!$AB$32="Menor"),CONCATENATE("R3C",'MAPA DE RIESGO'!$P$32),"")</f>
        <v/>
      </c>
      <c r="U18" s="41" t="str">
        <f>IF(AND('MAPA DE RIESGO'!$Z$33="Alta",'MAPA DE RIESGO'!$AB$33="Menor"),CONCATENATE("R3C",'MAPA DE RIESGO'!$P$33),"")</f>
        <v/>
      </c>
      <c r="V18" s="23" t="str">
        <f ca="1">IF(AND('MAPA DE RIESGO'!$Z$28="Alta",'MAPA DE RIESGO'!$AB$28="Moderado"),CONCATENATE("R3C",'MAPA DE RIESGO'!$P$28),"")</f>
        <v/>
      </c>
      <c r="W18" s="24" t="str">
        <f>IF(AND('MAPA DE RIESGO'!$Z$29="Alta",'MAPA DE RIESGO'!$AB$29="Moderado"),CONCATENATE("R3C",'MAPA DE RIESGO'!$P$29),"")</f>
        <v/>
      </c>
      <c r="X18" s="24" t="str">
        <f>IF(AND('MAPA DE RIESGO'!$Z$30="Alta",'MAPA DE RIESGO'!$AB$30="Moderado"),CONCATENATE("R3C",'MAPA DE RIESGO'!$P$30),"")</f>
        <v/>
      </c>
      <c r="Y18" s="24" t="str">
        <f>IF(AND('MAPA DE RIESGO'!$Z$31="Alta",'MAPA DE RIESGO'!$AB$31="Moderado"),CONCATENATE("R3C",'MAPA DE RIESGO'!$P$31),"")</f>
        <v/>
      </c>
      <c r="Z18" s="24" t="str">
        <f>IF(AND('MAPA DE RIESGO'!$Z$32="Alta",'MAPA DE RIESGO'!$AB$32="Moderado"),CONCATENATE("R3C",'MAPA DE RIESGO'!$P$32),"")</f>
        <v/>
      </c>
      <c r="AA18" s="25" t="str">
        <f>IF(AND('MAPA DE RIESGO'!$Z$33="Alta",'MAPA DE RIESGO'!$AB$33="Moderado"),CONCATENATE("R3C",'MAPA DE RIESGO'!$P$33),"")</f>
        <v/>
      </c>
      <c r="AB18" s="23" t="str">
        <f ca="1">IF(AND('MAPA DE RIESGO'!$Z$28="Alta",'MAPA DE RIESGO'!$AB$28="Mayor"),CONCATENATE("R3C",'MAPA DE RIESGO'!$P$28),"")</f>
        <v/>
      </c>
      <c r="AC18" s="24" t="str">
        <f>IF(AND('MAPA DE RIESGO'!$Z$29="Alta",'MAPA DE RIESGO'!$AB$29="Mayor"),CONCATENATE("R3C",'MAPA DE RIESGO'!$P$29),"")</f>
        <v/>
      </c>
      <c r="AD18" s="24" t="str">
        <f>IF(AND('MAPA DE RIESGO'!$Z$30="Alta",'MAPA DE RIESGO'!$AB$30="Mayor"),CONCATENATE("R3C",'MAPA DE RIESGO'!$P$30),"")</f>
        <v/>
      </c>
      <c r="AE18" s="24" t="str">
        <f>IF(AND('MAPA DE RIESGO'!$Z$31="Alta",'MAPA DE RIESGO'!$AB$31="Mayor"),CONCATENATE("R3C",'MAPA DE RIESGO'!$P$31),"")</f>
        <v/>
      </c>
      <c r="AF18" s="24" t="str">
        <f>IF(AND('MAPA DE RIESGO'!$Z$32="Alta",'MAPA DE RIESGO'!$AB$32="Mayor"),CONCATENATE("R3C",'MAPA DE RIESGO'!$P$32),"")</f>
        <v/>
      </c>
      <c r="AG18" s="25" t="str">
        <f>IF(AND('MAPA DE RIESGO'!$Z$33="Alta",'MAPA DE RIESGO'!$AB$33="Mayor"),CONCATENATE("R3C",'MAPA DE RIESGO'!$P$33),"")</f>
        <v/>
      </c>
      <c r="AH18" s="26" t="str">
        <f ca="1">IF(AND('MAPA DE RIESGO'!$Z$28="Alta",'MAPA DE RIESGO'!$AB$28="Catastrófico"),CONCATENATE("R3C",'MAPA DE RIESGO'!$P$28),"")</f>
        <v/>
      </c>
      <c r="AI18" s="27" t="str">
        <f>IF(AND('MAPA DE RIESGO'!$Z$29="Alta",'MAPA DE RIESGO'!$AB$29="Catastrófico"),CONCATENATE("R3C",'MAPA DE RIESGO'!$P$29),"")</f>
        <v/>
      </c>
      <c r="AJ18" s="27" t="str">
        <f>IF(AND('MAPA DE RIESGO'!$Z$30="Alta",'MAPA DE RIESGO'!$AB$30="Catastrófico"),CONCATENATE("R3C",'MAPA DE RIESGO'!$P$30),"")</f>
        <v/>
      </c>
      <c r="AK18" s="27" t="str">
        <f>IF(AND('MAPA DE RIESGO'!$Z$31="Alta",'MAPA DE RIESGO'!$AB$31="Catastrófico"),CONCATENATE("R3C",'MAPA DE RIESGO'!$P$31),"")</f>
        <v/>
      </c>
      <c r="AL18" s="27" t="str">
        <f>IF(AND('MAPA DE RIESGO'!$Z$32="Alta",'MAPA DE RIESGO'!$AB$32="Catastrófico"),CONCATENATE("R3C",'MAPA DE RIESGO'!$P$32),"")</f>
        <v/>
      </c>
      <c r="AM18" s="28" t="str">
        <f>IF(AND('MAPA DE RIESGO'!$Z$33="Alta",'MAPA DE RIESGO'!$AB$33="Catastrófico"),CONCATENATE("R3C",'MAPA DE RIESGO'!$P$33),"")</f>
        <v/>
      </c>
      <c r="AN18" s="55"/>
      <c r="AO18" s="474"/>
      <c r="AP18" s="475"/>
      <c r="AQ18" s="475"/>
      <c r="AR18" s="475"/>
      <c r="AS18" s="475"/>
      <c r="AT18" s="476"/>
      <c r="AU18" s="55"/>
      <c r="AV18" s="55"/>
      <c r="AW18" s="55"/>
      <c r="AX18" s="55"/>
      <c r="AY18" s="55"/>
      <c r="AZ18" s="55"/>
      <c r="BA18" s="55"/>
      <c r="BB18" s="55"/>
      <c r="BC18" s="55"/>
      <c r="BD18" s="55"/>
      <c r="BE18" s="55"/>
      <c r="BF18" s="55"/>
      <c r="BG18" s="55"/>
      <c r="BH18" s="55"/>
      <c r="BI18" s="55"/>
      <c r="BJ18" s="55"/>
      <c r="BK18" s="55"/>
      <c r="BL18" s="55"/>
      <c r="BM18" s="55"/>
      <c r="BN18" s="55"/>
      <c r="BO18" s="55"/>
      <c r="BP18" s="55"/>
      <c r="BQ18" s="55"/>
      <c r="BR18" s="55"/>
      <c r="BS18" s="55"/>
      <c r="BT18" s="55"/>
      <c r="BU18" s="55"/>
      <c r="BV18" s="55"/>
      <c r="BW18" s="55"/>
      <c r="BX18" s="55"/>
    </row>
    <row r="19" spans="1:76" ht="15" customHeight="1" x14ac:dyDescent="0.25">
      <c r="A19" s="55"/>
      <c r="B19" s="423"/>
      <c r="C19" s="423"/>
      <c r="D19" s="424"/>
      <c r="E19" s="464"/>
      <c r="F19" s="465"/>
      <c r="G19" s="465"/>
      <c r="H19" s="465"/>
      <c r="I19" s="481"/>
      <c r="J19" s="39" t="str">
        <f>IF(AND('MAPA DE RIESGO'!$Z$34="Alta",'MAPA DE RIESGO'!$AB$34="Leve"),CONCATENATE("R4C",'MAPA DE RIESGO'!$P$34),"")</f>
        <v/>
      </c>
      <c r="K19" s="40" t="str">
        <f>IF(AND('MAPA DE RIESGO'!$Z$35="Alta",'MAPA DE RIESGO'!$AB$35="Leve"),CONCATENATE("R4C",'MAPA DE RIESGO'!$P$35),"")</f>
        <v/>
      </c>
      <c r="L19" s="40" t="str">
        <f>IF(AND('MAPA DE RIESGO'!$Z$36="Alta",'MAPA DE RIESGO'!$AB$36="Leve"),CONCATENATE("R4C",'MAPA DE RIESGO'!$P$36),"")</f>
        <v/>
      </c>
      <c r="M19" s="40" t="str">
        <f>IF(AND('MAPA DE RIESGO'!$Z$37="Alta",'MAPA DE RIESGO'!$AB$37="Leve"),CONCATENATE("R4C",'MAPA DE RIESGO'!$P$37),"")</f>
        <v/>
      </c>
      <c r="N19" s="40" t="str">
        <f>IF(AND('MAPA DE RIESGO'!$Z$38="Alta",'MAPA DE RIESGO'!$AB$38="Leve"),CONCATENATE("R4C",'MAPA DE RIESGO'!$P$38),"")</f>
        <v/>
      </c>
      <c r="O19" s="41" t="str">
        <f>IF(AND('MAPA DE RIESGO'!$Z$39="Alta",'MAPA DE RIESGO'!$AB$39="Leve"),CONCATENATE("R4C",'MAPA DE RIESGO'!$P$39),"")</f>
        <v/>
      </c>
      <c r="P19" s="39" t="str">
        <f>IF(AND('MAPA DE RIESGO'!$Z$34="Alta",'MAPA DE RIESGO'!$AB$34="Menor"),CONCATENATE("R4C",'MAPA DE RIESGO'!$P$34),"")</f>
        <v/>
      </c>
      <c r="Q19" s="40" t="str">
        <f>IF(AND('MAPA DE RIESGO'!$Z$35="Alta",'MAPA DE RIESGO'!$AB$35="Menor"),CONCATENATE("R4C",'MAPA DE RIESGO'!$P$35),"")</f>
        <v/>
      </c>
      <c r="R19" s="40" t="str">
        <f>IF(AND('MAPA DE RIESGO'!$Z$36="Alta",'MAPA DE RIESGO'!$AB$36="Menor"),CONCATENATE("R4C",'MAPA DE RIESGO'!$P$36),"")</f>
        <v/>
      </c>
      <c r="S19" s="40" t="str">
        <f>IF(AND('MAPA DE RIESGO'!$Z$37="Alta",'MAPA DE RIESGO'!$AB$37="Menor"),CONCATENATE("R4C",'MAPA DE RIESGO'!$P$37),"")</f>
        <v/>
      </c>
      <c r="T19" s="40" t="str">
        <f>IF(AND('MAPA DE RIESGO'!$Z$38="Alta",'MAPA DE RIESGO'!$AB$38="Menor"),CONCATENATE("R4C",'MAPA DE RIESGO'!$P$38),"")</f>
        <v/>
      </c>
      <c r="U19" s="41" t="str">
        <f>IF(AND('MAPA DE RIESGO'!$Z$39="Alta",'MAPA DE RIESGO'!$AB$39="Menor"),CONCATENATE("R4C",'MAPA DE RIESGO'!$P$39),"")</f>
        <v/>
      </c>
      <c r="V19" s="23" t="str">
        <f>IF(AND('MAPA DE RIESGO'!$Z$34="Alta",'MAPA DE RIESGO'!$AB$34="Moderado"),CONCATENATE("R4C",'MAPA DE RIESGO'!$P$34),"")</f>
        <v/>
      </c>
      <c r="W19" s="24" t="str">
        <f>IF(AND('MAPA DE RIESGO'!$Z$35="Alta",'MAPA DE RIESGO'!$AB$35="Moderado"),CONCATENATE("R4C",'MAPA DE RIESGO'!$P$35),"")</f>
        <v/>
      </c>
      <c r="X19" s="29" t="str">
        <f>IF(AND('MAPA DE RIESGO'!$Z$36="Alta",'MAPA DE RIESGO'!$AB$36="Moderado"),CONCATENATE("R4C",'MAPA DE RIESGO'!$P$36),"")</f>
        <v/>
      </c>
      <c r="Y19" s="29" t="str">
        <f>IF(AND('MAPA DE RIESGO'!$Z$37="Alta",'MAPA DE RIESGO'!$AB$37="Moderado"),CONCATENATE("R4C",'MAPA DE RIESGO'!$P$37),"")</f>
        <v/>
      </c>
      <c r="Z19" s="29" t="str">
        <f>IF(AND('MAPA DE RIESGO'!$Z$38="Alta",'MAPA DE RIESGO'!$AB$38="Moderado"),CONCATENATE("R4C",'MAPA DE RIESGO'!$P$38),"")</f>
        <v/>
      </c>
      <c r="AA19" s="25" t="str">
        <f>IF(AND('MAPA DE RIESGO'!$Z$39="Alta",'MAPA DE RIESGO'!$AB$39="Moderado"),CONCATENATE("R4C",'MAPA DE RIESGO'!$P$39),"")</f>
        <v/>
      </c>
      <c r="AB19" s="23" t="str">
        <f>IF(AND('MAPA DE RIESGO'!$Z$34="Alta",'MAPA DE RIESGO'!$AB$34="Mayor"),CONCATENATE("R4C",'MAPA DE RIESGO'!$P$34),"")</f>
        <v/>
      </c>
      <c r="AC19" s="24" t="str">
        <f>IF(AND('MAPA DE RIESGO'!$Z$35="Alta",'MAPA DE RIESGO'!$AB$35="Mayor"),CONCATENATE("R4C",'MAPA DE RIESGO'!$P$35),"")</f>
        <v/>
      </c>
      <c r="AD19" s="29" t="str">
        <f>IF(AND('MAPA DE RIESGO'!$Z$36="Alta",'MAPA DE RIESGO'!$AB$36="Mayor"),CONCATENATE("R4C",'MAPA DE RIESGO'!$P$36),"")</f>
        <v/>
      </c>
      <c r="AE19" s="29" t="str">
        <f>IF(AND('MAPA DE RIESGO'!$Z$37="Alta",'MAPA DE RIESGO'!$AB$37="Mayor"),CONCATENATE("R4C",'MAPA DE RIESGO'!$P$37),"")</f>
        <v/>
      </c>
      <c r="AF19" s="29" t="str">
        <f>IF(AND('MAPA DE RIESGO'!$Z$38="Alta",'MAPA DE RIESGO'!$AB$38="Mayor"),CONCATENATE("R4C",'MAPA DE RIESGO'!$P$38),"")</f>
        <v/>
      </c>
      <c r="AG19" s="25" t="str">
        <f>IF(AND('MAPA DE RIESGO'!$Z$39="Alta",'MAPA DE RIESGO'!$AB$39="Mayor"),CONCATENATE("R4C",'MAPA DE RIESGO'!$P$39),"")</f>
        <v/>
      </c>
      <c r="AH19" s="26" t="str">
        <f>IF(AND('MAPA DE RIESGO'!$Z$34="Alta",'MAPA DE RIESGO'!$AB$34="Catastrófico"),CONCATENATE("R4C",'MAPA DE RIESGO'!$P$34),"")</f>
        <v/>
      </c>
      <c r="AI19" s="27" t="str">
        <f>IF(AND('MAPA DE RIESGO'!$Z$35="Alta",'MAPA DE RIESGO'!$AB$35="Catastrófico"),CONCATENATE("R4C",'MAPA DE RIESGO'!$P$35),"")</f>
        <v/>
      </c>
      <c r="AJ19" s="27" t="str">
        <f>IF(AND('MAPA DE RIESGO'!$Z$36="Alta",'MAPA DE RIESGO'!$AB$36="Catastrófico"),CONCATENATE("R4C",'MAPA DE RIESGO'!$P$36),"")</f>
        <v/>
      </c>
      <c r="AK19" s="27" t="str">
        <f>IF(AND('MAPA DE RIESGO'!$Z$37="Alta",'MAPA DE RIESGO'!$AB$37="Catastrófico"),CONCATENATE("R4C",'MAPA DE RIESGO'!$P$37),"")</f>
        <v/>
      </c>
      <c r="AL19" s="27" t="str">
        <f>IF(AND('MAPA DE RIESGO'!$Z$38="Alta",'MAPA DE RIESGO'!$AB$38="Catastrófico"),CONCATENATE("R4C",'MAPA DE RIESGO'!$P$38),"")</f>
        <v/>
      </c>
      <c r="AM19" s="28" t="str">
        <f>IF(AND('MAPA DE RIESGO'!$Z$39="Alta",'MAPA DE RIESGO'!$AB$39="Catastrófico"),CONCATENATE("R4C",'MAPA DE RIESGO'!$P$39),"")</f>
        <v/>
      </c>
      <c r="AN19" s="55"/>
      <c r="AO19" s="474"/>
      <c r="AP19" s="475"/>
      <c r="AQ19" s="475"/>
      <c r="AR19" s="475"/>
      <c r="AS19" s="475"/>
      <c r="AT19" s="476"/>
      <c r="AU19" s="55"/>
      <c r="AV19" s="55"/>
      <c r="AW19" s="55"/>
      <c r="AX19" s="55"/>
      <c r="AY19" s="55"/>
      <c r="AZ19" s="55"/>
      <c r="BA19" s="55"/>
      <c r="BB19" s="55"/>
      <c r="BC19" s="55"/>
      <c r="BD19" s="55"/>
      <c r="BE19" s="55"/>
      <c r="BF19" s="55"/>
      <c r="BG19" s="55"/>
      <c r="BH19" s="55"/>
      <c r="BI19" s="55"/>
      <c r="BJ19" s="55"/>
      <c r="BK19" s="55"/>
      <c r="BL19" s="55"/>
      <c r="BM19" s="55"/>
      <c r="BN19" s="55"/>
      <c r="BO19" s="55"/>
      <c r="BP19" s="55"/>
      <c r="BQ19" s="55"/>
      <c r="BR19" s="55"/>
      <c r="BS19" s="55"/>
      <c r="BT19" s="55"/>
      <c r="BU19" s="55"/>
      <c r="BV19" s="55"/>
      <c r="BW19" s="55"/>
      <c r="BX19" s="55"/>
    </row>
    <row r="20" spans="1:76" ht="15" customHeight="1" x14ac:dyDescent="0.25">
      <c r="A20" s="55"/>
      <c r="B20" s="423"/>
      <c r="C20" s="423"/>
      <c r="D20" s="424"/>
      <c r="E20" s="464"/>
      <c r="F20" s="465"/>
      <c r="G20" s="465"/>
      <c r="H20" s="465"/>
      <c r="I20" s="481"/>
      <c r="J20" s="39" t="str">
        <f>IF(AND('MAPA DE RIESGO'!$Z$40="Alta",'MAPA DE RIESGO'!$AB$40="Leve"),CONCATENATE("R5C",'MAPA DE RIESGO'!$P$40),"")</f>
        <v/>
      </c>
      <c r="K20" s="40" t="str">
        <f>IF(AND('MAPA DE RIESGO'!$Z$41="Alta",'MAPA DE RIESGO'!$AB$41="Leve"),CONCATENATE("R5C",'MAPA DE RIESGO'!$P$41),"")</f>
        <v/>
      </c>
      <c r="L20" s="40" t="str">
        <f>IF(AND('MAPA DE RIESGO'!$Z$42="Alta",'MAPA DE RIESGO'!$AB$42="Leve"),CONCATENATE("R5C",'MAPA DE RIESGO'!$P$42),"")</f>
        <v/>
      </c>
      <c r="M20" s="40" t="str">
        <f>IF(AND('MAPA DE RIESGO'!$Z$43="Alta",'MAPA DE RIESGO'!$AB$43="Leve"),CONCATENATE("R5C",'MAPA DE RIESGO'!$P$43),"")</f>
        <v/>
      </c>
      <c r="N20" s="40" t="str">
        <f>IF(AND('MAPA DE RIESGO'!$Z$44="Alta",'MAPA DE RIESGO'!$AB$44="Leve"),CONCATENATE("R5C",'MAPA DE RIESGO'!$P$44),"")</f>
        <v/>
      </c>
      <c r="O20" s="41" t="str">
        <f>IF(AND('MAPA DE RIESGO'!$Z$45="Alta",'MAPA DE RIESGO'!$AB$45="Leve"),CONCATENATE("R5C",'MAPA DE RIESGO'!$P$45),"")</f>
        <v/>
      </c>
      <c r="P20" s="39" t="str">
        <f>IF(AND('MAPA DE RIESGO'!$Z$40="Alta",'MAPA DE RIESGO'!$AB$40="Menor"),CONCATENATE("R5C",'MAPA DE RIESGO'!$P$40),"")</f>
        <v/>
      </c>
      <c r="Q20" s="40" t="str">
        <f>IF(AND('MAPA DE RIESGO'!$Z$41="Alta",'MAPA DE RIESGO'!$AB$41="Menor"),CONCATENATE("R5C",'MAPA DE RIESGO'!$P$41),"")</f>
        <v/>
      </c>
      <c r="R20" s="40" t="str">
        <f>IF(AND('MAPA DE RIESGO'!$Z$42="Alta",'MAPA DE RIESGO'!$AB$42="Menor"),CONCATENATE("R5C",'MAPA DE RIESGO'!$P$42),"")</f>
        <v/>
      </c>
      <c r="S20" s="40" t="str">
        <f>IF(AND('MAPA DE RIESGO'!$Z$43="Alta",'MAPA DE RIESGO'!$AB$43="Menor"),CONCATENATE("R5C",'MAPA DE RIESGO'!$P$43),"")</f>
        <v/>
      </c>
      <c r="T20" s="40" t="str">
        <f>IF(AND('MAPA DE RIESGO'!$Z$44="Alta",'MAPA DE RIESGO'!$AB$44="Menor"),CONCATENATE("R5C",'MAPA DE RIESGO'!$P$44),"")</f>
        <v/>
      </c>
      <c r="U20" s="41" t="str">
        <f>IF(AND('MAPA DE RIESGO'!$Z$45="Alta",'MAPA DE RIESGO'!$AB$45="Menor"),CONCATENATE("R5C",'MAPA DE RIESGO'!$P$45),"")</f>
        <v/>
      </c>
      <c r="V20" s="23" t="str">
        <f>IF(AND('MAPA DE RIESGO'!$Z$40="Alta",'MAPA DE RIESGO'!$AB$40="Moderado"),CONCATENATE("R5C",'MAPA DE RIESGO'!$P$40),"")</f>
        <v/>
      </c>
      <c r="W20" s="24" t="str">
        <f>IF(AND('MAPA DE RIESGO'!$Z$41="Alta",'MAPA DE RIESGO'!$AB$41="Moderado"),CONCATENATE("R5C",'MAPA DE RIESGO'!$P$41),"")</f>
        <v/>
      </c>
      <c r="X20" s="29" t="str">
        <f>IF(AND('MAPA DE RIESGO'!$Z$42="Alta",'MAPA DE RIESGO'!$AB$42="Moderado"),CONCATENATE("R5C",'MAPA DE RIESGO'!$P$42),"")</f>
        <v/>
      </c>
      <c r="Y20" s="29" t="str">
        <f>IF(AND('MAPA DE RIESGO'!$Z$43="Alta",'MAPA DE RIESGO'!$AB$43="Moderado"),CONCATENATE("R5C",'MAPA DE RIESGO'!$P$43),"")</f>
        <v/>
      </c>
      <c r="Z20" s="29" t="str">
        <f>IF(AND('MAPA DE RIESGO'!$Z$44="Alta",'MAPA DE RIESGO'!$AB$44="Moderado"),CONCATENATE("R5C",'MAPA DE RIESGO'!$P$44),"")</f>
        <v/>
      </c>
      <c r="AA20" s="25" t="str">
        <f>IF(AND('MAPA DE RIESGO'!$Z$45="Alta",'MAPA DE RIESGO'!$AB$45="Moderado"),CONCATENATE("R5C",'MAPA DE RIESGO'!$P$45),"")</f>
        <v/>
      </c>
      <c r="AB20" s="23" t="str">
        <f>IF(AND('MAPA DE RIESGO'!$Z$40="Alta",'MAPA DE RIESGO'!$AB$40="Mayor"),CONCATENATE("R5C",'MAPA DE RIESGO'!$P$40),"")</f>
        <v/>
      </c>
      <c r="AC20" s="24" t="str">
        <f>IF(AND('MAPA DE RIESGO'!$Z$41="Alta",'MAPA DE RIESGO'!$AB$41="Mayor"),CONCATENATE("R5C",'MAPA DE RIESGO'!$P$41),"")</f>
        <v/>
      </c>
      <c r="AD20" s="29" t="str">
        <f>IF(AND('MAPA DE RIESGO'!$Z$42="Alta",'MAPA DE RIESGO'!$AB$42="Mayor"),CONCATENATE("R5C",'MAPA DE RIESGO'!$P$42),"")</f>
        <v/>
      </c>
      <c r="AE20" s="29" t="str">
        <f>IF(AND('MAPA DE RIESGO'!$Z$43="Alta",'MAPA DE RIESGO'!$AB$43="Mayor"),CONCATENATE("R5C",'MAPA DE RIESGO'!$P$43),"")</f>
        <v/>
      </c>
      <c r="AF20" s="29" t="str">
        <f>IF(AND('MAPA DE RIESGO'!$Z$44="Alta",'MAPA DE RIESGO'!$AB$44="Mayor"),CONCATENATE("R5C",'MAPA DE RIESGO'!$P$44),"")</f>
        <v/>
      </c>
      <c r="AG20" s="25" t="str">
        <f>IF(AND('MAPA DE RIESGO'!$Z$45="Alta",'MAPA DE RIESGO'!$AB$45="Mayor"),CONCATENATE("R5C",'MAPA DE RIESGO'!$P$45),"")</f>
        <v/>
      </c>
      <c r="AH20" s="26" t="str">
        <f>IF(AND('MAPA DE RIESGO'!$Z$40="Alta",'MAPA DE RIESGO'!$AB$40="Catastrófico"),CONCATENATE("R5C",'MAPA DE RIESGO'!$P$40),"")</f>
        <v/>
      </c>
      <c r="AI20" s="27" t="str">
        <f>IF(AND('MAPA DE RIESGO'!$Z$41="Alta",'MAPA DE RIESGO'!$AB$41="Catastrófico"),CONCATENATE("R5C",'MAPA DE RIESGO'!$P$41),"")</f>
        <v/>
      </c>
      <c r="AJ20" s="27" t="str">
        <f>IF(AND('MAPA DE RIESGO'!$Z$42="Alta",'MAPA DE RIESGO'!$AB$42="Catastrófico"),CONCATENATE("R5C",'MAPA DE RIESGO'!$P$42),"")</f>
        <v/>
      </c>
      <c r="AK20" s="27" t="str">
        <f>IF(AND('MAPA DE RIESGO'!$Z$43="Alta",'MAPA DE RIESGO'!$AB$43="Catastrófico"),CONCATENATE("R5C",'MAPA DE RIESGO'!$P$43),"")</f>
        <v/>
      </c>
      <c r="AL20" s="27" t="str">
        <f>IF(AND('MAPA DE RIESGO'!$Z$44="Alta",'MAPA DE RIESGO'!$AB$44="Catastrófico"),CONCATENATE("R5C",'MAPA DE RIESGO'!$P$44),"")</f>
        <v/>
      </c>
      <c r="AM20" s="28" t="str">
        <f>IF(AND('MAPA DE RIESGO'!$Z$45="Alta",'MAPA DE RIESGO'!$AB$45="Catastrófico"),CONCATENATE("R5C",'MAPA DE RIESGO'!$P$45),"")</f>
        <v/>
      </c>
      <c r="AN20" s="55"/>
      <c r="AO20" s="474"/>
      <c r="AP20" s="475"/>
      <c r="AQ20" s="475"/>
      <c r="AR20" s="475"/>
      <c r="AS20" s="475"/>
      <c r="AT20" s="476"/>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row>
    <row r="21" spans="1:76" ht="15" customHeight="1" x14ac:dyDescent="0.25">
      <c r="A21" s="55"/>
      <c r="B21" s="423"/>
      <c r="C21" s="423"/>
      <c r="D21" s="424"/>
      <c r="E21" s="464"/>
      <c r="F21" s="465"/>
      <c r="G21" s="465"/>
      <c r="H21" s="465"/>
      <c r="I21" s="481"/>
      <c r="J21" s="39" t="str">
        <f>IF(AND('MAPA DE RIESGO'!$Z$46="Alta",'MAPA DE RIESGO'!$AB$46="Leve"),CONCATENATE("R6C",'MAPA DE RIESGO'!$P$46),"")</f>
        <v/>
      </c>
      <c r="K21" s="40" t="str">
        <f>IF(AND('MAPA DE RIESGO'!$Z$47="Alta",'MAPA DE RIESGO'!$AB$47="Leve"),CONCATENATE("R6C",'MAPA DE RIESGO'!$P$47),"")</f>
        <v/>
      </c>
      <c r="L21" s="40" t="str">
        <f>IF(AND('MAPA DE RIESGO'!$Z$48="Alta",'MAPA DE RIESGO'!$AB$48="Leve"),CONCATENATE("R6C",'MAPA DE RIESGO'!$P$48),"")</f>
        <v/>
      </c>
      <c r="M21" s="40" t="str">
        <f>IF(AND('MAPA DE RIESGO'!$Z$49="Alta",'MAPA DE RIESGO'!$AB$49="Leve"),CONCATENATE("R6C",'MAPA DE RIESGO'!$P$49),"")</f>
        <v/>
      </c>
      <c r="N21" s="40" t="str">
        <f>IF(AND('MAPA DE RIESGO'!$Z$50="Alta",'MAPA DE RIESGO'!$AB$50="Leve"),CONCATENATE("R6C",'MAPA DE RIESGO'!$P$50),"")</f>
        <v/>
      </c>
      <c r="O21" s="41" t="str">
        <f>IF(AND('MAPA DE RIESGO'!$Z$51="Alta",'MAPA DE RIESGO'!$AB$51="Leve"),CONCATENATE("R6C",'MAPA DE RIESGO'!$P$51),"")</f>
        <v/>
      </c>
      <c r="P21" s="39" t="str">
        <f>IF(AND('MAPA DE RIESGO'!$Z$46="Alta",'MAPA DE RIESGO'!$AB$46="Menor"),CONCATENATE("R6C",'MAPA DE RIESGO'!$P$46),"")</f>
        <v/>
      </c>
      <c r="Q21" s="40" t="str">
        <f>IF(AND('MAPA DE RIESGO'!$Z$47="Alta",'MAPA DE RIESGO'!$AB$47="Menor"),CONCATENATE("R6C",'MAPA DE RIESGO'!$P$47),"")</f>
        <v/>
      </c>
      <c r="R21" s="40" t="str">
        <f>IF(AND('MAPA DE RIESGO'!$Z$48="Alta",'MAPA DE RIESGO'!$AB$48="Menor"),CONCATENATE("R6C",'MAPA DE RIESGO'!$P$48),"")</f>
        <v/>
      </c>
      <c r="S21" s="40" t="str">
        <f>IF(AND('MAPA DE RIESGO'!$Z$49="Alta",'MAPA DE RIESGO'!$AB$49="Menor"),CONCATENATE("R6C",'MAPA DE RIESGO'!$P$49),"")</f>
        <v/>
      </c>
      <c r="T21" s="40" t="str">
        <f>IF(AND('MAPA DE RIESGO'!$Z$50="Alta",'MAPA DE RIESGO'!$AB$50="Menor"),CONCATENATE("R6C",'MAPA DE RIESGO'!$P$50),"")</f>
        <v/>
      </c>
      <c r="U21" s="41" t="str">
        <f>IF(AND('MAPA DE RIESGO'!$Z$51="Alta",'MAPA DE RIESGO'!$AB$51="Menor"),CONCATENATE("R6C",'MAPA DE RIESGO'!$P$51),"")</f>
        <v/>
      </c>
      <c r="V21" s="23" t="str">
        <f>IF(AND('MAPA DE RIESGO'!$Z$46="Alta",'MAPA DE RIESGO'!$AB$46="Moderado"),CONCATENATE("R6C",'MAPA DE RIESGO'!$P$46),"")</f>
        <v/>
      </c>
      <c r="W21" s="24" t="str">
        <f>IF(AND('MAPA DE RIESGO'!$Z$47="Alta",'MAPA DE RIESGO'!$AB$47="Moderado"),CONCATENATE("R6C",'MAPA DE RIESGO'!$P$47),"")</f>
        <v/>
      </c>
      <c r="X21" s="29" t="str">
        <f>IF(AND('MAPA DE RIESGO'!$Z$48="Alta",'MAPA DE RIESGO'!$AB$48="Moderado"),CONCATENATE("R6C",'MAPA DE RIESGO'!$P$48),"")</f>
        <v/>
      </c>
      <c r="Y21" s="29" t="str">
        <f>IF(AND('MAPA DE RIESGO'!$Z$49="Alta",'MAPA DE RIESGO'!$AB$49="Moderado"),CONCATENATE("R6C",'MAPA DE RIESGO'!$P$49),"")</f>
        <v/>
      </c>
      <c r="Z21" s="29" t="str">
        <f>IF(AND('MAPA DE RIESGO'!$Z$50="Alta",'MAPA DE RIESGO'!$AB$50="Moderado"),CONCATENATE("R6C",'MAPA DE RIESGO'!$P$50),"")</f>
        <v/>
      </c>
      <c r="AA21" s="25" t="str">
        <f>IF(AND('MAPA DE RIESGO'!$Z$51="Alta",'MAPA DE RIESGO'!$AB$51="Moderado"),CONCATENATE("R6C",'MAPA DE RIESGO'!$P$51),"")</f>
        <v/>
      </c>
      <c r="AB21" s="23" t="str">
        <f>IF(AND('MAPA DE RIESGO'!$Z$46="Alta",'MAPA DE RIESGO'!$AB$46="Mayor"),CONCATENATE("R6C",'MAPA DE RIESGO'!$P$46),"")</f>
        <v/>
      </c>
      <c r="AC21" s="24" t="str">
        <f>IF(AND('MAPA DE RIESGO'!$Z$47="Alta",'MAPA DE RIESGO'!$AB$47="Mayor"),CONCATENATE("R6C",'MAPA DE RIESGO'!$P$47),"")</f>
        <v/>
      </c>
      <c r="AD21" s="29" t="str">
        <f>IF(AND('MAPA DE RIESGO'!$Z$48="Alta",'MAPA DE RIESGO'!$AB$48="Mayor"),CONCATENATE("R6C",'MAPA DE RIESGO'!$P$48),"")</f>
        <v/>
      </c>
      <c r="AE21" s="29" t="str">
        <f>IF(AND('MAPA DE RIESGO'!$Z$49="Alta",'MAPA DE RIESGO'!$AB$49="Mayor"),CONCATENATE("R6C",'MAPA DE RIESGO'!$P$49),"")</f>
        <v/>
      </c>
      <c r="AF21" s="29" t="str">
        <f>IF(AND('MAPA DE RIESGO'!$Z$50="Alta",'MAPA DE RIESGO'!$AB$50="Mayor"),CONCATENATE("R6C",'MAPA DE RIESGO'!$P$50),"")</f>
        <v/>
      </c>
      <c r="AG21" s="25" t="str">
        <f>IF(AND('MAPA DE RIESGO'!$Z$51="Alta",'MAPA DE RIESGO'!$AB$51="Mayor"),CONCATENATE("R6C",'MAPA DE RIESGO'!$P$51),"")</f>
        <v/>
      </c>
      <c r="AH21" s="26" t="str">
        <f>IF(AND('MAPA DE RIESGO'!$Z$46="Alta",'MAPA DE RIESGO'!$AB$46="Catastrófico"),CONCATENATE("R6C",'MAPA DE RIESGO'!$P$46),"")</f>
        <v/>
      </c>
      <c r="AI21" s="27" t="str">
        <f>IF(AND('MAPA DE RIESGO'!$Z$47="Alta",'MAPA DE RIESGO'!$AB$47="Catastrófico"),CONCATENATE("R6C",'MAPA DE RIESGO'!$P$47),"")</f>
        <v/>
      </c>
      <c r="AJ21" s="27" t="str">
        <f>IF(AND('MAPA DE RIESGO'!$Z$48="Alta",'MAPA DE RIESGO'!$AB$48="Catastrófico"),CONCATENATE("R6C",'MAPA DE RIESGO'!$P$48),"")</f>
        <v/>
      </c>
      <c r="AK21" s="27" t="str">
        <f>IF(AND('MAPA DE RIESGO'!$Z$49="Alta",'MAPA DE RIESGO'!$AB$49="Catastrófico"),CONCATENATE("R6C",'MAPA DE RIESGO'!$P$49),"")</f>
        <v/>
      </c>
      <c r="AL21" s="27" t="str">
        <f>IF(AND('MAPA DE RIESGO'!$Z$50="Alta",'MAPA DE RIESGO'!$AB$50="Catastrófico"),CONCATENATE("R6C",'MAPA DE RIESGO'!$P$50),"")</f>
        <v/>
      </c>
      <c r="AM21" s="28" t="str">
        <f>IF(AND('MAPA DE RIESGO'!$Z$51="Alta",'MAPA DE RIESGO'!$AB$51="Catastrófico"),CONCATENATE("R6C",'MAPA DE RIESGO'!$P$51),"")</f>
        <v/>
      </c>
      <c r="AN21" s="55"/>
      <c r="AO21" s="474"/>
      <c r="AP21" s="475"/>
      <c r="AQ21" s="475"/>
      <c r="AR21" s="475"/>
      <c r="AS21" s="475"/>
      <c r="AT21" s="476"/>
      <c r="AU21" s="55"/>
      <c r="AV21" s="55"/>
      <c r="AW21" s="55"/>
      <c r="AX21" s="55"/>
      <c r="AY21" s="55"/>
      <c r="AZ21" s="55"/>
      <c r="BA21" s="55"/>
      <c r="BB21" s="55"/>
      <c r="BC21" s="55"/>
      <c r="BD21" s="55"/>
      <c r="BE21" s="55"/>
      <c r="BF21" s="55"/>
      <c r="BG21" s="55"/>
      <c r="BH21" s="55"/>
      <c r="BI21" s="55"/>
      <c r="BJ21" s="55"/>
      <c r="BK21" s="55"/>
      <c r="BL21" s="55"/>
      <c r="BM21" s="55"/>
      <c r="BN21" s="55"/>
      <c r="BO21" s="55"/>
      <c r="BP21" s="55"/>
      <c r="BQ21" s="55"/>
      <c r="BR21" s="55"/>
      <c r="BS21" s="55"/>
      <c r="BT21" s="55"/>
      <c r="BU21" s="55"/>
      <c r="BV21" s="55"/>
      <c r="BW21" s="55"/>
      <c r="BX21" s="55"/>
    </row>
    <row r="22" spans="1:76" ht="15" customHeight="1" x14ac:dyDescent="0.25">
      <c r="A22" s="55"/>
      <c r="B22" s="423"/>
      <c r="C22" s="423"/>
      <c r="D22" s="424"/>
      <c r="E22" s="464"/>
      <c r="F22" s="465"/>
      <c r="G22" s="465"/>
      <c r="H22" s="465"/>
      <c r="I22" s="481"/>
      <c r="J22" s="39" t="str">
        <f>IF(AND('MAPA DE RIESGO'!$Z$52="Alta",'MAPA DE RIESGO'!$AB$52="Leve"),CONCATENATE("R7C",'MAPA DE RIESGO'!$P$52),"")</f>
        <v/>
      </c>
      <c r="K22" s="40" t="str">
        <f>IF(AND('MAPA DE RIESGO'!$Z$53="Alta",'MAPA DE RIESGO'!$AB$53="Leve"),CONCATENATE("R7C",'MAPA DE RIESGO'!$P$53),"")</f>
        <v/>
      </c>
      <c r="L22" s="40" t="str">
        <f>IF(AND('MAPA DE RIESGO'!$Z$54="Alta",'MAPA DE RIESGO'!$AB$54="Leve"),CONCATENATE("R7C",'MAPA DE RIESGO'!$P$54),"")</f>
        <v/>
      </c>
      <c r="M22" s="40" t="str">
        <f>IF(AND('MAPA DE RIESGO'!$Z$55="Alta",'MAPA DE RIESGO'!$AB$55="Leve"),CONCATENATE("R7C",'MAPA DE RIESGO'!$P$55),"")</f>
        <v/>
      </c>
      <c r="N22" s="40" t="str">
        <f>IF(AND('MAPA DE RIESGO'!$Z$56="Alta",'MAPA DE RIESGO'!$AB$56="Leve"),CONCATENATE("R7C",'MAPA DE RIESGO'!$P$56),"")</f>
        <v/>
      </c>
      <c r="O22" s="41" t="str">
        <f>IF(AND('MAPA DE RIESGO'!$Z$57="Alta",'MAPA DE RIESGO'!$AB$57="Leve"),CONCATENATE("R7C",'MAPA DE RIESGO'!$P$57),"")</f>
        <v/>
      </c>
      <c r="P22" s="39" t="str">
        <f>IF(AND('MAPA DE RIESGO'!$Z$52="Alta",'MAPA DE RIESGO'!$AB$52="Menor"),CONCATENATE("R7C",'MAPA DE RIESGO'!$P$52),"")</f>
        <v/>
      </c>
      <c r="Q22" s="40" t="str">
        <f>IF(AND('MAPA DE RIESGO'!$Z$53="Alta",'MAPA DE RIESGO'!$AB$53="Menor"),CONCATENATE("R7C",'MAPA DE RIESGO'!$P$53),"")</f>
        <v/>
      </c>
      <c r="R22" s="40" t="str">
        <f>IF(AND('MAPA DE RIESGO'!$Z$54="Alta",'MAPA DE RIESGO'!$AB$54="Menor"),CONCATENATE("R7C",'MAPA DE RIESGO'!$P$54),"")</f>
        <v/>
      </c>
      <c r="S22" s="40" t="str">
        <f>IF(AND('MAPA DE RIESGO'!$Z$55="Alta",'MAPA DE RIESGO'!$AB$55="Menor"),CONCATENATE("R7C",'MAPA DE RIESGO'!$P$55),"")</f>
        <v/>
      </c>
      <c r="T22" s="40" t="str">
        <f>IF(AND('MAPA DE RIESGO'!$Z$56="Alta",'MAPA DE RIESGO'!$AB$56="Menor"),CONCATENATE("R7C",'MAPA DE RIESGO'!$P$56),"")</f>
        <v/>
      </c>
      <c r="U22" s="41" t="str">
        <f>IF(AND('MAPA DE RIESGO'!$Z$57="Alta",'MAPA DE RIESGO'!$AB$57="Menor"),CONCATENATE("R7C",'MAPA DE RIESGO'!$P$57),"")</f>
        <v/>
      </c>
      <c r="V22" s="23" t="str">
        <f>IF(AND('MAPA DE RIESGO'!$Z$52="Alta",'MAPA DE RIESGO'!$AB$52="Moderado"),CONCATENATE("R7C",'MAPA DE RIESGO'!$P$52),"")</f>
        <v/>
      </c>
      <c r="W22" s="24" t="str">
        <f>IF(AND('MAPA DE RIESGO'!$Z$53="Alta",'MAPA DE RIESGO'!$AB$53="Moderado"),CONCATENATE("R7C",'MAPA DE RIESGO'!$P$53),"")</f>
        <v/>
      </c>
      <c r="X22" s="29" t="str">
        <f>IF(AND('MAPA DE RIESGO'!$Z$54="Alta",'MAPA DE RIESGO'!$AB$54="Moderado"),CONCATENATE("R7C",'MAPA DE RIESGO'!$P$54),"")</f>
        <v/>
      </c>
      <c r="Y22" s="29" t="str">
        <f>IF(AND('MAPA DE RIESGO'!$Z$55="Alta",'MAPA DE RIESGO'!$AB$55="Moderado"),CONCATENATE("R7C",'MAPA DE RIESGO'!$P$55),"")</f>
        <v/>
      </c>
      <c r="Z22" s="29" t="str">
        <f>IF(AND('MAPA DE RIESGO'!$Z$56="Alta",'MAPA DE RIESGO'!$AB$56="Moderado"),CONCATENATE("R7C",'MAPA DE RIESGO'!$P$56),"")</f>
        <v/>
      </c>
      <c r="AA22" s="25" t="str">
        <f>IF(AND('MAPA DE RIESGO'!$Z$57="Alta",'MAPA DE RIESGO'!$AB$57="Moderado"),CONCATENATE("R7C",'MAPA DE RIESGO'!$P$57),"")</f>
        <v/>
      </c>
      <c r="AB22" s="23" t="str">
        <f>IF(AND('MAPA DE RIESGO'!$Z$52="Alta",'MAPA DE RIESGO'!$AB$52="Mayor"),CONCATENATE("R7C",'MAPA DE RIESGO'!$P$52),"")</f>
        <v/>
      </c>
      <c r="AC22" s="24" t="str">
        <f>IF(AND('MAPA DE RIESGO'!$Z$53="Alta",'MAPA DE RIESGO'!$AB$53="Mayor"),CONCATENATE("R7C",'MAPA DE RIESGO'!$P$53),"")</f>
        <v/>
      </c>
      <c r="AD22" s="29" t="str">
        <f>IF(AND('MAPA DE RIESGO'!$Z$54="Alta",'MAPA DE RIESGO'!$AB$54="Mayor"),CONCATENATE("R7C",'MAPA DE RIESGO'!$P$54),"")</f>
        <v/>
      </c>
      <c r="AE22" s="29" t="str">
        <f>IF(AND('MAPA DE RIESGO'!$Z$55="Alta",'MAPA DE RIESGO'!$AB$55="Mayor"),CONCATENATE("R7C",'MAPA DE RIESGO'!$P$55),"")</f>
        <v/>
      </c>
      <c r="AF22" s="29" t="str">
        <f>IF(AND('MAPA DE RIESGO'!$Z$56="Alta",'MAPA DE RIESGO'!$AB$56="Mayor"),CONCATENATE("R7C",'MAPA DE RIESGO'!$P$56),"")</f>
        <v/>
      </c>
      <c r="AG22" s="25" t="str">
        <f>IF(AND('MAPA DE RIESGO'!$Z$57="Alta",'MAPA DE RIESGO'!$AB$57="Mayor"),CONCATENATE("R7C",'MAPA DE RIESGO'!$P$57),"")</f>
        <v/>
      </c>
      <c r="AH22" s="26" t="str">
        <f>IF(AND('MAPA DE RIESGO'!$Z$52="Alta",'MAPA DE RIESGO'!$AB$52="Catastrófico"),CONCATENATE("R7C",'MAPA DE RIESGO'!$P$52),"")</f>
        <v/>
      </c>
      <c r="AI22" s="27" t="str">
        <f>IF(AND('MAPA DE RIESGO'!$Z$53="Alta",'MAPA DE RIESGO'!$AB$53="Catastrófico"),CONCATENATE("R7C",'MAPA DE RIESGO'!$P$53),"")</f>
        <v/>
      </c>
      <c r="AJ22" s="27" t="str">
        <f>IF(AND('MAPA DE RIESGO'!$Z$54="Alta",'MAPA DE RIESGO'!$AB$54="Catastrófico"),CONCATENATE("R7C",'MAPA DE RIESGO'!$P$54),"")</f>
        <v/>
      </c>
      <c r="AK22" s="27" t="str">
        <f>IF(AND('MAPA DE RIESGO'!$Z$55="Alta",'MAPA DE RIESGO'!$AB$55="Catastrófico"),CONCATENATE("R7C",'MAPA DE RIESGO'!$P$55),"")</f>
        <v/>
      </c>
      <c r="AL22" s="27" t="str">
        <f>IF(AND('MAPA DE RIESGO'!$Z$56="Alta",'MAPA DE RIESGO'!$AB$56="Catastrófico"),CONCATENATE("R7C",'MAPA DE RIESGO'!$P$56),"")</f>
        <v/>
      </c>
      <c r="AM22" s="28" t="str">
        <f>IF(AND('MAPA DE RIESGO'!$Z$57="Alta",'MAPA DE RIESGO'!$AB$57="Catastrófico"),CONCATENATE("R7C",'MAPA DE RIESGO'!$P$57),"")</f>
        <v/>
      </c>
      <c r="AN22" s="55"/>
      <c r="AO22" s="474"/>
      <c r="AP22" s="475"/>
      <c r="AQ22" s="475"/>
      <c r="AR22" s="475"/>
      <c r="AS22" s="475"/>
      <c r="AT22" s="476"/>
      <c r="AU22" s="55"/>
      <c r="AV22" s="55"/>
      <c r="AW22" s="55"/>
      <c r="AX22" s="55"/>
      <c r="AY22" s="55"/>
      <c r="AZ22" s="55"/>
      <c r="BA22" s="55"/>
      <c r="BB22" s="55"/>
      <c r="BC22" s="55"/>
      <c r="BD22" s="55"/>
      <c r="BE22" s="55"/>
      <c r="BF22" s="55"/>
      <c r="BG22" s="55"/>
      <c r="BH22" s="55"/>
      <c r="BI22" s="55"/>
      <c r="BJ22" s="55"/>
      <c r="BK22" s="55"/>
      <c r="BL22" s="55"/>
      <c r="BM22" s="55"/>
      <c r="BN22" s="55"/>
      <c r="BO22" s="55"/>
      <c r="BP22" s="55"/>
      <c r="BQ22" s="55"/>
      <c r="BR22" s="55"/>
      <c r="BS22" s="55"/>
      <c r="BT22" s="55"/>
      <c r="BU22" s="55"/>
      <c r="BV22" s="55"/>
      <c r="BW22" s="55"/>
      <c r="BX22" s="55"/>
    </row>
    <row r="23" spans="1:76" ht="15" customHeight="1" x14ac:dyDescent="0.25">
      <c r="A23" s="55"/>
      <c r="B23" s="423"/>
      <c r="C23" s="423"/>
      <c r="D23" s="424"/>
      <c r="E23" s="464"/>
      <c r="F23" s="465"/>
      <c r="G23" s="465"/>
      <c r="H23" s="465"/>
      <c r="I23" s="481"/>
      <c r="J23" s="39" t="str">
        <f>IF(AND('MAPA DE RIESGO'!$Z$58="Alta",'MAPA DE RIESGO'!$AB$58="Leve"),CONCATENATE("R8C",'MAPA DE RIESGO'!$P$58),"")</f>
        <v/>
      </c>
      <c r="K23" s="40" t="str">
        <f>IF(AND('MAPA DE RIESGO'!$Z$59="Alta",'MAPA DE RIESGO'!$AB$59="Leve"),CONCATENATE("R8C",'MAPA DE RIESGO'!$P$59),"")</f>
        <v/>
      </c>
      <c r="L23" s="40" t="str">
        <f>IF(AND('MAPA DE RIESGO'!$Z$60="Alta",'MAPA DE RIESGO'!$AB$60="Leve"),CONCATENATE("R8C",'MAPA DE RIESGO'!$P$60),"")</f>
        <v/>
      </c>
      <c r="M23" s="40" t="str">
        <f>IF(AND('MAPA DE RIESGO'!$Z$61="Alta",'MAPA DE RIESGO'!$AB$61="Leve"),CONCATENATE("R8C",'MAPA DE RIESGO'!$P$61),"")</f>
        <v/>
      </c>
      <c r="N23" s="40" t="str">
        <f>IF(AND('MAPA DE RIESGO'!$Z$62="Alta",'MAPA DE RIESGO'!$AB$62="Leve"),CONCATENATE("R8C",'MAPA DE RIESGO'!$P$62),"")</f>
        <v/>
      </c>
      <c r="O23" s="41" t="str">
        <f>IF(AND('MAPA DE RIESGO'!$Z$63="Alta",'MAPA DE RIESGO'!$AB$63="Leve"),CONCATENATE("R8C",'MAPA DE RIESGO'!$P$63),"")</f>
        <v/>
      </c>
      <c r="P23" s="39" t="str">
        <f>IF(AND('MAPA DE RIESGO'!$Z$58="Alta",'MAPA DE RIESGO'!$AB$58="Menor"),CONCATENATE("R8C",'MAPA DE RIESGO'!$P$58),"")</f>
        <v/>
      </c>
      <c r="Q23" s="40" t="str">
        <f>IF(AND('MAPA DE RIESGO'!$Z$59="Alta",'MAPA DE RIESGO'!$AB$59="Menor"),CONCATENATE("R8C",'MAPA DE RIESGO'!$P$59),"")</f>
        <v/>
      </c>
      <c r="R23" s="40" t="str">
        <f>IF(AND('MAPA DE RIESGO'!$Z$60="Alta",'MAPA DE RIESGO'!$AB$60="Menor"),CONCATENATE("R8C",'MAPA DE RIESGO'!$P$60),"")</f>
        <v/>
      </c>
      <c r="S23" s="40" t="str">
        <f>IF(AND('MAPA DE RIESGO'!$Z$61="Alta",'MAPA DE RIESGO'!$AB$61="Menor"),CONCATENATE("R8C",'MAPA DE RIESGO'!$P$61),"")</f>
        <v/>
      </c>
      <c r="T23" s="40" t="str">
        <f>IF(AND('MAPA DE RIESGO'!$Z$62="Alta",'MAPA DE RIESGO'!$AB$62="Menor"),CONCATENATE("R8C",'MAPA DE RIESGO'!$P$62),"")</f>
        <v/>
      </c>
      <c r="U23" s="41" t="str">
        <f>IF(AND('MAPA DE RIESGO'!$Z$63="Alta",'MAPA DE RIESGO'!$AB$63="Menor"),CONCATENATE("R8C",'MAPA DE RIESGO'!$P$63),"")</f>
        <v/>
      </c>
      <c r="V23" s="23" t="str">
        <f>IF(AND('MAPA DE RIESGO'!$Z$58="Alta",'MAPA DE RIESGO'!$AB$58="Moderado"),CONCATENATE("R8C",'MAPA DE RIESGO'!$P$58),"")</f>
        <v/>
      </c>
      <c r="W23" s="24" t="str">
        <f>IF(AND('MAPA DE RIESGO'!$Z$59="Alta",'MAPA DE RIESGO'!$AB$59="Moderado"),CONCATENATE("R8C",'MAPA DE RIESGO'!$P$59),"")</f>
        <v/>
      </c>
      <c r="X23" s="29" t="str">
        <f>IF(AND('MAPA DE RIESGO'!$Z$60="Alta",'MAPA DE RIESGO'!$AB$60="Moderado"),CONCATENATE("R8C",'MAPA DE RIESGO'!$P$60),"")</f>
        <v/>
      </c>
      <c r="Y23" s="29" t="str">
        <f>IF(AND('MAPA DE RIESGO'!$Z$61="Alta",'MAPA DE RIESGO'!$AB$61="Moderado"),CONCATENATE("R8C",'MAPA DE RIESGO'!$P$61),"")</f>
        <v/>
      </c>
      <c r="Z23" s="29" t="str">
        <f>IF(AND('MAPA DE RIESGO'!$Z$62="Alta",'MAPA DE RIESGO'!$AB$62="Moderado"),CONCATENATE("R8C",'MAPA DE RIESGO'!$P$62),"")</f>
        <v/>
      </c>
      <c r="AA23" s="25" t="str">
        <f>IF(AND('MAPA DE RIESGO'!$Z$63="Alta",'MAPA DE RIESGO'!$AB$63="Moderado"),CONCATENATE("R8C",'MAPA DE RIESGO'!$P$63),"")</f>
        <v/>
      </c>
      <c r="AB23" s="23" t="str">
        <f>IF(AND('MAPA DE RIESGO'!$Z$58="Alta",'MAPA DE RIESGO'!$AB$58="Mayor"),CONCATENATE("R8C",'MAPA DE RIESGO'!$P$58),"")</f>
        <v/>
      </c>
      <c r="AC23" s="24" t="str">
        <f>IF(AND('MAPA DE RIESGO'!$Z$59="Alta",'MAPA DE RIESGO'!$AB$59="Mayor"),CONCATENATE("R8C",'MAPA DE RIESGO'!$P$59),"")</f>
        <v/>
      </c>
      <c r="AD23" s="29" t="str">
        <f>IF(AND('MAPA DE RIESGO'!$Z$60="Alta",'MAPA DE RIESGO'!$AB$60="Mayor"),CONCATENATE("R8C",'MAPA DE RIESGO'!$P$60),"")</f>
        <v/>
      </c>
      <c r="AE23" s="29" t="str">
        <f>IF(AND('MAPA DE RIESGO'!$Z$61="Alta",'MAPA DE RIESGO'!$AB$61="Mayor"),CONCATENATE("R8C",'MAPA DE RIESGO'!$P$61),"")</f>
        <v/>
      </c>
      <c r="AF23" s="29" t="str">
        <f>IF(AND('MAPA DE RIESGO'!$Z$62="Alta",'MAPA DE RIESGO'!$AB$62="Mayor"),CONCATENATE("R8C",'MAPA DE RIESGO'!$P$62),"")</f>
        <v/>
      </c>
      <c r="AG23" s="25" t="str">
        <f>IF(AND('MAPA DE RIESGO'!$Z$63="Alta",'MAPA DE RIESGO'!$AB$63="Mayor"),CONCATENATE("R8C",'MAPA DE RIESGO'!$P$63),"")</f>
        <v/>
      </c>
      <c r="AH23" s="26" t="str">
        <f>IF(AND('MAPA DE RIESGO'!$Z$58="Alta",'MAPA DE RIESGO'!$AB$58="Catastrófico"),CONCATENATE("R8C",'MAPA DE RIESGO'!$P$58),"")</f>
        <v/>
      </c>
      <c r="AI23" s="27" t="str">
        <f>IF(AND('MAPA DE RIESGO'!$Z$59="Alta",'MAPA DE RIESGO'!$AB$59="Catastrófico"),CONCATENATE("R8C",'MAPA DE RIESGO'!$P$59),"")</f>
        <v/>
      </c>
      <c r="AJ23" s="27" t="str">
        <f>IF(AND('MAPA DE RIESGO'!$Z$60="Alta",'MAPA DE RIESGO'!$AB$60="Catastrófico"),CONCATENATE("R8C",'MAPA DE RIESGO'!$P$60),"")</f>
        <v/>
      </c>
      <c r="AK23" s="27" t="str">
        <f>IF(AND('MAPA DE RIESGO'!$Z$61="Alta",'MAPA DE RIESGO'!$AB$61="Catastrófico"),CONCATENATE("R8C",'MAPA DE RIESGO'!$P$61),"")</f>
        <v/>
      </c>
      <c r="AL23" s="27" t="str">
        <f>IF(AND('MAPA DE RIESGO'!$Z$62="Alta",'MAPA DE RIESGO'!$AB$62="Catastrófico"),CONCATENATE("R8C",'MAPA DE RIESGO'!$P$62),"")</f>
        <v/>
      </c>
      <c r="AM23" s="28" t="str">
        <f>IF(AND('MAPA DE RIESGO'!$Z$63="Alta",'MAPA DE RIESGO'!$AB$63="Catastrófico"),CONCATENATE("R8C",'MAPA DE RIESGO'!$P$63),"")</f>
        <v/>
      </c>
      <c r="AN23" s="55"/>
      <c r="AO23" s="474"/>
      <c r="AP23" s="475"/>
      <c r="AQ23" s="475"/>
      <c r="AR23" s="475"/>
      <c r="AS23" s="475"/>
      <c r="AT23" s="476"/>
      <c r="AU23" s="55"/>
      <c r="AV23" s="55"/>
      <c r="AW23" s="55"/>
      <c r="AX23" s="55"/>
      <c r="AY23" s="55"/>
      <c r="AZ23" s="55"/>
      <c r="BA23" s="55"/>
      <c r="BB23" s="55"/>
      <c r="BC23" s="55"/>
      <c r="BD23" s="55"/>
      <c r="BE23" s="55"/>
      <c r="BF23" s="55"/>
      <c r="BG23" s="55"/>
      <c r="BH23" s="55"/>
      <c r="BI23" s="55"/>
      <c r="BJ23" s="55"/>
      <c r="BK23" s="55"/>
      <c r="BL23" s="55"/>
      <c r="BM23" s="55"/>
      <c r="BN23" s="55"/>
      <c r="BO23" s="55"/>
      <c r="BP23" s="55"/>
      <c r="BQ23" s="55"/>
      <c r="BR23" s="55"/>
      <c r="BS23" s="55"/>
      <c r="BT23" s="55"/>
      <c r="BU23" s="55"/>
      <c r="BV23" s="55"/>
      <c r="BW23" s="55"/>
      <c r="BX23" s="55"/>
    </row>
    <row r="24" spans="1:76" ht="15" customHeight="1" x14ac:dyDescent="0.25">
      <c r="A24" s="55"/>
      <c r="B24" s="423"/>
      <c r="C24" s="423"/>
      <c r="D24" s="424"/>
      <c r="E24" s="464"/>
      <c r="F24" s="465"/>
      <c r="G24" s="465"/>
      <c r="H24" s="465"/>
      <c r="I24" s="481"/>
      <c r="J24" s="39" t="str">
        <f>IF(AND('MAPA DE RIESGO'!$Z$64="Alta",'MAPA DE RIESGO'!$AB$64="Leve"),CONCATENATE("R9C",'MAPA DE RIESGO'!$P$64),"")</f>
        <v/>
      </c>
      <c r="K24" s="40" t="str">
        <f>IF(AND('MAPA DE RIESGO'!$Z$65="Alta",'MAPA DE RIESGO'!$AB$65="Leve"),CONCATENATE("R9C",'MAPA DE RIESGO'!$P$65),"")</f>
        <v/>
      </c>
      <c r="L24" s="40" t="str">
        <f>IF(AND('MAPA DE RIESGO'!$Z$66="Alta",'MAPA DE RIESGO'!$AB$66="Leve"),CONCATENATE("R9C",'MAPA DE RIESGO'!$P$66),"")</f>
        <v/>
      </c>
      <c r="M24" s="40" t="str">
        <f>IF(AND('MAPA DE RIESGO'!$Z$67="Alta",'MAPA DE RIESGO'!$AB$67="Leve"),CONCATENATE("R9C",'MAPA DE RIESGO'!$P$67),"")</f>
        <v/>
      </c>
      <c r="N24" s="40" t="str">
        <f>IF(AND('MAPA DE RIESGO'!$Z$68="Alta",'MAPA DE RIESGO'!$AB$68="Leve"),CONCATENATE("R9C",'MAPA DE RIESGO'!$P$68),"")</f>
        <v/>
      </c>
      <c r="O24" s="41" t="str">
        <f>IF(AND('MAPA DE RIESGO'!$Z$69="Alta",'MAPA DE RIESGO'!$AB$69="Leve"),CONCATENATE("R9C",'MAPA DE RIESGO'!$P$69),"")</f>
        <v/>
      </c>
      <c r="P24" s="39" t="str">
        <f>IF(AND('MAPA DE RIESGO'!$Z$64="Alta",'MAPA DE RIESGO'!$AB$64="Menor"),CONCATENATE("R9C",'MAPA DE RIESGO'!$P$64),"")</f>
        <v/>
      </c>
      <c r="Q24" s="40" t="str">
        <f>IF(AND('MAPA DE RIESGO'!$Z$65="Alta",'MAPA DE RIESGO'!$AB$65="Menor"),CONCATENATE("R9C",'MAPA DE RIESGO'!$P$65),"")</f>
        <v/>
      </c>
      <c r="R24" s="40" t="str">
        <f>IF(AND('MAPA DE RIESGO'!$Z$66="Alta",'MAPA DE RIESGO'!$AB$66="Menor"),CONCATENATE("R9C",'MAPA DE RIESGO'!$P$66),"")</f>
        <v/>
      </c>
      <c r="S24" s="40" t="str">
        <f>IF(AND('MAPA DE RIESGO'!$Z$67="Alta",'MAPA DE RIESGO'!$AB$67="Menor"),CONCATENATE("R9C",'MAPA DE RIESGO'!$P$67),"")</f>
        <v/>
      </c>
      <c r="T24" s="40" t="str">
        <f>IF(AND('MAPA DE RIESGO'!$Z$68="Alta",'MAPA DE RIESGO'!$AB$68="Menor"),CONCATENATE("R9C",'MAPA DE RIESGO'!$P$68),"")</f>
        <v/>
      </c>
      <c r="U24" s="41" t="str">
        <f>IF(AND('MAPA DE RIESGO'!$Z$69="Alta",'MAPA DE RIESGO'!$AB$69="Menor"),CONCATENATE("R9C",'MAPA DE RIESGO'!$P$69),"")</f>
        <v/>
      </c>
      <c r="V24" s="23" t="str">
        <f>IF(AND('MAPA DE RIESGO'!$Z$64="Alta",'MAPA DE RIESGO'!$AB$64="Moderado"),CONCATENATE("R9C",'MAPA DE RIESGO'!$P$64),"")</f>
        <v/>
      </c>
      <c r="W24" s="24" t="str">
        <f>IF(AND('MAPA DE RIESGO'!$Z$65="Alta",'MAPA DE RIESGO'!$AB$65="Moderado"),CONCATENATE("R9C",'MAPA DE RIESGO'!$P$65),"")</f>
        <v/>
      </c>
      <c r="X24" s="29" t="str">
        <f>IF(AND('MAPA DE RIESGO'!$Z$66="Alta",'MAPA DE RIESGO'!$AB$66="Moderado"),CONCATENATE("R9C",'MAPA DE RIESGO'!$P$66),"")</f>
        <v/>
      </c>
      <c r="Y24" s="29" t="str">
        <f>IF(AND('MAPA DE RIESGO'!$Z$67="Alta",'MAPA DE RIESGO'!$AB$67="Moderado"),CONCATENATE("R9C",'MAPA DE RIESGO'!$P$67),"")</f>
        <v/>
      </c>
      <c r="Z24" s="29" t="str">
        <f>IF(AND('MAPA DE RIESGO'!$Z$68="Alta",'MAPA DE RIESGO'!$AB$68="Moderado"),CONCATENATE("R9C",'MAPA DE RIESGO'!$P$68),"")</f>
        <v/>
      </c>
      <c r="AA24" s="25" t="str">
        <f>IF(AND('MAPA DE RIESGO'!$Z$69="Alta",'MAPA DE RIESGO'!$AB$69="Moderado"),CONCATENATE("R9C",'MAPA DE RIESGO'!$P$69),"")</f>
        <v/>
      </c>
      <c r="AB24" s="23" t="str">
        <f>IF(AND('MAPA DE RIESGO'!$Z$64="Alta",'MAPA DE RIESGO'!$AB$64="Mayor"),CONCATENATE("R9C",'MAPA DE RIESGO'!$P$64),"")</f>
        <v/>
      </c>
      <c r="AC24" s="24" t="str">
        <f>IF(AND('MAPA DE RIESGO'!$Z$65="Alta",'MAPA DE RIESGO'!$AB$65="Mayor"),CONCATENATE("R9C",'MAPA DE RIESGO'!$P$65),"")</f>
        <v/>
      </c>
      <c r="AD24" s="29" t="str">
        <f>IF(AND('MAPA DE RIESGO'!$Z$66="Alta",'MAPA DE RIESGO'!$AB$66="Mayor"),CONCATENATE("R9C",'MAPA DE RIESGO'!$P$66),"")</f>
        <v/>
      </c>
      <c r="AE24" s="29" t="str">
        <f>IF(AND('MAPA DE RIESGO'!$Z$67="Alta",'MAPA DE RIESGO'!$AB$67="Mayor"),CONCATENATE("R9C",'MAPA DE RIESGO'!$P$67),"")</f>
        <v/>
      </c>
      <c r="AF24" s="29" t="str">
        <f>IF(AND('MAPA DE RIESGO'!$Z$68="Alta",'MAPA DE RIESGO'!$AB$68="Mayor"),CONCATENATE("R9C",'MAPA DE RIESGO'!$P$68),"")</f>
        <v/>
      </c>
      <c r="AG24" s="25" t="str">
        <f>IF(AND('MAPA DE RIESGO'!$Z$69="Alta",'MAPA DE RIESGO'!$AB$69="Mayor"),CONCATENATE("R9C",'MAPA DE RIESGO'!$P$69),"")</f>
        <v/>
      </c>
      <c r="AH24" s="26" t="str">
        <f>IF(AND('MAPA DE RIESGO'!$Z$64="Alta",'MAPA DE RIESGO'!$AB$64="Catastrófico"),CONCATENATE("R9C",'MAPA DE RIESGO'!$P$64),"")</f>
        <v/>
      </c>
      <c r="AI24" s="27" t="str">
        <f>IF(AND('MAPA DE RIESGO'!$Z$65="Alta",'MAPA DE RIESGO'!$AB$65="Catastrófico"),CONCATENATE("R9C",'MAPA DE RIESGO'!$P$65),"")</f>
        <v/>
      </c>
      <c r="AJ24" s="27" t="str">
        <f>IF(AND('MAPA DE RIESGO'!$Z$66="Alta",'MAPA DE RIESGO'!$AB$66="Catastrófico"),CONCATENATE("R9C",'MAPA DE RIESGO'!$P$66),"")</f>
        <v/>
      </c>
      <c r="AK24" s="27" t="str">
        <f>IF(AND('MAPA DE RIESGO'!$Z$67="Alta",'MAPA DE RIESGO'!$AB$67="Catastrófico"),CONCATENATE("R9C",'MAPA DE RIESGO'!$P$67),"")</f>
        <v/>
      </c>
      <c r="AL24" s="27" t="str">
        <f>IF(AND('MAPA DE RIESGO'!$Z$68="Alta",'MAPA DE RIESGO'!$AB$68="Catastrófico"),CONCATENATE("R9C",'MAPA DE RIESGO'!$P$68),"")</f>
        <v/>
      </c>
      <c r="AM24" s="28" t="str">
        <f>IF(AND('MAPA DE RIESGO'!$Z$69="Alta",'MAPA DE RIESGO'!$AB$69="Catastrófico"),CONCATENATE("R9C",'MAPA DE RIESGO'!$P$69),"")</f>
        <v/>
      </c>
      <c r="AN24" s="55"/>
      <c r="AO24" s="474"/>
      <c r="AP24" s="475"/>
      <c r="AQ24" s="475"/>
      <c r="AR24" s="475"/>
      <c r="AS24" s="475"/>
      <c r="AT24" s="476"/>
      <c r="AU24" s="55"/>
      <c r="AV24" s="55"/>
      <c r="AW24" s="55"/>
      <c r="AX24" s="55"/>
      <c r="AY24" s="55"/>
      <c r="AZ24" s="55"/>
      <c r="BA24" s="55"/>
      <c r="BB24" s="55"/>
      <c r="BC24" s="55"/>
      <c r="BD24" s="55"/>
      <c r="BE24" s="55"/>
      <c r="BF24" s="55"/>
      <c r="BG24" s="55"/>
      <c r="BH24" s="55"/>
      <c r="BI24" s="55"/>
      <c r="BJ24" s="55"/>
      <c r="BK24" s="55"/>
      <c r="BL24" s="55"/>
      <c r="BM24" s="55"/>
      <c r="BN24" s="55"/>
      <c r="BO24" s="55"/>
      <c r="BP24" s="55"/>
      <c r="BQ24" s="55"/>
      <c r="BR24" s="55"/>
      <c r="BS24" s="55"/>
      <c r="BT24" s="55"/>
      <c r="BU24" s="55"/>
      <c r="BV24" s="55"/>
      <c r="BW24" s="55"/>
      <c r="BX24" s="55"/>
    </row>
    <row r="25" spans="1:76" ht="15.75" customHeight="1" thickBot="1" x14ac:dyDescent="0.3">
      <c r="A25" s="55"/>
      <c r="B25" s="423"/>
      <c r="C25" s="423"/>
      <c r="D25" s="424"/>
      <c r="E25" s="467"/>
      <c r="F25" s="468"/>
      <c r="G25" s="468"/>
      <c r="H25" s="468"/>
      <c r="I25" s="468"/>
      <c r="J25" s="42" t="str">
        <f>IF(AND('MAPA DE RIESGO'!$Z$70="Alta",'MAPA DE RIESGO'!$AB$70="Leve"),CONCATENATE("R10C",'MAPA DE RIESGO'!$P$70),"")</f>
        <v/>
      </c>
      <c r="K25" s="43" t="str">
        <f>IF(AND('MAPA DE RIESGO'!$Z$71="Alta",'MAPA DE RIESGO'!$AB$71="Leve"),CONCATENATE("R10C",'MAPA DE RIESGO'!$P$71),"")</f>
        <v/>
      </c>
      <c r="L25" s="43" t="str">
        <f>IF(AND('MAPA DE RIESGO'!$Z$72="Alta",'MAPA DE RIESGO'!$AB$72="Leve"),CONCATENATE("R10C",'MAPA DE RIESGO'!$P$72),"")</f>
        <v/>
      </c>
      <c r="M25" s="43" t="str">
        <f>IF(AND('MAPA DE RIESGO'!$Z$73="Alta",'MAPA DE RIESGO'!$AB$73="Leve"),CONCATENATE("R10C",'MAPA DE RIESGO'!$P$73),"")</f>
        <v/>
      </c>
      <c r="N25" s="43" t="str">
        <f>IF(AND('MAPA DE RIESGO'!$Z$74="Alta",'MAPA DE RIESGO'!$AB$74="Leve"),CONCATENATE("R10C",'MAPA DE RIESGO'!$P$74),"")</f>
        <v/>
      </c>
      <c r="O25" s="44" t="str">
        <f>IF(AND('MAPA DE RIESGO'!$Z$75="Alta",'MAPA DE RIESGO'!$AB$75="Leve"),CONCATENATE("R10C",'MAPA DE RIESGO'!$P$75),"")</f>
        <v/>
      </c>
      <c r="P25" s="42" t="str">
        <f>IF(AND('MAPA DE RIESGO'!$Z$70="Alta",'MAPA DE RIESGO'!$AB$70="Menor"),CONCATENATE("R10C",'MAPA DE RIESGO'!$P$70),"")</f>
        <v/>
      </c>
      <c r="Q25" s="43" t="str">
        <f>IF(AND('MAPA DE RIESGO'!$Z$71="Alta",'MAPA DE RIESGO'!$AB$71="Menor"),CONCATENATE("R10C",'MAPA DE RIESGO'!$P$71),"")</f>
        <v/>
      </c>
      <c r="R25" s="43" t="str">
        <f>IF(AND('MAPA DE RIESGO'!$Z$72="Alta",'MAPA DE RIESGO'!$AB$72="Menor"),CONCATENATE("R10C",'MAPA DE RIESGO'!$P$72),"")</f>
        <v/>
      </c>
      <c r="S25" s="43" t="str">
        <f>IF(AND('MAPA DE RIESGO'!$Z$73="Alta",'MAPA DE RIESGO'!$AB$73="Menor"),CONCATENATE("R10C",'MAPA DE RIESGO'!$P$73),"")</f>
        <v/>
      </c>
      <c r="T25" s="43" t="str">
        <f>IF(AND('MAPA DE RIESGO'!$Z$74="Alta",'MAPA DE RIESGO'!$AB$74="Menor"),CONCATENATE("R10C",'MAPA DE RIESGO'!$P$74),"")</f>
        <v/>
      </c>
      <c r="U25" s="44" t="str">
        <f>IF(AND('MAPA DE RIESGO'!$Z$75="Alta",'MAPA DE RIESGO'!$AB$75="Menor"),CONCATENATE("R10C",'MAPA DE RIESGO'!$P$75),"")</f>
        <v/>
      </c>
      <c r="V25" s="30" t="str">
        <f>IF(AND('MAPA DE RIESGO'!$Z$70="Alta",'MAPA DE RIESGO'!$AB$70="Moderado"),CONCATENATE("R10C",'MAPA DE RIESGO'!$P$70),"")</f>
        <v/>
      </c>
      <c r="W25" s="31" t="str">
        <f>IF(AND('MAPA DE RIESGO'!$Z$71="Alta",'MAPA DE RIESGO'!$AB$71="Moderado"),CONCATENATE("R10C",'MAPA DE RIESGO'!$P$71),"")</f>
        <v/>
      </c>
      <c r="X25" s="31" t="str">
        <f>IF(AND('MAPA DE RIESGO'!$Z$72="Alta",'MAPA DE RIESGO'!$AB$72="Moderado"),CONCATENATE("R10C",'MAPA DE RIESGO'!$P$72),"")</f>
        <v/>
      </c>
      <c r="Y25" s="31" t="str">
        <f>IF(AND('MAPA DE RIESGO'!$Z$73="Alta",'MAPA DE RIESGO'!$AB$73="Moderado"),CONCATENATE("R10C",'MAPA DE RIESGO'!$P$73),"")</f>
        <v/>
      </c>
      <c r="Z25" s="31" t="str">
        <f>IF(AND('MAPA DE RIESGO'!$Z$74="Alta",'MAPA DE RIESGO'!$AB$74="Moderado"),CONCATENATE("R10C",'MAPA DE RIESGO'!$P$74),"")</f>
        <v/>
      </c>
      <c r="AA25" s="32" t="str">
        <f>IF(AND('MAPA DE RIESGO'!$Z$75="Alta",'MAPA DE RIESGO'!$AB$75="Moderado"),CONCATENATE("R10C",'MAPA DE RIESGO'!$P$75),"")</f>
        <v/>
      </c>
      <c r="AB25" s="30" t="str">
        <f>IF(AND('MAPA DE RIESGO'!$Z$70="Alta",'MAPA DE RIESGO'!$AB$70="Mayor"),CONCATENATE("R10C",'MAPA DE RIESGO'!$P$70),"")</f>
        <v/>
      </c>
      <c r="AC25" s="31" t="str">
        <f>IF(AND('MAPA DE RIESGO'!$Z$71="Alta",'MAPA DE RIESGO'!$AB$71="Mayor"),CONCATENATE("R10C",'MAPA DE RIESGO'!$P$71),"")</f>
        <v/>
      </c>
      <c r="AD25" s="31" t="str">
        <f>IF(AND('MAPA DE RIESGO'!$Z$72="Alta",'MAPA DE RIESGO'!$AB$72="Mayor"),CONCATENATE("R10C",'MAPA DE RIESGO'!$P$72),"")</f>
        <v/>
      </c>
      <c r="AE25" s="31" t="str">
        <f>IF(AND('MAPA DE RIESGO'!$Z$73="Alta",'MAPA DE RIESGO'!$AB$73="Mayor"),CONCATENATE("R10C",'MAPA DE RIESGO'!$P$73),"")</f>
        <v/>
      </c>
      <c r="AF25" s="31" t="str">
        <f>IF(AND('MAPA DE RIESGO'!$Z$74="Alta",'MAPA DE RIESGO'!$AB$74="Mayor"),CONCATENATE("R10C",'MAPA DE RIESGO'!$P$74),"")</f>
        <v/>
      </c>
      <c r="AG25" s="32" t="str">
        <f>IF(AND('MAPA DE RIESGO'!$Z$75="Alta",'MAPA DE RIESGO'!$AB$75="Mayor"),CONCATENATE("R10C",'MAPA DE RIESGO'!$P$75),"")</f>
        <v/>
      </c>
      <c r="AH25" s="33" t="str">
        <f>IF(AND('MAPA DE RIESGO'!$Z$70="Alta",'MAPA DE RIESGO'!$AB$70="Catastrófico"),CONCATENATE("R10C",'MAPA DE RIESGO'!$P$70),"")</f>
        <v/>
      </c>
      <c r="AI25" s="34" t="str">
        <f>IF(AND('MAPA DE RIESGO'!$Z$71="Alta",'MAPA DE RIESGO'!$AB$71="Catastrófico"),CONCATENATE("R10C",'MAPA DE RIESGO'!$P$71),"")</f>
        <v/>
      </c>
      <c r="AJ25" s="34" t="str">
        <f>IF(AND('MAPA DE RIESGO'!$Z$72="Alta",'MAPA DE RIESGO'!$AB$72="Catastrófico"),CONCATENATE("R10C",'MAPA DE RIESGO'!$P$72),"")</f>
        <v/>
      </c>
      <c r="AK25" s="34" t="str">
        <f>IF(AND('MAPA DE RIESGO'!$Z$73="Alta",'MAPA DE RIESGO'!$AB$73="Catastrófico"),CONCATENATE("R10C",'MAPA DE RIESGO'!$P$73),"")</f>
        <v/>
      </c>
      <c r="AL25" s="34" t="str">
        <f>IF(AND('MAPA DE RIESGO'!$Z$74="Alta",'MAPA DE RIESGO'!$AB$74="Catastrófico"),CONCATENATE("R10C",'MAPA DE RIESGO'!$P$74),"")</f>
        <v/>
      </c>
      <c r="AM25" s="35" t="str">
        <f>IF(AND('MAPA DE RIESGO'!$Z$75="Alta",'MAPA DE RIESGO'!$AB$75="Catastrófico"),CONCATENATE("R10C",'MAPA DE RIESGO'!$P$75),"")</f>
        <v/>
      </c>
      <c r="AN25" s="55"/>
      <c r="AO25" s="477"/>
      <c r="AP25" s="478"/>
      <c r="AQ25" s="478"/>
      <c r="AR25" s="478"/>
      <c r="AS25" s="478"/>
      <c r="AT25" s="479"/>
      <c r="AU25" s="55"/>
      <c r="AV25" s="55"/>
      <c r="AW25" s="55"/>
      <c r="AX25" s="55"/>
      <c r="AY25" s="55"/>
      <c r="AZ25" s="55"/>
      <c r="BA25" s="55"/>
      <c r="BB25" s="55"/>
      <c r="BC25" s="55"/>
      <c r="BD25" s="55"/>
      <c r="BE25" s="55"/>
      <c r="BF25" s="55"/>
      <c r="BG25" s="55"/>
      <c r="BH25" s="55"/>
      <c r="BI25" s="55"/>
      <c r="BJ25" s="55"/>
      <c r="BK25" s="55"/>
      <c r="BL25" s="55"/>
      <c r="BM25" s="55"/>
      <c r="BN25" s="55"/>
      <c r="BO25" s="55"/>
      <c r="BP25" s="55"/>
      <c r="BQ25" s="55"/>
      <c r="BR25" s="55"/>
      <c r="BS25" s="55"/>
      <c r="BT25" s="55"/>
      <c r="BU25" s="55"/>
      <c r="BV25" s="55"/>
      <c r="BW25" s="55"/>
      <c r="BX25" s="55"/>
    </row>
    <row r="26" spans="1:76" ht="15" customHeight="1" x14ac:dyDescent="0.25">
      <c r="A26" s="55"/>
      <c r="B26" s="423"/>
      <c r="C26" s="423"/>
      <c r="D26" s="424"/>
      <c r="E26" s="461" t="s">
        <v>108</v>
      </c>
      <c r="F26" s="462"/>
      <c r="G26" s="462"/>
      <c r="H26" s="462"/>
      <c r="I26" s="463"/>
      <c r="J26" s="36" t="str">
        <f ca="1">IF(AND('MAPA DE RIESGO'!$Z$16="Media",'MAPA DE RIESGO'!$AB$16="Leve"),CONCATENATE("R1C",'MAPA DE RIESGO'!$P$16),"")</f>
        <v/>
      </c>
      <c r="K26" s="37" t="str">
        <f ca="1">IF(AND('MAPA DE RIESGO'!$Z$17="Media",'MAPA DE RIESGO'!$AB$17="Leve"),CONCATENATE("R1C",'MAPA DE RIESGO'!$P$17),"")</f>
        <v/>
      </c>
      <c r="L26" s="37" t="str">
        <f>IF(AND('MAPA DE RIESGO'!$Z$18="Media",'MAPA DE RIESGO'!$AB$18="Leve"),CONCATENATE("R1C",'MAPA DE RIESGO'!$P$18),"")</f>
        <v/>
      </c>
      <c r="M26" s="37" t="str">
        <f>IF(AND('MAPA DE RIESGO'!$Z$19="Media",'MAPA DE RIESGO'!$AB$19="Leve"),CONCATENATE("R1C",'MAPA DE RIESGO'!$P$19),"")</f>
        <v/>
      </c>
      <c r="N26" s="37" t="str">
        <f>IF(AND('MAPA DE RIESGO'!$Z$20="Media",'MAPA DE RIESGO'!$AB$20="Leve"),CONCATENATE("R1C",'MAPA DE RIESGO'!$P$20),"")</f>
        <v/>
      </c>
      <c r="O26" s="38" t="str">
        <f>IF(AND('MAPA DE RIESGO'!$Z$21="Media",'MAPA DE RIESGO'!$AB$21="Leve"),CONCATENATE("R1C",'MAPA DE RIESGO'!$P$21),"")</f>
        <v/>
      </c>
      <c r="P26" s="36" t="str">
        <f ca="1">IF(AND('MAPA DE RIESGO'!$Z$16="Media",'MAPA DE RIESGO'!$AB$16="Menor"),CONCATENATE("R1C",'MAPA DE RIESGO'!$P$16),"")</f>
        <v/>
      </c>
      <c r="Q26" s="37" t="str">
        <f ca="1">IF(AND('MAPA DE RIESGO'!$Z$17="Media",'MAPA DE RIESGO'!$AB$17="Menor"),CONCATENATE("R1C",'MAPA DE RIESGO'!$P$17),"")</f>
        <v/>
      </c>
      <c r="R26" s="37" t="str">
        <f>IF(AND('MAPA DE RIESGO'!$Z$18="Media",'MAPA DE RIESGO'!$AB$18="Menor"),CONCATENATE("R1C",'MAPA DE RIESGO'!$P$18),"")</f>
        <v/>
      </c>
      <c r="S26" s="37" t="str">
        <f>IF(AND('MAPA DE RIESGO'!$Z$19="Media",'MAPA DE RIESGO'!$AB$19="Menor"),CONCATENATE("R1C",'MAPA DE RIESGO'!$P$19),"")</f>
        <v/>
      </c>
      <c r="T26" s="37" t="str">
        <f>IF(AND('MAPA DE RIESGO'!$Z$20="Media",'MAPA DE RIESGO'!$AB$20="Menor"),CONCATENATE("R1C",'MAPA DE RIESGO'!$P$20),"")</f>
        <v/>
      </c>
      <c r="U26" s="38" t="str">
        <f>IF(AND('MAPA DE RIESGO'!$Z$21="Media",'MAPA DE RIESGO'!$AB$21="Menor"),CONCATENATE("R1C",'MAPA DE RIESGO'!$P$21),"")</f>
        <v/>
      </c>
      <c r="V26" s="36" t="str">
        <f ca="1">IF(AND('MAPA DE RIESGO'!$Z$16="Media",'MAPA DE RIESGO'!$AB$16="Moderado"),CONCATENATE("R1C",'MAPA DE RIESGO'!$P$16),"")</f>
        <v/>
      </c>
      <c r="W26" s="37" t="str">
        <f ca="1">IF(AND('MAPA DE RIESGO'!$Z$17="Media",'MAPA DE RIESGO'!$AB$17="Moderado"),CONCATENATE("R1C",'MAPA DE RIESGO'!$P$17),"")</f>
        <v/>
      </c>
      <c r="X26" s="37" t="str">
        <f>IF(AND('MAPA DE RIESGO'!$Z$18="Media",'MAPA DE RIESGO'!$AB$18="Moderado"),CONCATENATE("R1C",'MAPA DE RIESGO'!$P$18),"")</f>
        <v/>
      </c>
      <c r="Y26" s="37" t="str">
        <f>IF(AND('MAPA DE RIESGO'!$Z$19="Media",'MAPA DE RIESGO'!$AB$19="Moderado"),CONCATENATE("R1C",'MAPA DE RIESGO'!$P$19),"")</f>
        <v/>
      </c>
      <c r="Z26" s="37" t="str">
        <f>IF(AND('MAPA DE RIESGO'!$Z$20="Media",'MAPA DE RIESGO'!$AB$20="Moderado"),CONCATENATE("R1C",'MAPA DE RIESGO'!$P$20),"")</f>
        <v/>
      </c>
      <c r="AA26" s="38" t="str">
        <f>IF(AND('MAPA DE RIESGO'!$Z$21="Media",'MAPA DE RIESGO'!$AB$21="Moderado"),CONCATENATE("R1C",'MAPA DE RIESGO'!$P$21),"")</f>
        <v/>
      </c>
      <c r="AB26" s="17" t="str">
        <f ca="1">IF(AND('MAPA DE RIESGO'!$Z$16="Media",'MAPA DE RIESGO'!$AB$16="Mayor"),CONCATENATE("R1C",'MAPA DE RIESGO'!$P$16),"")</f>
        <v/>
      </c>
      <c r="AC26" s="18" t="str">
        <f ca="1">IF(AND('MAPA DE RIESGO'!$Z$17="Media",'MAPA DE RIESGO'!$AB$17="Mayor"),CONCATENATE("R1C",'MAPA DE RIESGO'!$P$17),"")</f>
        <v/>
      </c>
      <c r="AD26" s="18" t="str">
        <f>IF(AND('MAPA DE RIESGO'!$Z$18="Media",'MAPA DE RIESGO'!$AB$18="Mayor"),CONCATENATE("R1C",'MAPA DE RIESGO'!$P$18),"")</f>
        <v/>
      </c>
      <c r="AE26" s="18" t="str">
        <f>IF(AND('MAPA DE RIESGO'!$Z$19="Media",'MAPA DE RIESGO'!$AB$19="Mayor"),CONCATENATE("R1C",'MAPA DE RIESGO'!$P$19),"")</f>
        <v/>
      </c>
      <c r="AF26" s="18" t="str">
        <f>IF(AND('MAPA DE RIESGO'!$Z$20="Media",'MAPA DE RIESGO'!$AB$20="Mayor"),CONCATENATE("R1C",'MAPA DE RIESGO'!$P$20),"")</f>
        <v/>
      </c>
      <c r="AG26" s="19" t="str">
        <f>IF(AND('MAPA DE RIESGO'!$Z$21="Media",'MAPA DE RIESGO'!$AB$21="Mayor"),CONCATENATE("R1C",'MAPA DE RIESGO'!$P$21),"")</f>
        <v/>
      </c>
      <c r="AH26" s="20" t="str">
        <f ca="1">IF(AND('MAPA DE RIESGO'!$Z$16="Media",'MAPA DE RIESGO'!$AB$16="Catastrófico"),CONCATENATE("R1C",'MAPA DE RIESGO'!$P$16),"")</f>
        <v/>
      </c>
      <c r="AI26" s="21" t="str">
        <f ca="1">IF(AND('MAPA DE RIESGO'!$Z$17="Media",'MAPA DE RIESGO'!$AB$17="Catastrófico"),CONCATENATE("R1C",'MAPA DE RIESGO'!$P$17),"")</f>
        <v/>
      </c>
      <c r="AJ26" s="21" t="str">
        <f>IF(AND('MAPA DE RIESGO'!$Z$18="Media",'MAPA DE RIESGO'!$AB$18="Catastrófico"),CONCATENATE("R1C",'MAPA DE RIESGO'!$P$18),"")</f>
        <v/>
      </c>
      <c r="AK26" s="21" t="str">
        <f>IF(AND('MAPA DE RIESGO'!$Z$19="Media",'MAPA DE RIESGO'!$AB$19="Catastrófico"),CONCATENATE("R1C",'MAPA DE RIESGO'!$P$19),"")</f>
        <v/>
      </c>
      <c r="AL26" s="21" t="str">
        <f>IF(AND('MAPA DE RIESGO'!$Z$20="Media",'MAPA DE RIESGO'!$AB$20="Catastrófico"),CONCATENATE("R1C",'MAPA DE RIESGO'!$P$20),"")</f>
        <v/>
      </c>
      <c r="AM26" s="22" t="str">
        <f>IF(AND('MAPA DE RIESGO'!$Z$21="Media",'MAPA DE RIESGO'!$AB$21="Catastrófico"),CONCATENATE("R1C",'MAPA DE RIESGO'!$P$21),"")</f>
        <v/>
      </c>
      <c r="AN26" s="55"/>
      <c r="AO26" s="500" t="s">
        <v>73</v>
      </c>
      <c r="AP26" s="501"/>
      <c r="AQ26" s="501"/>
      <c r="AR26" s="501"/>
      <c r="AS26" s="501"/>
      <c r="AT26" s="502"/>
      <c r="AU26" s="55"/>
      <c r="AV26" s="55"/>
      <c r="AW26" s="55"/>
      <c r="AX26" s="55"/>
      <c r="AY26" s="55"/>
      <c r="AZ26" s="55"/>
      <c r="BA26" s="55"/>
      <c r="BB26" s="55"/>
      <c r="BC26" s="55"/>
      <c r="BD26" s="55"/>
      <c r="BE26" s="55"/>
      <c r="BF26" s="55"/>
      <c r="BG26" s="55"/>
      <c r="BH26" s="55"/>
      <c r="BI26" s="55"/>
      <c r="BJ26" s="55"/>
      <c r="BK26" s="55"/>
      <c r="BL26" s="55"/>
      <c r="BM26" s="55"/>
      <c r="BN26" s="55"/>
      <c r="BO26" s="55"/>
      <c r="BP26" s="55"/>
      <c r="BQ26" s="55"/>
      <c r="BR26" s="55"/>
      <c r="BS26" s="55"/>
      <c r="BT26" s="55"/>
      <c r="BU26" s="55"/>
      <c r="BV26" s="55"/>
      <c r="BW26" s="55"/>
      <c r="BX26" s="55"/>
    </row>
    <row r="27" spans="1:76" ht="15" customHeight="1" x14ac:dyDescent="0.25">
      <c r="A27" s="55"/>
      <c r="B27" s="423"/>
      <c r="C27" s="423"/>
      <c r="D27" s="424"/>
      <c r="E27" s="480"/>
      <c r="F27" s="481"/>
      <c r="G27" s="481"/>
      <c r="H27" s="481"/>
      <c r="I27" s="466"/>
      <c r="J27" s="39" t="str">
        <f ca="1">IF(AND('MAPA DE RIESGO'!$Z$22="Media",'MAPA DE RIESGO'!$AB$22="Leve"),CONCATENATE("R2C",'MAPA DE RIESGO'!$P$22),"")</f>
        <v/>
      </c>
      <c r="K27" s="40" t="str">
        <f>IF(AND('MAPA DE RIESGO'!$Z$23="Media",'MAPA DE RIESGO'!$AB$23="Leve"),CONCATENATE("R2C",'MAPA DE RIESGO'!$P$23),"")</f>
        <v/>
      </c>
      <c r="L27" s="40" t="str">
        <f>IF(AND('MAPA DE RIESGO'!$Z$24="Media",'MAPA DE RIESGO'!$AB$24="Leve"),CONCATENATE("R2C",'MAPA DE RIESGO'!$P$24),"")</f>
        <v/>
      </c>
      <c r="M27" s="40" t="str">
        <f>IF(AND('MAPA DE RIESGO'!$Z$25="Media",'MAPA DE RIESGO'!$AB$25="Leve"),CONCATENATE("R2C",'MAPA DE RIESGO'!$P$25),"")</f>
        <v/>
      </c>
      <c r="N27" s="40" t="str">
        <f>IF(AND('MAPA DE RIESGO'!$Z$26="Media",'MAPA DE RIESGO'!$AB$26="Leve"),CONCATENATE("R2C",'MAPA DE RIESGO'!$P$26),"")</f>
        <v/>
      </c>
      <c r="O27" s="41" t="str">
        <f>IF(AND('MAPA DE RIESGO'!$Z$27="Media",'MAPA DE RIESGO'!$AB$27="Leve"),CONCATENATE("R2C",'MAPA DE RIESGO'!$P$27),"")</f>
        <v/>
      </c>
      <c r="P27" s="39" t="str">
        <f ca="1">IF(AND('MAPA DE RIESGO'!$Z$22="Media",'MAPA DE RIESGO'!$AB$22="Menor"),CONCATENATE("R2C",'MAPA DE RIESGO'!$P$22),"")</f>
        <v/>
      </c>
      <c r="Q27" s="40" t="str">
        <f>IF(AND('MAPA DE RIESGO'!$Z$23="Media",'MAPA DE RIESGO'!$AB$23="Menor"),CONCATENATE("R2C",'MAPA DE RIESGO'!$P$23),"")</f>
        <v/>
      </c>
      <c r="R27" s="40" t="str">
        <f>IF(AND('MAPA DE RIESGO'!$Z$24="Media",'MAPA DE RIESGO'!$AB$24="Menor"),CONCATENATE("R2C",'MAPA DE RIESGO'!$P$24),"")</f>
        <v/>
      </c>
      <c r="S27" s="40" t="str">
        <f>IF(AND('MAPA DE RIESGO'!$Z$25="Media",'MAPA DE RIESGO'!$AB$25="Menor"),CONCATENATE("R2C",'MAPA DE RIESGO'!$P$25),"")</f>
        <v/>
      </c>
      <c r="T27" s="40" t="str">
        <f>IF(AND('MAPA DE RIESGO'!$Z$26="Media",'MAPA DE RIESGO'!$AB$26="Menor"),CONCATENATE("R2C",'MAPA DE RIESGO'!$P$26),"")</f>
        <v/>
      </c>
      <c r="U27" s="41" t="str">
        <f>IF(AND('MAPA DE RIESGO'!$Z$27="Media",'MAPA DE RIESGO'!$AB$27="Menor"),CONCATENATE("R2C",'MAPA DE RIESGO'!$P$27),"")</f>
        <v/>
      </c>
      <c r="V27" s="39" t="str">
        <f ca="1">IF(AND('MAPA DE RIESGO'!$Z$22="Media",'MAPA DE RIESGO'!$AB$22="Moderado"),CONCATENATE("R2C",'MAPA DE RIESGO'!$P$22),"")</f>
        <v/>
      </c>
      <c r="W27" s="40" t="str">
        <f>IF(AND('MAPA DE RIESGO'!$Z$23="Media",'MAPA DE RIESGO'!$AB$23="Moderado"),CONCATENATE("R2C",'MAPA DE RIESGO'!$P$23),"")</f>
        <v/>
      </c>
      <c r="X27" s="40" t="str">
        <f>IF(AND('MAPA DE RIESGO'!$Z$24="Media",'MAPA DE RIESGO'!$AB$24="Moderado"),CONCATENATE("R2C",'MAPA DE RIESGO'!$P$24),"")</f>
        <v/>
      </c>
      <c r="Y27" s="40" t="str">
        <f>IF(AND('MAPA DE RIESGO'!$Z$25="Media",'MAPA DE RIESGO'!$AB$25="Moderado"),CONCATENATE("R2C",'MAPA DE RIESGO'!$P$25),"")</f>
        <v/>
      </c>
      <c r="Z27" s="40" t="str">
        <f>IF(AND('MAPA DE RIESGO'!$Z$26="Media",'MAPA DE RIESGO'!$AB$26="Moderado"),CONCATENATE("R2C",'MAPA DE RIESGO'!$P$26),"")</f>
        <v/>
      </c>
      <c r="AA27" s="41" t="str">
        <f>IF(AND('MAPA DE RIESGO'!$Z$27="Media",'MAPA DE RIESGO'!$AB$27="Moderado"),CONCATENATE("R2C",'MAPA DE RIESGO'!$P$27),"")</f>
        <v/>
      </c>
      <c r="AB27" s="23" t="str">
        <f ca="1">IF(AND('MAPA DE RIESGO'!$Z$22="Media",'MAPA DE RIESGO'!$AB$22="Mayor"),CONCATENATE("R2C",'MAPA DE RIESGO'!$P$22),"")</f>
        <v/>
      </c>
      <c r="AC27" s="24" t="str">
        <f>IF(AND('MAPA DE RIESGO'!$Z$23="Media",'MAPA DE RIESGO'!$AB$23="Mayor"),CONCATENATE("R2C",'MAPA DE RIESGO'!$P$23),"")</f>
        <v/>
      </c>
      <c r="AD27" s="24" t="str">
        <f>IF(AND('MAPA DE RIESGO'!$Z$24="Media",'MAPA DE RIESGO'!$AB$24="Mayor"),CONCATENATE("R2C",'MAPA DE RIESGO'!$P$24),"")</f>
        <v/>
      </c>
      <c r="AE27" s="24" t="str">
        <f>IF(AND('MAPA DE RIESGO'!$Z$25="Media",'MAPA DE RIESGO'!$AB$25="Mayor"),CONCATENATE("R2C",'MAPA DE RIESGO'!$P$25),"")</f>
        <v/>
      </c>
      <c r="AF27" s="24" t="str">
        <f>IF(AND('MAPA DE RIESGO'!$Z$26="Media",'MAPA DE RIESGO'!$AB$26="Mayor"),CONCATENATE("R2C",'MAPA DE RIESGO'!$P$26),"")</f>
        <v/>
      </c>
      <c r="AG27" s="25" t="str">
        <f>IF(AND('MAPA DE RIESGO'!$Z$27="Media",'MAPA DE RIESGO'!$AB$27="Mayor"),CONCATENATE("R2C",'MAPA DE RIESGO'!$P$27),"")</f>
        <v/>
      </c>
      <c r="AH27" s="26" t="str">
        <f ca="1">IF(AND('MAPA DE RIESGO'!$Z$22="Media",'MAPA DE RIESGO'!$AB$22="Catastrófico"),CONCATENATE("R2C",'MAPA DE RIESGO'!$P$22),"")</f>
        <v/>
      </c>
      <c r="AI27" s="27" t="str">
        <f>IF(AND('MAPA DE RIESGO'!$Z$23="Media",'MAPA DE RIESGO'!$AB$23="Catastrófico"),CONCATENATE("R2C",'MAPA DE RIESGO'!$P$23),"")</f>
        <v/>
      </c>
      <c r="AJ27" s="27" t="str">
        <f>IF(AND('MAPA DE RIESGO'!$Z$24="Media",'MAPA DE RIESGO'!$AB$24="Catastrófico"),CONCATENATE("R2C",'MAPA DE RIESGO'!$P$24),"")</f>
        <v/>
      </c>
      <c r="AK27" s="27" t="str">
        <f>IF(AND('MAPA DE RIESGO'!$Z$25="Media",'MAPA DE RIESGO'!$AB$25="Catastrófico"),CONCATENATE("R2C",'MAPA DE RIESGO'!$P$25),"")</f>
        <v/>
      </c>
      <c r="AL27" s="27" t="str">
        <f>IF(AND('MAPA DE RIESGO'!$Z$26="Media",'MAPA DE RIESGO'!$AB$26="Catastrófico"),CONCATENATE("R2C",'MAPA DE RIESGO'!$P$26),"")</f>
        <v/>
      </c>
      <c r="AM27" s="28" t="str">
        <f>IF(AND('MAPA DE RIESGO'!$Z$27="Media",'MAPA DE RIESGO'!$AB$27="Catastrófico"),CONCATENATE("R2C",'MAPA DE RIESGO'!$P$27),"")</f>
        <v/>
      </c>
      <c r="AN27" s="55"/>
      <c r="AO27" s="503"/>
      <c r="AP27" s="504"/>
      <c r="AQ27" s="504"/>
      <c r="AR27" s="504"/>
      <c r="AS27" s="504"/>
      <c r="AT27" s="505"/>
      <c r="AU27" s="55"/>
      <c r="AV27" s="55"/>
      <c r="AW27" s="55"/>
      <c r="AX27" s="55"/>
      <c r="AY27" s="55"/>
      <c r="AZ27" s="55"/>
      <c r="BA27" s="55"/>
      <c r="BB27" s="55"/>
      <c r="BC27" s="55"/>
      <c r="BD27" s="55"/>
      <c r="BE27" s="55"/>
      <c r="BF27" s="55"/>
      <c r="BG27" s="55"/>
      <c r="BH27" s="55"/>
      <c r="BI27" s="55"/>
      <c r="BJ27" s="55"/>
      <c r="BK27" s="55"/>
      <c r="BL27" s="55"/>
      <c r="BM27" s="55"/>
      <c r="BN27" s="55"/>
      <c r="BO27" s="55"/>
      <c r="BP27" s="55"/>
      <c r="BQ27" s="55"/>
      <c r="BR27" s="55"/>
      <c r="BS27" s="55"/>
      <c r="BT27" s="55"/>
      <c r="BU27" s="55"/>
      <c r="BV27" s="55"/>
      <c r="BW27" s="55"/>
      <c r="BX27" s="55"/>
    </row>
    <row r="28" spans="1:76" ht="15" customHeight="1" x14ac:dyDescent="0.25">
      <c r="A28" s="55"/>
      <c r="B28" s="423"/>
      <c r="C28" s="423"/>
      <c r="D28" s="424"/>
      <c r="E28" s="464"/>
      <c r="F28" s="465"/>
      <c r="G28" s="465"/>
      <c r="H28" s="465"/>
      <c r="I28" s="466"/>
      <c r="J28" s="39" t="str">
        <f ca="1">IF(AND('MAPA DE RIESGO'!$Z$28="Media",'MAPA DE RIESGO'!$AB$28="Leve"),CONCATENATE("R3C",'MAPA DE RIESGO'!$P$28),"")</f>
        <v/>
      </c>
      <c r="K28" s="40" t="str">
        <f>IF(AND('MAPA DE RIESGO'!$Z$29="Media",'MAPA DE RIESGO'!$AB$29="Leve"),CONCATENATE("R3C",'MAPA DE RIESGO'!$P$29),"")</f>
        <v/>
      </c>
      <c r="L28" s="40" t="str">
        <f>IF(AND('MAPA DE RIESGO'!$Z$30="Media",'MAPA DE RIESGO'!$AB$30="Leve"),CONCATENATE("R3C",'MAPA DE RIESGO'!$P$30),"")</f>
        <v/>
      </c>
      <c r="M28" s="40" t="str">
        <f>IF(AND('MAPA DE RIESGO'!$Z$31="Media",'MAPA DE RIESGO'!$AB$31="Leve"),CONCATENATE("R3C",'MAPA DE RIESGO'!$P$31),"")</f>
        <v/>
      </c>
      <c r="N28" s="40" t="str">
        <f>IF(AND('MAPA DE RIESGO'!$Z$32="Media",'MAPA DE RIESGO'!$AB$32="Leve"),CONCATENATE("R3C",'MAPA DE RIESGO'!$P$32),"")</f>
        <v/>
      </c>
      <c r="O28" s="41" t="str">
        <f>IF(AND('MAPA DE RIESGO'!$Z$33="Media",'MAPA DE RIESGO'!$AB$33="Leve"),CONCATENATE("R3C",'MAPA DE RIESGO'!$P$33),"")</f>
        <v/>
      </c>
      <c r="P28" s="39" t="str">
        <f ca="1">IF(AND('MAPA DE RIESGO'!$Z$28="Media",'MAPA DE RIESGO'!$AB$28="Menor"),CONCATENATE("R3C",'MAPA DE RIESGO'!$P$28),"")</f>
        <v/>
      </c>
      <c r="Q28" s="40" t="str">
        <f>IF(AND('MAPA DE RIESGO'!$Z$29="Media",'MAPA DE RIESGO'!$AB$29="Menor"),CONCATENATE("R3C",'MAPA DE RIESGO'!$P$29),"")</f>
        <v/>
      </c>
      <c r="R28" s="40" t="str">
        <f>IF(AND('MAPA DE RIESGO'!$Z$30="Media",'MAPA DE RIESGO'!$AB$30="Menor"),CONCATENATE("R3C",'MAPA DE RIESGO'!$P$30),"")</f>
        <v/>
      </c>
      <c r="S28" s="40" t="str">
        <f>IF(AND('MAPA DE RIESGO'!$Z$31="Media",'MAPA DE RIESGO'!$AB$31="Menor"),CONCATENATE("R3C",'MAPA DE RIESGO'!$P$31),"")</f>
        <v/>
      </c>
      <c r="T28" s="40" t="str">
        <f>IF(AND('MAPA DE RIESGO'!$Z$32="Media",'MAPA DE RIESGO'!$AB$32="Menor"),CONCATENATE("R3C",'MAPA DE RIESGO'!$P$32),"")</f>
        <v/>
      </c>
      <c r="U28" s="41" t="str">
        <f>IF(AND('MAPA DE RIESGO'!$Z$33="Media",'MAPA DE RIESGO'!$AB$33="Menor"),CONCATENATE("R3C",'MAPA DE RIESGO'!$P$33),"")</f>
        <v/>
      </c>
      <c r="V28" s="39" t="str">
        <f ca="1">IF(AND('MAPA DE RIESGO'!$Z$28="Media",'MAPA DE RIESGO'!$AB$28="Moderado"),CONCATENATE("R3C",'MAPA DE RIESGO'!$P$28),"")</f>
        <v>R3C1</v>
      </c>
      <c r="W28" s="40" t="str">
        <f>IF(AND('MAPA DE RIESGO'!$Z$29="Media",'MAPA DE RIESGO'!$AB$29="Moderado"),CONCATENATE("R3C",'MAPA DE RIESGO'!$P$29),"")</f>
        <v/>
      </c>
      <c r="X28" s="40" t="str">
        <f>IF(AND('MAPA DE RIESGO'!$Z$30="Media",'MAPA DE RIESGO'!$AB$30="Moderado"),CONCATENATE("R3C",'MAPA DE RIESGO'!$P$30),"")</f>
        <v/>
      </c>
      <c r="Y28" s="40" t="str">
        <f>IF(AND('MAPA DE RIESGO'!$Z$31="Media",'MAPA DE RIESGO'!$AB$31="Moderado"),CONCATENATE("R3C",'MAPA DE RIESGO'!$P$31),"")</f>
        <v/>
      </c>
      <c r="Z28" s="40" t="str">
        <f>IF(AND('MAPA DE RIESGO'!$Z$32="Media",'MAPA DE RIESGO'!$AB$32="Moderado"),CONCATENATE("R3C",'MAPA DE RIESGO'!$P$32),"")</f>
        <v/>
      </c>
      <c r="AA28" s="41" t="str">
        <f>IF(AND('MAPA DE RIESGO'!$Z$33="Media",'MAPA DE RIESGO'!$AB$33="Moderado"),CONCATENATE("R3C",'MAPA DE RIESGO'!$P$33),"")</f>
        <v/>
      </c>
      <c r="AB28" s="23" t="str">
        <f ca="1">IF(AND('MAPA DE RIESGO'!$Z$28="Media",'MAPA DE RIESGO'!$AB$28="Mayor"),CONCATENATE("R3C",'MAPA DE RIESGO'!$P$28),"")</f>
        <v/>
      </c>
      <c r="AC28" s="24" t="str">
        <f>IF(AND('MAPA DE RIESGO'!$Z$29="Media",'MAPA DE RIESGO'!$AB$29="Mayor"),CONCATENATE("R3C",'MAPA DE RIESGO'!$P$29),"")</f>
        <v/>
      </c>
      <c r="AD28" s="24" t="str">
        <f>IF(AND('MAPA DE RIESGO'!$Z$30="Media",'MAPA DE RIESGO'!$AB$30="Mayor"),CONCATENATE("R3C",'MAPA DE RIESGO'!$P$30),"")</f>
        <v/>
      </c>
      <c r="AE28" s="24" t="str">
        <f>IF(AND('MAPA DE RIESGO'!$Z$31="Media",'MAPA DE RIESGO'!$AB$31="Mayor"),CONCATENATE("R3C",'MAPA DE RIESGO'!$P$31),"")</f>
        <v/>
      </c>
      <c r="AF28" s="24" t="str">
        <f>IF(AND('MAPA DE RIESGO'!$Z$32="Media",'MAPA DE RIESGO'!$AB$32="Mayor"),CONCATENATE("R3C",'MAPA DE RIESGO'!$P$32),"")</f>
        <v/>
      </c>
      <c r="AG28" s="25" t="str">
        <f>IF(AND('MAPA DE RIESGO'!$Z$33="Media",'MAPA DE RIESGO'!$AB$33="Mayor"),CONCATENATE("R3C",'MAPA DE RIESGO'!$P$33),"")</f>
        <v/>
      </c>
      <c r="AH28" s="26" t="str">
        <f ca="1">IF(AND('MAPA DE RIESGO'!$Z$28="Media",'MAPA DE RIESGO'!$AB$28="Catastrófico"),CONCATENATE("R3C",'MAPA DE RIESGO'!$P$28),"")</f>
        <v/>
      </c>
      <c r="AI28" s="27" t="str">
        <f>IF(AND('MAPA DE RIESGO'!$Z$29="Media",'MAPA DE RIESGO'!$AB$29="Catastrófico"),CONCATENATE("R3C",'MAPA DE RIESGO'!$P$29),"")</f>
        <v/>
      </c>
      <c r="AJ28" s="27" t="str">
        <f>IF(AND('MAPA DE RIESGO'!$Z$30="Media",'MAPA DE RIESGO'!$AB$30="Catastrófico"),CONCATENATE("R3C",'MAPA DE RIESGO'!$P$30),"")</f>
        <v/>
      </c>
      <c r="AK28" s="27" t="str">
        <f>IF(AND('MAPA DE RIESGO'!$Z$31="Media",'MAPA DE RIESGO'!$AB$31="Catastrófico"),CONCATENATE("R3C",'MAPA DE RIESGO'!$P$31),"")</f>
        <v/>
      </c>
      <c r="AL28" s="27" t="str">
        <f>IF(AND('MAPA DE RIESGO'!$Z$32="Media",'MAPA DE RIESGO'!$AB$32="Catastrófico"),CONCATENATE("R3C",'MAPA DE RIESGO'!$P$32),"")</f>
        <v/>
      </c>
      <c r="AM28" s="28" t="str">
        <f>IF(AND('MAPA DE RIESGO'!$Z$33="Media",'MAPA DE RIESGO'!$AB$33="Catastrófico"),CONCATENATE("R3C",'MAPA DE RIESGO'!$P$33),"")</f>
        <v/>
      </c>
      <c r="AN28" s="55"/>
      <c r="AO28" s="503"/>
      <c r="AP28" s="504"/>
      <c r="AQ28" s="504"/>
      <c r="AR28" s="504"/>
      <c r="AS28" s="504"/>
      <c r="AT28" s="505"/>
      <c r="AU28" s="55"/>
      <c r="AV28" s="55"/>
      <c r="AW28" s="55"/>
      <c r="AX28" s="55"/>
      <c r="AY28" s="55"/>
      <c r="AZ28" s="55"/>
      <c r="BA28" s="55"/>
      <c r="BB28" s="55"/>
      <c r="BC28" s="55"/>
      <c r="BD28" s="55"/>
      <c r="BE28" s="55"/>
      <c r="BF28" s="55"/>
      <c r="BG28" s="55"/>
      <c r="BH28" s="55"/>
      <c r="BI28" s="55"/>
      <c r="BJ28" s="55"/>
      <c r="BK28" s="55"/>
      <c r="BL28" s="55"/>
      <c r="BM28" s="55"/>
      <c r="BN28" s="55"/>
      <c r="BO28" s="55"/>
      <c r="BP28" s="55"/>
      <c r="BQ28" s="55"/>
      <c r="BR28" s="55"/>
      <c r="BS28" s="55"/>
      <c r="BT28" s="55"/>
      <c r="BU28" s="55"/>
      <c r="BV28" s="55"/>
      <c r="BW28" s="55"/>
      <c r="BX28" s="55"/>
    </row>
    <row r="29" spans="1:76" ht="15" customHeight="1" x14ac:dyDescent="0.25">
      <c r="A29" s="55"/>
      <c r="B29" s="423"/>
      <c r="C29" s="423"/>
      <c r="D29" s="424"/>
      <c r="E29" s="464"/>
      <c r="F29" s="465"/>
      <c r="G29" s="465"/>
      <c r="H29" s="465"/>
      <c r="I29" s="466"/>
      <c r="J29" s="39" t="str">
        <f>IF(AND('MAPA DE RIESGO'!$Z$34="Media",'MAPA DE RIESGO'!$AB$34="Leve"),CONCATENATE("R4C",'MAPA DE RIESGO'!$P$34),"")</f>
        <v/>
      </c>
      <c r="K29" s="40" t="str">
        <f>IF(AND('MAPA DE RIESGO'!$Z$35="Media",'MAPA DE RIESGO'!$AB$35="Leve"),CONCATENATE("R4C",'MAPA DE RIESGO'!$P$35),"")</f>
        <v/>
      </c>
      <c r="L29" s="40" t="str">
        <f>IF(AND('MAPA DE RIESGO'!$Z$36="Media",'MAPA DE RIESGO'!$AB$36="Leve"),CONCATENATE("R4C",'MAPA DE RIESGO'!$P$36),"")</f>
        <v/>
      </c>
      <c r="M29" s="40" t="str">
        <f>IF(AND('MAPA DE RIESGO'!$Z$37="Media",'MAPA DE RIESGO'!$AB$37="Leve"),CONCATENATE("R4C",'MAPA DE RIESGO'!$P$37),"")</f>
        <v/>
      </c>
      <c r="N29" s="40" t="str">
        <f>IF(AND('MAPA DE RIESGO'!$Z$38="Media",'MAPA DE RIESGO'!$AB$38="Leve"),CONCATENATE("R4C",'MAPA DE RIESGO'!$P$38),"")</f>
        <v/>
      </c>
      <c r="O29" s="41" t="str">
        <f>IF(AND('MAPA DE RIESGO'!$Z$39="Media",'MAPA DE RIESGO'!$AB$39="Leve"),CONCATENATE("R4C",'MAPA DE RIESGO'!$P$39),"")</f>
        <v/>
      </c>
      <c r="P29" s="39" t="str">
        <f>IF(AND('MAPA DE RIESGO'!$Z$34="Media",'MAPA DE RIESGO'!$AB$34="Menor"),CONCATENATE("R4C",'MAPA DE RIESGO'!$P$34),"")</f>
        <v/>
      </c>
      <c r="Q29" s="40" t="str">
        <f>IF(AND('MAPA DE RIESGO'!$Z$35="Media",'MAPA DE RIESGO'!$AB$35="Menor"),CONCATENATE("R4C",'MAPA DE RIESGO'!$P$35),"")</f>
        <v/>
      </c>
      <c r="R29" s="40" t="str">
        <f>IF(AND('MAPA DE RIESGO'!$Z$36="Media",'MAPA DE RIESGO'!$AB$36="Menor"),CONCATENATE("R4C",'MAPA DE RIESGO'!$P$36),"")</f>
        <v/>
      </c>
      <c r="S29" s="40" t="str">
        <f>IF(AND('MAPA DE RIESGO'!$Z$37="Media",'MAPA DE RIESGO'!$AB$37="Menor"),CONCATENATE("R4C",'MAPA DE RIESGO'!$P$37),"")</f>
        <v/>
      </c>
      <c r="T29" s="40" t="str">
        <f>IF(AND('MAPA DE RIESGO'!$Z$38="Media",'MAPA DE RIESGO'!$AB$38="Menor"),CONCATENATE("R4C",'MAPA DE RIESGO'!$P$38),"")</f>
        <v/>
      </c>
      <c r="U29" s="41" t="str">
        <f>IF(AND('MAPA DE RIESGO'!$Z$39="Media",'MAPA DE RIESGO'!$AB$39="Menor"),CONCATENATE("R4C",'MAPA DE RIESGO'!$P$39),"")</f>
        <v/>
      </c>
      <c r="V29" s="39" t="str">
        <f>IF(AND('MAPA DE RIESGO'!$Z$34="Media",'MAPA DE RIESGO'!$AB$34="Moderado"),CONCATENATE("R4C",'MAPA DE RIESGO'!$P$34),"")</f>
        <v/>
      </c>
      <c r="W29" s="40" t="str">
        <f>IF(AND('MAPA DE RIESGO'!$Z$35="Media",'MAPA DE RIESGO'!$AB$35="Moderado"),CONCATENATE("R4C",'MAPA DE RIESGO'!$P$35),"")</f>
        <v/>
      </c>
      <c r="X29" s="40" t="str">
        <f>IF(AND('MAPA DE RIESGO'!$Z$36="Media",'MAPA DE RIESGO'!$AB$36="Moderado"),CONCATENATE("R4C",'MAPA DE RIESGO'!$P$36),"")</f>
        <v/>
      </c>
      <c r="Y29" s="40" t="str">
        <f>IF(AND('MAPA DE RIESGO'!$Z$37="Media",'MAPA DE RIESGO'!$AB$37="Moderado"),CONCATENATE("R4C",'MAPA DE RIESGO'!$P$37),"")</f>
        <v/>
      </c>
      <c r="Z29" s="40" t="str">
        <f>IF(AND('MAPA DE RIESGO'!$Z$38="Media",'MAPA DE RIESGO'!$AB$38="Moderado"),CONCATENATE("R4C",'MAPA DE RIESGO'!$P$38),"")</f>
        <v/>
      </c>
      <c r="AA29" s="41" t="str">
        <f>IF(AND('MAPA DE RIESGO'!$Z$39="Media",'MAPA DE RIESGO'!$AB$39="Moderado"),CONCATENATE("R4C",'MAPA DE RIESGO'!$P$39),"")</f>
        <v/>
      </c>
      <c r="AB29" s="23" t="str">
        <f>IF(AND('MAPA DE RIESGO'!$Z$34="Media",'MAPA DE RIESGO'!$AB$34="Mayor"),CONCATENATE("R4C",'MAPA DE RIESGO'!$P$34),"")</f>
        <v/>
      </c>
      <c r="AC29" s="24" t="str">
        <f>IF(AND('MAPA DE RIESGO'!$Z$35="Media",'MAPA DE RIESGO'!$AB$35="Mayor"),CONCATENATE("R4C",'MAPA DE RIESGO'!$P$35),"")</f>
        <v/>
      </c>
      <c r="AD29" s="29" t="str">
        <f>IF(AND('MAPA DE RIESGO'!$Z$36="Media",'MAPA DE RIESGO'!$AB$36="Mayor"),CONCATENATE("R4C",'MAPA DE RIESGO'!$P$36),"")</f>
        <v/>
      </c>
      <c r="AE29" s="29" t="str">
        <f>IF(AND('MAPA DE RIESGO'!$Z$37="Media",'MAPA DE RIESGO'!$AB$37="Mayor"),CONCATENATE("R4C",'MAPA DE RIESGO'!$P$37),"")</f>
        <v/>
      </c>
      <c r="AF29" s="29" t="str">
        <f>IF(AND('MAPA DE RIESGO'!$Z$38="Media",'MAPA DE RIESGO'!$AB$38="Mayor"),CONCATENATE("R4C",'MAPA DE RIESGO'!$P$38),"")</f>
        <v/>
      </c>
      <c r="AG29" s="25" t="str">
        <f>IF(AND('MAPA DE RIESGO'!$Z$39="Media",'MAPA DE RIESGO'!$AB$39="Mayor"),CONCATENATE("R4C",'MAPA DE RIESGO'!$P$39),"")</f>
        <v/>
      </c>
      <c r="AH29" s="26" t="str">
        <f>IF(AND('MAPA DE RIESGO'!$Z$34="Media",'MAPA DE RIESGO'!$AB$34="Catastrófico"),CONCATENATE("R4C",'MAPA DE RIESGO'!$P$34),"")</f>
        <v/>
      </c>
      <c r="AI29" s="27" t="str">
        <f>IF(AND('MAPA DE RIESGO'!$Z$35="Media",'MAPA DE RIESGO'!$AB$35="Catastrófico"),CONCATENATE("R4C",'MAPA DE RIESGO'!$P$35),"")</f>
        <v/>
      </c>
      <c r="AJ29" s="27" t="str">
        <f>IF(AND('MAPA DE RIESGO'!$Z$36="Media",'MAPA DE RIESGO'!$AB$36="Catastrófico"),CONCATENATE("R4C",'MAPA DE RIESGO'!$P$36),"")</f>
        <v/>
      </c>
      <c r="AK29" s="27" t="str">
        <f>IF(AND('MAPA DE RIESGO'!$Z$37="Media",'MAPA DE RIESGO'!$AB$37="Catastrófico"),CONCATENATE("R4C",'MAPA DE RIESGO'!$P$37),"")</f>
        <v/>
      </c>
      <c r="AL29" s="27" t="str">
        <f>IF(AND('MAPA DE RIESGO'!$Z$38="Media",'MAPA DE RIESGO'!$AB$38="Catastrófico"),CONCATENATE("R4C",'MAPA DE RIESGO'!$P$38),"")</f>
        <v/>
      </c>
      <c r="AM29" s="28" t="str">
        <f>IF(AND('MAPA DE RIESGO'!$Z$39="Media",'MAPA DE RIESGO'!$AB$39="Catastrófico"),CONCATENATE("R4C",'MAPA DE RIESGO'!$P$39),"")</f>
        <v/>
      </c>
      <c r="AN29" s="55"/>
      <c r="AO29" s="503"/>
      <c r="AP29" s="504"/>
      <c r="AQ29" s="504"/>
      <c r="AR29" s="504"/>
      <c r="AS29" s="504"/>
      <c r="AT29" s="505"/>
      <c r="AU29" s="55"/>
      <c r="AV29" s="55"/>
      <c r="AW29" s="55"/>
      <c r="AX29" s="55"/>
      <c r="AY29" s="55"/>
      <c r="AZ29" s="55"/>
      <c r="BA29" s="55"/>
      <c r="BB29" s="55"/>
      <c r="BC29" s="55"/>
      <c r="BD29" s="55"/>
      <c r="BE29" s="55"/>
      <c r="BF29" s="55"/>
      <c r="BG29" s="55"/>
      <c r="BH29" s="55"/>
      <c r="BI29" s="55"/>
      <c r="BJ29" s="55"/>
      <c r="BK29" s="55"/>
      <c r="BL29" s="55"/>
      <c r="BM29" s="55"/>
      <c r="BN29" s="55"/>
      <c r="BO29" s="55"/>
      <c r="BP29" s="55"/>
      <c r="BQ29" s="55"/>
      <c r="BR29" s="55"/>
      <c r="BS29" s="55"/>
      <c r="BT29" s="55"/>
      <c r="BU29" s="55"/>
      <c r="BV29" s="55"/>
      <c r="BW29" s="55"/>
      <c r="BX29" s="55"/>
    </row>
    <row r="30" spans="1:76" ht="15" customHeight="1" x14ac:dyDescent="0.25">
      <c r="A30" s="55"/>
      <c r="B30" s="423"/>
      <c r="C30" s="423"/>
      <c r="D30" s="424"/>
      <c r="E30" s="464"/>
      <c r="F30" s="465"/>
      <c r="G30" s="465"/>
      <c r="H30" s="465"/>
      <c r="I30" s="466"/>
      <c r="J30" s="39" t="str">
        <f>IF(AND('MAPA DE RIESGO'!$Z$40="Media",'MAPA DE RIESGO'!$AB$40="Leve"),CONCATENATE("R5C",'MAPA DE RIESGO'!$P$40),"")</f>
        <v/>
      </c>
      <c r="K30" s="40" t="str">
        <f>IF(AND('MAPA DE RIESGO'!$Z$41="Media",'MAPA DE RIESGO'!$AB$41="Leve"),CONCATENATE("R5C",'MAPA DE RIESGO'!$P$41),"")</f>
        <v/>
      </c>
      <c r="L30" s="40" t="str">
        <f>IF(AND('MAPA DE RIESGO'!$Z$42="Media",'MAPA DE RIESGO'!$AB$42="Leve"),CONCATENATE("R5C",'MAPA DE RIESGO'!$P$42),"")</f>
        <v/>
      </c>
      <c r="M30" s="40" t="str">
        <f>IF(AND('MAPA DE RIESGO'!$Z$43="Media",'MAPA DE RIESGO'!$AB$43="Leve"),CONCATENATE("R5C",'MAPA DE RIESGO'!$P$43),"")</f>
        <v/>
      </c>
      <c r="N30" s="40" t="str">
        <f>IF(AND('MAPA DE RIESGO'!$Z$44="Media",'MAPA DE RIESGO'!$AB$44="Leve"),CONCATENATE("R5C",'MAPA DE RIESGO'!$P$44),"")</f>
        <v/>
      </c>
      <c r="O30" s="41" t="str">
        <f>IF(AND('MAPA DE RIESGO'!$Z$45="Media",'MAPA DE RIESGO'!$AB$45="Leve"),CONCATENATE("R5C",'MAPA DE RIESGO'!$P$45),"")</f>
        <v/>
      </c>
      <c r="P30" s="39" t="str">
        <f>IF(AND('MAPA DE RIESGO'!$Z$40="Media",'MAPA DE RIESGO'!$AB$40="Menor"),CONCATENATE("R5C",'MAPA DE RIESGO'!$P$40),"")</f>
        <v/>
      </c>
      <c r="Q30" s="40" t="str">
        <f>IF(AND('MAPA DE RIESGO'!$Z$41="Media",'MAPA DE RIESGO'!$AB$41="Menor"),CONCATENATE("R5C",'MAPA DE RIESGO'!$P$41),"")</f>
        <v/>
      </c>
      <c r="R30" s="40" t="str">
        <f>IF(AND('MAPA DE RIESGO'!$Z$42="Media",'MAPA DE RIESGO'!$AB$42="Menor"),CONCATENATE("R5C",'MAPA DE RIESGO'!$P$42),"")</f>
        <v/>
      </c>
      <c r="S30" s="40" t="str">
        <f>IF(AND('MAPA DE RIESGO'!$Z$43="Media",'MAPA DE RIESGO'!$AB$43="Menor"),CONCATENATE("R5C",'MAPA DE RIESGO'!$P$43),"")</f>
        <v/>
      </c>
      <c r="T30" s="40" t="str">
        <f>IF(AND('MAPA DE RIESGO'!$Z$44="Media",'MAPA DE RIESGO'!$AB$44="Menor"),CONCATENATE("R5C",'MAPA DE RIESGO'!$P$44),"")</f>
        <v/>
      </c>
      <c r="U30" s="41" t="str">
        <f>IF(AND('MAPA DE RIESGO'!$Z$45="Media",'MAPA DE RIESGO'!$AB$45="Menor"),CONCATENATE("R5C",'MAPA DE RIESGO'!$P$45),"")</f>
        <v/>
      </c>
      <c r="V30" s="39" t="str">
        <f>IF(AND('MAPA DE RIESGO'!$Z$40="Media",'MAPA DE RIESGO'!$AB$40="Moderado"),CONCATENATE("R5C",'MAPA DE RIESGO'!$P$40),"")</f>
        <v/>
      </c>
      <c r="W30" s="40" t="str">
        <f>IF(AND('MAPA DE RIESGO'!$Z$41="Media",'MAPA DE RIESGO'!$AB$41="Moderado"),CONCATENATE("R5C",'MAPA DE RIESGO'!$P$41),"")</f>
        <v/>
      </c>
      <c r="X30" s="40" t="str">
        <f>IF(AND('MAPA DE RIESGO'!$Z$42="Media",'MAPA DE RIESGO'!$AB$42="Moderado"),CONCATENATE("R5C",'MAPA DE RIESGO'!$P$42),"")</f>
        <v/>
      </c>
      <c r="Y30" s="40" t="str">
        <f>IF(AND('MAPA DE RIESGO'!$Z$43="Media",'MAPA DE RIESGO'!$AB$43="Moderado"),CONCATENATE("R5C",'MAPA DE RIESGO'!$P$43),"")</f>
        <v/>
      </c>
      <c r="Z30" s="40" t="str">
        <f>IF(AND('MAPA DE RIESGO'!$Z$44="Media",'MAPA DE RIESGO'!$AB$44="Moderado"),CONCATENATE("R5C",'MAPA DE RIESGO'!$P$44),"")</f>
        <v/>
      </c>
      <c r="AA30" s="41" t="str">
        <f>IF(AND('MAPA DE RIESGO'!$Z$45="Media",'MAPA DE RIESGO'!$AB$45="Moderado"),CONCATENATE("R5C",'MAPA DE RIESGO'!$P$45),"")</f>
        <v/>
      </c>
      <c r="AB30" s="23" t="str">
        <f>IF(AND('MAPA DE RIESGO'!$Z$40="Media",'MAPA DE RIESGO'!$AB$40="Mayor"),CONCATENATE("R5C",'MAPA DE RIESGO'!$P$40),"")</f>
        <v/>
      </c>
      <c r="AC30" s="24" t="str">
        <f>IF(AND('MAPA DE RIESGO'!$Z$41="Media",'MAPA DE RIESGO'!$AB$41="Mayor"),CONCATENATE("R5C",'MAPA DE RIESGO'!$P$41),"")</f>
        <v/>
      </c>
      <c r="AD30" s="29" t="str">
        <f>IF(AND('MAPA DE RIESGO'!$Z$42="Media",'MAPA DE RIESGO'!$AB$42="Mayor"),CONCATENATE("R5C",'MAPA DE RIESGO'!$P$42),"")</f>
        <v/>
      </c>
      <c r="AE30" s="29" t="str">
        <f>IF(AND('MAPA DE RIESGO'!$Z$43="Media",'MAPA DE RIESGO'!$AB$43="Mayor"),CONCATENATE("R5C",'MAPA DE RIESGO'!$P$43),"")</f>
        <v/>
      </c>
      <c r="AF30" s="29" t="str">
        <f>IF(AND('MAPA DE RIESGO'!$Z$44="Media",'MAPA DE RIESGO'!$AB$44="Mayor"),CONCATENATE("R5C",'MAPA DE RIESGO'!$P$44),"")</f>
        <v/>
      </c>
      <c r="AG30" s="25" t="str">
        <f>IF(AND('MAPA DE RIESGO'!$Z$45="Media",'MAPA DE RIESGO'!$AB$45="Mayor"),CONCATENATE("R5C",'MAPA DE RIESGO'!$P$45),"")</f>
        <v/>
      </c>
      <c r="AH30" s="26" t="str">
        <f>IF(AND('MAPA DE RIESGO'!$Z$40="Media",'MAPA DE RIESGO'!$AB$40="Catastrófico"),CONCATENATE("R5C",'MAPA DE RIESGO'!$P$40),"")</f>
        <v/>
      </c>
      <c r="AI30" s="27" t="str">
        <f>IF(AND('MAPA DE RIESGO'!$Z$41="Media",'MAPA DE RIESGO'!$AB$41="Catastrófico"),CONCATENATE("R5C",'MAPA DE RIESGO'!$P$41),"")</f>
        <v/>
      </c>
      <c r="AJ30" s="27" t="str">
        <f>IF(AND('MAPA DE RIESGO'!$Z$42="Media",'MAPA DE RIESGO'!$AB$42="Catastrófico"),CONCATENATE("R5C",'MAPA DE RIESGO'!$P$42),"")</f>
        <v/>
      </c>
      <c r="AK30" s="27" t="str">
        <f>IF(AND('MAPA DE RIESGO'!$Z$43="Media",'MAPA DE RIESGO'!$AB$43="Catastrófico"),CONCATENATE("R5C",'MAPA DE RIESGO'!$P$43),"")</f>
        <v/>
      </c>
      <c r="AL30" s="27" t="str">
        <f>IF(AND('MAPA DE RIESGO'!$Z$44="Media",'MAPA DE RIESGO'!$AB$44="Catastrófico"),CONCATENATE("R5C",'MAPA DE RIESGO'!$P$44),"")</f>
        <v/>
      </c>
      <c r="AM30" s="28" t="str">
        <f>IF(AND('MAPA DE RIESGO'!$Z$45="Media",'MAPA DE RIESGO'!$AB$45="Catastrófico"),CONCATENATE("R5C",'MAPA DE RIESGO'!$P$45),"")</f>
        <v/>
      </c>
      <c r="AN30" s="55"/>
      <c r="AO30" s="503"/>
      <c r="AP30" s="504"/>
      <c r="AQ30" s="504"/>
      <c r="AR30" s="504"/>
      <c r="AS30" s="504"/>
      <c r="AT30" s="505"/>
      <c r="AU30" s="55"/>
      <c r="AV30" s="55"/>
      <c r="AW30" s="55"/>
      <c r="AX30" s="55"/>
      <c r="AY30" s="55"/>
      <c r="AZ30" s="55"/>
      <c r="BA30" s="55"/>
      <c r="BB30" s="55"/>
      <c r="BC30" s="55"/>
      <c r="BD30" s="55"/>
      <c r="BE30" s="55"/>
      <c r="BF30" s="55"/>
      <c r="BG30" s="55"/>
      <c r="BH30" s="55"/>
      <c r="BI30" s="55"/>
      <c r="BJ30" s="55"/>
      <c r="BK30" s="55"/>
      <c r="BL30" s="55"/>
      <c r="BM30" s="55"/>
      <c r="BN30" s="55"/>
      <c r="BO30" s="55"/>
      <c r="BP30" s="55"/>
      <c r="BQ30" s="55"/>
      <c r="BR30" s="55"/>
      <c r="BS30" s="55"/>
      <c r="BT30" s="55"/>
      <c r="BU30" s="55"/>
      <c r="BV30" s="55"/>
      <c r="BW30" s="55"/>
      <c r="BX30" s="55"/>
    </row>
    <row r="31" spans="1:76" ht="15" customHeight="1" x14ac:dyDescent="0.25">
      <c r="A31" s="55"/>
      <c r="B31" s="423"/>
      <c r="C31" s="423"/>
      <c r="D31" s="424"/>
      <c r="E31" s="464"/>
      <c r="F31" s="465"/>
      <c r="G31" s="465"/>
      <c r="H31" s="465"/>
      <c r="I31" s="466"/>
      <c r="J31" s="39" t="str">
        <f>IF(AND('MAPA DE RIESGO'!$Z$46="Media",'MAPA DE RIESGO'!$AB$46="Leve"),CONCATENATE("R6C",'MAPA DE RIESGO'!$P$46),"")</f>
        <v/>
      </c>
      <c r="K31" s="40" t="str">
        <f>IF(AND('MAPA DE RIESGO'!$Z$47="Media",'MAPA DE RIESGO'!$AB$47="Leve"),CONCATENATE("R6C",'MAPA DE RIESGO'!$P$47),"")</f>
        <v/>
      </c>
      <c r="L31" s="40" t="str">
        <f>IF(AND('MAPA DE RIESGO'!$Z$48="Media",'MAPA DE RIESGO'!$AB$48="Leve"),CONCATENATE("R6C",'MAPA DE RIESGO'!$P$48),"")</f>
        <v/>
      </c>
      <c r="M31" s="40" t="str">
        <f>IF(AND('MAPA DE RIESGO'!$Z$49="Media",'MAPA DE RIESGO'!$AB$49="Leve"),CONCATENATE("R6C",'MAPA DE RIESGO'!$P$49),"")</f>
        <v/>
      </c>
      <c r="N31" s="40" t="str">
        <f>IF(AND('MAPA DE RIESGO'!$Z$50="Media",'MAPA DE RIESGO'!$AB$50="Leve"),CONCATENATE("R6C",'MAPA DE RIESGO'!$P$50),"")</f>
        <v/>
      </c>
      <c r="O31" s="41" t="str">
        <f>IF(AND('MAPA DE RIESGO'!$Z$51="Media",'MAPA DE RIESGO'!$AB$51="Leve"),CONCATENATE("R6C",'MAPA DE RIESGO'!$P$51),"")</f>
        <v/>
      </c>
      <c r="P31" s="39" t="str">
        <f>IF(AND('MAPA DE RIESGO'!$Z$46="Media",'MAPA DE RIESGO'!$AB$46="Menor"),CONCATENATE("R6C",'MAPA DE RIESGO'!$P$46),"")</f>
        <v/>
      </c>
      <c r="Q31" s="40" t="str">
        <f>IF(AND('MAPA DE RIESGO'!$Z$47="Media",'MAPA DE RIESGO'!$AB$47="Menor"),CONCATENATE("R6C",'MAPA DE RIESGO'!$P$47),"")</f>
        <v/>
      </c>
      <c r="R31" s="40" t="str">
        <f>IF(AND('MAPA DE RIESGO'!$Z$48="Media",'MAPA DE RIESGO'!$AB$48="Menor"),CONCATENATE("R6C",'MAPA DE RIESGO'!$P$48),"")</f>
        <v/>
      </c>
      <c r="S31" s="40" t="str">
        <f>IF(AND('MAPA DE RIESGO'!$Z$49="Media",'MAPA DE RIESGO'!$AB$49="Menor"),CONCATENATE("R6C",'MAPA DE RIESGO'!$P$49),"")</f>
        <v/>
      </c>
      <c r="T31" s="40" t="str">
        <f>IF(AND('MAPA DE RIESGO'!$Z$50="Media",'MAPA DE RIESGO'!$AB$50="Menor"),CONCATENATE("R6C",'MAPA DE RIESGO'!$P$50),"")</f>
        <v/>
      </c>
      <c r="U31" s="41" t="str">
        <f>IF(AND('MAPA DE RIESGO'!$Z$51="Media",'MAPA DE RIESGO'!$AB$51="Menor"),CONCATENATE("R6C",'MAPA DE RIESGO'!$P$51),"")</f>
        <v/>
      </c>
      <c r="V31" s="39" t="str">
        <f>IF(AND('MAPA DE RIESGO'!$Z$46="Media",'MAPA DE RIESGO'!$AB$46="Moderado"),CONCATENATE("R6C",'MAPA DE RIESGO'!$P$46),"")</f>
        <v/>
      </c>
      <c r="W31" s="40" t="str">
        <f>IF(AND('MAPA DE RIESGO'!$Z$47="Media",'MAPA DE RIESGO'!$AB$47="Moderado"),CONCATENATE("R6C",'MAPA DE RIESGO'!$P$47),"")</f>
        <v/>
      </c>
      <c r="X31" s="40" t="str">
        <f>IF(AND('MAPA DE RIESGO'!$Z$48="Media",'MAPA DE RIESGO'!$AB$48="Moderado"),CONCATENATE("R6C",'MAPA DE RIESGO'!$P$48),"")</f>
        <v/>
      </c>
      <c r="Y31" s="40" t="str">
        <f>IF(AND('MAPA DE RIESGO'!$Z$49="Media",'MAPA DE RIESGO'!$AB$49="Moderado"),CONCATENATE("R6C",'MAPA DE RIESGO'!$P$49),"")</f>
        <v/>
      </c>
      <c r="Z31" s="40" t="str">
        <f>IF(AND('MAPA DE RIESGO'!$Z$50="Media",'MAPA DE RIESGO'!$AB$50="Moderado"),CONCATENATE("R6C",'MAPA DE RIESGO'!$P$50),"")</f>
        <v/>
      </c>
      <c r="AA31" s="41" t="str">
        <f>IF(AND('MAPA DE RIESGO'!$Z$51="Media",'MAPA DE RIESGO'!$AB$51="Moderado"),CONCATENATE("R6C",'MAPA DE RIESGO'!$P$51),"")</f>
        <v/>
      </c>
      <c r="AB31" s="23" t="str">
        <f>IF(AND('MAPA DE RIESGO'!$Z$46="Media",'MAPA DE RIESGO'!$AB$46="Mayor"),CONCATENATE("R6C",'MAPA DE RIESGO'!$P$46),"")</f>
        <v/>
      </c>
      <c r="AC31" s="24" t="str">
        <f>IF(AND('MAPA DE RIESGO'!$Z$47="Media",'MAPA DE RIESGO'!$AB$47="Mayor"),CONCATENATE("R6C",'MAPA DE RIESGO'!$P$47),"")</f>
        <v/>
      </c>
      <c r="AD31" s="29" t="str">
        <f>IF(AND('MAPA DE RIESGO'!$Z$48="Media",'MAPA DE RIESGO'!$AB$48="Mayor"),CONCATENATE("R6C",'MAPA DE RIESGO'!$P$48),"")</f>
        <v/>
      </c>
      <c r="AE31" s="29" t="str">
        <f>IF(AND('MAPA DE RIESGO'!$Z$49="Media",'MAPA DE RIESGO'!$AB$49="Mayor"),CONCATENATE("R6C",'MAPA DE RIESGO'!$P$49),"")</f>
        <v/>
      </c>
      <c r="AF31" s="29" t="str">
        <f>IF(AND('MAPA DE RIESGO'!$Z$50="Media",'MAPA DE RIESGO'!$AB$50="Mayor"),CONCATENATE("R6C",'MAPA DE RIESGO'!$P$50),"")</f>
        <v/>
      </c>
      <c r="AG31" s="25" t="str">
        <f>IF(AND('MAPA DE RIESGO'!$Z$51="Media",'MAPA DE RIESGO'!$AB$51="Mayor"),CONCATENATE("R6C",'MAPA DE RIESGO'!$P$51),"")</f>
        <v/>
      </c>
      <c r="AH31" s="26" t="str">
        <f>IF(AND('MAPA DE RIESGO'!$Z$46="Media",'MAPA DE RIESGO'!$AB$46="Catastrófico"),CONCATENATE("R6C",'MAPA DE RIESGO'!$P$46),"")</f>
        <v/>
      </c>
      <c r="AI31" s="27" t="str">
        <f>IF(AND('MAPA DE RIESGO'!$Z$47="Media",'MAPA DE RIESGO'!$AB$47="Catastrófico"),CONCATENATE("R6C",'MAPA DE RIESGO'!$P$47),"")</f>
        <v/>
      </c>
      <c r="AJ31" s="27" t="str">
        <f>IF(AND('MAPA DE RIESGO'!$Z$48="Media",'MAPA DE RIESGO'!$AB$48="Catastrófico"),CONCATENATE("R6C",'MAPA DE RIESGO'!$P$48),"")</f>
        <v/>
      </c>
      <c r="AK31" s="27" t="str">
        <f>IF(AND('MAPA DE RIESGO'!$Z$49="Media",'MAPA DE RIESGO'!$AB$49="Catastrófico"),CONCATENATE("R6C",'MAPA DE RIESGO'!$P$49),"")</f>
        <v/>
      </c>
      <c r="AL31" s="27" t="str">
        <f>IF(AND('MAPA DE RIESGO'!$Z$50="Media",'MAPA DE RIESGO'!$AB$50="Catastrófico"),CONCATENATE("R6C",'MAPA DE RIESGO'!$P$50),"")</f>
        <v/>
      </c>
      <c r="AM31" s="28" t="str">
        <f>IF(AND('MAPA DE RIESGO'!$Z$51="Media",'MAPA DE RIESGO'!$AB$51="Catastrófico"),CONCATENATE("R6C",'MAPA DE RIESGO'!$P$51),"")</f>
        <v/>
      </c>
      <c r="AN31" s="55"/>
      <c r="AO31" s="503"/>
      <c r="AP31" s="504"/>
      <c r="AQ31" s="504"/>
      <c r="AR31" s="504"/>
      <c r="AS31" s="504"/>
      <c r="AT31" s="505"/>
      <c r="AU31" s="55"/>
      <c r="AV31" s="55"/>
      <c r="AW31" s="55"/>
      <c r="AX31" s="55"/>
      <c r="AY31" s="55"/>
      <c r="AZ31" s="55"/>
      <c r="BA31" s="55"/>
      <c r="BB31" s="55"/>
      <c r="BC31" s="55"/>
      <c r="BD31" s="55"/>
      <c r="BE31" s="55"/>
      <c r="BF31" s="55"/>
      <c r="BG31" s="55"/>
      <c r="BH31" s="55"/>
      <c r="BI31" s="55"/>
      <c r="BJ31" s="55"/>
      <c r="BK31" s="55"/>
      <c r="BL31" s="55"/>
      <c r="BM31" s="55"/>
      <c r="BN31" s="55"/>
      <c r="BO31" s="55"/>
      <c r="BP31" s="55"/>
      <c r="BQ31" s="55"/>
      <c r="BR31" s="55"/>
      <c r="BS31" s="55"/>
      <c r="BT31" s="55"/>
      <c r="BU31" s="55"/>
      <c r="BV31" s="55"/>
      <c r="BW31" s="55"/>
      <c r="BX31" s="55"/>
    </row>
    <row r="32" spans="1:76" ht="15" customHeight="1" x14ac:dyDescent="0.25">
      <c r="A32" s="55"/>
      <c r="B32" s="423"/>
      <c r="C32" s="423"/>
      <c r="D32" s="424"/>
      <c r="E32" s="464"/>
      <c r="F32" s="465"/>
      <c r="G32" s="465"/>
      <c r="H32" s="465"/>
      <c r="I32" s="466"/>
      <c r="J32" s="39" t="str">
        <f>IF(AND('MAPA DE RIESGO'!$Z$52="Media",'MAPA DE RIESGO'!$AB$52="Leve"),CONCATENATE("R7C",'MAPA DE RIESGO'!$P$52),"")</f>
        <v/>
      </c>
      <c r="K32" s="40" t="str">
        <f>IF(AND('MAPA DE RIESGO'!$Z$53="Media",'MAPA DE RIESGO'!$AB$53="Leve"),CONCATENATE("R7C",'MAPA DE RIESGO'!$P$53),"")</f>
        <v/>
      </c>
      <c r="L32" s="40" t="str">
        <f>IF(AND('MAPA DE RIESGO'!$Z$54="Media",'MAPA DE RIESGO'!$AB$54="Leve"),CONCATENATE("R7C",'MAPA DE RIESGO'!$P$54),"")</f>
        <v/>
      </c>
      <c r="M32" s="40" t="str">
        <f>IF(AND('MAPA DE RIESGO'!$Z$55="Media",'MAPA DE RIESGO'!$AB$55="Leve"),CONCATENATE("R7C",'MAPA DE RIESGO'!$P$55),"")</f>
        <v/>
      </c>
      <c r="N32" s="40" t="str">
        <f>IF(AND('MAPA DE RIESGO'!$Z$56="Media",'MAPA DE RIESGO'!$AB$56="Leve"),CONCATENATE("R7C",'MAPA DE RIESGO'!$P$56),"")</f>
        <v/>
      </c>
      <c r="O32" s="41" t="str">
        <f>IF(AND('MAPA DE RIESGO'!$Z$57="Media",'MAPA DE RIESGO'!$AB$57="Leve"),CONCATENATE("R7C",'MAPA DE RIESGO'!$P$57),"")</f>
        <v/>
      </c>
      <c r="P32" s="39" t="str">
        <f>IF(AND('MAPA DE RIESGO'!$Z$52="Media",'MAPA DE RIESGO'!$AB$52="Menor"),CONCATENATE("R7C",'MAPA DE RIESGO'!$P$52),"")</f>
        <v/>
      </c>
      <c r="Q32" s="40" t="str">
        <f>IF(AND('MAPA DE RIESGO'!$Z$53="Media",'MAPA DE RIESGO'!$AB$53="Menor"),CONCATENATE("R7C",'MAPA DE RIESGO'!$P$53),"")</f>
        <v/>
      </c>
      <c r="R32" s="40" t="str">
        <f>IF(AND('MAPA DE RIESGO'!$Z$54="Media",'MAPA DE RIESGO'!$AB$54="Menor"),CONCATENATE("R7C",'MAPA DE RIESGO'!$P$54),"")</f>
        <v/>
      </c>
      <c r="S32" s="40" t="str">
        <f>IF(AND('MAPA DE RIESGO'!$Z$55="Media",'MAPA DE RIESGO'!$AB$55="Menor"),CONCATENATE("R7C",'MAPA DE RIESGO'!$P$55),"")</f>
        <v/>
      </c>
      <c r="T32" s="40" t="str">
        <f>IF(AND('MAPA DE RIESGO'!$Z$56="Media",'MAPA DE RIESGO'!$AB$56="Menor"),CONCATENATE("R7C",'MAPA DE RIESGO'!$P$56),"")</f>
        <v/>
      </c>
      <c r="U32" s="41" t="str">
        <f>IF(AND('MAPA DE RIESGO'!$Z$57="Media",'MAPA DE RIESGO'!$AB$57="Menor"),CONCATENATE("R7C",'MAPA DE RIESGO'!$P$57),"")</f>
        <v/>
      </c>
      <c r="V32" s="39" t="str">
        <f>IF(AND('MAPA DE RIESGO'!$Z$52="Media",'MAPA DE RIESGO'!$AB$52="Moderado"),CONCATENATE("R7C",'MAPA DE RIESGO'!$P$52),"")</f>
        <v/>
      </c>
      <c r="W32" s="40" t="str">
        <f>IF(AND('MAPA DE RIESGO'!$Z$53="Media",'MAPA DE RIESGO'!$AB$53="Moderado"),CONCATENATE("R7C",'MAPA DE RIESGO'!$P$53),"")</f>
        <v/>
      </c>
      <c r="X32" s="40" t="str">
        <f>IF(AND('MAPA DE RIESGO'!$Z$54="Media",'MAPA DE RIESGO'!$AB$54="Moderado"),CONCATENATE("R7C",'MAPA DE RIESGO'!$P$54),"")</f>
        <v/>
      </c>
      <c r="Y32" s="40" t="str">
        <f>IF(AND('MAPA DE RIESGO'!$Z$55="Media",'MAPA DE RIESGO'!$AB$55="Moderado"),CONCATENATE("R7C",'MAPA DE RIESGO'!$P$55),"")</f>
        <v/>
      </c>
      <c r="Z32" s="40" t="str">
        <f>IF(AND('MAPA DE RIESGO'!$Z$56="Media",'MAPA DE RIESGO'!$AB$56="Moderado"),CONCATENATE("R7C",'MAPA DE RIESGO'!$P$56),"")</f>
        <v/>
      </c>
      <c r="AA32" s="41" t="str">
        <f>IF(AND('MAPA DE RIESGO'!$Z$57="Media",'MAPA DE RIESGO'!$AB$57="Moderado"),CONCATENATE("R7C",'MAPA DE RIESGO'!$P$57),"")</f>
        <v/>
      </c>
      <c r="AB32" s="23" t="str">
        <f>IF(AND('MAPA DE RIESGO'!$Z$52="Media",'MAPA DE RIESGO'!$AB$52="Mayor"),CONCATENATE("R7C",'MAPA DE RIESGO'!$P$52),"")</f>
        <v/>
      </c>
      <c r="AC32" s="24" t="str">
        <f>IF(AND('MAPA DE RIESGO'!$Z$53="Media",'MAPA DE RIESGO'!$AB$53="Mayor"),CONCATENATE("R7C",'MAPA DE RIESGO'!$P$53),"")</f>
        <v/>
      </c>
      <c r="AD32" s="29" t="str">
        <f>IF(AND('MAPA DE RIESGO'!$Z$54="Media",'MAPA DE RIESGO'!$AB$54="Mayor"),CONCATENATE("R7C",'MAPA DE RIESGO'!$P$54),"")</f>
        <v/>
      </c>
      <c r="AE32" s="29" t="str">
        <f>IF(AND('MAPA DE RIESGO'!$Z$55="Media",'MAPA DE RIESGO'!$AB$55="Mayor"),CONCATENATE("R7C",'MAPA DE RIESGO'!$P$55),"")</f>
        <v/>
      </c>
      <c r="AF32" s="29" t="str">
        <f>IF(AND('MAPA DE RIESGO'!$Z$56="Media",'MAPA DE RIESGO'!$AB$56="Mayor"),CONCATENATE("R7C",'MAPA DE RIESGO'!$P$56),"")</f>
        <v/>
      </c>
      <c r="AG32" s="25" t="str">
        <f>IF(AND('MAPA DE RIESGO'!$Z$57="Media",'MAPA DE RIESGO'!$AB$57="Mayor"),CONCATENATE("R7C",'MAPA DE RIESGO'!$P$57),"")</f>
        <v/>
      </c>
      <c r="AH32" s="26" t="str">
        <f>IF(AND('MAPA DE RIESGO'!$Z$52="Media",'MAPA DE RIESGO'!$AB$52="Catastrófico"),CONCATENATE("R7C",'MAPA DE RIESGO'!$P$52),"")</f>
        <v/>
      </c>
      <c r="AI32" s="27" t="str">
        <f>IF(AND('MAPA DE RIESGO'!$Z$53="Media",'MAPA DE RIESGO'!$AB$53="Catastrófico"),CONCATENATE("R7C",'MAPA DE RIESGO'!$P$53),"")</f>
        <v/>
      </c>
      <c r="AJ32" s="27" t="str">
        <f>IF(AND('MAPA DE RIESGO'!$Z$54="Media",'MAPA DE RIESGO'!$AB$54="Catastrófico"),CONCATENATE("R7C",'MAPA DE RIESGO'!$P$54),"")</f>
        <v/>
      </c>
      <c r="AK32" s="27" t="str">
        <f>IF(AND('MAPA DE RIESGO'!$Z$55="Media",'MAPA DE RIESGO'!$AB$55="Catastrófico"),CONCATENATE("R7C",'MAPA DE RIESGO'!$P$55),"")</f>
        <v/>
      </c>
      <c r="AL32" s="27" t="str">
        <f>IF(AND('MAPA DE RIESGO'!$Z$56="Media",'MAPA DE RIESGO'!$AB$56="Catastrófico"),CONCATENATE("R7C",'MAPA DE RIESGO'!$P$56),"")</f>
        <v/>
      </c>
      <c r="AM32" s="28" t="str">
        <f>IF(AND('MAPA DE RIESGO'!$Z$57="Media",'MAPA DE RIESGO'!$AB$57="Catastrófico"),CONCATENATE("R7C",'MAPA DE RIESGO'!$P$57),"")</f>
        <v/>
      </c>
      <c r="AN32" s="55"/>
      <c r="AO32" s="503"/>
      <c r="AP32" s="504"/>
      <c r="AQ32" s="504"/>
      <c r="AR32" s="504"/>
      <c r="AS32" s="504"/>
      <c r="AT32" s="505"/>
      <c r="AU32" s="55"/>
      <c r="AV32" s="55"/>
      <c r="AW32" s="55"/>
      <c r="AX32" s="55"/>
      <c r="AY32" s="55"/>
      <c r="AZ32" s="55"/>
      <c r="BA32" s="55"/>
      <c r="BB32" s="55"/>
      <c r="BC32" s="55"/>
      <c r="BD32" s="55"/>
      <c r="BE32" s="55"/>
      <c r="BF32" s="55"/>
      <c r="BG32" s="55"/>
      <c r="BH32" s="55"/>
      <c r="BI32" s="55"/>
      <c r="BJ32" s="55"/>
      <c r="BK32" s="55"/>
      <c r="BL32" s="55"/>
      <c r="BM32" s="55"/>
      <c r="BN32" s="55"/>
      <c r="BO32" s="55"/>
      <c r="BP32" s="55"/>
      <c r="BQ32" s="55"/>
      <c r="BR32" s="55"/>
      <c r="BS32" s="55"/>
      <c r="BT32" s="55"/>
      <c r="BU32" s="55"/>
      <c r="BV32" s="55"/>
      <c r="BW32" s="55"/>
      <c r="BX32" s="55"/>
    </row>
    <row r="33" spans="1:80" ht="15" customHeight="1" x14ac:dyDescent="0.25">
      <c r="A33" s="55"/>
      <c r="B33" s="423"/>
      <c r="C33" s="423"/>
      <c r="D33" s="424"/>
      <c r="E33" s="464"/>
      <c r="F33" s="465"/>
      <c r="G33" s="465"/>
      <c r="H33" s="465"/>
      <c r="I33" s="466"/>
      <c r="J33" s="39" t="str">
        <f>IF(AND('MAPA DE RIESGO'!$Z$58="Media",'MAPA DE RIESGO'!$AB$58="Leve"),CONCATENATE("R8C",'MAPA DE RIESGO'!$P$58),"")</f>
        <v/>
      </c>
      <c r="K33" s="40" t="str">
        <f>IF(AND('MAPA DE RIESGO'!$Z$59="Media",'MAPA DE RIESGO'!$AB$59="Leve"),CONCATENATE("R8C",'MAPA DE RIESGO'!$P$59),"")</f>
        <v/>
      </c>
      <c r="L33" s="40" t="str">
        <f>IF(AND('MAPA DE RIESGO'!$Z$60="Media",'MAPA DE RIESGO'!$AB$60="Leve"),CONCATENATE("R8C",'MAPA DE RIESGO'!$P$60),"")</f>
        <v/>
      </c>
      <c r="M33" s="40" t="str">
        <f>IF(AND('MAPA DE RIESGO'!$Z$61="Media",'MAPA DE RIESGO'!$AB$61="Leve"),CONCATENATE("R8C",'MAPA DE RIESGO'!$P$61),"")</f>
        <v/>
      </c>
      <c r="N33" s="40" t="str">
        <f>IF(AND('MAPA DE RIESGO'!$Z$62="Media",'MAPA DE RIESGO'!$AB$62="Leve"),CONCATENATE("R8C",'MAPA DE RIESGO'!$P$62),"")</f>
        <v/>
      </c>
      <c r="O33" s="41" t="str">
        <f>IF(AND('MAPA DE RIESGO'!$Z$63="Media",'MAPA DE RIESGO'!$AB$63="Leve"),CONCATENATE("R8C",'MAPA DE RIESGO'!$P$63),"")</f>
        <v/>
      </c>
      <c r="P33" s="39" t="str">
        <f>IF(AND('MAPA DE RIESGO'!$Z$58="Media",'MAPA DE RIESGO'!$AB$58="Menor"),CONCATENATE("R8C",'MAPA DE RIESGO'!$P$58),"")</f>
        <v/>
      </c>
      <c r="Q33" s="40" t="str">
        <f>IF(AND('MAPA DE RIESGO'!$Z$59="Media",'MAPA DE RIESGO'!$AB$59="Menor"),CONCATENATE("R8C",'MAPA DE RIESGO'!$P$59),"")</f>
        <v/>
      </c>
      <c r="R33" s="40" t="str">
        <f>IF(AND('MAPA DE RIESGO'!$Z$60="Media",'MAPA DE RIESGO'!$AB$60="Menor"),CONCATENATE("R8C",'MAPA DE RIESGO'!$P$60),"")</f>
        <v/>
      </c>
      <c r="S33" s="40" t="str">
        <f>IF(AND('MAPA DE RIESGO'!$Z$61="Media",'MAPA DE RIESGO'!$AB$61="Menor"),CONCATENATE("R8C",'MAPA DE RIESGO'!$P$61),"")</f>
        <v/>
      </c>
      <c r="T33" s="40" t="str">
        <f>IF(AND('MAPA DE RIESGO'!$Z$62="Media",'MAPA DE RIESGO'!$AB$62="Menor"),CONCATENATE("R8C",'MAPA DE RIESGO'!$P$62),"")</f>
        <v/>
      </c>
      <c r="U33" s="41" t="str">
        <f>IF(AND('MAPA DE RIESGO'!$Z$63="Media",'MAPA DE RIESGO'!$AB$63="Menor"),CONCATENATE("R8C",'MAPA DE RIESGO'!$P$63),"")</f>
        <v/>
      </c>
      <c r="V33" s="39" t="str">
        <f>IF(AND('MAPA DE RIESGO'!$Z$58="Media",'MAPA DE RIESGO'!$AB$58="Moderado"),CONCATENATE("R8C",'MAPA DE RIESGO'!$P$58),"")</f>
        <v/>
      </c>
      <c r="W33" s="40" t="str">
        <f>IF(AND('MAPA DE RIESGO'!$Z$59="Media",'MAPA DE RIESGO'!$AB$59="Moderado"),CONCATENATE("R8C",'MAPA DE RIESGO'!$P$59),"")</f>
        <v/>
      </c>
      <c r="X33" s="40" t="str">
        <f>IF(AND('MAPA DE RIESGO'!$Z$60="Media",'MAPA DE RIESGO'!$AB$60="Moderado"),CONCATENATE("R8C",'MAPA DE RIESGO'!$P$60),"")</f>
        <v/>
      </c>
      <c r="Y33" s="40" t="str">
        <f>IF(AND('MAPA DE RIESGO'!$Z$61="Media",'MAPA DE RIESGO'!$AB$61="Moderado"),CONCATENATE("R8C",'MAPA DE RIESGO'!$P$61),"")</f>
        <v/>
      </c>
      <c r="Z33" s="40" t="str">
        <f>IF(AND('MAPA DE RIESGO'!$Z$62="Media",'MAPA DE RIESGO'!$AB$62="Moderado"),CONCATENATE("R8C",'MAPA DE RIESGO'!$P$62),"")</f>
        <v/>
      </c>
      <c r="AA33" s="41" t="str">
        <f>IF(AND('MAPA DE RIESGO'!$Z$63="Media",'MAPA DE RIESGO'!$AB$63="Moderado"),CONCATENATE("R8C",'MAPA DE RIESGO'!$P$63),"")</f>
        <v/>
      </c>
      <c r="AB33" s="23" t="str">
        <f>IF(AND('MAPA DE RIESGO'!$Z$58="Media",'MAPA DE RIESGO'!$AB$58="Mayor"),CONCATENATE("R8C",'MAPA DE RIESGO'!$P$58),"")</f>
        <v/>
      </c>
      <c r="AC33" s="24" t="str">
        <f>IF(AND('MAPA DE RIESGO'!$Z$59="Media",'MAPA DE RIESGO'!$AB$59="Mayor"),CONCATENATE("R8C",'MAPA DE RIESGO'!$P$59),"")</f>
        <v/>
      </c>
      <c r="AD33" s="29" t="str">
        <f>IF(AND('MAPA DE RIESGO'!$Z$60="Media",'MAPA DE RIESGO'!$AB$60="Mayor"),CONCATENATE("R8C",'MAPA DE RIESGO'!$P$60),"")</f>
        <v/>
      </c>
      <c r="AE33" s="29" t="str">
        <f>IF(AND('MAPA DE RIESGO'!$Z$61="Media",'MAPA DE RIESGO'!$AB$61="Mayor"),CONCATENATE("R8C",'MAPA DE RIESGO'!$P$61),"")</f>
        <v/>
      </c>
      <c r="AF33" s="29" t="str">
        <f>IF(AND('MAPA DE RIESGO'!$Z$62="Media",'MAPA DE RIESGO'!$AB$62="Mayor"),CONCATENATE("R8C",'MAPA DE RIESGO'!$P$62),"")</f>
        <v/>
      </c>
      <c r="AG33" s="25" t="str">
        <f>IF(AND('MAPA DE RIESGO'!$Z$63="Media",'MAPA DE RIESGO'!$AB$63="Mayor"),CONCATENATE("R8C",'MAPA DE RIESGO'!$P$63),"")</f>
        <v/>
      </c>
      <c r="AH33" s="26" t="str">
        <f>IF(AND('MAPA DE RIESGO'!$Z$58="Media",'MAPA DE RIESGO'!$AB$58="Catastrófico"),CONCATENATE("R8C",'MAPA DE RIESGO'!$P$58),"")</f>
        <v/>
      </c>
      <c r="AI33" s="27" t="str">
        <f>IF(AND('MAPA DE RIESGO'!$Z$59="Media",'MAPA DE RIESGO'!$AB$59="Catastrófico"),CONCATENATE("R8C",'MAPA DE RIESGO'!$P$59),"")</f>
        <v/>
      </c>
      <c r="AJ33" s="27" t="str">
        <f>IF(AND('MAPA DE RIESGO'!$Z$60="Media",'MAPA DE RIESGO'!$AB$60="Catastrófico"),CONCATENATE("R8C",'MAPA DE RIESGO'!$P$60),"")</f>
        <v/>
      </c>
      <c r="AK33" s="27" t="str">
        <f>IF(AND('MAPA DE RIESGO'!$Z$61="Media",'MAPA DE RIESGO'!$AB$61="Catastrófico"),CONCATENATE("R8C",'MAPA DE RIESGO'!$P$61),"")</f>
        <v/>
      </c>
      <c r="AL33" s="27" t="str">
        <f>IF(AND('MAPA DE RIESGO'!$Z$62="Media",'MAPA DE RIESGO'!$AB$62="Catastrófico"),CONCATENATE("R8C",'MAPA DE RIESGO'!$P$62),"")</f>
        <v/>
      </c>
      <c r="AM33" s="28" t="str">
        <f>IF(AND('MAPA DE RIESGO'!$Z$63="Media",'MAPA DE RIESGO'!$AB$63="Catastrófico"),CONCATENATE("R8C",'MAPA DE RIESGO'!$P$63),"")</f>
        <v/>
      </c>
      <c r="AN33" s="55"/>
      <c r="AO33" s="503"/>
      <c r="AP33" s="504"/>
      <c r="AQ33" s="504"/>
      <c r="AR33" s="504"/>
      <c r="AS33" s="504"/>
      <c r="AT33" s="505"/>
      <c r="AU33" s="55"/>
      <c r="AV33" s="55"/>
      <c r="AW33" s="55"/>
      <c r="AX33" s="55"/>
      <c r="AY33" s="55"/>
      <c r="AZ33" s="55"/>
      <c r="BA33" s="55"/>
      <c r="BB33" s="55"/>
      <c r="BC33" s="55"/>
      <c r="BD33" s="55"/>
      <c r="BE33" s="55"/>
      <c r="BF33" s="55"/>
      <c r="BG33" s="55"/>
      <c r="BH33" s="55"/>
      <c r="BI33" s="55"/>
      <c r="BJ33" s="55"/>
      <c r="BK33" s="55"/>
      <c r="BL33" s="55"/>
      <c r="BM33" s="55"/>
      <c r="BN33" s="55"/>
      <c r="BO33" s="55"/>
      <c r="BP33" s="55"/>
      <c r="BQ33" s="55"/>
      <c r="BR33" s="55"/>
      <c r="BS33" s="55"/>
      <c r="BT33" s="55"/>
      <c r="BU33" s="55"/>
      <c r="BV33" s="55"/>
      <c r="BW33" s="55"/>
      <c r="BX33" s="55"/>
    </row>
    <row r="34" spans="1:80" ht="15" customHeight="1" x14ac:dyDescent="0.25">
      <c r="A34" s="55"/>
      <c r="B34" s="423"/>
      <c r="C34" s="423"/>
      <c r="D34" s="424"/>
      <c r="E34" s="464"/>
      <c r="F34" s="465"/>
      <c r="G34" s="465"/>
      <c r="H34" s="465"/>
      <c r="I34" s="466"/>
      <c r="J34" s="39" t="str">
        <f>IF(AND('MAPA DE RIESGO'!$Z$64="Media",'MAPA DE RIESGO'!$AB$64="Leve"),CONCATENATE("R9C",'MAPA DE RIESGO'!$P$64),"")</f>
        <v/>
      </c>
      <c r="K34" s="40" t="str">
        <f>IF(AND('MAPA DE RIESGO'!$Z$65="Media",'MAPA DE RIESGO'!$AB$65="Leve"),CONCATENATE("R9C",'MAPA DE RIESGO'!$P$65),"")</f>
        <v/>
      </c>
      <c r="L34" s="40" t="str">
        <f>IF(AND('MAPA DE RIESGO'!$Z$66="Media",'MAPA DE RIESGO'!$AB$66="Leve"),CONCATENATE("R9C",'MAPA DE RIESGO'!$P$66),"")</f>
        <v/>
      </c>
      <c r="M34" s="40" t="str">
        <f>IF(AND('MAPA DE RIESGO'!$Z$67="Media",'MAPA DE RIESGO'!$AB$67="Leve"),CONCATENATE("R9C",'MAPA DE RIESGO'!$P$67),"")</f>
        <v/>
      </c>
      <c r="N34" s="40" t="str">
        <f>IF(AND('MAPA DE RIESGO'!$Z$68="Media",'MAPA DE RIESGO'!$AB$68="Leve"),CONCATENATE("R9C",'MAPA DE RIESGO'!$P$68),"")</f>
        <v/>
      </c>
      <c r="O34" s="41" t="str">
        <f>IF(AND('MAPA DE RIESGO'!$Z$69="Media",'MAPA DE RIESGO'!$AB$69="Leve"),CONCATENATE("R9C",'MAPA DE RIESGO'!$P$69),"")</f>
        <v/>
      </c>
      <c r="P34" s="39" t="str">
        <f>IF(AND('MAPA DE RIESGO'!$Z$64="Media",'MAPA DE RIESGO'!$AB$64="Menor"),CONCATENATE("R9C",'MAPA DE RIESGO'!$P$64),"")</f>
        <v/>
      </c>
      <c r="Q34" s="40" t="str">
        <f>IF(AND('MAPA DE RIESGO'!$Z$65="Media",'MAPA DE RIESGO'!$AB$65="Menor"),CONCATENATE("R9C",'MAPA DE RIESGO'!$P$65),"")</f>
        <v/>
      </c>
      <c r="R34" s="40" t="str">
        <f>IF(AND('MAPA DE RIESGO'!$Z$66="Media",'MAPA DE RIESGO'!$AB$66="Menor"),CONCATENATE("R9C",'MAPA DE RIESGO'!$P$66),"")</f>
        <v/>
      </c>
      <c r="S34" s="40" t="str">
        <f>IF(AND('MAPA DE RIESGO'!$Z$67="Media",'MAPA DE RIESGO'!$AB$67="Menor"),CONCATENATE("R9C",'MAPA DE RIESGO'!$P$67),"")</f>
        <v/>
      </c>
      <c r="T34" s="40" t="str">
        <f>IF(AND('MAPA DE RIESGO'!$Z$68="Media",'MAPA DE RIESGO'!$AB$68="Menor"),CONCATENATE("R9C",'MAPA DE RIESGO'!$P$68),"")</f>
        <v/>
      </c>
      <c r="U34" s="41" t="str">
        <f>IF(AND('MAPA DE RIESGO'!$Z$69="Media",'MAPA DE RIESGO'!$AB$69="Menor"),CONCATENATE("R9C",'MAPA DE RIESGO'!$P$69),"")</f>
        <v/>
      </c>
      <c r="V34" s="39" t="str">
        <f>IF(AND('MAPA DE RIESGO'!$Z$64="Media",'MAPA DE RIESGO'!$AB$64="Moderado"),CONCATENATE("R9C",'MAPA DE RIESGO'!$P$64),"")</f>
        <v/>
      </c>
      <c r="W34" s="40" t="str">
        <f>IF(AND('MAPA DE RIESGO'!$Z$65="Media",'MAPA DE RIESGO'!$AB$65="Moderado"),CONCATENATE("R9C",'MAPA DE RIESGO'!$P$65),"")</f>
        <v/>
      </c>
      <c r="X34" s="40" t="str">
        <f>IF(AND('MAPA DE RIESGO'!$Z$66="Media",'MAPA DE RIESGO'!$AB$66="Moderado"),CONCATENATE("R9C",'MAPA DE RIESGO'!$P$66),"")</f>
        <v/>
      </c>
      <c r="Y34" s="40" t="str">
        <f>IF(AND('MAPA DE RIESGO'!$Z$67="Media",'MAPA DE RIESGO'!$AB$67="Moderado"),CONCATENATE("R9C",'MAPA DE RIESGO'!$P$67),"")</f>
        <v/>
      </c>
      <c r="Z34" s="40" t="str">
        <f>IF(AND('MAPA DE RIESGO'!$Z$68="Media",'MAPA DE RIESGO'!$AB$68="Moderado"),CONCATENATE("R9C",'MAPA DE RIESGO'!$P$68),"")</f>
        <v/>
      </c>
      <c r="AA34" s="41" t="str">
        <f>IF(AND('MAPA DE RIESGO'!$Z$69="Media",'MAPA DE RIESGO'!$AB$69="Moderado"),CONCATENATE("R9C",'MAPA DE RIESGO'!$P$69),"")</f>
        <v/>
      </c>
      <c r="AB34" s="23" t="str">
        <f>IF(AND('MAPA DE RIESGO'!$Z$64="Media",'MAPA DE RIESGO'!$AB$64="Mayor"),CONCATENATE("R9C",'MAPA DE RIESGO'!$P$64),"")</f>
        <v/>
      </c>
      <c r="AC34" s="24" t="str">
        <f>IF(AND('MAPA DE RIESGO'!$Z$65="Media",'MAPA DE RIESGO'!$AB$65="Mayor"),CONCATENATE("R9C",'MAPA DE RIESGO'!$P$65),"")</f>
        <v/>
      </c>
      <c r="AD34" s="29" t="str">
        <f>IF(AND('MAPA DE RIESGO'!$Z$66="Media",'MAPA DE RIESGO'!$AB$66="Mayor"),CONCATENATE("R9C",'MAPA DE RIESGO'!$P$66),"")</f>
        <v/>
      </c>
      <c r="AE34" s="29" t="str">
        <f>IF(AND('MAPA DE RIESGO'!$Z$67="Media",'MAPA DE RIESGO'!$AB$67="Mayor"),CONCATENATE("R9C",'MAPA DE RIESGO'!$P$67),"")</f>
        <v/>
      </c>
      <c r="AF34" s="29" t="str">
        <f>IF(AND('MAPA DE RIESGO'!$Z$68="Media",'MAPA DE RIESGO'!$AB$68="Mayor"),CONCATENATE("R9C",'MAPA DE RIESGO'!$P$68),"")</f>
        <v/>
      </c>
      <c r="AG34" s="25" t="str">
        <f>IF(AND('MAPA DE RIESGO'!$Z$69="Media",'MAPA DE RIESGO'!$AB$69="Mayor"),CONCATENATE("R9C",'MAPA DE RIESGO'!$P$69),"")</f>
        <v/>
      </c>
      <c r="AH34" s="26" t="str">
        <f>IF(AND('MAPA DE RIESGO'!$Z$64="Media",'MAPA DE RIESGO'!$AB$64="Catastrófico"),CONCATENATE("R9C",'MAPA DE RIESGO'!$P$64),"")</f>
        <v/>
      </c>
      <c r="AI34" s="27" t="str">
        <f>IF(AND('MAPA DE RIESGO'!$Z$65="Media",'MAPA DE RIESGO'!$AB$65="Catastrófico"),CONCATENATE("R9C",'MAPA DE RIESGO'!$P$65),"")</f>
        <v/>
      </c>
      <c r="AJ34" s="27" t="str">
        <f>IF(AND('MAPA DE RIESGO'!$Z$66="Media",'MAPA DE RIESGO'!$AB$66="Catastrófico"),CONCATENATE("R9C",'MAPA DE RIESGO'!$P$66),"")</f>
        <v/>
      </c>
      <c r="AK34" s="27" t="str">
        <f>IF(AND('MAPA DE RIESGO'!$Z$67="Media",'MAPA DE RIESGO'!$AB$67="Catastrófico"),CONCATENATE("R9C",'MAPA DE RIESGO'!$P$67),"")</f>
        <v/>
      </c>
      <c r="AL34" s="27" t="str">
        <f>IF(AND('MAPA DE RIESGO'!$Z$68="Media",'MAPA DE RIESGO'!$AB$68="Catastrófico"),CONCATENATE("R9C",'MAPA DE RIESGO'!$P$68),"")</f>
        <v/>
      </c>
      <c r="AM34" s="28" t="str">
        <f>IF(AND('MAPA DE RIESGO'!$Z$69="Media",'MAPA DE RIESGO'!$AB$69="Catastrófico"),CONCATENATE("R9C",'MAPA DE RIESGO'!$P$69),"")</f>
        <v/>
      </c>
      <c r="AN34" s="55"/>
      <c r="AO34" s="503"/>
      <c r="AP34" s="504"/>
      <c r="AQ34" s="504"/>
      <c r="AR34" s="504"/>
      <c r="AS34" s="504"/>
      <c r="AT34" s="505"/>
      <c r="AU34" s="55"/>
      <c r="AV34" s="55"/>
      <c r="AW34" s="55"/>
      <c r="AX34" s="55"/>
      <c r="AY34" s="55"/>
      <c r="AZ34" s="55"/>
      <c r="BA34" s="55"/>
      <c r="BB34" s="55"/>
      <c r="BC34" s="55"/>
      <c r="BD34" s="55"/>
      <c r="BE34" s="55"/>
      <c r="BF34" s="55"/>
      <c r="BG34" s="55"/>
      <c r="BH34" s="55"/>
      <c r="BI34" s="55"/>
      <c r="BJ34" s="55"/>
      <c r="BK34" s="55"/>
      <c r="BL34" s="55"/>
      <c r="BM34" s="55"/>
      <c r="BN34" s="55"/>
      <c r="BO34" s="55"/>
      <c r="BP34" s="55"/>
      <c r="BQ34" s="55"/>
      <c r="BR34" s="55"/>
      <c r="BS34" s="55"/>
      <c r="BT34" s="55"/>
      <c r="BU34" s="55"/>
      <c r="BV34" s="55"/>
      <c r="BW34" s="55"/>
      <c r="BX34" s="55"/>
    </row>
    <row r="35" spans="1:80" ht="15.75" customHeight="1" thickBot="1" x14ac:dyDescent="0.3">
      <c r="A35" s="55"/>
      <c r="B35" s="423"/>
      <c r="C35" s="423"/>
      <c r="D35" s="424"/>
      <c r="E35" s="467"/>
      <c r="F35" s="468"/>
      <c r="G35" s="468"/>
      <c r="H35" s="468"/>
      <c r="I35" s="469"/>
      <c r="J35" s="39" t="str">
        <f>IF(AND('MAPA DE RIESGO'!$Z$70="Media",'MAPA DE RIESGO'!$AB$70="Leve"),CONCATENATE("R10C",'MAPA DE RIESGO'!$P$70),"")</f>
        <v/>
      </c>
      <c r="K35" s="40" t="str">
        <f>IF(AND('MAPA DE RIESGO'!$Z$71="Media",'MAPA DE RIESGO'!$AB$71="Leve"),CONCATENATE("R10C",'MAPA DE RIESGO'!$P$71),"")</f>
        <v/>
      </c>
      <c r="L35" s="40" t="str">
        <f>IF(AND('MAPA DE RIESGO'!$Z$72="Media",'MAPA DE RIESGO'!$AB$72="Leve"),CONCATENATE("R10C",'MAPA DE RIESGO'!$P$72),"")</f>
        <v/>
      </c>
      <c r="M35" s="40" t="str">
        <f>IF(AND('MAPA DE RIESGO'!$Z$73="Media",'MAPA DE RIESGO'!$AB$73="Leve"),CONCATENATE("R10C",'MAPA DE RIESGO'!$P$73),"")</f>
        <v/>
      </c>
      <c r="N35" s="40" t="str">
        <f>IF(AND('MAPA DE RIESGO'!$Z$74="Media",'MAPA DE RIESGO'!$AB$74="Leve"),CONCATENATE("R10C",'MAPA DE RIESGO'!$P$74),"")</f>
        <v/>
      </c>
      <c r="O35" s="41" t="str">
        <f>IF(AND('MAPA DE RIESGO'!$Z$75="Media",'MAPA DE RIESGO'!$AB$75="Leve"),CONCATENATE("R10C",'MAPA DE RIESGO'!$P$75),"")</f>
        <v/>
      </c>
      <c r="P35" s="39" t="str">
        <f>IF(AND('MAPA DE RIESGO'!$Z$70="Media",'MAPA DE RIESGO'!$AB$70="Menor"),CONCATENATE("R10C",'MAPA DE RIESGO'!$P$70),"")</f>
        <v/>
      </c>
      <c r="Q35" s="40" t="str">
        <f>IF(AND('MAPA DE RIESGO'!$Z$71="Media",'MAPA DE RIESGO'!$AB$71="Menor"),CONCATENATE("R10C",'MAPA DE RIESGO'!$P$71),"")</f>
        <v/>
      </c>
      <c r="R35" s="40" t="str">
        <f>IF(AND('MAPA DE RIESGO'!$Z$72="Media",'MAPA DE RIESGO'!$AB$72="Menor"),CONCATENATE("R10C",'MAPA DE RIESGO'!$P$72),"")</f>
        <v/>
      </c>
      <c r="S35" s="40" t="str">
        <f>IF(AND('MAPA DE RIESGO'!$Z$73="Media",'MAPA DE RIESGO'!$AB$73="Menor"),CONCATENATE("R10C",'MAPA DE RIESGO'!$P$73),"")</f>
        <v/>
      </c>
      <c r="T35" s="40" t="str">
        <f>IF(AND('MAPA DE RIESGO'!$Z$74="Media",'MAPA DE RIESGO'!$AB$74="Menor"),CONCATENATE("R10C",'MAPA DE RIESGO'!$P$74),"")</f>
        <v/>
      </c>
      <c r="U35" s="41" t="str">
        <f>IF(AND('MAPA DE RIESGO'!$Z$75="Media",'MAPA DE RIESGO'!$AB$75="Menor"),CONCATENATE("R10C",'MAPA DE RIESGO'!$P$75),"")</f>
        <v/>
      </c>
      <c r="V35" s="39" t="str">
        <f>IF(AND('MAPA DE RIESGO'!$Z$70="Media",'MAPA DE RIESGO'!$AB$70="Moderado"),CONCATENATE("R10C",'MAPA DE RIESGO'!$P$70),"")</f>
        <v/>
      </c>
      <c r="W35" s="40" t="str">
        <f>IF(AND('MAPA DE RIESGO'!$Z$71="Media",'MAPA DE RIESGO'!$AB$71="Moderado"),CONCATENATE("R10C",'MAPA DE RIESGO'!$P$71),"")</f>
        <v/>
      </c>
      <c r="X35" s="40" t="str">
        <f>IF(AND('MAPA DE RIESGO'!$Z$72="Media",'MAPA DE RIESGO'!$AB$72="Moderado"),CONCATENATE("R10C",'MAPA DE RIESGO'!$P$72),"")</f>
        <v/>
      </c>
      <c r="Y35" s="40" t="str">
        <f>IF(AND('MAPA DE RIESGO'!$Z$73="Media",'MAPA DE RIESGO'!$AB$73="Moderado"),CONCATENATE("R10C",'MAPA DE RIESGO'!$P$73),"")</f>
        <v/>
      </c>
      <c r="Z35" s="40" t="str">
        <f>IF(AND('MAPA DE RIESGO'!$Z$74="Media",'MAPA DE RIESGO'!$AB$74="Moderado"),CONCATENATE("R10C",'MAPA DE RIESGO'!$P$74),"")</f>
        <v/>
      </c>
      <c r="AA35" s="41" t="str">
        <f>IF(AND('MAPA DE RIESGO'!$Z$75="Media",'MAPA DE RIESGO'!$AB$75="Moderado"),CONCATENATE("R10C",'MAPA DE RIESGO'!$P$75),"")</f>
        <v/>
      </c>
      <c r="AB35" s="30" t="str">
        <f>IF(AND('MAPA DE RIESGO'!$Z$70="Media",'MAPA DE RIESGO'!$AB$70="Mayor"),CONCATENATE("R10C",'MAPA DE RIESGO'!$P$70),"")</f>
        <v/>
      </c>
      <c r="AC35" s="31" t="str">
        <f>IF(AND('MAPA DE RIESGO'!$Z$71="Media",'MAPA DE RIESGO'!$AB$71="Mayor"),CONCATENATE("R10C",'MAPA DE RIESGO'!$P$71),"")</f>
        <v/>
      </c>
      <c r="AD35" s="31" t="str">
        <f>IF(AND('MAPA DE RIESGO'!$Z$72="Media",'MAPA DE RIESGO'!$AB$72="Mayor"),CONCATENATE("R10C",'MAPA DE RIESGO'!$P$72),"")</f>
        <v/>
      </c>
      <c r="AE35" s="31" t="str">
        <f>IF(AND('MAPA DE RIESGO'!$Z$73="Media",'MAPA DE RIESGO'!$AB$73="Mayor"),CONCATENATE("R10C",'MAPA DE RIESGO'!$P$73),"")</f>
        <v/>
      </c>
      <c r="AF35" s="31" t="str">
        <f>IF(AND('MAPA DE RIESGO'!$Z$74="Media",'MAPA DE RIESGO'!$AB$74="Mayor"),CONCATENATE("R10C",'MAPA DE RIESGO'!$P$74),"")</f>
        <v/>
      </c>
      <c r="AG35" s="32" t="str">
        <f>IF(AND('MAPA DE RIESGO'!$Z$75="Media",'MAPA DE RIESGO'!$AB$75="Mayor"),CONCATENATE("R10C",'MAPA DE RIESGO'!$P$75),"")</f>
        <v/>
      </c>
      <c r="AH35" s="33" t="str">
        <f>IF(AND('MAPA DE RIESGO'!$Z$70="Media",'MAPA DE RIESGO'!$AB$70="Catastrófico"),CONCATENATE("R10C",'MAPA DE RIESGO'!$P$70),"")</f>
        <v/>
      </c>
      <c r="AI35" s="34" t="str">
        <f>IF(AND('MAPA DE RIESGO'!$Z$71="Media",'MAPA DE RIESGO'!$AB$71="Catastrófico"),CONCATENATE("R10C",'MAPA DE RIESGO'!$P$71),"")</f>
        <v/>
      </c>
      <c r="AJ35" s="34" t="str">
        <f>IF(AND('MAPA DE RIESGO'!$Z$72="Media",'MAPA DE RIESGO'!$AB$72="Catastrófico"),CONCATENATE("R10C",'MAPA DE RIESGO'!$P$72),"")</f>
        <v/>
      </c>
      <c r="AK35" s="34" t="str">
        <f>IF(AND('MAPA DE RIESGO'!$Z$73="Media",'MAPA DE RIESGO'!$AB$73="Catastrófico"),CONCATENATE("R10C",'MAPA DE RIESGO'!$P$73),"")</f>
        <v/>
      </c>
      <c r="AL35" s="34" t="str">
        <f>IF(AND('MAPA DE RIESGO'!$Z$74="Media",'MAPA DE RIESGO'!$AB$74="Catastrófico"),CONCATENATE("R10C",'MAPA DE RIESGO'!$P$74),"")</f>
        <v/>
      </c>
      <c r="AM35" s="35" t="str">
        <f>IF(AND('MAPA DE RIESGO'!$Z$75="Media",'MAPA DE RIESGO'!$AB$75="Catastrófico"),CONCATENATE("R10C",'MAPA DE RIESGO'!$P$75),"")</f>
        <v/>
      </c>
      <c r="AN35" s="55"/>
      <c r="AO35" s="506"/>
      <c r="AP35" s="507"/>
      <c r="AQ35" s="507"/>
      <c r="AR35" s="507"/>
      <c r="AS35" s="507"/>
      <c r="AT35" s="508"/>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row>
    <row r="36" spans="1:80" ht="15" customHeight="1" x14ac:dyDescent="0.25">
      <c r="A36" s="55"/>
      <c r="B36" s="423"/>
      <c r="C36" s="423"/>
      <c r="D36" s="424"/>
      <c r="E36" s="461" t="s">
        <v>105</v>
      </c>
      <c r="F36" s="462"/>
      <c r="G36" s="462"/>
      <c r="H36" s="462"/>
      <c r="I36" s="462"/>
      <c r="J36" s="45" t="str">
        <f ca="1">IF(AND('MAPA DE RIESGO'!$Z$16="Baja",'MAPA DE RIESGO'!$AB$16="Leve"),CONCATENATE("R1C",'MAPA DE RIESGO'!$P$16),"")</f>
        <v/>
      </c>
      <c r="K36" s="46" t="str">
        <f ca="1">IF(AND('MAPA DE RIESGO'!$Z$17="Baja",'MAPA DE RIESGO'!$AB$17="Leve"),CONCATENATE("R1C",'MAPA DE RIESGO'!$P$17),"")</f>
        <v/>
      </c>
      <c r="L36" s="46" t="str">
        <f>IF(AND('MAPA DE RIESGO'!$Z$18="Baja",'MAPA DE RIESGO'!$AB$18="Leve"),CONCATENATE("R1C",'MAPA DE RIESGO'!$P$18),"")</f>
        <v/>
      </c>
      <c r="M36" s="46" t="str">
        <f>IF(AND('MAPA DE RIESGO'!$Z$19="Baja",'MAPA DE RIESGO'!$AB$19="Leve"),CONCATENATE("R1C",'MAPA DE RIESGO'!$P$19),"")</f>
        <v/>
      </c>
      <c r="N36" s="46" t="str">
        <f>IF(AND('MAPA DE RIESGO'!$Z$20="Baja",'MAPA DE RIESGO'!$AB$20="Leve"),CONCATENATE("R1C",'MAPA DE RIESGO'!$P$20),"")</f>
        <v/>
      </c>
      <c r="O36" s="47" t="str">
        <f>IF(AND('MAPA DE RIESGO'!$Z$21="Baja",'MAPA DE RIESGO'!$AB$21="Leve"),CONCATENATE("R1C",'MAPA DE RIESGO'!$P$21),"")</f>
        <v/>
      </c>
      <c r="P36" s="36" t="str">
        <f ca="1">IF(AND('MAPA DE RIESGO'!$Z$16="Baja",'MAPA DE RIESGO'!$AB$16="Menor"),CONCATENATE("R1C",'MAPA DE RIESGO'!$P$16),"")</f>
        <v/>
      </c>
      <c r="Q36" s="37" t="str">
        <f ca="1">IF(AND('MAPA DE RIESGO'!$Z$17="Baja",'MAPA DE RIESGO'!$AB$17="Menor"),CONCATENATE("R1C",'MAPA DE RIESGO'!$P$17),"")</f>
        <v/>
      </c>
      <c r="R36" s="37" t="str">
        <f>IF(AND('MAPA DE RIESGO'!$Z$18="Baja",'MAPA DE RIESGO'!$AB$18="Menor"),CONCATENATE("R1C",'MAPA DE RIESGO'!$P$18),"")</f>
        <v/>
      </c>
      <c r="S36" s="37" t="str">
        <f>IF(AND('MAPA DE RIESGO'!$Z$19="Baja",'MAPA DE RIESGO'!$AB$19="Menor"),CONCATENATE("R1C",'MAPA DE RIESGO'!$P$19),"")</f>
        <v/>
      </c>
      <c r="T36" s="37" t="str">
        <f>IF(AND('MAPA DE RIESGO'!$Z$20="Baja",'MAPA DE RIESGO'!$AB$20="Menor"),CONCATENATE("R1C",'MAPA DE RIESGO'!$P$20),"")</f>
        <v/>
      </c>
      <c r="U36" s="38" t="str">
        <f>IF(AND('MAPA DE RIESGO'!$Z$21="Baja",'MAPA DE RIESGO'!$AB$21="Menor"),CONCATENATE("R1C",'MAPA DE RIESGO'!$P$21),"")</f>
        <v/>
      </c>
      <c r="V36" s="36" t="str">
        <f ca="1">IF(AND('MAPA DE RIESGO'!$Z$16="Baja",'MAPA DE RIESGO'!$AB$16="Moderado"),CONCATENATE("R1C",'MAPA DE RIESGO'!$P$16),"")</f>
        <v>R1C1</v>
      </c>
      <c r="W36" s="37" t="str">
        <f ca="1">IF(AND('MAPA DE RIESGO'!$Z$17="Baja",'MAPA DE RIESGO'!$AB$17="Moderado"),CONCATENATE("R1C",'MAPA DE RIESGO'!$P$17),"")</f>
        <v>R1C2</v>
      </c>
      <c r="X36" s="37" t="str">
        <f>IF(AND('MAPA DE RIESGO'!$Z$18="Baja",'MAPA DE RIESGO'!$AB$18="Moderado"),CONCATENATE("R1C",'MAPA DE RIESGO'!$P$18),"")</f>
        <v/>
      </c>
      <c r="Y36" s="37" t="str">
        <f>IF(AND('MAPA DE RIESGO'!$Z$19="Baja",'MAPA DE RIESGO'!$AB$19="Moderado"),CONCATENATE("R1C",'MAPA DE RIESGO'!$P$19),"")</f>
        <v/>
      </c>
      <c r="Z36" s="37" t="str">
        <f>IF(AND('MAPA DE RIESGO'!$Z$20="Baja",'MAPA DE RIESGO'!$AB$20="Moderado"),CONCATENATE("R1C",'MAPA DE RIESGO'!$P$20),"")</f>
        <v/>
      </c>
      <c r="AA36" s="38" t="str">
        <f>IF(AND('MAPA DE RIESGO'!$Z$21="Baja",'MAPA DE RIESGO'!$AB$21="Moderado"),CONCATENATE("R1C",'MAPA DE RIESGO'!$P$21),"")</f>
        <v/>
      </c>
      <c r="AB36" s="106" t="str">
        <f ca="1">IF(AND('MAPA DE RIESGO'!$Z$16="Baja",'MAPA DE RIESGO'!$AB$16="Mayor"),CONCATENATE("R1C",'MAPA DE RIESGO'!$P$16),"")</f>
        <v/>
      </c>
      <c r="AC36" s="18" t="str">
        <f ca="1">IF(AND('MAPA DE RIESGO'!$Z$17="Baja",'MAPA DE RIESGO'!$AB$17="Mayor"),CONCATENATE("R1C",'MAPA DE RIESGO'!$P$17),"")</f>
        <v/>
      </c>
      <c r="AD36" s="18" t="str">
        <f>IF(AND('MAPA DE RIESGO'!$Z$18="Baja",'MAPA DE RIESGO'!$AB$18="Mayor"),CONCATENATE("R1C",'MAPA DE RIESGO'!$P$18),"")</f>
        <v/>
      </c>
      <c r="AE36" s="18" t="str">
        <f>IF(AND('MAPA DE RIESGO'!$Z$19="Baja",'MAPA DE RIESGO'!$AB$19="Mayor"),CONCATENATE("R1C",'MAPA DE RIESGO'!$P$19),"")</f>
        <v/>
      </c>
      <c r="AF36" s="18" t="str">
        <f>IF(AND('MAPA DE RIESGO'!$Z$20="Baja",'MAPA DE RIESGO'!$AB$20="Mayor"),CONCATENATE("R1C",'MAPA DE RIESGO'!$P$20),"")</f>
        <v/>
      </c>
      <c r="AG36" s="19" t="str">
        <f>IF(AND('MAPA DE RIESGO'!$Z$21="Baja",'MAPA DE RIESGO'!$AB$21="Mayor"),CONCATENATE("R1C",'MAPA DE RIESGO'!$P$21),"")</f>
        <v/>
      </c>
      <c r="AH36" s="20" t="str">
        <f ca="1">IF(AND('MAPA DE RIESGO'!$Z$16="Baja",'MAPA DE RIESGO'!$AB$16="Catastrófico"),CONCATENATE("R1C",'MAPA DE RIESGO'!$P$16),"")</f>
        <v/>
      </c>
      <c r="AI36" s="21" t="str">
        <f ca="1">IF(AND('MAPA DE RIESGO'!$Z$17="Baja",'MAPA DE RIESGO'!$AB$17="Catastrófico"),CONCATENATE("R1C",'MAPA DE RIESGO'!$P$17),"")</f>
        <v/>
      </c>
      <c r="AJ36" s="21" t="str">
        <f>IF(AND('MAPA DE RIESGO'!$Z$18="Baja",'MAPA DE RIESGO'!$AB$18="Catastrófico"),CONCATENATE("R1C",'MAPA DE RIESGO'!$P$18),"")</f>
        <v/>
      </c>
      <c r="AK36" s="21" t="str">
        <f>IF(AND('MAPA DE RIESGO'!$Z$19="Baja",'MAPA DE RIESGO'!$AB$19="Catastrófico"),CONCATENATE("R1C",'MAPA DE RIESGO'!$P$19),"")</f>
        <v/>
      </c>
      <c r="AL36" s="21" t="str">
        <f>IF(AND('MAPA DE RIESGO'!$Z$20="Baja",'MAPA DE RIESGO'!$AB$20="Catastrófico"),CONCATENATE("R1C",'MAPA DE RIESGO'!$P$20),"")</f>
        <v/>
      </c>
      <c r="AM36" s="22" t="str">
        <f>IF(AND('MAPA DE RIESGO'!$Z$21="Baja",'MAPA DE RIESGO'!$AB$21="Catastrófico"),CONCATENATE("R1C",'MAPA DE RIESGO'!$P$21),"")</f>
        <v/>
      </c>
      <c r="AN36" s="55"/>
      <c r="AO36" s="491" t="s">
        <v>74</v>
      </c>
      <c r="AP36" s="492"/>
      <c r="AQ36" s="492"/>
      <c r="AR36" s="492"/>
      <c r="AS36" s="492"/>
      <c r="AT36" s="493"/>
      <c r="AU36" s="55"/>
      <c r="AV36" s="55"/>
      <c r="AW36" s="55"/>
      <c r="AX36" s="55"/>
      <c r="AY36" s="55"/>
      <c r="AZ36" s="55"/>
      <c r="BA36" s="55"/>
      <c r="BB36" s="55"/>
      <c r="BC36" s="55"/>
      <c r="BD36" s="55"/>
      <c r="BE36" s="55"/>
      <c r="BF36" s="55"/>
      <c r="BG36" s="55"/>
      <c r="BH36" s="55"/>
      <c r="BI36" s="55"/>
      <c r="BJ36" s="55"/>
      <c r="BK36" s="55"/>
      <c r="BL36" s="55"/>
      <c r="BM36" s="55"/>
      <c r="BN36" s="55"/>
      <c r="BO36" s="55"/>
      <c r="BP36" s="55"/>
      <c r="BQ36" s="55"/>
      <c r="BR36" s="55"/>
      <c r="BS36" s="55"/>
      <c r="BT36" s="55"/>
      <c r="BU36" s="55"/>
      <c r="BV36" s="55"/>
      <c r="BW36" s="55"/>
      <c r="BX36" s="55"/>
    </row>
    <row r="37" spans="1:80" ht="15" customHeight="1" x14ac:dyDescent="0.25">
      <c r="A37" s="55"/>
      <c r="B37" s="423"/>
      <c r="C37" s="423"/>
      <c r="D37" s="424"/>
      <c r="E37" s="480"/>
      <c r="F37" s="481"/>
      <c r="G37" s="481"/>
      <c r="H37" s="481"/>
      <c r="I37" s="481"/>
      <c r="J37" s="48" t="str">
        <f ca="1">IF(AND('MAPA DE RIESGO'!$Z$22="Baja",'MAPA DE RIESGO'!$AB$22="Leve"),CONCATENATE("R2C",'MAPA DE RIESGO'!$P$22),"")</f>
        <v/>
      </c>
      <c r="K37" s="49" t="str">
        <f>IF(AND('MAPA DE RIESGO'!$Z$23="Baja",'MAPA DE RIESGO'!$AB$23="Leve"),CONCATENATE("R2C",'MAPA DE RIESGO'!$P$23),"")</f>
        <v/>
      </c>
      <c r="L37" s="49" t="str">
        <f>IF(AND('MAPA DE RIESGO'!$Z$24="Baja",'MAPA DE RIESGO'!$AB$24="Leve"),CONCATENATE("R2C",'MAPA DE RIESGO'!$P$24),"")</f>
        <v/>
      </c>
      <c r="M37" s="49" t="str">
        <f>IF(AND('MAPA DE RIESGO'!$Z$25="Baja",'MAPA DE RIESGO'!$AB$25="Leve"),CONCATENATE("R2C",'MAPA DE RIESGO'!$P$25),"")</f>
        <v/>
      </c>
      <c r="N37" s="49" t="str">
        <f>IF(AND('MAPA DE RIESGO'!$Z$26="Baja",'MAPA DE RIESGO'!$AB$26="Leve"),CONCATENATE("R2C",'MAPA DE RIESGO'!$P$26),"")</f>
        <v/>
      </c>
      <c r="O37" s="50" t="str">
        <f>IF(AND('MAPA DE RIESGO'!$Z$27="Baja",'MAPA DE RIESGO'!$AB$27="Leve"),CONCATENATE("R2C",'MAPA DE RIESGO'!$P$27),"")</f>
        <v/>
      </c>
      <c r="P37" s="39" t="str">
        <f ca="1">IF(AND('MAPA DE RIESGO'!$Z$22="Baja",'MAPA DE RIESGO'!$AB$22="Menor"),CONCATENATE("R2C",'MAPA DE RIESGO'!$P$22),"")</f>
        <v/>
      </c>
      <c r="Q37" s="40" t="str">
        <f>IF(AND('MAPA DE RIESGO'!$Z$23="Baja",'MAPA DE RIESGO'!$AB$23="Menor"),CONCATENATE("R2C",'MAPA DE RIESGO'!$P$23),"")</f>
        <v/>
      </c>
      <c r="R37" s="40" t="str">
        <f>IF(AND('MAPA DE RIESGO'!$Z$24="Baja",'MAPA DE RIESGO'!$AB$24="Menor"),CONCATENATE("R2C",'MAPA DE RIESGO'!$P$24),"")</f>
        <v/>
      </c>
      <c r="S37" s="40" t="str">
        <f>IF(AND('MAPA DE RIESGO'!$Z$25="Baja",'MAPA DE RIESGO'!$AB$25="Menor"),CONCATENATE("R2C",'MAPA DE RIESGO'!$P$25),"")</f>
        <v/>
      </c>
      <c r="T37" s="40" t="str">
        <f>IF(AND('MAPA DE RIESGO'!$Z$26="Baja",'MAPA DE RIESGO'!$AB$26="Menor"),CONCATENATE("R2C",'MAPA DE RIESGO'!$P$26),"")</f>
        <v/>
      </c>
      <c r="U37" s="41" t="str">
        <f>IF(AND('MAPA DE RIESGO'!$Z$27="Baja",'MAPA DE RIESGO'!$AB$27="Menor"),CONCATENATE("R2C",'MAPA DE RIESGO'!$P$27),"")</f>
        <v/>
      </c>
      <c r="V37" s="39" t="str">
        <f ca="1">IF(AND('MAPA DE RIESGO'!$Z$22="Baja",'MAPA DE RIESGO'!$AB$22="Moderado"),CONCATENATE("R2C",'MAPA DE RIESGO'!$P$22),"")</f>
        <v>R2C1</v>
      </c>
      <c r="W37" s="40" t="str">
        <f>IF(AND('MAPA DE RIESGO'!$Z$23="Baja",'MAPA DE RIESGO'!$AB$23="Moderado"),CONCATENATE("R2C",'MAPA DE RIESGO'!$P$23),"")</f>
        <v/>
      </c>
      <c r="X37" s="40" t="str">
        <f>IF(AND('MAPA DE RIESGO'!$Z$24="Baja",'MAPA DE RIESGO'!$AB$24="Moderado"),CONCATENATE("R2C",'MAPA DE RIESGO'!$P$24),"")</f>
        <v/>
      </c>
      <c r="Y37" s="40" t="str">
        <f>IF(AND('MAPA DE RIESGO'!$Z$25="Baja",'MAPA DE RIESGO'!$AB$25="Moderado"),CONCATENATE("R2C",'MAPA DE RIESGO'!$P$25),"")</f>
        <v/>
      </c>
      <c r="Z37" s="40" t="str">
        <f>IF(AND('MAPA DE RIESGO'!$Z$26="Baja",'MAPA DE RIESGO'!$AB$26="Moderado"),CONCATENATE("R2C",'MAPA DE RIESGO'!$P$26),"")</f>
        <v/>
      </c>
      <c r="AA37" s="41" t="str">
        <f>IF(AND('MAPA DE RIESGO'!$Z$27="Baja",'MAPA DE RIESGO'!$AB$27="Moderado"),CONCATENATE("R2C",'MAPA DE RIESGO'!$P$27),"")</f>
        <v/>
      </c>
      <c r="AB37" s="23" t="str">
        <f ca="1">IF(AND('MAPA DE RIESGO'!$Z$22="Baja",'MAPA DE RIESGO'!$AB$22="Mayor"),CONCATENATE("R2C",'MAPA DE RIESGO'!$P$22),"")</f>
        <v/>
      </c>
      <c r="AC37" s="24" t="str">
        <f>IF(AND('MAPA DE RIESGO'!$Z$23="Baja",'MAPA DE RIESGO'!$AB$23="Mayor"),CONCATENATE("R2C",'MAPA DE RIESGO'!$P$23),"")</f>
        <v/>
      </c>
      <c r="AD37" s="24" t="str">
        <f>IF(AND('MAPA DE RIESGO'!$Z$24="Baja",'MAPA DE RIESGO'!$AB$24="Mayor"),CONCATENATE("R2C",'MAPA DE RIESGO'!$P$24),"")</f>
        <v/>
      </c>
      <c r="AE37" s="24" t="str">
        <f>IF(AND('MAPA DE RIESGO'!$Z$25="Baja",'MAPA DE RIESGO'!$AB$25="Mayor"),CONCATENATE("R2C",'MAPA DE RIESGO'!$P$25),"")</f>
        <v/>
      </c>
      <c r="AF37" s="24" t="str">
        <f>IF(AND('MAPA DE RIESGO'!$Z$26="Baja",'MAPA DE RIESGO'!$AB$26="Mayor"),CONCATENATE("R2C",'MAPA DE RIESGO'!$P$26),"")</f>
        <v/>
      </c>
      <c r="AG37" s="25" t="str">
        <f>IF(AND('MAPA DE RIESGO'!$Z$27="Baja",'MAPA DE RIESGO'!$AB$27="Mayor"),CONCATENATE("R2C",'MAPA DE RIESGO'!$P$27),"")</f>
        <v/>
      </c>
      <c r="AH37" s="26" t="str">
        <f ca="1">IF(AND('MAPA DE RIESGO'!$Z$22="Baja",'MAPA DE RIESGO'!$AB$22="Catastrófico"),CONCATENATE("R2C",'MAPA DE RIESGO'!$P$22),"")</f>
        <v/>
      </c>
      <c r="AI37" s="27" t="str">
        <f>IF(AND('MAPA DE RIESGO'!$Z$23="Baja",'MAPA DE RIESGO'!$AB$23="Catastrófico"),CONCATENATE("R2C",'MAPA DE RIESGO'!$P$23),"")</f>
        <v/>
      </c>
      <c r="AJ37" s="27" t="str">
        <f>IF(AND('MAPA DE RIESGO'!$Z$24="Baja",'MAPA DE RIESGO'!$AB$24="Catastrófico"),CONCATENATE("R2C",'MAPA DE RIESGO'!$P$24),"")</f>
        <v/>
      </c>
      <c r="AK37" s="27" t="str">
        <f>IF(AND('MAPA DE RIESGO'!$Z$25="Baja",'MAPA DE RIESGO'!$AB$25="Catastrófico"),CONCATENATE("R2C",'MAPA DE RIESGO'!$P$25),"")</f>
        <v/>
      </c>
      <c r="AL37" s="27" t="str">
        <f>IF(AND('MAPA DE RIESGO'!$Z$26="Baja",'MAPA DE RIESGO'!$AB$26="Catastrófico"),CONCATENATE("R2C",'MAPA DE RIESGO'!$P$26),"")</f>
        <v/>
      </c>
      <c r="AM37" s="28" t="str">
        <f>IF(AND('MAPA DE RIESGO'!$Z$27="Baja",'MAPA DE RIESGO'!$AB$27="Catastrófico"),CONCATENATE("R2C",'MAPA DE RIESGO'!$P$27),"")</f>
        <v/>
      </c>
      <c r="AN37" s="55"/>
      <c r="AO37" s="494"/>
      <c r="AP37" s="495"/>
      <c r="AQ37" s="495"/>
      <c r="AR37" s="495"/>
      <c r="AS37" s="495"/>
      <c r="AT37" s="496"/>
      <c r="AU37" s="55"/>
      <c r="AV37" s="55"/>
      <c r="AW37" s="55"/>
      <c r="AX37" s="55"/>
      <c r="AY37" s="55"/>
      <c r="AZ37" s="55"/>
      <c r="BA37" s="55"/>
      <c r="BB37" s="55"/>
      <c r="BC37" s="55"/>
      <c r="BD37" s="55"/>
      <c r="BE37" s="55"/>
      <c r="BF37" s="55"/>
      <c r="BG37" s="55"/>
      <c r="BH37" s="55"/>
      <c r="BI37" s="55"/>
      <c r="BJ37" s="55"/>
      <c r="BK37" s="55"/>
      <c r="BL37" s="55"/>
      <c r="BM37" s="55"/>
      <c r="BN37" s="55"/>
      <c r="BO37" s="55"/>
      <c r="BP37" s="55"/>
      <c r="BQ37" s="55"/>
      <c r="BR37" s="55"/>
      <c r="BS37" s="55"/>
      <c r="BT37" s="55"/>
      <c r="BU37" s="55"/>
      <c r="BV37" s="55"/>
      <c r="BW37" s="55"/>
      <c r="BX37" s="55"/>
    </row>
    <row r="38" spans="1:80" ht="15" customHeight="1" x14ac:dyDescent="0.25">
      <c r="A38" s="55"/>
      <c r="B38" s="423"/>
      <c r="C38" s="423"/>
      <c r="D38" s="424"/>
      <c r="E38" s="464"/>
      <c r="F38" s="465"/>
      <c r="G38" s="465"/>
      <c r="H38" s="465"/>
      <c r="I38" s="481"/>
      <c r="J38" s="48" t="str">
        <f ca="1">IF(AND('MAPA DE RIESGO'!$Z$28="Baja",'MAPA DE RIESGO'!$AB$28="Leve"),CONCATENATE("R3C",'MAPA DE RIESGO'!$P$28),"")</f>
        <v/>
      </c>
      <c r="K38" s="49" t="str">
        <f>IF(AND('MAPA DE RIESGO'!$Z$29="Baja",'MAPA DE RIESGO'!$AB$29="Leve"),CONCATENATE("R3C",'MAPA DE RIESGO'!$P$29),"")</f>
        <v/>
      </c>
      <c r="L38" s="49" t="str">
        <f>IF(AND('MAPA DE RIESGO'!$Z$30="Baja",'MAPA DE RIESGO'!$AB$30="Leve"),CONCATENATE("R3C",'MAPA DE RIESGO'!$P$30),"")</f>
        <v/>
      </c>
      <c r="M38" s="49" t="str">
        <f>IF(AND('MAPA DE RIESGO'!$Z$31="Baja",'MAPA DE RIESGO'!$AB$31="Leve"),CONCATENATE("R3C",'MAPA DE RIESGO'!$P$31),"")</f>
        <v/>
      </c>
      <c r="N38" s="49" t="str">
        <f>IF(AND('MAPA DE RIESGO'!$Z$32="Baja",'MAPA DE RIESGO'!$AB$32="Leve"),CONCATENATE("R3C",'MAPA DE RIESGO'!$P$32),"")</f>
        <v/>
      </c>
      <c r="O38" s="50" t="str">
        <f>IF(AND('MAPA DE RIESGO'!$Z$33="Baja",'MAPA DE RIESGO'!$AB$33="Leve"),CONCATENATE("R3C",'MAPA DE RIESGO'!$P$33),"")</f>
        <v/>
      </c>
      <c r="P38" s="39" t="str">
        <f ca="1">IF(AND('MAPA DE RIESGO'!$Z$28="Baja",'MAPA DE RIESGO'!$AB$28="Menor"),CONCATENATE("R3C",'MAPA DE RIESGO'!$P$28),"")</f>
        <v/>
      </c>
      <c r="Q38" s="40" t="str">
        <f>IF(AND('MAPA DE RIESGO'!$Z$29="Baja",'MAPA DE RIESGO'!$AB$29="Menor"),CONCATENATE("R3C",'MAPA DE RIESGO'!$P$29),"")</f>
        <v/>
      </c>
      <c r="R38" s="40" t="str">
        <f>IF(AND('MAPA DE RIESGO'!$Z$30="Baja",'MAPA DE RIESGO'!$AB$30="Menor"),CONCATENATE("R3C",'MAPA DE RIESGO'!$P$30),"")</f>
        <v/>
      </c>
      <c r="S38" s="40" t="str">
        <f>IF(AND('MAPA DE RIESGO'!$Z$31="Baja",'MAPA DE RIESGO'!$AB$31="Menor"),CONCATENATE("R3C",'MAPA DE RIESGO'!$P$31),"")</f>
        <v/>
      </c>
      <c r="T38" s="40" t="str">
        <f>IF(AND('MAPA DE RIESGO'!$Z$32="Baja",'MAPA DE RIESGO'!$AB$32="Menor"),CONCATENATE("R3C",'MAPA DE RIESGO'!$P$32),"")</f>
        <v/>
      </c>
      <c r="U38" s="41" t="str">
        <f>IF(AND('MAPA DE RIESGO'!$Z$33="Baja",'MAPA DE RIESGO'!$AB$33="Menor"),CONCATENATE("R3C",'MAPA DE RIESGO'!$P$33),"")</f>
        <v/>
      </c>
      <c r="V38" s="39" t="str">
        <f ca="1">IF(AND('MAPA DE RIESGO'!$Z$28="Baja",'MAPA DE RIESGO'!$AB$28="Moderado"),CONCATENATE("R3C",'MAPA DE RIESGO'!$P$28),"")</f>
        <v/>
      </c>
      <c r="W38" s="40" t="str">
        <f>IF(AND('MAPA DE RIESGO'!$Z$29="Baja",'MAPA DE RIESGO'!$AB$29="Moderado"),CONCATENATE("R3C",'MAPA DE RIESGO'!$P$29),"")</f>
        <v/>
      </c>
      <c r="X38" s="40" t="str">
        <f>IF(AND('MAPA DE RIESGO'!$Z$30="Baja",'MAPA DE RIESGO'!$AB$30="Moderado"),CONCATENATE("R3C",'MAPA DE RIESGO'!$P$30),"")</f>
        <v/>
      </c>
      <c r="Y38" s="40" t="str">
        <f>IF(AND('MAPA DE RIESGO'!$Z$31="Baja",'MAPA DE RIESGO'!$AB$31="Moderado"),CONCATENATE("R3C",'MAPA DE RIESGO'!$P$31),"")</f>
        <v/>
      </c>
      <c r="Z38" s="40" t="str">
        <f>IF(AND('MAPA DE RIESGO'!$Z$32="Baja",'MAPA DE RIESGO'!$AB$32="Moderado"),CONCATENATE("R3C",'MAPA DE RIESGO'!$P$32),"")</f>
        <v/>
      </c>
      <c r="AA38" s="41" t="str">
        <f>IF(AND('MAPA DE RIESGO'!$Z$33="Baja",'MAPA DE RIESGO'!$AB$33="Moderado"),CONCATENATE("R3C",'MAPA DE RIESGO'!$P$33),"")</f>
        <v/>
      </c>
      <c r="AB38" s="23" t="str">
        <f ca="1">IF(AND('MAPA DE RIESGO'!$Z$28="Baja",'MAPA DE RIESGO'!$AB$28="Mayor"),CONCATENATE("R3C",'MAPA DE RIESGO'!$P$28),"")</f>
        <v/>
      </c>
      <c r="AC38" s="24" t="str">
        <f>IF(AND('MAPA DE RIESGO'!$Z$29="Baja",'MAPA DE RIESGO'!$AB$29="Mayor"),CONCATENATE("R3C",'MAPA DE RIESGO'!$P$29),"")</f>
        <v/>
      </c>
      <c r="AD38" s="24" t="str">
        <f>IF(AND('MAPA DE RIESGO'!$Z$30="Baja",'MAPA DE RIESGO'!$AB$30="Mayor"),CONCATENATE("R3C",'MAPA DE RIESGO'!$P$30),"")</f>
        <v/>
      </c>
      <c r="AE38" s="24" t="str">
        <f>IF(AND('MAPA DE RIESGO'!$Z$31="Baja",'MAPA DE RIESGO'!$AB$31="Mayor"),CONCATENATE("R3C",'MAPA DE RIESGO'!$P$31),"")</f>
        <v/>
      </c>
      <c r="AF38" s="24" t="str">
        <f>IF(AND('MAPA DE RIESGO'!$Z$32="Baja",'MAPA DE RIESGO'!$AB$32="Mayor"),CONCATENATE("R3C",'MAPA DE RIESGO'!$P$32),"")</f>
        <v/>
      </c>
      <c r="AG38" s="25" t="str">
        <f>IF(AND('MAPA DE RIESGO'!$Z$33="Baja",'MAPA DE RIESGO'!$AB$33="Mayor"),CONCATENATE("R3C",'MAPA DE RIESGO'!$P$33),"")</f>
        <v/>
      </c>
      <c r="AH38" s="26" t="str">
        <f ca="1">IF(AND('MAPA DE RIESGO'!$Z$28="Baja",'MAPA DE RIESGO'!$AB$28="Catastrófico"),CONCATENATE("R3C",'MAPA DE RIESGO'!$P$28),"")</f>
        <v/>
      </c>
      <c r="AI38" s="27" t="str">
        <f>IF(AND('MAPA DE RIESGO'!$Z$29="Baja",'MAPA DE RIESGO'!$AB$29="Catastrófico"),CONCATENATE("R3C",'MAPA DE RIESGO'!$P$29),"")</f>
        <v/>
      </c>
      <c r="AJ38" s="27" t="str">
        <f>IF(AND('MAPA DE RIESGO'!$Z$30="Baja",'MAPA DE RIESGO'!$AB$30="Catastrófico"),CONCATENATE("R3C",'MAPA DE RIESGO'!$P$30),"")</f>
        <v/>
      </c>
      <c r="AK38" s="27" t="str">
        <f>IF(AND('MAPA DE RIESGO'!$Z$31="Baja",'MAPA DE RIESGO'!$AB$31="Catastrófico"),CONCATENATE("R3C",'MAPA DE RIESGO'!$P$31),"")</f>
        <v/>
      </c>
      <c r="AL38" s="27" t="str">
        <f>IF(AND('MAPA DE RIESGO'!$Z$32="Baja",'MAPA DE RIESGO'!$AB$32="Catastrófico"),CONCATENATE("R3C",'MAPA DE RIESGO'!$P$32),"")</f>
        <v/>
      </c>
      <c r="AM38" s="28" t="str">
        <f>IF(AND('MAPA DE RIESGO'!$Z$33="Baja",'MAPA DE RIESGO'!$AB$33="Catastrófico"),CONCATENATE("R3C",'MAPA DE RIESGO'!$P$33),"")</f>
        <v/>
      </c>
      <c r="AN38" s="55"/>
      <c r="AO38" s="494"/>
      <c r="AP38" s="495"/>
      <c r="AQ38" s="495"/>
      <c r="AR38" s="495"/>
      <c r="AS38" s="495"/>
      <c r="AT38" s="496"/>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row>
    <row r="39" spans="1:80" ht="15" customHeight="1" x14ac:dyDescent="0.25">
      <c r="A39" s="55"/>
      <c r="B39" s="423"/>
      <c r="C39" s="423"/>
      <c r="D39" s="424"/>
      <c r="E39" s="464"/>
      <c r="F39" s="465"/>
      <c r="G39" s="465"/>
      <c r="H39" s="465"/>
      <c r="I39" s="481"/>
      <c r="J39" s="48" t="str">
        <f>IF(AND('MAPA DE RIESGO'!$Z$34="Baja",'MAPA DE RIESGO'!$AB$34="Leve"),CONCATENATE("R4C",'MAPA DE RIESGO'!$P$34),"")</f>
        <v/>
      </c>
      <c r="K39" s="49" t="str">
        <f>IF(AND('MAPA DE RIESGO'!$Z$35="Baja",'MAPA DE RIESGO'!$AB$35="Leve"),CONCATENATE("R4C",'MAPA DE RIESGO'!$P$35),"")</f>
        <v/>
      </c>
      <c r="L39" s="49" t="str">
        <f>IF(AND('MAPA DE RIESGO'!$Z$36="Baja",'MAPA DE RIESGO'!$AB$36="Leve"),CONCATENATE("R4C",'MAPA DE RIESGO'!$P$36),"")</f>
        <v/>
      </c>
      <c r="M39" s="49" t="str">
        <f>IF(AND('MAPA DE RIESGO'!$Z$37="Baja",'MAPA DE RIESGO'!$AB$37="Leve"),CONCATENATE("R4C",'MAPA DE RIESGO'!$P$37),"")</f>
        <v/>
      </c>
      <c r="N39" s="49" t="str">
        <f>IF(AND('MAPA DE RIESGO'!$Z$38="Baja",'MAPA DE RIESGO'!$AB$38="Leve"),CONCATENATE("R4C",'MAPA DE RIESGO'!$P$38),"")</f>
        <v/>
      </c>
      <c r="O39" s="50" t="str">
        <f>IF(AND('MAPA DE RIESGO'!$Z$39="Baja",'MAPA DE RIESGO'!$AB$39="Leve"),CONCATENATE("R4C",'MAPA DE RIESGO'!$P$39),"")</f>
        <v/>
      </c>
      <c r="P39" s="39" t="str">
        <f>IF(AND('MAPA DE RIESGO'!$Z$34="Baja",'MAPA DE RIESGO'!$AB$34="Menor"),CONCATENATE("R4C",'MAPA DE RIESGO'!$P$34),"")</f>
        <v/>
      </c>
      <c r="Q39" s="40" t="str">
        <f>IF(AND('MAPA DE RIESGO'!$Z$35="Baja",'MAPA DE RIESGO'!$AB$35="Menor"),CONCATENATE("R4C",'MAPA DE RIESGO'!$P$35),"")</f>
        <v/>
      </c>
      <c r="R39" s="40" t="str">
        <f>IF(AND('MAPA DE RIESGO'!$Z$36="Baja",'MAPA DE RIESGO'!$AB$36="Menor"),CONCATENATE("R4C",'MAPA DE RIESGO'!$P$36),"")</f>
        <v/>
      </c>
      <c r="S39" s="40" t="str">
        <f>IF(AND('MAPA DE RIESGO'!$Z$37="Baja",'MAPA DE RIESGO'!$AB$37="Menor"),CONCATENATE("R4C",'MAPA DE RIESGO'!$P$37),"")</f>
        <v/>
      </c>
      <c r="T39" s="40" t="str">
        <f>IF(AND('MAPA DE RIESGO'!$Z$38="Baja",'MAPA DE RIESGO'!$AB$38="Menor"),CONCATENATE("R4C",'MAPA DE RIESGO'!$P$38),"")</f>
        <v/>
      </c>
      <c r="U39" s="41" t="str">
        <f>IF(AND('MAPA DE RIESGO'!$Z$39="Baja",'MAPA DE RIESGO'!$AB$39="Menor"),CONCATENATE("R4C",'MAPA DE RIESGO'!$P$39),"")</f>
        <v/>
      </c>
      <c r="V39" s="39" t="str">
        <f>IF(AND('MAPA DE RIESGO'!$Z$34="Baja",'MAPA DE RIESGO'!$AB$34="Moderado"),CONCATENATE("R4C",'MAPA DE RIESGO'!$P$34),"")</f>
        <v/>
      </c>
      <c r="W39" s="40" t="str">
        <f>IF(AND('MAPA DE RIESGO'!$Z$35="Baja",'MAPA DE RIESGO'!$AB$35="Moderado"),CONCATENATE("R4C",'MAPA DE RIESGO'!$P$35),"")</f>
        <v/>
      </c>
      <c r="X39" s="40" t="str">
        <f>IF(AND('MAPA DE RIESGO'!$Z$36="Baja",'MAPA DE RIESGO'!$AB$36="Moderado"),CONCATENATE("R4C",'MAPA DE RIESGO'!$P$36),"")</f>
        <v/>
      </c>
      <c r="Y39" s="40" t="str">
        <f>IF(AND('MAPA DE RIESGO'!$Z$37="Baja",'MAPA DE RIESGO'!$AB$37="Moderado"),CONCATENATE("R4C",'MAPA DE RIESGO'!$P$37),"")</f>
        <v/>
      </c>
      <c r="Z39" s="40" t="str">
        <f>IF(AND('MAPA DE RIESGO'!$Z$38="Baja",'MAPA DE RIESGO'!$AB$38="Moderado"),CONCATENATE("R4C",'MAPA DE RIESGO'!$P$38),"")</f>
        <v/>
      </c>
      <c r="AA39" s="41" t="str">
        <f>IF(AND('MAPA DE RIESGO'!$Z$39="Baja",'MAPA DE RIESGO'!$AB$39="Moderado"),CONCATENATE("R4C",'MAPA DE RIESGO'!$P$39),"")</f>
        <v/>
      </c>
      <c r="AB39" s="23" t="str">
        <f>IF(AND('MAPA DE RIESGO'!$Z$34="Baja",'MAPA DE RIESGO'!$AB$34="Mayor"),CONCATENATE("R4C",'MAPA DE RIESGO'!$P$34),"")</f>
        <v/>
      </c>
      <c r="AC39" s="24" t="str">
        <f>IF(AND('MAPA DE RIESGO'!$Z$35="Baja",'MAPA DE RIESGO'!$AB$35="Mayor"),CONCATENATE("R4C",'MAPA DE RIESGO'!$P$35),"")</f>
        <v/>
      </c>
      <c r="AD39" s="24" t="str">
        <f>IF(AND('MAPA DE RIESGO'!$Z$36="Baja",'MAPA DE RIESGO'!$AB$36="Mayor"),CONCATENATE("R4C",'MAPA DE RIESGO'!$P$36),"")</f>
        <v/>
      </c>
      <c r="AE39" s="24" t="str">
        <f>IF(AND('MAPA DE RIESGO'!$Z$37="Baja",'MAPA DE RIESGO'!$AB$37="Mayor"),CONCATENATE("R4C",'MAPA DE RIESGO'!$P$37),"")</f>
        <v/>
      </c>
      <c r="AF39" s="24" t="str">
        <f>IF(AND('MAPA DE RIESGO'!$Z$38="Baja",'MAPA DE RIESGO'!$AB$38="Mayor"),CONCATENATE("R4C",'MAPA DE RIESGO'!$P$38),"")</f>
        <v/>
      </c>
      <c r="AG39" s="25" t="str">
        <f>IF(AND('MAPA DE RIESGO'!$Z$39="Baja",'MAPA DE RIESGO'!$AB$39="Mayor"),CONCATENATE("R4C",'MAPA DE RIESGO'!$P$39),"")</f>
        <v/>
      </c>
      <c r="AH39" s="26" t="str">
        <f>IF(AND('MAPA DE RIESGO'!$Z$34="Baja",'MAPA DE RIESGO'!$AB$34="Catastrófico"),CONCATENATE("R4C",'MAPA DE RIESGO'!$P$34),"")</f>
        <v/>
      </c>
      <c r="AI39" s="27" t="str">
        <f>IF(AND('MAPA DE RIESGO'!$Z$35="Baja",'MAPA DE RIESGO'!$AB$35="Catastrófico"),CONCATENATE("R4C",'MAPA DE RIESGO'!$P$35),"")</f>
        <v/>
      </c>
      <c r="AJ39" s="27" t="str">
        <f>IF(AND('MAPA DE RIESGO'!$Z$36="Baja",'MAPA DE RIESGO'!$AB$36="Catastrófico"),CONCATENATE("R4C",'MAPA DE RIESGO'!$P$36),"")</f>
        <v/>
      </c>
      <c r="AK39" s="27" t="str">
        <f>IF(AND('MAPA DE RIESGO'!$Z$37="Baja",'MAPA DE RIESGO'!$AB$37="Catastrófico"),CONCATENATE("R4C",'MAPA DE RIESGO'!$P$37),"")</f>
        <v/>
      </c>
      <c r="AL39" s="27" t="str">
        <f>IF(AND('MAPA DE RIESGO'!$Z$38="Baja",'MAPA DE RIESGO'!$AB$38="Catastrófico"),CONCATENATE("R4C",'MAPA DE RIESGO'!$P$38),"")</f>
        <v/>
      </c>
      <c r="AM39" s="28" t="str">
        <f>IF(AND('MAPA DE RIESGO'!$Z$39="Baja",'MAPA DE RIESGO'!$AB$39="Catastrófico"),CONCATENATE("R4C",'MAPA DE RIESGO'!$P$39),"")</f>
        <v/>
      </c>
      <c r="AN39" s="55"/>
      <c r="AO39" s="494"/>
      <c r="AP39" s="495"/>
      <c r="AQ39" s="495"/>
      <c r="AR39" s="495"/>
      <c r="AS39" s="495"/>
      <c r="AT39" s="496"/>
      <c r="AU39" s="55"/>
      <c r="AV39" s="55"/>
      <c r="AW39" s="55"/>
      <c r="AX39" s="55"/>
      <c r="AY39" s="55"/>
      <c r="AZ39" s="55"/>
      <c r="BA39" s="55"/>
      <c r="BB39" s="55"/>
      <c r="BC39" s="55"/>
      <c r="BD39" s="55"/>
      <c r="BE39" s="55"/>
      <c r="BF39" s="55"/>
      <c r="BG39" s="55"/>
      <c r="BH39" s="55"/>
      <c r="BI39" s="55"/>
      <c r="BJ39" s="55"/>
      <c r="BK39" s="55"/>
      <c r="BL39" s="55"/>
      <c r="BM39" s="55"/>
      <c r="BN39" s="55"/>
      <c r="BO39" s="55"/>
      <c r="BP39" s="55"/>
      <c r="BQ39" s="55"/>
      <c r="BR39" s="55"/>
      <c r="BS39" s="55"/>
      <c r="BT39" s="55"/>
      <c r="BU39" s="55"/>
      <c r="BV39" s="55"/>
      <c r="BW39" s="55"/>
      <c r="BX39" s="55"/>
    </row>
    <row r="40" spans="1:80" ht="15" customHeight="1" x14ac:dyDescent="0.25">
      <c r="A40" s="55"/>
      <c r="B40" s="423"/>
      <c r="C40" s="423"/>
      <c r="D40" s="424"/>
      <c r="E40" s="464"/>
      <c r="F40" s="465"/>
      <c r="G40" s="465"/>
      <c r="H40" s="465"/>
      <c r="I40" s="481"/>
      <c r="J40" s="48" t="str">
        <f>IF(AND('MAPA DE RIESGO'!$Z$40="Baja",'MAPA DE RIESGO'!$AB$40="Leve"),CONCATENATE("R5C",'MAPA DE RIESGO'!$P$40),"")</f>
        <v/>
      </c>
      <c r="K40" s="49" t="str">
        <f>IF(AND('MAPA DE RIESGO'!$Z$41="Baja",'MAPA DE RIESGO'!$AB$41="Leve"),CONCATENATE("R5C",'MAPA DE RIESGO'!$P$41),"")</f>
        <v/>
      </c>
      <c r="L40" s="49" t="str">
        <f>IF(AND('MAPA DE RIESGO'!$Z$42="Baja",'MAPA DE RIESGO'!$AB$42="Leve"),CONCATENATE("R5C",'MAPA DE RIESGO'!$P$42),"")</f>
        <v/>
      </c>
      <c r="M40" s="49" t="str">
        <f>IF(AND('MAPA DE RIESGO'!$Z$43="Baja",'MAPA DE RIESGO'!$AB$43="Leve"),CONCATENATE("R5C",'MAPA DE RIESGO'!$P$43),"")</f>
        <v/>
      </c>
      <c r="N40" s="49" t="str">
        <f>IF(AND('MAPA DE RIESGO'!$Z$44="Baja",'MAPA DE RIESGO'!$AB$44="Leve"),CONCATENATE("R5C",'MAPA DE RIESGO'!$P$44),"")</f>
        <v/>
      </c>
      <c r="O40" s="50" t="str">
        <f>IF(AND('MAPA DE RIESGO'!$Z$45="Baja",'MAPA DE RIESGO'!$AB$45="Leve"),CONCATENATE("R5C",'MAPA DE RIESGO'!$P$45),"")</f>
        <v/>
      </c>
      <c r="P40" s="39" t="str">
        <f>IF(AND('MAPA DE RIESGO'!$Z$40="Baja",'MAPA DE RIESGO'!$AB$40="Menor"),CONCATENATE("R5C",'MAPA DE RIESGO'!$P$40),"")</f>
        <v/>
      </c>
      <c r="Q40" s="40" t="str">
        <f>IF(AND('MAPA DE RIESGO'!$Z$41="Baja",'MAPA DE RIESGO'!$AB$41="Menor"),CONCATENATE("R5C",'MAPA DE RIESGO'!$P$41),"")</f>
        <v/>
      </c>
      <c r="R40" s="40" t="str">
        <f>IF(AND('MAPA DE RIESGO'!$Z$42="Baja",'MAPA DE RIESGO'!$AB$42="Menor"),CONCATENATE("R5C",'MAPA DE RIESGO'!$P$42),"")</f>
        <v/>
      </c>
      <c r="S40" s="40" t="str">
        <f>IF(AND('MAPA DE RIESGO'!$Z$43="Baja",'MAPA DE RIESGO'!$AB$43="Menor"),CONCATENATE("R5C",'MAPA DE RIESGO'!$P$43),"")</f>
        <v/>
      </c>
      <c r="T40" s="40" t="str">
        <f>IF(AND('MAPA DE RIESGO'!$Z$44="Baja",'MAPA DE RIESGO'!$AB$44="Menor"),CONCATENATE("R5C",'MAPA DE RIESGO'!$P$44),"")</f>
        <v/>
      </c>
      <c r="U40" s="41" t="str">
        <f>IF(AND('MAPA DE RIESGO'!$Z$45="Baja",'MAPA DE RIESGO'!$AB$45="Menor"),CONCATENATE("R5C",'MAPA DE RIESGO'!$P$45),"")</f>
        <v/>
      </c>
      <c r="V40" s="39" t="str">
        <f>IF(AND('MAPA DE RIESGO'!$Z$40="Baja",'MAPA DE RIESGO'!$AB$40="Moderado"),CONCATENATE("R5C",'MAPA DE RIESGO'!$P$40),"")</f>
        <v/>
      </c>
      <c r="W40" s="40" t="str">
        <f>IF(AND('MAPA DE RIESGO'!$Z$41="Baja",'MAPA DE RIESGO'!$AB$41="Moderado"),CONCATENATE("R5C",'MAPA DE RIESGO'!$P$41),"")</f>
        <v/>
      </c>
      <c r="X40" s="40" t="str">
        <f>IF(AND('MAPA DE RIESGO'!$Z$42="Baja",'MAPA DE RIESGO'!$AB$42="Moderado"),CONCATENATE("R5C",'MAPA DE RIESGO'!$P$42),"")</f>
        <v/>
      </c>
      <c r="Y40" s="40" t="str">
        <f>IF(AND('MAPA DE RIESGO'!$Z$43="Baja",'MAPA DE RIESGO'!$AB$43="Moderado"),CONCATENATE("R5C",'MAPA DE RIESGO'!$P$43),"")</f>
        <v/>
      </c>
      <c r="Z40" s="40" t="str">
        <f>IF(AND('MAPA DE RIESGO'!$Z$44="Baja",'MAPA DE RIESGO'!$AB$44="Moderado"),CONCATENATE("R5C",'MAPA DE RIESGO'!$P$44),"")</f>
        <v/>
      </c>
      <c r="AA40" s="41" t="str">
        <f>IF(AND('MAPA DE RIESGO'!$Z$45="Baja",'MAPA DE RIESGO'!$AB$45="Moderado"),CONCATENATE("R5C",'MAPA DE RIESGO'!$P$45),"")</f>
        <v/>
      </c>
      <c r="AB40" s="23" t="str">
        <f>IF(AND('MAPA DE RIESGO'!$Z$40="Baja",'MAPA DE RIESGO'!$AB$40="Mayor"),CONCATENATE("R5C",'MAPA DE RIESGO'!$P$40),"")</f>
        <v/>
      </c>
      <c r="AC40" s="24" t="str">
        <f>IF(AND('MAPA DE RIESGO'!$Z$41="Baja",'MAPA DE RIESGO'!$AB$41="Mayor"),CONCATENATE("R5C",'MAPA DE RIESGO'!$P$41),"")</f>
        <v/>
      </c>
      <c r="AD40" s="29" t="str">
        <f>IF(AND('MAPA DE RIESGO'!$Z$42="Baja",'MAPA DE RIESGO'!$AB$42="Mayor"),CONCATENATE("R5C",'MAPA DE RIESGO'!$P$42),"")</f>
        <v/>
      </c>
      <c r="AE40" s="29" t="str">
        <f>IF(AND('MAPA DE RIESGO'!$Z$43="Baja",'MAPA DE RIESGO'!$AB$43="Mayor"),CONCATENATE("R5C",'MAPA DE RIESGO'!$P$43),"")</f>
        <v/>
      </c>
      <c r="AF40" s="29" t="str">
        <f>IF(AND('MAPA DE RIESGO'!$Z$44="Baja",'MAPA DE RIESGO'!$AB$44="Mayor"),CONCATENATE("R5C",'MAPA DE RIESGO'!$P$44),"")</f>
        <v/>
      </c>
      <c r="AG40" s="25" t="str">
        <f>IF(AND('MAPA DE RIESGO'!$Z$45="Baja",'MAPA DE RIESGO'!$AB$45="Mayor"),CONCATENATE("R5C",'MAPA DE RIESGO'!$P$45),"")</f>
        <v/>
      </c>
      <c r="AH40" s="26" t="str">
        <f>IF(AND('MAPA DE RIESGO'!$Z$40="Baja",'MAPA DE RIESGO'!$AB$40="Catastrófico"),CONCATENATE("R5C",'MAPA DE RIESGO'!$P$40),"")</f>
        <v/>
      </c>
      <c r="AI40" s="27" t="str">
        <f>IF(AND('MAPA DE RIESGO'!$Z$41="Baja",'MAPA DE RIESGO'!$AB$41="Catastrófico"),CONCATENATE("R5C",'MAPA DE RIESGO'!$P$41),"")</f>
        <v/>
      </c>
      <c r="AJ40" s="27" t="str">
        <f>IF(AND('MAPA DE RIESGO'!$Z$42="Baja",'MAPA DE RIESGO'!$AB$42="Catastrófico"),CONCATENATE("R5C",'MAPA DE RIESGO'!$P$42),"")</f>
        <v/>
      </c>
      <c r="AK40" s="27" t="str">
        <f>IF(AND('MAPA DE RIESGO'!$Z$43="Baja",'MAPA DE RIESGO'!$AB$43="Catastrófico"),CONCATENATE("R5C",'MAPA DE RIESGO'!$P$43),"")</f>
        <v/>
      </c>
      <c r="AL40" s="27" t="str">
        <f>IF(AND('MAPA DE RIESGO'!$Z$44="Baja",'MAPA DE RIESGO'!$AB$44="Catastrófico"),CONCATENATE("R5C",'MAPA DE RIESGO'!$P$44),"")</f>
        <v/>
      </c>
      <c r="AM40" s="28" t="str">
        <f>IF(AND('MAPA DE RIESGO'!$Z$45="Baja",'MAPA DE RIESGO'!$AB$45="Catastrófico"),CONCATENATE("R5C",'MAPA DE RIESGO'!$P$45),"")</f>
        <v/>
      </c>
      <c r="AN40" s="55"/>
      <c r="AO40" s="494"/>
      <c r="AP40" s="495"/>
      <c r="AQ40" s="495"/>
      <c r="AR40" s="495"/>
      <c r="AS40" s="495"/>
      <c r="AT40" s="496"/>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row>
    <row r="41" spans="1:80" ht="15" customHeight="1" x14ac:dyDescent="0.25">
      <c r="A41" s="55"/>
      <c r="B41" s="423"/>
      <c r="C41" s="423"/>
      <c r="D41" s="424"/>
      <c r="E41" s="464"/>
      <c r="F41" s="465"/>
      <c r="G41" s="465"/>
      <c r="H41" s="465"/>
      <c r="I41" s="481"/>
      <c r="J41" s="48" t="str">
        <f>IF(AND('MAPA DE RIESGO'!$Z$46="Baja",'MAPA DE RIESGO'!$AB$46="Leve"),CONCATENATE("R6C",'MAPA DE RIESGO'!$P$46),"")</f>
        <v/>
      </c>
      <c r="K41" s="49" t="str">
        <f>IF(AND('MAPA DE RIESGO'!$Z$47="Baja",'MAPA DE RIESGO'!$AB$47="Leve"),CONCATENATE("R6C",'MAPA DE RIESGO'!$P$47),"")</f>
        <v/>
      </c>
      <c r="L41" s="49" t="str">
        <f>IF(AND('MAPA DE RIESGO'!$Z$48="Baja",'MAPA DE RIESGO'!$AB$48="Leve"),CONCATENATE("R6C",'MAPA DE RIESGO'!$P$48),"")</f>
        <v/>
      </c>
      <c r="M41" s="49" t="str">
        <f>IF(AND('MAPA DE RIESGO'!$Z$49="Baja",'MAPA DE RIESGO'!$AB$49="Leve"),CONCATENATE("R6C",'MAPA DE RIESGO'!$P$49),"")</f>
        <v/>
      </c>
      <c r="N41" s="49" t="str">
        <f>IF(AND('MAPA DE RIESGO'!$Z$50="Baja",'MAPA DE RIESGO'!$AB$50="Leve"),CONCATENATE("R6C",'MAPA DE RIESGO'!$P$50),"")</f>
        <v/>
      </c>
      <c r="O41" s="50" t="str">
        <f>IF(AND('MAPA DE RIESGO'!$Z$51="Baja",'MAPA DE RIESGO'!$AB$51="Leve"),CONCATENATE("R6C",'MAPA DE RIESGO'!$P$51),"")</f>
        <v/>
      </c>
      <c r="P41" s="39" t="str">
        <f>IF(AND('MAPA DE RIESGO'!$Z$46="Baja",'MAPA DE RIESGO'!$AB$46="Menor"),CONCATENATE("R6C",'MAPA DE RIESGO'!$P$46),"")</f>
        <v/>
      </c>
      <c r="Q41" s="40" t="str">
        <f>IF(AND('MAPA DE RIESGO'!$Z$47="Baja",'MAPA DE RIESGO'!$AB$47="Menor"),CONCATENATE("R6C",'MAPA DE RIESGO'!$P$47),"")</f>
        <v/>
      </c>
      <c r="R41" s="40" t="str">
        <f>IF(AND('MAPA DE RIESGO'!$Z$48="Baja",'MAPA DE RIESGO'!$AB$48="Menor"),CONCATENATE("R6C",'MAPA DE RIESGO'!$P$48),"")</f>
        <v/>
      </c>
      <c r="S41" s="40" t="str">
        <f>IF(AND('MAPA DE RIESGO'!$Z$49="Baja",'MAPA DE RIESGO'!$AB$49="Menor"),CONCATENATE("R6C",'MAPA DE RIESGO'!$P$49),"")</f>
        <v/>
      </c>
      <c r="T41" s="40" t="str">
        <f>IF(AND('MAPA DE RIESGO'!$Z$50="Baja",'MAPA DE RIESGO'!$AB$50="Menor"),CONCATENATE("R6C",'MAPA DE RIESGO'!$P$50),"")</f>
        <v/>
      </c>
      <c r="U41" s="41" t="str">
        <f>IF(AND('MAPA DE RIESGO'!$Z$51="Baja",'MAPA DE RIESGO'!$AB$51="Menor"),CONCATENATE("R6C",'MAPA DE RIESGO'!$P$51),"")</f>
        <v/>
      </c>
      <c r="V41" s="39" t="str">
        <f>IF(AND('MAPA DE RIESGO'!$Z$46="Baja",'MAPA DE RIESGO'!$AB$46="Moderado"),CONCATENATE("R6C",'MAPA DE RIESGO'!$P$46),"")</f>
        <v/>
      </c>
      <c r="W41" s="40" t="str">
        <f>IF(AND('MAPA DE RIESGO'!$Z$47="Baja",'MAPA DE RIESGO'!$AB$47="Moderado"),CONCATENATE("R6C",'MAPA DE RIESGO'!$P$47),"")</f>
        <v/>
      </c>
      <c r="X41" s="40" t="str">
        <f>IF(AND('MAPA DE RIESGO'!$Z$48="Baja",'MAPA DE RIESGO'!$AB$48="Moderado"),CONCATENATE("R6C",'MAPA DE RIESGO'!$P$48),"")</f>
        <v/>
      </c>
      <c r="Y41" s="40" t="str">
        <f>IF(AND('MAPA DE RIESGO'!$Z$49="Baja",'MAPA DE RIESGO'!$AB$49="Moderado"),CONCATENATE("R6C",'MAPA DE RIESGO'!$P$49),"")</f>
        <v/>
      </c>
      <c r="Z41" s="40" t="str">
        <f>IF(AND('MAPA DE RIESGO'!$Z$50="Baja",'MAPA DE RIESGO'!$AB$50="Moderado"),CONCATENATE("R6C",'MAPA DE RIESGO'!$P$50),"")</f>
        <v/>
      </c>
      <c r="AA41" s="41" t="str">
        <f>IF(AND('MAPA DE RIESGO'!$Z$51="Baja",'MAPA DE RIESGO'!$AB$51="Moderado"),CONCATENATE("R6C",'MAPA DE RIESGO'!$P$51),"")</f>
        <v/>
      </c>
      <c r="AB41" s="23" t="str">
        <f>IF(AND('MAPA DE RIESGO'!$Z$46="Baja",'MAPA DE RIESGO'!$AB$46="Mayor"),CONCATENATE("R6C",'MAPA DE RIESGO'!$P$46),"")</f>
        <v/>
      </c>
      <c r="AC41" s="24" t="str">
        <f>IF(AND('MAPA DE RIESGO'!$Z$47="Baja",'MAPA DE RIESGO'!$AB$47="Mayor"),CONCATENATE("R6C",'MAPA DE RIESGO'!$P$47),"")</f>
        <v/>
      </c>
      <c r="AD41" s="29" t="str">
        <f>IF(AND('MAPA DE RIESGO'!$Z$48="Baja",'MAPA DE RIESGO'!$AB$48="Mayor"),CONCATENATE("R6C",'MAPA DE RIESGO'!$P$48),"")</f>
        <v/>
      </c>
      <c r="AE41" s="29" t="str">
        <f>IF(AND('MAPA DE RIESGO'!$Z$49="Baja",'MAPA DE RIESGO'!$AB$49="Mayor"),CONCATENATE("R6C",'MAPA DE RIESGO'!$P$49),"")</f>
        <v/>
      </c>
      <c r="AF41" s="29" t="str">
        <f>IF(AND('MAPA DE RIESGO'!$Z$50="Baja",'MAPA DE RIESGO'!$AB$50="Mayor"),CONCATENATE("R6C",'MAPA DE RIESGO'!$P$50),"")</f>
        <v/>
      </c>
      <c r="AG41" s="25" t="str">
        <f>IF(AND('MAPA DE RIESGO'!$Z$51="Baja",'MAPA DE RIESGO'!$AB$51="Mayor"),CONCATENATE("R6C",'MAPA DE RIESGO'!$P$51),"")</f>
        <v/>
      </c>
      <c r="AH41" s="26" t="str">
        <f>IF(AND('MAPA DE RIESGO'!$Z$46="Baja",'MAPA DE RIESGO'!$AB$46="Catastrófico"),CONCATENATE("R6C",'MAPA DE RIESGO'!$P$46),"")</f>
        <v/>
      </c>
      <c r="AI41" s="27" t="str">
        <f>IF(AND('MAPA DE RIESGO'!$Z$47="Baja",'MAPA DE RIESGO'!$AB$47="Catastrófico"),CONCATENATE("R6C",'MAPA DE RIESGO'!$P$47),"")</f>
        <v/>
      </c>
      <c r="AJ41" s="27" t="str">
        <f>IF(AND('MAPA DE RIESGO'!$Z$48="Baja",'MAPA DE RIESGO'!$AB$48="Catastrófico"),CONCATENATE("R6C",'MAPA DE RIESGO'!$P$48),"")</f>
        <v/>
      </c>
      <c r="AK41" s="27" t="str">
        <f>IF(AND('MAPA DE RIESGO'!$Z$49="Baja",'MAPA DE RIESGO'!$AB$49="Catastrófico"),CONCATENATE("R6C",'MAPA DE RIESGO'!$P$49),"")</f>
        <v/>
      </c>
      <c r="AL41" s="27" t="str">
        <f>IF(AND('MAPA DE RIESGO'!$Z$50="Baja",'MAPA DE RIESGO'!$AB$50="Catastrófico"),CONCATENATE("R6C",'MAPA DE RIESGO'!$P$50),"")</f>
        <v/>
      </c>
      <c r="AM41" s="28" t="str">
        <f>IF(AND('MAPA DE RIESGO'!$Z$51="Baja",'MAPA DE RIESGO'!$AB$51="Catastrófico"),CONCATENATE("R6C",'MAPA DE RIESGO'!$P$51),"")</f>
        <v/>
      </c>
      <c r="AN41" s="55"/>
      <c r="AO41" s="494"/>
      <c r="AP41" s="495"/>
      <c r="AQ41" s="495"/>
      <c r="AR41" s="495"/>
      <c r="AS41" s="495"/>
      <c r="AT41" s="496"/>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row>
    <row r="42" spans="1:80" ht="15" customHeight="1" x14ac:dyDescent="0.25">
      <c r="A42" s="55"/>
      <c r="B42" s="423"/>
      <c r="C42" s="423"/>
      <c r="D42" s="424"/>
      <c r="E42" s="464"/>
      <c r="F42" s="465"/>
      <c r="G42" s="465"/>
      <c r="H42" s="465"/>
      <c r="I42" s="481"/>
      <c r="J42" s="48" t="str">
        <f>IF(AND('MAPA DE RIESGO'!$Z$52="Baja",'MAPA DE RIESGO'!$AB$52="Leve"),CONCATENATE("R7C",'MAPA DE RIESGO'!$P$52),"")</f>
        <v/>
      </c>
      <c r="K42" s="49" t="str">
        <f>IF(AND('MAPA DE RIESGO'!$Z$53="Baja",'MAPA DE RIESGO'!$AB$53="Leve"),CONCATENATE("R7C",'MAPA DE RIESGO'!$P$53),"")</f>
        <v/>
      </c>
      <c r="L42" s="49" t="str">
        <f>IF(AND('MAPA DE RIESGO'!$Z$54="Baja",'MAPA DE RIESGO'!$AB$54="Leve"),CONCATENATE("R7C",'MAPA DE RIESGO'!$P$54),"")</f>
        <v/>
      </c>
      <c r="M42" s="49" t="str">
        <f>IF(AND('MAPA DE RIESGO'!$Z$55="Baja",'MAPA DE RIESGO'!$AB$55="Leve"),CONCATENATE("R7C",'MAPA DE RIESGO'!$P$55),"")</f>
        <v/>
      </c>
      <c r="N42" s="49" t="str">
        <f>IF(AND('MAPA DE RIESGO'!$Z$56="Baja",'MAPA DE RIESGO'!$AB$56="Leve"),CONCATENATE("R7C",'MAPA DE RIESGO'!$P$56),"")</f>
        <v/>
      </c>
      <c r="O42" s="50" t="str">
        <f>IF(AND('MAPA DE RIESGO'!$Z$57="Baja",'MAPA DE RIESGO'!$AB$57="Leve"),CONCATENATE("R7C",'MAPA DE RIESGO'!$P$57),"")</f>
        <v/>
      </c>
      <c r="P42" s="39" t="str">
        <f>IF(AND('MAPA DE RIESGO'!$Z$52="Baja",'MAPA DE RIESGO'!$AB$52="Menor"),CONCATENATE("R7C",'MAPA DE RIESGO'!$P$52),"")</f>
        <v/>
      </c>
      <c r="Q42" s="40" t="str">
        <f>IF(AND('MAPA DE RIESGO'!$Z$53="Baja",'MAPA DE RIESGO'!$AB$53="Menor"),CONCATENATE("R7C",'MAPA DE RIESGO'!$P$53),"")</f>
        <v/>
      </c>
      <c r="R42" s="40" t="str">
        <f>IF(AND('MAPA DE RIESGO'!$Z$54="Baja",'MAPA DE RIESGO'!$AB$54="Menor"),CONCATENATE("R7C",'MAPA DE RIESGO'!$P$54),"")</f>
        <v/>
      </c>
      <c r="S42" s="40" t="str">
        <f>IF(AND('MAPA DE RIESGO'!$Z$55="Baja",'MAPA DE RIESGO'!$AB$55="Menor"),CONCATENATE("R7C",'MAPA DE RIESGO'!$P$55),"")</f>
        <v/>
      </c>
      <c r="T42" s="40" t="str">
        <f>IF(AND('MAPA DE RIESGO'!$Z$56="Baja",'MAPA DE RIESGO'!$AB$56="Menor"),CONCATENATE("R7C",'MAPA DE RIESGO'!$P$56),"")</f>
        <v/>
      </c>
      <c r="U42" s="41" t="str">
        <f>IF(AND('MAPA DE RIESGO'!$Z$57="Baja",'MAPA DE RIESGO'!$AB$57="Menor"),CONCATENATE("R7C",'MAPA DE RIESGO'!$P$57),"")</f>
        <v/>
      </c>
      <c r="V42" s="39" t="str">
        <f>IF(AND('MAPA DE RIESGO'!$Z$52="Baja",'MAPA DE RIESGO'!$AB$52="Moderado"),CONCATENATE("R7C",'MAPA DE RIESGO'!$P$52),"")</f>
        <v/>
      </c>
      <c r="W42" s="40" t="str">
        <f>IF(AND('MAPA DE RIESGO'!$Z$53="Baja",'MAPA DE RIESGO'!$AB$53="Moderado"),CONCATENATE("R7C",'MAPA DE RIESGO'!$P$53),"")</f>
        <v/>
      </c>
      <c r="X42" s="40" t="str">
        <f>IF(AND('MAPA DE RIESGO'!$Z$54="Baja",'MAPA DE RIESGO'!$AB$54="Moderado"),CONCATENATE("R7C",'MAPA DE RIESGO'!$P$54),"")</f>
        <v/>
      </c>
      <c r="Y42" s="40" t="str">
        <f>IF(AND('MAPA DE RIESGO'!$Z$55="Baja",'MAPA DE RIESGO'!$AB$55="Moderado"),CONCATENATE("R7C",'MAPA DE RIESGO'!$P$55),"")</f>
        <v/>
      </c>
      <c r="Z42" s="40" t="str">
        <f>IF(AND('MAPA DE RIESGO'!$Z$56="Baja",'MAPA DE RIESGO'!$AB$56="Moderado"),CONCATENATE("R7C",'MAPA DE RIESGO'!$P$56),"")</f>
        <v/>
      </c>
      <c r="AA42" s="41" t="str">
        <f>IF(AND('MAPA DE RIESGO'!$Z$57="Baja",'MAPA DE RIESGO'!$AB$57="Moderado"),CONCATENATE("R7C",'MAPA DE RIESGO'!$P$57),"")</f>
        <v/>
      </c>
      <c r="AB42" s="23" t="str">
        <f>IF(AND('MAPA DE RIESGO'!$Z$52="Baja",'MAPA DE RIESGO'!$AB$52="Mayor"),CONCATENATE("R7C",'MAPA DE RIESGO'!$P$52),"")</f>
        <v/>
      </c>
      <c r="AC42" s="24" t="str">
        <f>IF(AND('MAPA DE RIESGO'!$Z$53="Baja",'MAPA DE RIESGO'!$AB$53="Mayor"),CONCATENATE("R7C",'MAPA DE RIESGO'!$P$53),"")</f>
        <v/>
      </c>
      <c r="AD42" s="29" t="str">
        <f>IF(AND('MAPA DE RIESGO'!$Z$54="Baja",'MAPA DE RIESGO'!$AB$54="Mayor"),CONCATENATE("R7C",'MAPA DE RIESGO'!$P$54),"")</f>
        <v/>
      </c>
      <c r="AE42" s="29" t="str">
        <f>IF(AND('MAPA DE RIESGO'!$Z$55="Baja",'MAPA DE RIESGO'!$AB$55="Mayor"),CONCATENATE("R7C",'MAPA DE RIESGO'!$P$55),"")</f>
        <v/>
      </c>
      <c r="AF42" s="29" t="str">
        <f>IF(AND('MAPA DE RIESGO'!$Z$56="Baja",'MAPA DE RIESGO'!$AB$56="Mayor"),CONCATENATE("R7C",'MAPA DE RIESGO'!$P$56),"")</f>
        <v/>
      </c>
      <c r="AG42" s="25" t="str">
        <f>IF(AND('MAPA DE RIESGO'!$Z$57="Baja",'MAPA DE RIESGO'!$AB$57="Mayor"),CONCATENATE("R7C",'MAPA DE RIESGO'!$P$57),"")</f>
        <v/>
      </c>
      <c r="AH42" s="26" t="str">
        <f>IF(AND('MAPA DE RIESGO'!$Z$52="Baja",'MAPA DE RIESGO'!$AB$52="Catastrófico"),CONCATENATE("R7C",'MAPA DE RIESGO'!$P$52),"")</f>
        <v/>
      </c>
      <c r="AI42" s="27" t="str">
        <f>IF(AND('MAPA DE RIESGO'!$Z$53="Baja",'MAPA DE RIESGO'!$AB$53="Catastrófico"),CONCATENATE("R7C",'MAPA DE RIESGO'!$P$53),"")</f>
        <v/>
      </c>
      <c r="AJ42" s="27" t="str">
        <f>IF(AND('MAPA DE RIESGO'!$Z$54="Baja",'MAPA DE RIESGO'!$AB$54="Catastrófico"),CONCATENATE("R7C",'MAPA DE RIESGO'!$P$54),"")</f>
        <v/>
      </c>
      <c r="AK42" s="27" t="str">
        <f>IF(AND('MAPA DE RIESGO'!$Z$55="Baja",'MAPA DE RIESGO'!$AB$55="Catastrófico"),CONCATENATE("R7C",'MAPA DE RIESGO'!$P$55),"")</f>
        <v/>
      </c>
      <c r="AL42" s="27" t="str">
        <f>IF(AND('MAPA DE RIESGO'!$Z$56="Baja",'MAPA DE RIESGO'!$AB$56="Catastrófico"),CONCATENATE("R7C",'MAPA DE RIESGO'!$P$56),"")</f>
        <v/>
      </c>
      <c r="AM42" s="28" t="str">
        <f>IF(AND('MAPA DE RIESGO'!$Z$57="Baja",'MAPA DE RIESGO'!$AB$57="Catastrófico"),CONCATENATE("R7C",'MAPA DE RIESGO'!$P$57),"")</f>
        <v/>
      </c>
      <c r="AN42" s="55"/>
      <c r="AO42" s="494"/>
      <c r="AP42" s="495"/>
      <c r="AQ42" s="495"/>
      <c r="AR42" s="495"/>
      <c r="AS42" s="495"/>
      <c r="AT42" s="496"/>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row>
    <row r="43" spans="1:80" ht="15" customHeight="1" x14ac:dyDescent="0.25">
      <c r="A43" s="55"/>
      <c r="B43" s="423"/>
      <c r="C43" s="423"/>
      <c r="D43" s="424"/>
      <c r="E43" s="464"/>
      <c r="F43" s="465"/>
      <c r="G43" s="465"/>
      <c r="H43" s="465"/>
      <c r="I43" s="481"/>
      <c r="J43" s="48" t="str">
        <f>IF(AND('MAPA DE RIESGO'!$Z$58="Baja",'MAPA DE RIESGO'!$AB$58="Leve"),CONCATENATE("R8C",'MAPA DE RIESGO'!$P$58),"")</f>
        <v/>
      </c>
      <c r="K43" s="49" t="str">
        <f>IF(AND('MAPA DE RIESGO'!$Z$59="Baja",'MAPA DE RIESGO'!$AB$59="Leve"),CONCATENATE("R8C",'MAPA DE RIESGO'!$P$59),"")</f>
        <v/>
      </c>
      <c r="L43" s="49" t="str">
        <f>IF(AND('MAPA DE RIESGO'!$Z$60="Baja",'MAPA DE RIESGO'!$AB$60="Leve"),CONCATENATE("R8C",'MAPA DE RIESGO'!$P$60),"")</f>
        <v/>
      </c>
      <c r="M43" s="49" t="str">
        <f>IF(AND('MAPA DE RIESGO'!$Z$61="Baja",'MAPA DE RIESGO'!$AB$61="Leve"),CONCATENATE("R8C",'MAPA DE RIESGO'!$P$61),"")</f>
        <v/>
      </c>
      <c r="N43" s="49" t="str">
        <f>IF(AND('MAPA DE RIESGO'!$Z$62="Baja",'MAPA DE RIESGO'!$AB$62="Leve"),CONCATENATE("R8C",'MAPA DE RIESGO'!$P$62),"")</f>
        <v/>
      </c>
      <c r="O43" s="50" t="str">
        <f>IF(AND('MAPA DE RIESGO'!$Z$63="Baja",'MAPA DE RIESGO'!$AB$63="Leve"),CONCATENATE("R8C",'MAPA DE RIESGO'!$P$63),"")</f>
        <v/>
      </c>
      <c r="P43" s="39" t="str">
        <f>IF(AND('MAPA DE RIESGO'!$Z$58="Baja",'MAPA DE RIESGO'!$AB$58="Menor"),CONCATENATE("R8C",'MAPA DE RIESGO'!$P$58),"")</f>
        <v/>
      </c>
      <c r="Q43" s="40" t="str">
        <f>IF(AND('MAPA DE RIESGO'!$Z$59="Baja",'MAPA DE RIESGO'!$AB$59="Menor"),CONCATENATE("R8C",'MAPA DE RIESGO'!$P$59),"")</f>
        <v/>
      </c>
      <c r="R43" s="40" t="str">
        <f>IF(AND('MAPA DE RIESGO'!$Z$60="Baja",'MAPA DE RIESGO'!$AB$60="Menor"),CONCATENATE("R8C",'MAPA DE RIESGO'!$P$60),"")</f>
        <v/>
      </c>
      <c r="S43" s="40" t="str">
        <f>IF(AND('MAPA DE RIESGO'!$Z$61="Baja",'MAPA DE RIESGO'!$AB$61="Menor"),CONCATENATE("R8C",'MAPA DE RIESGO'!$P$61),"")</f>
        <v/>
      </c>
      <c r="T43" s="40" t="str">
        <f>IF(AND('MAPA DE RIESGO'!$Z$62="Baja",'MAPA DE RIESGO'!$AB$62="Menor"),CONCATENATE("R8C",'MAPA DE RIESGO'!$P$62),"")</f>
        <v/>
      </c>
      <c r="U43" s="41" t="str">
        <f>IF(AND('MAPA DE RIESGO'!$Z$63="Baja",'MAPA DE RIESGO'!$AB$63="Menor"),CONCATENATE("R8C",'MAPA DE RIESGO'!$P$63),"")</f>
        <v/>
      </c>
      <c r="V43" s="39" t="str">
        <f>IF(AND('MAPA DE RIESGO'!$Z$58="Baja",'MAPA DE RIESGO'!$AB$58="Moderado"),CONCATENATE("R8C",'MAPA DE RIESGO'!$P$58),"")</f>
        <v/>
      </c>
      <c r="W43" s="40" t="str">
        <f>IF(AND('MAPA DE RIESGO'!$Z$59="Baja",'MAPA DE RIESGO'!$AB$59="Moderado"),CONCATENATE("R8C",'MAPA DE RIESGO'!$P$59),"")</f>
        <v/>
      </c>
      <c r="X43" s="40" t="str">
        <f>IF(AND('MAPA DE RIESGO'!$Z$60="Baja",'MAPA DE RIESGO'!$AB$60="Moderado"),CONCATENATE("R8C",'MAPA DE RIESGO'!$P$60),"")</f>
        <v/>
      </c>
      <c r="Y43" s="40" t="str">
        <f>IF(AND('MAPA DE RIESGO'!$Z$61="Baja",'MAPA DE RIESGO'!$AB$61="Moderado"),CONCATENATE("R8C",'MAPA DE RIESGO'!$P$61),"")</f>
        <v/>
      </c>
      <c r="Z43" s="40" t="str">
        <f>IF(AND('MAPA DE RIESGO'!$Z$62="Baja",'MAPA DE RIESGO'!$AB$62="Moderado"),CONCATENATE("R8C",'MAPA DE RIESGO'!$P$62),"")</f>
        <v/>
      </c>
      <c r="AA43" s="41" t="str">
        <f>IF(AND('MAPA DE RIESGO'!$Z$63="Baja",'MAPA DE RIESGO'!$AB$63="Moderado"),CONCATENATE("R8C",'MAPA DE RIESGO'!$P$63),"")</f>
        <v/>
      </c>
      <c r="AB43" s="23" t="str">
        <f>IF(AND('MAPA DE RIESGO'!$Z$58="Baja",'MAPA DE RIESGO'!$AB$58="Mayor"),CONCATENATE("R8C",'MAPA DE RIESGO'!$P$58),"")</f>
        <v/>
      </c>
      <c r="AC43" s="24" t="str">
        <f>IF(AND('MAPA DE RIESGO'!$Z$59="Baja",'MAPA DE RIESGO'!$AB$59="Mayor"),CONCATENATE("R8C",'MAPA DE RIESGO'!$P$59),"")</f>
        <v/>
      </c>
      <c r="AD43" s="29" t="str">
        <f>IF(AND('MAPA DE RIESGO'!$Z$60="Baja",'MAPA DE RIESGO'!$AB$60="Mayor"),CONCATENATE("R8C",'MAPA DE RIESGO'!$P$60),"")</f>
        <v/>
      </c>
      <c r="AE43" s="29" t="str">
        <f>IF(AND('MAPA DE RIESGO'!$Z$61="Baja",'MAPA DE RIESGO'!$AB$61="Mayor"),CONCATENATE("R8C",'MAPA DE RIESGO'!$P$61),"")</f>
        <v/>
      </c>
      <c r="AF43" s="29" t="str">
        <f>IF(AND('MAPA DE RIESGO'!$Z$62="Baja",'MAPA DE RIESGO'!$AB$62="Mayor"),CONCATENATE("R8C",'MAPA DE RIESGO'!$P$62),"")</f>
        <v/>
      </c>
      <c r="AG43" s="25" t="str">
        <f>IF(AND('MAPA DE RIESGO'!$Z$63="Baja",'MAPA DE RIESGO'!$AB$63="Mayor"),CONCATENATE("R8C",'MAPA DE RIESGO'!$P$63),"")</f>
        <v/>
      </c>
      <c r="AH43" s="26" t="str">
        <f>IF(AND('MAPA DE RIESGO'!$Z$58="Baja",'MAPA DE RIESGO'!$AB$58="Catastrófico"),CONCATENATE("R8C",'MAPA DE RIESGO'!$P$58),"")</f>
        <v/>
      </c>
      <c r="AI43" s="27" t="str">
        <f>IF(AND('MAPA DE RIESGO'!$Z$59="Baja",'MAPA DE RIESGO'!$AB$59="Catastrófico"),CONCATENATE("R8C",'MAPA DE RIESGO'!$P$59),"")</f>
        <v/>
      </c>
      <c r="AJ43" s="27" t="str">
        <f>IF(AND('MAPA DE RIESGO'!$Z$60="Baja",'MAPA DE RIESGO'!$AB$60="Catastrófico"),CONCATENATE("R8C",'MAPA DE RIESGO'!$P$60),"")</f>
        <v/>
      </c>
      <c r="AK43" s="27" t="str">
        <f>IF(AND('MAPA DE RIESGO'!$Z$61="Baja",'MAPA DE RIESGO'!$AB$61="Catastrófico"),CONCATENATE("R8C",'MAPA DE RIESGO'!$P$61),"")</f>
        <v/>
      </c>
      <c r="AL43" s="27" t="str">
        <f>IF(AND('MAPA DE RIESGO'!$Z$62="Baja",'MAPA DE RIESGO'!$AB$62="Catastrófico"),CONCATENATE("R8C",'MAPA DE RIESGO'!$P$62),"")</f>
        <v/>
      </c>
      <c r="AM43" s="28" t="str">
        <f>IF(AND('MAPA DE RIESGO'!$Z$63="Baja",'MAPA DE RIESGO'!$AB$63="Catastrófico"),CONCATENATE("R8C",'MAPA DE RIESGO'!$P$63),"")</f>
        <v/>
      </c>
      <c r="AN43" s="55"/>
      <c r="AO43" s="494"/>
      <c r="AP43" s="495"/>
      <c r="AQ43" s="495"/>
      <c r="AR43" s="495"/>
      <c r="AS43" s="495"/>
      <c r="AT43" s="496"/>
      <c r="AU43" s="55"/>
      <c r="AV43" s="55"/>
      <c r="AW43" s="55"/>
      <c r="AX43" s="55"/>
      <c r="AY43" s="55"/>
      <c r="AZ43" s="55"/>
      <c r="BA43" s="55"/>
      <c r="BB43" s="55"/>
      <c r="BC43" s="55"/>
      <c r="BD43" s="55"/>
      <c r="BE43" s="55"/>
      <c r="BF43" s="55"/>
      <c r="BG43" s="55"/>
      <c r="BH43" s="55"/>
      <c r="BI43" s="55"/>
      <c r="BJ43" s="55"/>
      <c r="BK43" s="55"/>
      <c r="BL43" s="55"/>
      <c r="BM43" s="55"/>
      <c r="BN43" s="55"/>
      <c r="BO43" s="55"/>
      <c r="BP43" s="55"/>
      <c r="BQ43" s="55"/>
      <c r="BR43" s="55"/>
      <c r="BS43" s="55"/>
      <c r="BT43" s="55"/>
      <c r="BU43" s="55"/>
      <c r="BV43" s="55"/>
      <c r="BW43" s="55"/>
      <c r="BX43" s="55"/>
    </row>
    <row r="44" spans="1:80" ht="15" customHeight="1" x14ac:dyDescent="0.25">
      <c r="A44" s="55"/>
      <c r="B44" s="423"/>
      <c r="C44" s="423"/>
      <c r="D44" s="424"/>
      <c r="E44" s="464"/>
      <c r="F44" s="465"/>
      <c r="G44" s="465"/>
      <c r="H44" s="465"/>
      <c r="I44" s="481"/>
      <c r="J44" s="48" t="str">
        <f>IF(AND('MAPA DE RIESGO'!$Z$64="Baja",'MAPA DE RIESGO'!$AB$64="Leve"),CONCATENATE("R9C",'MAPA DE RIESGO'!$P$64),"")</f>
        <v/>
      </c>
      <c r="K44" s="49" t="str">
        <f>IF(AND('MAPA DE RIESGO'!$Z$65="Baja",'MAPA DE RIESGO'!$AB$65="Leve"),CONCATENATE("R9C",'MAPA DE RIESGO'!$P$65),"")</f>
        <v/>
      </c>
      <c r="L44" s="49" t="str">
        <f>IF(AND('MAPA DE RIESGO'!$Z$66="Baja",'MAPA DE RIESGO'!$AB$66="Leve"),CONCATENATE("R9C",'MAPA DE RIESGO'!$P$66),"")</f>
        <v/>
      </c>
      <c r="M44" s="49" t="str">
        <f>IF(AND('MAPA DE RIESGO'!$Z$67="Baja",'MAPA DE RIESGO'!$AB$67="Leve"),CONCATENATE("R9C",'MAPA DE RIESGO'!$P$67),"")</f>
        <v/>
      </c>
      <c r="N44" s="49" t="str">
        <f>IF(AND('MAPA DE RIESGO'!$Z$68="Baja",'MAPA DE RIESGO'!$AB$68="Leve"),CONCATENATE("R9C",'MAPA DE RIESGO'!$P$68),"")</f>
        <v/>
      </c>
      <c r="O44" s="50" t="str">
        <f>IF(AND('MAPA DE RIESGO'!$Z$69="Baja",'MAPA DE RIESGO'!$AB$69="Leve"),CONCATENATE("R9C",'MAPA DE RIESGO'!$P$69),"")</f>
        <v/>
      </c>
      <c r="P44" s="39" t="str">
        <f>IF(AND('MAPA DE RIESGO'!$Z$64="Baja",'MAPA DE RIESGO'!$AB$64="Menor"),CONCATENATE("R9C",'MAPA DE RIESGO'!$P$64),"")</f>
        <v/>
      </c>
      <c r="Q44" s="40" t="str">
        <f>IF(AND('MAPA DE RIESGO'!$Z$65="Baja",'MAPA DE RIESGO'!$AB$65="Menor"),CONCATENATE("R9C",'MAPA DE RIESGO'!$P$65),"")</f>
        <v/>
      </c>
      <c r="R44" s="40" t="str">
        <f>IF(AND('MAPA DE RIESGO'!$Z$66="Baja",'MAPA DE RIESGO'!$AB$66="Menor"),CONCATENATE("R9C",'MAPA DE RIESGO'!$P$66),"")</f>
        <v/>
      </c>
      <c r="S44" s="40" t="str">
        <f>IF(AND('MAPA DE RIESGO'!$Z$67="Baja",'MAPA DE RIESGO'!$AB$67="Menor"),CONCATENATE("R9C",'MAPA DE RIESGO'!$P$67),"")</f>
        <v/>
      </c>
      <c r="T44" s="40" t="str">
        <f>IF(AND('MAPA DE RIESGO'!$Z$68="Baja",'MAPA DE RIESGO'!$AB$68="Menor"),CONCATENATE("R9C",'MAPA DE RIESGO'!$P$68),"")</f>
        <v/>
      </c>
      <c r="U44" s="41" t="str">
        <f>IF(AND('MAPA DE RIESGO'!$Z$69="Baja",'MAPA DE RIESGO'!$AB$69="Menor"),CONCATENATE("R9C",'MAPA DE RIESGO'!$P$69),"")</f>
        <v/>
      </c>
      <c r="V44" s="39" t="str">
        <f>IF(AND('MAPA DE RIESGO'!$Z$64="Baja",'MAPA DE RIESGO'!$AB$64="Moderado"),CONCATENATE("R9C",'MAPA DE RIESGO'!$P$64),"")</f>
        <v/>
      </c>
      <c r="W44" s="40" t="str">
        <f>IF(AND('MAPA DE RIESGO'!$Z$65="Baja",'MAPA DE RIESGO'!$AB$65="Moderado"),CONCATENATE("R9C",'MAPA DE RIESGO'!$P$65),"")</f>
        <v/>
      </c>
      <c r="X44" s="40" t="str">
        <f>IF(AND('MAPA DE RIESGO'!$Z$66="Baja",'MAPA DE RIESGO'!$AB$66="Moderado"),CONCATENATE("R9C",'MAPA DE RIESGO'!$P$66),"")</f>
        <v/>
      </c>
      <c r="Y44" s="40" t="str">
        <f>IF(AND('MAPA DE RIESGO'!$Z$67="Baja",'MAPA DE RIESGO'!$AB$67="Moderado"),CONCATENATE("R9C",'MAPA DE RIESGO'!$P$67),"")</f>
        <v/>
      </c>
      <c r="Z44" s="40" t="str">
        <f>IF(AND('MAPA DE RIESGO'!$Z$68="Baja",'MAPA DE RIESGO'!$AB$68="Moderado"),CONCATENATE("R9C",'MAPA DE RIESGO'!$P$68),"")</f>
        <v/>
      </c>
      <c r="AA44" s="41" t="str">
        <f>IF(AND('MAPA DE RIESGO'!$Z$69="Baja",'MAPA DE RIESGO'!$AB$69="Moderado"),CONCATENATE("R9C",'MAPA DE RIESGO'!$P$69),"")</f>
        <v/>
      </c>
      <c r="AB44" s="23" t="str">
        <f>IF(AND('MAPA DE RIESGO'!$Z$64="Baja",'MAPA DE RIESGO'!$AB$64="Mayor"),CONCATENATE("R9C",'MAPA DE RIESGO'!$P$64),"")</f>
        <v/>
      </c>
      <c r="AC44" s="24" t="str">
        <f>IF(AND('MAPA DE RIESGO'!$Z$65="Baja",'MAPA DE RIESGO'!$AB$65="Mayor"),CONCATENATE("R9C",'MAPA DE RIESGO'!$P$65),"")</f>
        <v/>
      </c>
      <c r="AD44" s="29" t="str">
        <f>IF(AND('MAPA DE RIESGO'!$Z$66="Baja",'MAPA DE RIESGO'!$AB$66="Mayor"),CONCATENATE("R9C",'MAPA DE RIESGO'!$P$66),"")</f>
        <v/>
      </c>
      <c r="AE44" s="29" t="str">
        <f>IF(AND('MAPA DE RIESGO'!$Z$67="Baja",'MAPA DE RIESGO'!$AB$67="Mayor"),CONCATENATE("R9C",'MAPA DE RIESGO'!$P$67),"")</f>
        <v/>
      </c>
      <c r="AF44" s="29" t="str">
        <f>IF(AND('MAPA DE RIESGO'!$Z$68="Baja",'MAPA DE RIESGO'!$AB$68="Mayor"),CONCATENATE("R9C",'MAPA DE RIESGO'!$P$68),"")</f>
        <v/>
      </c>
      <c r="AG44" s="25" t="str">
        <f>IF(AND('MAPA DE RIESGO'!$Z$69="Baja",'MAPA DE RIESGO'!$AB$69="Mayor"),CONCATENATE("R9C",'MAPA DE RIESGO'!$P$69),"")</f>
        <v/>
      </c>
      <c r="AH44" s="26" t="str">
        <f>IF(AND('MAPA DE RIESGO'!$Z$64="Baja",'MAPA DE RIESGO'!$AB$64="Catastrófico"),CONCATENATE("R9C",'MAPA DE RIESGO'!$P$64),"")</f>
        <v/>
      </c>
      <c r="AI44" s="27" t="str">
        <f>IF(AND('MAPA DE RIESGO'!$Z$65="Baja",'MAPA DE RIESGO'!$AB$65="Catastrófico"),CONCATENATE("R9C",'MAPA DE RIESGO'!$P$65),"")</f>
        <v/>
      </c>
      <c r="AJ44" s="27" t="str">
        <f>IF(AND('MAPA DE RIESGO'!$Z$66="Baja",'MAPA DE RIESGO'!$AB$66="Catastrófico"),CONCATENATE("R9C",'MAPA DE RIESGO'!$P$66),"")</f>
        <v/>
      </c>
      <c r="AK44" s="27" t="str">
        <f>IF(AND('MAPA DE RIESGO'!$Z$67="Baja",'MAPA DE RIESGO'!$AB$67="Catastrófico"),CONCATENATE("R9C",'MAPA DE RIESGO'!$P$67),"")</f>
        <v/>
      </c>
      <c r="AL44" s="27" t="str">
        <f>IF(AND('MAPA DE RIESGO'!$Z$68="Baja",'MAPA DE RIESGO'!$AB$68="Catastrófico"),CONCATENATE("R9C",'MAPA DE RIESGO'!$P$68),"")</f>
        <v/>
      </c>
      <c r="AM44" s="28" t="str">
        <f>IF(AND('MAPA DE RIESGO'!$Z$69="Baja",'MAPA DE RIESGO'!$AB$69="Catastrófico"),CONCATENATE("R9C",'MAPA DE RIESGO'!$P$69),"")</f>
        <v/>
      </c>
      <c r="AN44" s="55"/>
      <c r="AO44" s="494"/>
      <c r="AP44" s="495"/>
      <c r="AQ44" s="495"/>
      <c r="AR44" s="495"/>
      <c r="AS44" s="495"/>
      <c r="AT44" s="496"/>
      <c r="AU44" s="55"/>
      <c r="AV44" s="55"/>
      <c r="AW44" s="55"/>
      <c r="AX44" s="55"/>
      <c r="AY44" s="55"/>
      <c r="AZ44" s="55"/>
      <c r="BA44" s="55"/>
      <c r="BB44" s="55"/>
      <c r="BC44" s="55"/>
      <c r="BD44" s="55"/>
      <c r="BE44" s="55"/>
      <c r="BF44" s="55"/>
      <c r="BG44" s="55"/>
      <c r="BH44" s="55"/>
      <c r="BI44" s="55"/>
      <c r="BJ44" s="55"/>
      <c r="BK44" s="55"/>
      <c r="BL44" s="55"/>
      <c r="BM44" s="55"/>
      <c r="BN44" s="55"/>
      <c r="BO44" s="55"/>
      <c r="BP44" s="55"/>
      <c r="BQ44" s="55"/>
      <c r="BR44" s="55"/>
      <c r="BS44" s="55"/>
      <c r="BT44" s="55"/>
      <c r="BU44" s="55"/>
      <c r="BV44" s="55"/>
      <c r="BW44" s="55"/>
      <c r="BX44" s="55"/>
    </row>
    <row r="45" spans="1:80" ht="15.75" customHeight="1" thickBot="1" x14ac:dyDescent="0.3">
      <c r="A45" s="55"/>
      <c r="B45" s="423"/>
      <c r="C45" s="423"/>
      <c r="D45" s="424"/>
      <c r="E45" s="467"/>
      <c r="F45" s="468"/>
      <c r="G45" s="468"/>
      <c r="H45" s="468"/>
      <c r="I45" s="468"/>
      <c r="J45" s="51" t="str">
        <f>IF(AND('MAPA DE RIESGO'!$Z$70="Baja",'MAPA DE RIESGO'!$AB$70="Leve"),CONCATENATE("R10C",'MAPA DE RIESGO'!$P$70),"")</f>
        <v/>
      </c>
      <c r="K45" s="52" t="str">
        <f>IF(AND('MAPA DE RIESGO'!$Z$71="Baja",'MAPA DE RIESGO'!$AB$71="Leve"),CONCATENATE("R10C",'MAPA DE RIESGO'!$P$71),"")</f>
        <v/>
      </c>
      <c r="L45" s="52" t="str">
        <f>IF(AND('MAPA DE RIESGO'!$Z$72="Baja",'MAPA DE RIESGO'!$AB$72="Leve"),CONCATENATE("R10C",'MAPA DE RIESGO'!$P$72),"")</f>
        <v/>
      </c>
      <c r="M45" s="52" t="str">
        <f>IF(AND('MAPA DE RIESGO'!$Z$73="Baja",'MAPA DE RIESGO'!$AB$73="Leve"),CONCATENATE("R10C",'MAPA DE RIESGO'!$P$73),"")</f>
        <v/>
      </c>
      <c r="N45" s="52" t="str">
        <f>IF(AND('MAPA DE RIESGO'!$Z$74="Baja",'MAPA DE RIESGO'!$AB$74="Leve"),CONCATENATE("R10C",'MAPA DE RIESGO'!$P$74),"")</f>
        <v/>
      </c>
      <c r="O45" s="53" t="str">
        <f>IF(AND('MAPA DE RIESGO'!$Z$75="Baja",'MAPA DE RIESGO'!$AB$75="Leve"),CONCATENATE("R10C",'MAPA DE RIESGO'!$P$75),"")</f>
        <v/>
      </c>
      <c r="P45" s="39" t="str">
        <f>IF(AND('MAPA DE RIESGO'!$Z$70="Baja",'MAPA DE RIESGO'!$AB$70="Menor"),CONCATENATE("R10C",'MAPA DE RIESGO'!$P$70),"")</f>
        <v/>
      </c>
      <c r="Q45" s="40" t="str">
        <f>IF(AND('MAPA DE RIESGO'!$Z$71="Baja",'MAPA DE RIESGO'!$AB$71="Menor"),CONCATENATE("R10C",'MAPA DE RIESGO'!$P$71),"")</f>
        <v/>
      </c>
      <c r="R45" s="40" t="str">
        <f>IF(AND('MAPA DE RIESGO'!$Z$72="Baja",'MAPA DE RIESGO'!$AB$72="Menor"),CONCATENATE("R10C",'MAPA DE RIESGO'!$P$72),"")</f>
        <v/>
      </c>
      <c r="S45" s="40" t="str">
        <f>IF(AND('MAPA DE RIESGO'!$Z$73="Baja",'MAPA DE RIESGO'!$AB$73="Menor"),CONCATENATE("R10C",'MAPA DE RIESGO'!$P$73),"")</f>
        <v/>
      </c>
      <c r="T45" s="40" t="str">
        <f>IF(AND('MAPA DE RIESGO'!$Z$74="Baja",'MAPA DE RIESGO'!$AB$74="Menor"),CONCATENATE("R10C",'MAPA DE RIESGO'!$P$74),"")</f>
        <v/>
      </c>
      <c r="U45" s="41" t="str">
        <f>IF(AND('MAPA DE RIESGO'!$Z$75="Baja",'MAPA DE RIESGO'!$AB$75="Menor"),CONCATENATE("R10C",'MAPA DE RIESGO'!$P$75),"")</f>
        <v/>
      </c>
      <c r="V45" s="42" t="str">
        <f>IF(AND('MAPA DE RIESGO'!$Z$70="Baja",'MAPA DE RIESGO'!$AB$70="Moderado"),CONCATENATE("R10C",'MAPA DE RIESGO'!$P$70),"")</f>
        <v/>
      </c>
      <c r="W45" s="43" t="str">
        <f>IF(AND('MAPA DE RIESGO'!$Z$71="Baja",'MAPA DE RIESGO'!$AB$71="Moderado"),CONCATENATE("R10C",'MAPA DE RIESGO'!$P$71),"")</f>
        <v/>
      </c>
      <c r="X45" s="43" t="str">
        <f>IF(AND('MAPA DE RIESGO'!$Z$72="Baja",'MAPA DE RIESGO'!$AB$72="Moderado"),CONCATENATE("R10C",'MAPA DE RIESGO'!$P$72),"")</f>
        <v/>
      </c>
      <c r="Y45" s="43" t="str">
        <f>IF(AND('MAPA DE RIESGO'!$Z$73="Baja",'MAPA DE RIESGO'!$AB$73="Moderado"),CONCATENATE("R10C",'MAPA DE RIESGO'!$P$73),"")</f>
        <v/>
      </c>
      <c r="Z45" s="43" t="str">
        <f>IF(AND('MAPA DE RIESGO'!$Z$74="Baja",'MAPA DE RIESGO'!$AB$74="Moderado"),CONCATENATE("R10C",'MAPA DE RIESGO'!$P$74),"")</f>
        <v/>
      </c>
      <c r="AA45" s="44" t="str">
        <f>IF(AND('MAPA DE RIESGO'!$Z$75="Baja",'MAPA DE RIESGO'!$AB$75="Moderado"),CONCATENATE("R10C",'MAPA DE RIESGO'!$P$75),"")</f>
        <v/>
      </c>
      <c r="AB45" s="30" t="str">
        <f>IF(AND('MAPA DE RIESGO'!$Z$70="Baja",'MAPA DE RIESGO'!$AB$70="Mayor"),CONCATENATE("R10C",'MAPA DE RIESGO'!$P$70),"")</f>
        <v/>
      </c>
      <c r="AC45" s="31" t="str">
        <f>IF(AND('MAPA DE RIESGO'!$Z$71="Baja",'MAPA DE RIESGO'!$AB$71="Mayor"),CONCATENATE("R10C",'MAPA DE RIESGO'!$P$71),"")</f>
        <v/>
      </c>
      <c r="AD45" s="31" t="str">
        <f>IF(AND('MAPA DE RIESGO'!$Z$72="Baja",'MAPA DE RIESGO'!$AB$72="Mayor"),CONCATENATE("R10C",'MAPA DE RIESGO'!$P$72),"")</f>
        <v/>
      </c>
      <c r="AE45" s="31" t="str">
        <f>IF(AND('MAPA DE RIESGO'!$Z$73="Baja",'MAPA DE RIESGO'!$AB$73="Mayor"),CONCATENATE("R10C",'MAPA DE RIESGO'!$P$73),"")</f>
        <v/>
      </c>
      <c r="AF45" s="31" t="str">
        <f>IF(AND('MAPA DE RIESGO'!$Z$74="Baja",'MAPA DE RIESGO'!$AB$74="Mayor"),CONCATENATE("R10C",'MAPA DE RIESGO'!$P$74),"")</f>
        <v/>
      </c>
      <c r="AG45" s="32" t="str">
        <f>IF(AND('MAPA DE RIESGO'!$Z$75="Baja",'MAPA DE RIESGO'!$AB$75="Mayor"),CONCATENATE("R10C",'MAPA DE RIESGO'!$P$75),"")</f>
        <v/>
      </c>
      <c r="AH45" s="33" t="str">
        <f>IF(AND('MAPA DE RIESGO'!$Z$70="Baja",'MAPA DE RIESGO'!$AB$70="Catastrófico"),CONCATENATE("R10C",'MAPA DE RIESGO'!$P$70),"")</f>
        <v/>
      </c>
      <c r="AI45" s="34" t="str">
        <f>IF(AND('MAPA DE RIESGO'!$Z$71="Baja",'MAPA DE RIESGO'!$AB$71="Catastrófico"),CONCATENATE("R10C",'MAPA DE RIESGO'!$P$71),"")</f>
        <v/>
      </c>
      <c r="AJ45" s="34" t="str">
        <f>IF(AND('MAPA DE RIESGO'!$Z$72="Baja",'MAPA DE RIESGO'!$AB$72="Catastrófico"),CONCATENATE("R10C",'MAPA DE RIESGO'!$P$72),"")</f>
        <v/>
      </c>
      <c r="AK45" s="34" t="str">
        <f>IF(AND('MAPA DE RIESGO'!$Z$73="Baja",'MAPA DE RIESGO'!$AB$73="Catastrófico"),CONCATENATE("R10C",'MAPA DE RIESGO'!$P$73),"")</f>
        <v/>
      </c>
      <c r="AL45" s="34" t="str">
        <f>IF(AND('MAPA DE RIESGO'!$Z$74="Baja",'MAPA DE RIESGO'!$AB$74="Catastrófico"),CONCATENATE("R10C",'MAPA DE RIESGO'!$P$74),"")</f>
        <v/>
      </c>
      <c r="AM45" s="35" t="str">
        <f>IF(AND('MAPA DE RIESGO'!$Z$75="Baja",'MAPA DE RIESGO'!$AB$75="Catastrófico"),CONCATENATE("R10C",'MAPA DE RIESGO'!$P$75),"")</f>
        <v/>
      </c>
      <c r="AN45" s="55"/>
      <c r="AO45" s="497"/>
      <c r="AP45" s="498"/>
      <c r="AQ45" s="498"/>
      <c r="AR45" s="498"/>
      <c r="AS45" s="498"/>
      <c r="AT45" s="499"/>
    </row>
    <row r="46" spans="1:80" ht="46.5" customHeight="1" x14ac:dyDescent="0.35">
      <c r="A46" s="55"/>
      <c r="B46" s="423"/>
      <c r="C46" s="423"/>
      <c r="D46" s="424"/>
      <c r="E46" s="461" t="s">
        <v>104</v>
      </c>
      <c r="F46" s="462"/>
      <c r="G46" s="462"/>
      <c r="H46" s="462"/>
      <c r="I46" s="463"/>
      <c r="J46" s="45" t="str">
        <f ca="1">IF(AND('MAPA DE RIESGO'!$Z$16="Muy Baja",'MAPA DE RIESGO'!$AB$16="Leve"),CONCATENATE("R1C",'MAPA DE RIESGO'!$P$16),"")</f>
        <v/>
      </c>
      <c r="K46" s="46" t="str">
        <f ca="1">IF(AND('MAPA DE RIESGO'!$Z$17="Muy Baja",'MAPA DE RIESGO'!$AB$17="Leve"),CONCATENATE("R1C",'MAPA DE RIESGO'!$P$17),"")</f>
        <v/>
      </c>
      <c r="L46" s="46" t="str">
        <f>IF(AND('MAPA DE RIESGO'!$Z$18="Muy Baja",'MAPA DE RIESGO'!$AB$18="Leve"),CONCATENATE("R1C",'MAPA DE RIESGO'!$P$18),"")</f>
        <v/>
      </c>
      <c r="M46" s="46" t="str">
        <f>IF(AND('MAPA DE RIESGO'!$Z$19="Muy Baja",'MAPA DE RIESGO'!$AB$19="Leve"),CONCATENATE("R1C",'MAPA DE RIESGO'!$P$19),"")</f>
        <v/>
      </c>
      <c r="N46" s="46" t="str">
        <f>IF(AND('MAPA DE RIESGO'!$Z$20="Muy Baja",'MAPA DE RIESGO'!$AB$20="Leve"),CONCATENATE("R1C",'MAPA DE RIESGO'!$P$20),"")</f>
        <v/>
      </c>
      <c r="O46" s="47" t="str">
        <f>IF(AND('MAPA DE RIESGO'!$Z$21="Muy Baja",'MAPA DE RIESGO'!$AB$21="Leve"),CONCATENATE("R1C",'MAPA DE RIESGO'!$P$21),"")</f>
        <v/>
      </c>
      <c r="P46" s="45" t="str">
        <f ca="1">IF(AND('MAPA DE RIESGO'!$Z$16="Muy Baja",'MAPA DE RIESGO'!$AB$16="Menor"),CONCATENATE("R1C",'MAPA DE RIESGO'!$P$16),"")</f>
        <v/>
      </c>
      <c r="Q46" s="46" t="str">
        <f ca="1">IF(AND('MAPA DE RIESGO'!$Z$17="Muy Baja",'MAPA DE RIESGO'!$AB$17="Menor"),CONCATENATE("R1C",'MAPA DE RIESGO'!$P$17),"")</f>
        <v/>
      </c>
      <c r="R46" s="46" t="str">
        <f>IF(AND('MAPA DE RIESGO'!$Z$18="Muy Baja",'MAPA DE RIESGO'!$AB$18="Menor"),CONCATENATE("R1C",'MAPA DE RIESGO'!$P$18),"")</f>
        <v/>
      </c>
      <c r="S46" s="46" t="str">
        <f>IF(AND('MAPA DE RIESGO'!$Z$19="Muy Baja",'MAPA DE RIESGO'!$AB$19="Menor"),CONCATENATE("R1C",'MAPA DE RIESGO'!$P$19),"")</f>
        <v/>
      </c>
      <c r="T46" s="46" t="str">
        <f>IF(AND('MAPA DE RIESGO'!$Z$20="Muy Baja",'MAPA DE RIESGO'!$AB$20="Menor"),CONCATENATE("R1C",'MAPA DE RIESGO'!$P$20),"")</f>
        <v/>
      </c>
      <c r="U46" s="47" t="str">
        <f>IF(AND('MAPA DE RIESGO'!$Z$21="Muy Baja",'MAPA DE RIESGO'!$AB$21="Menor"),CONCATENATE("R1C",'MAPA DE RIESGO'!$P$21),"")</f>
        <v/>
      </c>
      <c r="V46" s="36" t="str">
        <f ca="1">IF(AND('MAPA DE RIESGO'!$Z$16="Muy Baja",'MAPA DE RIESGO'!$AB$16="Moderado"),CONCATENATE("R1C",'MAPA DE RIESGO'!$P$16),"")</f>
        <v/>
      </c>
      <c r="W46" s="54" t="str">
        <f ca="1">IF(AND('MAPA DE RIESGO'!$Z$17="Muy Baja",'MAPA DE RIESGO'!$AB$17="Moderado"),CONCATENATE("R1C",'MAPA DE RIESGO'!$P$17),"")</f>
        <v/>
      </c>
      <c r="X46" s="37" t="str">
        <f>IF(AND('MAPA DE RIESGO'!$Z$18="Muy Baja",'MAPA DE RIESGO'!$AB$18="Moderado"),CONCATENATE("R1C",'MAPA DE RIESGO'!$P$18),"")</f>
        <v/>
      </c>
      <c r="Y46" s="37" t="str">
        <f>IF(AND('MAPA DE RIESGO'!$Z$19="Muy Baja",'MAPA DE RIESGO'!$AB$19="Moderado"),CONCATENATE("R1C",'MAPA DE RIESGO'!$P$19),"")</f>
        <v/>
      </c>
      <c r="Z46" s="37" t="str">
        <f>IF(AND('MAPA DE RIESGO'!$Z$20="Muy Baja",'MAPA DE RIESGO'!$AB$20="Moderado"),CONCATENATE("R1C",'MAPA DE RIESGO'!$P$20),"")</f>
        <v/>
      </c>
      <c r="AA46" s="38" t="str">
        <f>IF(AND('MAPA DE RIESGO'!$Z$21="Muy Baja",'MAPA DE RIESGO'!$AB$21="Moderado"),CONCATENATE("R1C",'MAPA DE RIESGO'!$P$21),"")</f>
        <v/>
      </c>
      <c r="AB46" s="17" t="str">
        <f ca="1">IF(AND('MAPA DE RIESGO'!$Z$16="Muy Baja",'MAPA DE RIESGO'!$AB$16="Mayor"),CONCATENATE("R1C",'MAPA DE RIESGO'!$P$16),"")</f>
        <v/>
      </c>
      <c r="AC46" s="18" t="str">
        <f ca="1">IF(AND('MAPA DE RIESGO'!$Z$17="Muy Baja",'MAPA DE RIESGO'!$AB$17="Mayor"),CONCATENATE("R1C",'MAPA DE RIESGO'!$P$17),"")</f>
        <v/>
      </c>
      <c r="AD46" s="18" t="str">
        <f>IF(AND('MAPA DE RIESGO'!$Z$18="Muy Baja",'MAPA DE RIESGO'!$AB$18="Mayor"),CONCATENATE("R1C",'MAPA DE RIESGO'!$P$18),"")</f>
        <v/>
      </c>
      <c r="AE46" s="18" t="str">
        <f>IF(AND('MAPA DE RIESGO'!$Z$19="Muy Baja",'MAPA DE RIESGO'!$AB$19="Mayor"),CONCATENATE("R1C",'MAPA DE RIESGO'!$P$19),"")</f>
        <v/>
      </c>
      <c r="AF46" s="18" t="str">
        <f>IF(AND('MAPA DE RIESGO'!$Z$20="Muy Baja",'MAPA DE RIESGO'!$AB$20="Mayor"),CONCATENATE("R1C",'MAPA DE RIESGO'!$P$20),"")</f>
        <v/>
      </c>
      <c r="AG46" s="19" t="str">
        <f>IF(AND('MAPA DE RIESGO'!$Z$21="Muy Baja",'MAPA DE RIESGO'!$AB$21="Mayor"),CONCATENATE("R1C",'MAPA DE RIESGO'!$P$21),"")</f>
        <v/>
      </c>
      <c r="AH46" s="20" t="str">
        <f ca="1">IF(AND('MAPA DE RIESGO'!$Z$16="Muy Baja",'MAPA DE RIESGO'!$AB$16="Catastrófico"),CONCATENATE("R1C",'MAPA DE RIESGO'!$P$16),"")</f>
        <v/>
      </c>
      <c r="AI46" s="21" t="str">
        <f ca="1">IF(AND('MAPA DE RIESGO'!$Z$17="Muy Baja",'MAPA DE RIESGO'!$AB$17="Catastrófico"),CONCATENATE("R1C",'MAPA DE RIESGO'!$P$17),"")</f>
        <v/>
      </c>
      <c r="AJ46" s="21" t="str">
        <f>IF(AND('MAPA DE RIESGO'!$Z$18="Muy Baja",'MAPA DE RIESGO'!$AB$18="Catastrófico"),CONCATENATE("R1C",'MAPA DE RIESGO'!$P$18),"")</f>
        <v/>
      </c>
      <c r="AK46" s="21" t="str">
        <f>IF(AND('MAPA DE RIESGO'!$Z$19="Muy Baja",'MAPA DE RIESGO'!$AB$19="Catastrófico"),CONCATENATE("R1C",'MAPA DE RIESGO'!$P$19),"")</f>
        <v/>
      </c>
      <c r="AL46" s="21" t="str">
        <f>IF(AND('MAPA DE RIESGO'!$Z$20="Muy Baja",'MAPA DE RIESGO'!$AB$20="Catastrófico"),CONCATENATE("R1C",'MAPA DE RIESGO'!$P$20),"")</f>
        <v/>
      </c>
      <c r="AM46" s="22" t="str">
        <f>IF(AND('MAPA DE RIESGO'!$Z$21="Muy Baja",'MAPA DE RIESGO'!$AB$21="Catastrófico"),CONCATENATE("R1C",'MAPA DE RIESGO'!$P$21),"")</f>
        <v/>
      </c>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row>
    <row r="47" spans="1:80" ht="46.5" customHeight="1" x14ac:dyDescent="0.25">
      <c r="A47" s="55"/>
      <c r="B47" s="423"/>
      <c r="C47" s="423"/>
      <c r="D47" s="424"/>
      <c r="E47" s="480"/>
      <c r="F47" s="481"/>
      <c r="G47" s="481"/>
      <c r="H47" s="481"/>
      <c r="I47" s="466"/>
      <c r="J47" s="48" t="str">
        <f ca="1">IF(AND('MAPA DE RIESGO'!$Z$22="Muy Baja",'MAPA DE RIESGO'!$AB$22="Leve"),CONCATENATE("R2C",'MAPA DE RIESGO'!$P$22),"")</f>
        <v/>
      </c>
      <c r="K47" s="49" t="str">
        <f>IF(AND('MAPA DE RIESGO'!$Z$23="Muy Baja",'MAPA DE RIESGO'!$AB$23="Leve"),CONCATENATE("R2C",'MAPA DE RIESGO'!$P$23),"")</f>
        <v/>
      </c>
      <c r="L47" s="49" t="str">
        <f>IF(AND('MAPA DE RIESGO'!$Z$24="Muy Baja",'MAPA DE RIESGO'!$AB$24="Leve"),CONCATENATE("R2C",'MAPA DE RIESGO'!$P$24),"")</f>
        <v/>
      </c>
      <c r="M47" s="49" t="str">
        <f>IF(AND('MAPA DE RIESGO'!$Z$25="Muy Baja",'MAPA DE RIESGO'!$AB$25="Leve"),CONCATENATE("R2C",'MAPA DE RIESGO'!$P$25),"")</f>
        <v/>
      </c>
      <c r="N47" s="49" t="str">
        <f>IF(AND('MAPA DE RIESGO'!$Z$26="Muy Baja",'MAPA DE RIESGO'!$AB$26="Leve"),CONCATENATE("R2C",'MAPA DE RIESGO'!$P$26),"")</f>
        <v/>
      </c>
      <c r="O47" s="50" t="str">
        <f>IF(AND('MAPA DE RIESGO'!$Z$27="Muy Baja",'MAPA DE RIESGO'!$AB$27="Leve"),CONCATENATE("R2C",'MAPA DE RIESGO'!$P$27),"")</f>
        <v/>
      </c>
      <c r="P47" s="48" t="str">
        <f ca="1">IF(AND('MAPA DE RIESGO'!$Z$22="Muy Baja",'MAPA DE RIESGO'!$AB$22="Menor"),CONCATENATE("R2C",'MAPA DE RIESGO'!$P$22),"")</f>
        <v/>
      </c>
      <c r="Q47" s="49" t="str">
        <f>IF(AND('MAPA DE RIESGO'!$Z$23="Muy Baja",'MAPA DE RIESGO'!$AB$23="Menor"),CONCATENATE("R2C",'MAPA DE RIESGO'!$P$23),"")</f>
        <v/>
      </c>
      <c r="R47" s="49" t="str">
        <f>IF(AND('MAPA DE RIESGO'!$Z$24="Muy Baja",'MAPA DE RIESGO'!$AB$24="Menor"),CONCATENATE("R2C",'MAPA DE RIESGO'!$P$24),"")</f>
        <v/>
      </c>
      <c r="S47" s="49" t="str">
        <f>IF(AND('MAPA DE RIESGO'!$Z$25="Muy Baja",'MAPA DE RIESGO'!$AB$25="Menor"),CONCATENATE("R2C",'MAPA DE RIESGO'!$P$25),"")</f>
        <v/>
      </c>
      <c r="T47" s="49" t="str">
        <f>IF(AND('MAPA DE RIESGO'!$Z$26="Muy Baja",'MAPA DE RIESGO'!$AB$26="Menor"),CONCATENATE("R2C",'MAPA DE RIESGO'!$P$26),"")</f>
        <v/>
      </c>
      <c r="U47" s="50" t="str">
        <f>IF(AND('MAPA DE RIESGO'!$Z$27="Muy Baja",'MAPA DE RIESGO'!$AB$27="Menor"),CONCATENATE("R2C",'MAPA DE RIESGO'!$P$27),"")</f>
        <v/>
      </c>
      <c r="V47" s="39" t="str">
        <f ca="1">IF(AND('MAPA DE RIESGO'!$Z$22="Muy Baja",'MAPA DE RIESGO'!$AB$22="Moderado"),CONCATENATE("R2C",'MAPA DE RIESGO'!$P$22),"")</f>
        <v/>
      </c>
      <c r="W47" s="40" t="str">
        <f>IF(AND('MAPA DE RIESGO'!$Z$23="Muy Baja",'MAPA DE RIESGO'!$AB$23="Moderado"),CONCATENATE("R2C",'MAPA DE RIESGO'!$P$23),"")</f>
        <v/>
      </c>
      <c r="X47" s="40" t="str">
        <f>IF(AND('MAPA DE RIESGO'!$Z$24="Muy Baja",'MAPA DE RIESGO'!$AB$24="Moderado"),CONCATENATE("R2C",'MAPA DE RIESGO'!$P$24),"")</f>
        <v/>
      </c>
      <c r="Y47" s="40" t="str">
        <f>IF(AND('MAPA DE RIESGO'!$Z$25="Muy Baja",'MAPA DE RIESGO'!$AB$25="Moderado"),CONCATENATE("R2C",'MAPA DE RIESGO'!$P$25),"")</f>
        <v/>
      </c>
      <c r="Z47" s="40" t="str">
        <f>IF(AND('MAPA DE RIESGO'!$Z$26="Muy Baja",'MAPA DE RIESGO'!$AB$26="Moderado"),CONCATENATE("R2C",'MAPA DE RIESGO'!$P$26),"")</f>
        <v/>
      </c>
      <c r="AA47" s="41" t="str">
        <f>IF(AND('MAPA DE RIESGO'!$Z$27="Muy Baja",'MAPA DE RIESGO'!$AB$27="Moderado"),CONCATENATE("R2C",'MAPA DE RIESGO'!$P$27),"")</f>
        <v/>
      </c>
      <c r="AB47" s="23" t="str">
        <f ca="1">IF(AND('MAPA DE RIESGO'!$Z$22="Muy Baja",'MAPA DE RIESGO'!$AB$22="Mayor"),CONCATENATE("R2C",'MAPA DE RIESGO'!$P$22),"")</f>
        <v/>
      </c>
      <c r="AC47" s="24" t="str">
        <f>IF(AND('MAPA DE RIESGO'!$Z$23="Muy Baja",'MAPA DE RIESGO'!$AB$23="Mayor"),CONCATENATE("R2C",'MAPA DE RIESGO'!$P$23),"")</f>
        <v/>
      </c>
      <c r="AD47" s="24" t="str">
        <f>IF(AND('MAPA DE RIESGO'!$Z$24="Muy Baja",'MAPA DE RIESGO'!$AB$24="Mayor"),CONCATENATE("R2C",'MAPA DE RIESGO'!$P$24),"")</f>
        <v/>
      </c>
      <c r="AE47" s="24" t="str">
        <f>IF(AND('MAPA DE RIESGO'!$Z$25="Muy Baja",'MAPA DE RIESGO'!$AB$25="Mayor"),CONCATENATE("R2C",'MAPA DE RIESGO'!$P$25),"")</f>
        <v/>
      </c>
      <c r="AF47" s="24" t="str">
        <f>IF(AND('MAPA DE RIESGO'!$Z$26="Muy Baja",'MAPA DE RIESGO'!$AB$26="Mayor"),CONCATENATE("R2C",'MAPA DE RIESGO'!$P$26),"")</f>
        <v/>
      </c>
      <c r="AG47" s="25" t="str">
        <f>IF(AND('MAPA DE RIESGO'!$Z$27="Muy Baja",'MAPA DE RIESGO'!$AB$27="Mayor"),CONCATENATE("R2C",'MAPA DE RIESGO'!$P$27),"")</f>
        <v/>
      </c>
      <c r="AH47" s="26" t="str">
        <f ca="1">IF(AND('MAPA DE RIESGO'!$Z$22="Muy Baja",'MAPA DE RIESGO'!$AB$22="Catastrófico"),CONCATENATE("R2C",'MAPA DE RIESGO'!$P$22),"")</f>
        <v/>
      </c>
      <c r="AI47" s="27" t="str">
        <f>IF(AND('MAPA DE RIESGO'!$Z$23="Muy Baja",'MAPA DE RIESGO'!$AB$23="Catastrófico"),CONCATENATE("R2C",'MAPA DE RIESGO'!$P$23),"")</f>
        <v/>
      </c>
      <c r="AJ47" s="27" t="str">
        <f>IF(AND('MAPA DE RIESGO'!$Z$24="Muy Baja",'MAPA DE RIESGO'!$AB$24="Catastrófico"),CONCATENATE("R2C",'MAPA DE RIESGO'!$P$24),"")</f>
        <v/>
      </c>
      <c r="AK47" s="27" t="str">
        <f>IF(AND('MAPA DE RIESGO'!$Z$25="Muy Baja",'MAPA DE RIESGO'!$AB$25="Catastrófico"),CONCATENATE("R2C",'MAPA DE RIESGO'!$P$25),"")</f>
        <v/>
      </c>
      <c r="AL47" s="27" t="str">
        <f>IF(AND('MAPA DE RIESGO'!$Z$26="Muy Baja",'MAPA DE RIESGO'!$AB$26="Catastrófico"),CONCATENATE("R2C",'MAPA DE RIESGO'!$P$26),"")</f>
        <v/>
      </c>
      <c r="AM47" s="28" t="str">
        <f>IF(AND('MAPA DE RIESGO'!$Z$27="Muy Baja",'MAPA DE RIESGO'!$AB$27="Catastrófico"),CONCATENATE("R2C",'MAPA DE RIESGO'!$P$27),"")</f>
        <v/>
      </c>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row>
    <row r="48" spans="1:80" ht="15" customHeight="1" x14ac:dyDescent="0.25">
      <c r="A48" s="55"/>
      <c r="B48" s="423"/>
      <c r="C48" s="423"/>
      <c r="D48" s="424"/>
      <c r="E48" s="480"/>
      <c r="F48" s="481"/>
      <c r="G48" s="481"/>
      <c r="H48" s="481"/>
      <c r="I48" s="466"/>
      <c r="J48" s="48" t="str">
        <f ca="1">IF(AND('MAPA DE RIESGO'!$Z$28="Muy Baja",'MAPA DE RIESGO'!$AB$28="Leve"),CONCATENATE("R3C",'MAPA DE RIESGO'!$P$28),"")</f>
        <v/>
      </c>
      <c r="K48" s="49" t="str">
        <f>IF(AND('MAPA DE RIESGO'!$Z$29="Muy Baja",'MAPA DE RIESGO'!$AB$29="Leve"),CONCATENATE("R3C",'MAPA DE RIESGO'!$P$29),"")</f>
        <v/>
      </c>
      <c r="L48" s="49" t="str">
        <f>IF(AND('MAPA DE RIESGO'!$Z$30="Muy Baja",'MAPA DE RIESGO'!$AB$30="Leve"),CONCATENATE("R3C",'MAPA DE RIESGO'!$P$30),"")</f>
        <v/>
      </c>
      <c r="M48" s="49" t="str">
        <f>IF(AND('MAPA DE RIESGO'!$Z$31="Muy Baja",'MAPA DE RIESGO'!$AB$31="Leve"),CONCATENATE("R3C",'MAPA DE RIESGO'!$P$31),"")</f>
        <v/>
      </c>
      <c r="N48" s="49" t="str">
        <f>IF(AND('MAPA DE RIESGO'!$Z$32="Muy Baja",'MAPA DE RIESGO'!$AB$32="Leve"),CONCATENATE("R3C",'MAPA DE RIESGO'!$P$32),"")</f>
        <v/>
      </c>
      <c r="O48" s="50" t="str">
        <f>IF(AND('MAPA DE RIESGO'!$Z$33="Muy Baja",'MAPA DE RIESGO'!$AB$33="Leve"),CONCATENATE("R3C",'MAPA DE RIESGO'!$P$33),"")</f>
        <v/>
      </c>
      <c r="P48" s="48" t="str">
        <f ca="1">IF(AND('MAPA DE RIESGO'!$Z$28="Muy Baja",'MAPA DE RIESGO'!$AB$28="Menor"),CONCATENATE("R3C",'MAPA DE RIESGO'!$P$28),"")</f>
        <v/>
      </c>
      <c r="Q48" s="49" t="str">
        <f>IF(AND('MAPA DE RIESGO'!$Z$29="Muy Baja",'MAPA DE RIESGO'!$AB$29="Menor"),CONCATENATE("R3C",'MAPA DE RIESGO'!$P$29),"")</f>
        <v/>
      </c>
      <c r="R48" s="49" t="str">
        <f>IF(AND('MAPA DE RIESGO'!$Z$30="Muy Baja",'MAPA DE RIESGO'!$AB$30="Menor"),CONCATENATE("R3C",'MAPA DE RIESGO'!$P$30),"")</f>
        <v/>
      </c>
      <c r="S48" s="49" t="str">
        <f>IF(AND('MAPA DE RIESGO'!$Z$31="Muy Baja",'MAPA DE RIESGO'!$AB$31="Menor"),CONCATENATE("R3C",'MAPA DE RIESGO'!$P$31),"")</f>
        <v/>
      </c>
      <c r="T48" s="49" t="str">
        <f>IF(AND('MAPA DE RIESGO'!$Z$32="Muy Baja",'MAPA DE RIESGO'!$AB$32="Menor"),CONCATENATE("R3C",'MAPA DE RIESGO'!$P$32),"")</f>
        <v/>
      </c>
      <c r="U48" s="50" t="str">
        <f>IF(AND('MAPA DE RIESGO'!$Z$33="Muy Baja",'MAPA DE RIESGO'!$AB$33="Menor"),CONCATENATE("R3C",'MAPA DE RIESGO'!$P$33),"")</f>
        <v/>
      </c>
      <c r="V48" s="39" t="str">
        <f ca="1">IF(AND('MAPA DE RIESGO'!$Z$28="Muy Baja",'MAPA DE RIESGO'!$AB$28="Moderado"),CONCATENATE("R3C",'MAPA DE RIESGO'!$P$28),"")</f>
        <v/>
      </c>
      <c r="W48" s="40" t="str">
        <f>IF(AND('MAPA DE RIESGO'!$Z$29="Muy Baja",'MAPA DE RIESGO'!$AB$29="Moderado"),CONCATENATE("R3C",'MAPA DE RIESGO'!$P$29),"")</f>
        <v/>
      </c>
      <c r="X48" s="40" t="str">
        <f>IF(AND('MAPA DE RIESGO'!$Z$30="Muy Baja",'MAPA DE RIESGO'!$AB$30="Moderado"),CONCATENATE("R3C",'MAPA DE RIESGO'!$P$30),"")</f>
        <v/>
      </c>
      <c r="Y48" s="40" t="str">
        <f>IF(AND('MAPA DE RIESGO'!$Z$31="Muy Baja",'MAPA DE RIESGO'!$AB$31="Moderado"),CONCATENATE("R3C",'MAPA DE RIESGO'!$P$31),"")</f>
        <v/>
      </c>
      <c r="Z48" s="40" t="str">
        <f>IF(AND('MAPA DE RIESGO'!$Z$32="Muy Baja",'MAPA DE RIESGO'!$AB$32="Moderado"),CONCATENATE("R3C",'MAPA DE RIESGO'!$P$32),"")</f>
        <v/>
      </c>
      <c r="AA48" s="41" t="str">
        <f>IF(AND('MAPA DE RIESGO'!$Z$33="Muy Baja",'MAPA DE RIESGO'!$AB$33="Moderado"),CONCATENATE("R3C",'MAPA DE RIESGO'!$P$33),"")</f>
        <v/>
      </c>
      <c r="AB48" s="23" t="str">
        <f ca="1">IF(AND('MAPA DE RIESGO'!$Z$28="Muy Baja",'MAPA DE RIESGO'!$AB$28="Mayor"),CONCATENATE("R3C",'MAPA DE RIESGO'!$P$28),"")</f>
        <v/>
      </c>
      <c r="AC48" s="24" t="str">
        <f>IF(AND('MAPA DE RIESGO'!$Z$29="Muy Baja",'MAPA DE RIESGO'!$AB$29="Mayor"),CONCATENATE("R3C",'MAPA DE RIESGO'!$P$29),"")</f>
        <v/>
      </c>
      <c r="AD48" s="24" t="str">
        <f>IF(AND('MAPA DE RIESGO'!$Z$30="Muy Baja",'MAPA DE RIESGO'!$AB$30="Mayor"),CONCATENATE("R3C",'MAPA DE RIESGO'!$P$30),"")</f>
        <v/>
      </c>
      <c r="AE48" s="24" t="str">
        <f>IF(AND('MAPA DE RIESGO'!$Z$31="Muy Baja",'MAPA DE RIESGO'!$AB$31="Mayor"),CONCATENATE("R3C",'MAPA DE RIESGO'!$P$31),"")</f>
        <v/>
      </c>
      <c r="AF48" s="24" t="str">
        <f>IF(AND('MAPA DE RIESGO'!$Z$32="Muy Baja",'MAPA DE RIESGO'!$AB$32="Mayor"),CONCATENATE("R3C",'MAPA DE RIESGO'!$P$32),"")</f>
        <v/>
      </c>
      <c r="AG48" s="25" t="str">
        <f>IF(AND('MAPA DE RIESGO'!$Z$33="Muy Baja",'MAPA DE RIESGO'!$AB$33="Mayor"),CONCATENATE("R3C",'MAPA DE RIESGO'!$P$33),"")</f>
        <v/>
      </c>
      <c r="AH48" s="26" t="str">
        <f ca="1">IF(AND('MAPA DE RIESGO'!$Z$28="Muy Baja",'MAPA DE RIESGO'!$AB$28="Catastrófico"),CONCATENATE("R3C",'MAPA DE RIESGO'!$P$28),"")</f>
        <v/>
      </c>
      <c r="AI48" s="27" t="str">
        <f>IF(AND('MAPA DE RIESGO'!$Z$29="Muy Baja",'MAPA DE RIESGO'!$AB$29="Catastrófico"),CONCATENATE("R3C",'MAPA DE RIESGO'!$P$29),"")</f>
        <v/>
      </c>
      <c r="AJ48" s="27" t="str">
        <f>IF(AND('MAPA DE RIESGO'!$Z$30="Muy Baja",'MAPA DE RIESGO'!$AB$30="Catastrófico"),CONCATENATE("R3C",'MAPA DE RIESGO'!$P$30),"")</f>
        <v/>
      </c>
      <c r="AK48" s="27" t="str">
        <f>IF(AND('MAPA DE RIESGO'!$Z$31="Muy Baja",'MAPA DE RIESGO'!$AB$31="Catastrófico"),CONCATENATE("R3C",'MAPA DE RIESGO'!$P$31),"")</f>
        <v/>
      </c>
      <c r="AL48" s="27" t="str">
        <f>IF(AND('MAPA DE RIESGO'!$Z$32="Muy Baja",'MAPA DE RIESGO'!$AB$32="Catastrófico"),CONCATENATE("R3C",'MAPA DE RIESGO'!$P$32),"")</f>
        <v/>
      </c>
      <c r="AM48" s="28" t="str">
        <f>IF(AND('MAPA DE RIESGO'!$Z$33="Muy Baja",'MAPA DE RIESGO'!$AB$33="Catastrófico"),CONCATENATE("R3C",'MAPA DE RIESGO'!$P$33),"")</f>
        <v/>
      </c>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row>
    <row r="49" spans="1:80" ht="15" customHeight="1" x14ac:dyDescent="0.25">
      <c r="A49" s="55"/>
      <c r="B49" s="423"/>
      <c r="C49" s="423"/>
      <c r="D49" s="424"/>
      <c r="E49" s="464"/>
      <c r="F49" s="465"/>
      <c r="G49" s="465"/>
      <c r="H49" s="465"/>
      <c r="I49" s="466"/>
      <c r="J49" s="48" t="str">
        <f>IF(AND('MAPA DE RIESGO'!$Z$34="Muy Baja",'MAPA DE RIESGO'!$AB$34="Leve"),CONCATENATE("R4C",'MAPA DE RIESGO'!$P$34),"")</f>
        <v/>
      </c>
      <c r="K49" s="49" t="str">
        <f>IF(AND('MAPA DE RIESGO'!$Z$35="Muy Baja",'MAPA DE RIESGO'!$AB$35="Leve"),CONCATENATE("R4C",'MAPA DE RIESGO'!$P$35),"")</f>
        <v/>
      </c>
      <c r="L49" s="49" t="str">
        <f>IF(AND('MAPA DE RIESGO'!$Z$36="Muy Baja",'MAPA DE RIESGO'!$AB$36="Leve"),CONCATENATE("R4C",'MAPA DE RIESGO'!$P$36),"")</f>
        <v/>
      </c>
      <c r="M49" s="49" t="str">
        <f>IF(AND('MAPA DE RIESGO'!$Z$37="Muy Baja",'MAPA DE RIESGO'!$AB$37="Leve"),CONCATENATE("R4C",'MAPA DE RIESGO'!$P$37),"")</f>
        <v/>
      </c>
      <c r="N49" s="49" t="str">
        <f>IF(AND('MAPA DE RIESGO'!$Z$38="Muy Baja",'MAPA DE RIESGO'!$AB$38="Leve"),CONCATENATE("R4C",'MAPA DE RIESGO'!$P$38),"")</f>
        <v/>
      </c>
      <c r="O49" s="50" t="str">
        <f>IF(AND('MAPA DE RIESGO'!$Z$39="Muy Baja",'MAPA DE RIESGO'!$AB$39="Leve"),CONCATENATE("R4C",'MAPA DE RIESGO'!$P$39),"")</f>
        <v/>
      </c>
      <c r="P49" s="48" t="str">
        <f>IF(AND('MAPA DE RIESGO'!$Z$34="Muy Baja",'MAPA DE RIESGO'!$AB$34="Menor"),CONCATENATE("R4C",'MAPA DE RIESGO'!$P$34),"")</f>
        <v/>
      </c>
      <c r="Q49" s="49" t="str">
        <f>IF(AND('MAPA DE RIESGO'!$Z$35="Muy Baja",'MAPA DE RIESGO'!$AB$35="Menor"),CONCATENATE("R4C",'MAPA DE RIESGO'!$P$35),"")</f>
        <v/>
      </c>
      <c r="R49" s="49" t="str">
        <f>IF(AND('MAPA DE RIESGO'!$Z$36="Muy Baja",'MAPA DE RIESGO'!$AB$36="Menor"),CONCATENATE("R4C",'MAPA DE RIESGO'!$P$36),"")</f>
        <v/>
      </c>
      <c r="S49" s="49" t="str">
        <f>IF(AND('MAPA DE RIESGO'!$Z$37="Muy Baja",'MAPA DE RIESGO'!$AB$37="Menor"),CONCATENATE("R4C",'MAPA DE RIESGO'!$P$37),"")</f>
        <v/>
      </c>
      <c r="T49" s="49" t="str">
        <f>IF(AND('MAPA DE RIESGO'!$Z$38="Muy Baja",'MAPA DE RIESGO'!$AB$38="Menor"),CONCATENATE("R4C",'MAPA DE RIESGO'!$P$38),"")</f>
        <v/>
      </c>
      <c r="U49" s="50" t="str">
        <f>IF(AND('MAPA DE RIESGO'!$Z$39="Muy Baja",'MAPA DE RIESGO'!$AB$39="Menor"),CONCATENATE("R4C",'MAPA DE RIESGO'!$P$39),"")</f>
        <v/>
      </c>
      <c r="V49" s="39" t="str">
        <f>IF(AND('MAPA DE RIESGO'!$Z$34="Muy Baja",'MAPA DE RIESGO'!$AB$34="Moderado"),CONCATENATE("R4C",'MAPA DE RIESGO'!$P$34),"")</f>
        <v/>
      </c>
      <c r="W49" s="40" t="str">
        <f>IF(AND('MAPA DE RIESGO'!$Z$35="Muy Baja",'MAPA DE RIESGO'!$AB$35="Moderado"),CONCATENATE("R4C",'MAPA DE RIESGO'!$P$35),"")</f>
        <v/>
      </c>
      <c r="X49" s="40" t="str">
        <f>IF(AND('MAPA DE RIESGO'!$Z$36="Muy Baja",'MAPA DE RIESGO'!$AB$36="Moderado"),CONCATENATE("R4C",'MAPA DE RIESGO'!$P$36),"")</f>
        <v/>
      </c>
      <c r="Y49" s="40" t="str">
        <f>IF(AND('MAPA DE RIESGO'!$Z$37="Muy Baja",'MAPA DE RIESGO'!$AB$37="Moderado"),CONCATENATE("R4C",'MAPA DE RIESGO'!$P$37),"")</f>
        <v/>
      </c>
      <c r="Z49" s="40" t="str">
        <f>IF(AND('MAPA DE RIESGO'!$Z$38="Muy Baja",'MAPA DE RIESGO'!$AB$38="Moderado"),CONCATENATE("R4C",'MAPA DE RIESGO'!$P$38),"")</f>
        <v/>
      </c>
      <c r="AA49" s="41" t="str">
        <f>IF(AND('MAPA DE RIESGO'!$Z$39="Muy Baja",'MAPA DE RIESGO'!$AB$39="Moderado"),CONCATENATE("R4C",'MAPA DE RIESGO'!$P$39),"")</f>
        <v/>
      </c>
      <c r="AB49" s="23" t="str">
        <f>IF(AND('MAPA DE RIESGO'!$Z$34="Muy Baja",'MAPA DE RIESGO'!$AB$34="Mayor"),CONCATENATE("R4C",'MAPA DE RIESGO'!$P$34),"")</f>
        <v/>
      </c>
      <c r="AC49" s="24" t="str">
        <f>IF(AND('MAPA DE RIESGO'!$Z$35="Muy Baja",'MAPA DE RIESGO'!$AB$35="Mayor"),CONCATENATE("R4C",'MAPA DE RIESGO'!$P$35),"")</f>
        <v/>
      </c>
      <c r="AD49" s="24" t="str">
        <f>IF(AND('MAPA DE RIESGO'!$Z$36="Muy Baja",'MAPA DE RIESGO'!$AB$36="Mayor"),CONCATENATE("R4C",'MAPA DE RIESGO'!$P$36),"")</f>
        <v/>
      </c>
      <c r="AE49" s="24" t="str">
        <f>IF(AND('MAPA DE RIESGO'!$Z$37="Muy Baja",'MAPA DE RIESGO'!$AB$37="Mayor"),CONCATENATE("R4C",'MAPA DE RIESGO'!$P$37),"")</f>
        <v/>
      </c>
      <c r="AF49" s="24" t="str">
        <f>IF(AND('MAPA DE RIESGO'!$Z$38="Muy Baja",'MAPA DE RIESGO'!$AB$38="Mayor"),CONCATENATE("R4C",'MAPA DE RIESGO'!$P$38),"")</f>
        <v/>
      </c>
      <c r="AG49" s="25" t="str">
        <f>IF(AND('MAPA DE RIESGO'!$Z$39="Muy Baja",'MAPA DE RIESGO'!$AB$39="Mayor"),CONCATENATE("R4C",'MAPA DE RIESGO'!$P$39),"")</f>
        <v/>
      </c>
      <c r="AH49" s="26" t="str">
        <f>IF(AND('MAPA DE RIESGO'!$Z$34="Muy Baja",'MAPA DE RIESGO'!$AB$34="Catastrófico"),CONCATENATE("R4C",'MAPA DE RIESGO'!$P$34),"")</f>
        <v/>
      </c>
      <c r="AI49" s="27" t="str">
        <f>IF(AND('MAPA DE RIESGO'!$Z$35="Muy Baja",'MAPA DE RIESGO'!$AB$35="Catastrófico"),CONCATENATE("R4C",'MAPA DE RIESGO'!$P$35),"")</f>
        <v/>
      </c>
      <c r="AJ49" s="27" t="str">
        <f>IF(AND('MAPA DE RIESGO'!$Z$36="Muy Baja",'MAPA DE RIESGO'!$AB$36="Catastrófico"),CONCATENATE("R4C",'MAPA DE RIESGO'!$P$36),"")</f>
        <v/>
      </c>
      <c r="AK49" s="27" t="str">
        <f>IF(AND('MAPA DE RIESGO'!$Z$37="Muy Baja",'MAPA DE RIESGO'!$AB$37="Catastrófico"),CONCATENATE("R4C",'MAPA DE RIESGO'!$P$37),"")</f>
        <v/>
      </c>
      <c r="AL49" s="27" t="str">
        <f>IF(AND('MAPA DE RIESGO'!$Z$38="Muy Baja",'MAPA DE RIESGO'!$AB$38="Catastrófico"),CONCATENATE("R4C",'MAPA DE RIESGO'!$P$38),"")</f>
        <v/>
      </c>
      <c r="AM49" s="28" t="str">
        <f>IF(AND('MAPA DE RIESGO'!$Z$39="Muy Baja",'MAPA DE RIESGO'!$AB$39="Catastrófico"),CONCATENATE("R4C",'MAPA DE RIESGO'!$P$39),"")</f>
        <v/>
      </c>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row>
    <row r="50" spans="1:80" ht="15" customHeight="1" x14ac:dyDescent="0.25">
      <c r="A50" s="55"/>
      <c r="B50" s="423"/>
      <c r="C50" s="423"/>
      <c r="D50" s="424"/>
      <c r="E50" s="464"/>
      <c r="F50" s="465"/>
      <c r="G50" s="465"/>
      <c r="H50" s="465"/>
      <c r="I50" s="466"/>
      <c r="J50" s="48" t="str">
        <f>IF(AND('MAPA DE RIESGO'!$Z$40="Muy Baja",'MAPA DE RIESGO'!$AB$40="Leve"),CONCATENATE("R5C",'MAPA DE RIESGO'!$P$40),"")</f>
        <v/>
      </c>
      <c r="K50" s="49" t="str">
        <f>IF(AND('MAPA DE RIESGO'!$Z$41="Muy Baja",'MAPA DE RIESGO'!$AB$41="Leve"),CONCATENATE("R5C",'MAPA DE RIESGO'!$P$41),"")</f>
        <v/>
      </c>
      <c r="L50" s="49" t="str">
        <f>IF(AND('MAPA DE RIESGO'!$Z$42="Muy Baja",'MAPA DE RIESGO'!$AB$42="Leve"),CONCATENATE("R5C",'MAPA DE RIESGO'!$P$42),"")</f>
        <v/>
      </c>
      <c r="M50" s="49" t="str">
        <f>IF(AND('MAPA DE RIESGO'!$Z$43="Muy Baja",'MAPA DE RIESGO'!$AB$43="Leve"),CONCATENATE("R5C",'MAPA DE RIESGO'!$P$43),"")</f>
        <v/>
      </c>
      <c r="N50" s="49" t="str">
        <f>IF(AND('MAPA DE RIESGO'!$Z$44="Muy Baja",'MAPA DE RIESGO'!$AB$44="Leve"),CONCATENATE("R5C",'MAPA DE RIESGO'!$P$44),"")</f>
        <v/>
      </c>
      <c r="O50" s="50" t="str">
        <f>IF(AND('MAPA DE RIESGO'!$Z$45="Muy Baja",'MAPA DE RIESGO'!$AB$45="Leve"),CONCATENATE("R5C",'MAPA DE RIESGO'!$P$45),"")</f>
        <v/>
      </c>
      <c r="P50" s="48" t="str">
        <f>IF(AND('MAPA DE RIESGO'!$Z$40="Muy Baja",'MAPA DE RIESGO'!$AB$40="Menor"),CONCATENATE("R5C",'MAPA DE RIESGO'!$P$40),"")</f>
        <v/>
      </c>
      <c r="Q50" s="49" t="str">
        <f>IF(AND('MAPA DE RIESGO'!$Z$41="Muy Baja",'MAPA DE RIESGO'!$AB$41="Menor"),CONCATENATE("R5C",'MAPA DE RIESGO'!$P$41),"")</f>
        <v/>
      </c>
      <c r="R50" s="49" t="str">
        <f>IF(AND('MAPA DE RIESGO'!$Z$42="Muy Baja",'MAPA DE RIESGO'!$AB$42="Menor"),CONCATENATE("R5C",'MAPA DE RIESGO'!$P$42),"")</f>
        <v/>
      </c>
      <c r="S50" s="49" t="str">
        <f>IF(AND('MAPA DE RIESGO'!$Z$43="Muy Baja",'MAPA DE RIESGO'!$AB$43="Menor"),CONCATENATE("R5C",'MAPA DE RIESGO'!$P$43),"")</f>
        <v/>
      </c>
      <c r="T50" s="49" t="str">
        <f>IF(AND('MAPA DE RIESGO'!$Z$44="Muy Baja",'MAPA DE RIESGO'!$AB$44="Menor"),CONCATENATE("R5C",'MAPA DE RIESGO'!$P$44),"")</f>
        <v/>
      </c>
      <c r="U50" s="50" t="str">
        <f>IF(AND('MAPA DE RIESGO'!$Z$45="Muy Baja",'MAPA DE RIESGO'!$AB$45="Menor"),CONCATENATE("R5C",'MAPA DE RIESGO'!$P$45),"")</f>
        <v/>
      </c>
      <c r="V50" s="39" t="str">
        <f>IF(AND('MAPA DE RIESGO'!$Z$40="Muy Baja",'MAPA DE RIESGO'!$AB$40="Moderado"),CONCATENATE("R5C",'MAPA DE RIESGO'!$P$40),"")</f>
        <v/>
      </c>
      <c r="W50" s="40" t="str">
        <f>IF(AND('MAPA DE RIESGO'!$Z$41="Muy Baja",'MAPA DE RIESGO'!$AB$41="Moderado"),CONCATENATE("R5C",'MAPA DE RIESGO'!$P$41),"")</f>
        <v/>
      </c>
      <c r="X50" s="40" t="str">
        <f>IF(AND('MAPA DE RIESGO'!$Z$42="Muy Baja",'MAPA DE RIESGO'!$AB$42="Moderado"),CONCATENATE("R5C",'MAPA DE RIESGO'!$P$42),"")</f>
        <v/>
      </c>
      <c r="Y50" s="40" t="str">
        <f>IF(AND('MAPA DE RIESGO'!$Z$43="Muy Baja",'MAPA DE RIESGO'!$AB$43="Moderado"),CONCATENATE("R5C",'MAPA DE RIESGO'!$P$43),"")</f>
        <v/>
      </c>
      <c r="Z50" s="40" t="str">
        <f>IF(AND('MAPA DE RIESGO'!$Z$44="Muy Baja",'MAPA DE RIESGO'!$AB$44="Moderado"),CONCATENATE("R5C",'MAPA DE RIESGO'!$P$44),"")</f>
        <v/>
      </c>
      <c r="AA50" s="41" t="str">
        <f>IF(AND('MAPA DE RIESGO'!$Z$45="Muy Baja",'MAPA DE RIESGO'!$AB$45="Moderado"),CONCATENATE("R5C",'MAPA DE RIESGO'!$P$45),"")</f>
        <v/>
      </c>
      <c r="AB50" s="23" t="str">
        <f>IF(AND('MAPA DE RIESGO'!$Z$40="Muy Baja",'MAPA DE RIESGO'!$AB$40="Mayor"),CONCATENATE("R5C",'MAPA DE RIESGO'!$P$40),"")</f>
        <v/>
      </c>
      <c r="AC50" s="24" t="str">
        <f>IF(AND('MAPA DE RIESGO'!$Z$41="Muy Baja",'MAPA DE RIESGO'!$AB$41="Mayor"),CONCATENATE("R5C",'MAPA DE RIESGO'!$P$41),"")</f>
        <v/>
      </c>
      <c r="AD50" s="29" t="str">
        <f>IF(AND('MAPA DE RIESGO'!$Z$42="Muy Baja",'MAPA DE RIESGO'!$AB$42="Mayor"),CONCATENATE("R5C",'MAPA DE RIESGO'!$P$42),"")</f>
        <v/>
      </c>
      <c r="AE50" s="29" t="str">
        <f>IF(AND('MAPA DE RIESGO'!$Z$43="Muy Baja",'MAPA DE RIESGO'!$AB$43="Mayor"),CONCATENATE("R5C",'MAPA DE RIESGO'!$P$43),"")</f>
        <v/>
      </c>
      <c r="AF50" s="29" t="str">
        <f>IF(AND('MAPA DE RIESGO'!$Z$44="Muy Baja",'MAPA DE RIESGO'!$AB$44="Mayor"),CONCATENATE("R5C",'MAPA DE RIESGO'!$P$44),"")</f>
        <v/>
      </c>
      <c r="AG50" s="25" t="str">
        <f>IF(AND('MAPA DE RIESGO'!$Z$45="Muy Baja",'MAPA DE RIESGO'!$AB$45="Mayor"),CONCATENATE("R5C",'MAPA DE RIESGO'!$P$45),"")</f>
        <v/>
      </c>
      <c r="AH50" s="26" t="str">
        <f>IF(AND('MAPA DE RIESGO'!$Z$40="Muy Baja",'MAPA DE RIESGO'!$AB$40="Catastrófico"),CONCATENATE("R5C",'MAPA DE RIESGO'!$P$40),"")</f>
        <v/>
      </c>
      <c r="AI50" s="27" t="str">
        <f>IF(AND('MAPA DE RIESGO'!$Z$41="Muy Baja",'MAPA DE RIESGO'!$AB$41="Catastrófico"),CONCATENATE("R5C",'MAPA DE RIESGO'!$P$41),"")</f>
        <v/>
      </c>
      <c r="AJ50" s="27" t="str">
        <f>IF(AND('MAPA DE RIESGO'!$Z$42="Muy Baja",'MAPA DE RIESGO'!$AB$42="Catastrófico"),CONCATENATE("R5C",'MAPA DE RIESGO'!$P$42),"")</f>
        <v/>
      </c>
      <c r="AK50" s="27" t="str">
        <f>IF(AND('MAPA DE RIESGO'!$Z$43="Muy Baja",'MAPA DE RIESGO'!$AB$43="Catastrófico"),CONCATENATE("R5C",'MAPA DE RIESGO'!$P$43),"")</f>
        <v/>
      </c>
      <c r="AL50" s="27" t="str">
        <f>IF(AND('MAPA DE RIESGO'!$Z$44="Muy Baja",'MAPA DE RIESGO'!$AB$44="Catastrófico"),CONCATENATE("R5C",'MAPA DE RIESGO'!$P$44),"")</f>
        <v/>
      </c>
      <c r="AM50" s="28" t="str">
        <f>IF(AND('MAPA DE RIESGO'!$Z$45="Muy Baja",'MAPA DE RIESGO'!$AB$45="Catastrófico"),CONCATENATE("R5C",'MAPA DE RIESGO'!$P$45),"")</f>
        <v/>
      </c>
      <c r="AN50" s="55"/>
      <c r="AO50" s="55"/>
      <c r="AP50" s="55"/>
      <c r="AQ50" s="55"/>
      <c r="AR50" s="55"/>
      <c r="AS50" s="55"/>
      <c r="AT50" s="55"/>
      <c r="AU50" s="55"/>
      <c r="AV50" s="55"/>
      <c r="AW50" s="55"/>
      <c r="AX50" s="55"/>
      <c r="AY50" s="55"/>
      <c r="AZ50" s="55"/>
      <c r="BA50" s="55"/>
      <c r="BB50" s="55"/>
      <c r="BC50" s="55"/>
      <c r="BD50" s="55"/>
      <c r="BE50" s="55"/>
      <c r="BF50" s="55"/>
      <c r="BG50" s="55"/>
      <c r="BH50" s="55"/>
      <c r="BI50" s="55"/>
      <c r="BJ50" s="55"/>
      <c r="BK50" s="55"/>
      <c r="BL50" s="55"/>
      <c r="BM50" s="55"/>
      <c r="BN50" s="55"/>
      <c r="BO50" s="55"/>
      <c r="BP50" s="55"/>
      <c r="BQ50" s="55"/>
      <c r="BR50" s="55"/>
      <c r="BS50" s="55"/>
      <c r="BT50" s="55"/>
      <c r="BU50" s="55"/>
      <c r="BV50" s="55"/>
      <c r="BW50" s="55"/>
      <c r="BX50" s="55"/>
      <c r="BY50" s="55"/>
      <c r="BZ50" s="55"/>
      <c r="CA50" s="55"/>
      <c r="CB50" s="55"/>
    </row>
    <row r="51" spans="1:80" ht="15" customHeight="1" x14ac:dyDescent="0.25">
      <c r="A51" s="55"/>
      <c r="B51" s="423"/>
      <c r="C51" s="423"/>
      <c r="D51" s="424"/>
      <c r="E51" s="464"/>
      <c r="F51" s="465"/>
      <c r="G51" s="465"/>
      <c r="H51" s="465"/>
      <c r="I51" s="466"/>
      <c r="J51" s="48" t="str">
        <f>IF(AND('MAPA DE RIESGO'!$Z$46="Muy Baja",'MAPA DE RIESGO'!$AB$46="Leve"),CONCATENATE("R6C",'MAPA DE RIESGO'!$P$46),"")</f>
        <v/>
      </c>
      <c r="K51" s="49" t="str">
        <f>IF(AND('MAPA DE RIESGO'!$Z$47="Muy Baja",'MAPA DE RIESGO'!$AB$47="Leve"),CONCATENATE("R6C",'MAPA DE RIESGO'!$P$47),"")</f>
        <v/>
      </c>
      <c r="L51" s="49" t="str">
        <f>IF(AND('MAPA DE RIESGO'!$Z$48="Muy Baja",'MAPA DE RIESGO'!$AB$48="Leve"),CONCATENATE("R6C",'MAPA DE RIESGO'!$P$48),"")</f>
        <v/>
      </c>
      <c r="M51" s="49" t="str">
        <f>IF(AND('MAPA DE RIESGO'!$Z$49="Muy Baja",'MAPA DE RIESGO'!$AB$49="Leve"),CONCATENATE("R6C",'MAPA DE RIESGO'!$P$49),"")</f>
        <v/>
      </c>
      <c r="N51" s="49" t="str">
        <f>IF(AND('MAPA DE RIESGO'!$Z$50="Muy Baja",'MAPA DE RIESGO'!$AB$50="Leve"),CONCATENATE("R6C",'MAPA DE RIESGO'!$P$50),"")</f>
        <v/>
      </c>
      <c r="O51" s="50" t="str">
        <f>IF(AND('MAPA DE RIESGO'!$Z$51="Muy Baja",'MAPA DE RIESGO'!$AB$51="Leve"),CONCATENATE("R6C",'MAPA DE RIESGO'!$P$51),"")</f>
        <v/>
      </c>
      <c r="P51" s="48" t="str">
        <f>IF(AND('MAPA DE RIESGO'!$Z$46="Muy Baja",'MAPA DE RIESGO'!$AB$46="Menor"),CONCATENATE("R6C",'MAPA DE RIESGO'!$P$46),"")</f>
        <v/>
      </c>
      <c r="Q51" s="49" t="str">
        <f>IF(AND('MAPA DE RIESGO'!$Z$47="Muy Baja",'MAPA DE RIESGO'!$AB$47="Menor"),CONCATENATE("R6C",'MAPA DE RIESGO'!$P$47),"")</f>
        <v/>
      </c>
      <c r="R51" s="49" t="str">
        <f>IF(AND('MAPA DE RIESGO'!$Z$48="Muy Baja",'MAPA DE RIESGO'!$AB$48="Menor"),CONCATENATE("R6C",'MAPA DE RIESGO'!$P$48),"")</f>
        <v/>
      </c>
      <c r="S51" s="49" t="str">
        <f>IF(AND('MAPA DE RIESGO'!$Z$49="Muy Baja",'MAPA DE RIESGO'!$AB$49="Menor"),CONCATENATE("R6C",'MAPA DE RIESGO'!$P$49),"")</f>
        <v/>
      </c>
      <c r="T51" s="49" t="str">
        <f>IF(AND('MAPA DE RIESGO'!$Z$50="Muy Baja",'MAPA DE RIESGO'!$AB$50="Menor"),CONCATENATE("R6C",'MAPA DE RIESGO'!$P$50),"")</f>
        <v/>
      </c>
      <c r="U51" s="50" t="str">
        <f>IF(AND('MAPA DE RIESGO'!$Z$51="Muy Baja",'MAPA DE RIESGO'!$AB$51="Menor"),CONCATENATE("R6C",'MAPA DE RIESGO'!$P$51),"")</f>
        <v/>
      </c>
      <c r="V51" s="39" t="str">
        <f>IF(AND('MAPA DE RIESGO'!$Z$46="Muy Baja",'MAPA DE RIESGO'!$AB$46="Moderado"),CONCATENATE("R6C",'MAPA DE RIESGO'!$P$46),"")</f>
        <v/>
      </c>
      <c r="W51" s="40" t="str">
        <f>IF(AND('MAPA DE RIESGO'!$Z$47="Muy Baja",'MAPA DE RIESGO'!$AB$47="Moderado"),CONCATENATE("R6C",'MAPA DE RIESGO'!$P$47),"")</f>
        <v/>
      </c>
      <c r="X51" s="40" t="str">
        <f>IF(AND('MAPA DE RIESGO'!$Z$48="Muy Baja",'MAPA DE RIESGO'!$AB$48="Moderado"),CONCATENATE("R6C",'MAPA DE RIESGO'!$P$48),"")</f>
        <v/>
      </c>
      <c r="Y51" s="40" t="str">
        <f>IF(AND('MAPA DE RIESGO'!$Z$49="Muy Baja",'MAPA DE RIESGO'!$AB$49="Moderado"),CONCATENATE("R6C",'MAPA DE RIESGO'!$P$49),"")</f>
        <v/>
      </c>
      <c r="Z51" s="40" t="str">
        <f>IF(AND('MAPA DE RIESGO'!$Z$50="Muy Baja",'MAPA DE RIESGO'!$AB$50="Moderado"),CONCATENATE("R6C",'MAPA DE RIESGO'!$P$50),"")</f>
        <v/>
      </c>
      <c r="AA51" s="41" t="str">
        <f>IF(AND('MAPA DE RIESGO'!$Z$51="Muy Baja",'MAPA DE RIESGO'!$AB$51="Moderado"),CONCATENATE("R6C",'MAPA DE RIESGO'!$P$51),"")</f>
        <v/>
      </c>
      <c r="AB51" s="23" t="str">
        <f>IF(AND('MAPA DE RIESGO'!$Z$46="Muy Baja",'MAPA DE RIESGO'!$AB$46="Mayor"),CONCATENATE("R6C",'MAPA DE RIESGO'!$P$46),"")</f>
        <v/>
      </c>
      <c r="AC51" s="24" t="str">
        <f>IF(AND('MAPA DE RIESGO'!$Z$47="Muy Baja",'MAPA DE RIESGO'!$AB$47="Mayor"),CONCATENATE("R6C",'MAPA DE RIESGO'!$P$47),"")</f>
        <v/>
      </c>
      <c r="AD51" s="29" t="str">
        <f>IF(AND('MAPA DE RIESGO'!$Z$48="Muy Baja",'MAPA DE RIESGO'!$AB$48="Mayor"),CONCATENATE("R6C",'MAPA DE RIESGO'!$P$48),"")</f>
        <v/>
      </c>
      <c r="AE51" s="29" t="str">
        <f>IF(AND('MAPA DE RIESGO'!$Z$49="Muy Baja",'MAPA DE RIESGO'!$AB$49="Mayor"),CONCATENATE("R6C",'MAPA DE RIESGO'!$P$49),"")</f>
        <v/>
      </c>
      <c r="AF51" s="29" t="str">
        <f>IF(AND('MAPA DE RIESGO'!$Z$50="Muy Baja",'MAPA DE RIESGO'!$AB$50="Mayor"),CONCATENATE("R6C",'MAPA DE RIESGO'!$P$50),"")</f>
        <v/>
      </c>
      <c r="AG51" s="25" t="str">
        <f>IF(AND('MAPA DE RIESGO'!$Z$51="Muy Baja",'MAPA DE RIESGO'!$AB$51="Mayor"),CONCATENATE("R6C",'MAPA DE RIESGO'!$P$51),"")</f>
        <v/>
      </c>
      <c r="AH51" s="26" t="str">
        <f>IF(AND('MAPA DE RIESGO'!$Z$46="Muy Baja",'MAPA DE RIESGO'!$AB$46="Catastrófico"),CONCATENATE("R6C",'MAPA DE RIESGO'!$P$46),"")</f>
        <v/>
      </c>
      <c r="AI51" s="27" t="str">
        <f>IF(AND('MAPA DE RIESGO'!$Z$47="Muy Baja",'MAPA DE RIESGO'!$AB$47="Catastrófico"),CONCATENATE("R6C",'MAPA DE RIESGO'!$P$47),"")</f>
        <v/>
      </c>
      <c r="AJ51" s="27" t="str">
        <f>IF(AND('MAPA DE RIESGO'!$Z$48="Muy Baja",'MAPA DE RIESGO'!$AB$48="Catastrófico"),CONCATENATE("R6C",'MAPA DE RIESGO'!$P$48),"")</f>
        <v/>
      </c>
      <c r="AK51" s="27" t="str">
        <f>IF(AND('MAPA DE RIESGO'!$Z$49="Muy Baja",'MAPA DE RIESGO'!$AB$49="Catastrófico"),CONCATENATE("R6C",'MAPA DE RIESGO'!$P$49),"")</f>
        <v/>
      </c>
      <c r="AL51" s="27" t="str">
        <f>IF(AND('MAPA DE RIESGO'!$Z$50="Muy Baja",'MAPA DE RIESGO'!$AB$50="Catastrófico"),CONCATENATE("R6C",'MAPA DE RIESGO'!$P$50),"")</f>
        <v/>
      </c>
      <c r="AM51" s="28" t="str">
        <f>IF(AND('MAPA DE RIESGO'!$Z$51="Muy Baja",'MAPA DE RIESGO'!$AB$51="Catastrófico"),CONCATENATE("R6C",'MAPA DE RIESGO'!$P$51),"")</f>
        <v/>
      </c>
      <c r="AN51" s="55"/>
      <c r="AO51" s="55"/>
      <c r="AP51" s="55"/>
      <c r="AQ51" s="55"/>
      <c r="AR51" s="55"/>
      <c r="AS51" s="55"/>
      <c r="AT51" s="55"/>
      <c r="AU51" s="55"/>
      <c r="AV51" s="55"/>
      <c r="AW51" s="55"/>
      <c r="AX51" s="55"/>
      <c r="AY51" s="55"/>
      <c r="AZ51" s="55"/>
      <c r="BA51" s="55"/>
      <c r="BB51" s="55"/>
      <c r="BC51" s="55"/>
      <c r="BD51" s="55"/>
      <c r="BE51" s="55"/>
      <c r="BF51" s="55"/>
      <c r="BG51" s="55"/>
      <c r="BH51" s="55"/>
      <c r="BI51" s="55"/>
      <c r="BJ51" s="55"/>
      <c r="BK51" s="55"/>
      <c r="BL51" s="55"/>
      <c r="BM51" s="55"/>
      <c r="BN51" s="55"/>
      <c r="BO51" s="55"/>
      <c r="BP51" s="55"/>
      <c r="BQ51" s="55"/>
      <c r="BR51" s="55"/>
      <c r="BS51" s="55"/>
      <c r="BT51" s="55"/>
      <c r="BU51" s="55"/>
      <c r="BV51" s="55"/>
      <c r="BW51" s="55"/>
      <c r="BX51" s="55"/>
      <c r="BY51" s="55"/>
      <c r="BZ51" s="55"/>
      <c r="CA51" s="55"/>
      <c r="CB51" s="55"/>
    </row>
    <row r="52" spans="1:80" ht="15" customHeight="1" x14ac:dyDescent="0.25">
      <c r="A52" s="55"/>
      <c r="B52" s="423"/>
      <c r="C52" s="423"/>
      <c r="D52" s="424"/>
      <c r="E52" s="464"/>
      <c r="F52" s="465"/>
      <c r="G52" s="465"/>
      <c r="H52" s="465"/>
      <c r="I52" s="466"/>
      <c r="J52" s="48" t="str">
        <f>IF(AND('MAPA DE RIESGO'!$Z$52="Muy Baja",'MAPA DE RIESGO'!$AB$52="Leve"),CONCATENATE("R7C",'MAPA DE RIESGO'!$P$52),"")</f>
        <v/>
      </c>
      <c r="K52" s="49" t="str">
        <f>IF(AND('MAPA DE RIESGO'!$Z$53="Muy Baja",'MAPA DE RIESGO'!$AB$53="Leve"),CONCATENATE("R7C",'MAPA DE RIESGO'!$P$53),"")</f>
        <v/>
      </c>
      <c r="L52" s="49" t="str">
        <f>IF(AND('MAPA DE RIESGO'!$Z$54="Muy Baja",'MAPA DE RIESGO'!$AB$54="Leve"),CONCATENATE("R7C",'MAPA DE RIESGO'!$P$54),"")</f>
        <v/>
      </c>
      <c r="M52" s="49" t="str">
        <f>IF(AND('MAPA DE RIESGO'!$Z$55="Muy Baja",'MAPA DE RIESGO'!$AB$55="Leve"),CONCATENATE("R7C",'MAPA DE RIESGO'!$P$55),"")</f>
        <v/>
      </c>
      <c r="N52" s="49" t="str">
        <f>IF(AND('MAPA DE RIESGO'!$Z$56="Muy Baja",'MAPA DE RIESGO'!$AB$56="Leve"),CONCATENATE("R7C",'MAPA DE RIESGO'!$P$56),"")</f>
        <v/>
      </c>
      <c r="O52" s="50" t="str">
        <f>IF(AND('MAPA DE RIESGO'!$Z$57="Muy Baja",'MAPA DE RIESGO'!$AB$57="Leve"),CONCATENATE("R7C",'MAPA DE RIESGO'!$P$57),"")</f>
        <v/>
      </c>
      <c r="P52" s="48" t="str">
        <f>IF(AND('MAPA DE RIESGO'!$Z$52="Muy Baja",'MAPA DE RIESGO'!$AB$52="Menor"),CONCATENATE("R7C",'MAPA DE RIESGO'!$P$52),"")</f>
        <v/>
      </c>
      <c r="Q52" s="49" t="str">
        <f>IF(AND('MAPA DE RIESGO'!$Z$53="Muy Baja",'MAPA DE RIESGO'!$AB$53="Menor"),CONCATENATE("R7C",'MAPA DE RIESGO'!$P$53),"")</f>
        <v/>
      </c>
      <c r="R52" s="49" t="str">
        <f>IF(AND('MAPA DE RIESGO'!$Z$54="Muy Baja",'MAPA DE RIESGO'!$AB$54="Menor"),CONCATENATE("R7C",'MAPA DE RIESGO'!$P$54),"")</f>
        <v/>
      </c>
      <c r="S52" s="49" t="str">
        <f>IF(AND('MAPA DE RIESGO'!$Z$55="Muy Baja",'MAPA DE RIESGO'!$AB$55="Menor"),CONCATENATE("R7C",'MAPA DE RIESGO'!$P$55),"")</f>
        <v/>
      </c>
      <c r="T52" s="49" t="str">
        <f>IF(AND('MAPA DE RIESGO'!$Z$56="Muy Baja",'MAPA DE RIESGO'!$AB$56="Menor"),CONCATENATE("R7C",'MAPA DE RIESGO'!$P$56),"")</f>
        <v/>
      </c>
      <c r="U52" s="50" t="str">
        <f>IF(AND('MAPA DE RIESGO'!$Z$57="Muy Baja",'MAPA DE RIESGO'!$AB$57="Menor"),CONCATENATE("R7C",'MAPA DE RIESGO'!$P$57),"")</f>
        <v/>
      </c>
      <c r="V52" s="39" t="str">
        <f>IF(AND('MAPA DE RIESGO'!$Z$52="Muy Baja",'MAPA DE RIESGO'!$AB$52="Moderado"),CONCATENATE("R7C",'MAPA DE RIESGO'!$P$52),"")</f>
        <v/>
      </c>
      <c r="W52" s="40" t="str">
        <f>IF(AND('MAPA DE RIESGO'!$Z$53="Muy Baja",'MAPA DE RIESGO'!$AB$53="Moderado"),CONCATENATE("R7C",'MAPA DE RIESGO'!$P$53),"")</f>
        <v/>
      </c>
      <c r="X52" s="40" t="str">
        <f>IF(AND('MAPA DE RIESGO'!$Z$54="Muy Baja",'MAPA DE RIESGO'!$AB$54="Moderado"),CONCATENATE("R7C",'MAPA DE RIESGO'!$P$54),"")</f>
        <v/>
      </c>
      <c r="Y52" s="40" t="str">
        <f>IF(AND('MAPA DE RIESGO'!$Z$55="Muy Baja",'MAPA DE RIESGO'!$AB$55="Moderado"),CONCATENATE("R7C",'MAPA DE RIESGO'!$P$55),"")</f>
        <v/>
      </c>
      <c r="Z52" s="40" t="str">
        <f>IF(AND('MAPA DE RIESGO'!$Z$56="Muy Baja",'MAPA DE RIESGO'!$AB$56="Moderado"),CONCATENATE("R7C",'MAPA DE RIESGO'!$P$56),"")</f>
        <v/>
      </c>
      <c r="AA52" s="41" t="str">
        <f>IF(AND('MAPA DE RIESGO'!$Z$57="Muy Baja",'MAPA DE RIESGO'!$AB$57="Moderado"),CONCATENATE("R7C",'MAPA DE RIESGO'!$P$57),"")</f>
        <v/>
      </c>
      <c r="AB52" s="23" t="str">
        <f>IF(AND('MAPA DE RIESGO'!$Z$52="Muy Baja",'MAPA DE RIESGO'!$AB$52="Mayor"),CONCATENATE("R7C",'MAPA DE RIESGO'!$P$52),"")</f>
        <v/>
      </c>
      <c r="AC52" s="24" t="str">
        <f>IF(AND('MAPA DE RIESGO'!$Z$53="Muy Baja",'MAPA DE RIESGO'!$AB$53="Mayor"),CONCATENATE("R7C",'MAPA DE RIESGO'!$P$53),"")</f>
        <v/>
      </c>
      <c r="AD52" s="29" t="str">
        <f>IF(AND('MAPA DE RIESGO'!$Z$54="Muy Baja",'MAPA DE RIESGO'!$AB$54="Mayor"),CONCATENATE("R7C",'MAPA DE RIESGO'!$P$54),"")</f>
        <v/>
      </c>
      <c r="AE52" s="29" t="str">
        <f>IF(AND('MAPA DE RIESGO'!$Z$55="Muy Baja",'MAPA DE RIESGO'!$AB$55="Mayor"),CONCATENATE("R7C",'MAPA DE RIESGO'!$P$55),"")</f>
        <v/>
      </c>
      <c r="AF52" s="29" t="str">
        <f>IF(AND('MAPA DE RIESGO'!$Z$56="Muy Baja",'MAPA DE RIESGO'!$AB$56="Mayor"),CONCATENATE("R7C",'MAPA DE RIESGO'!$P$56),"")</f>
        <v/>
      </c>
      <c r="AG52" s="25" t="str">
        <f>IF(AND('MAPA DE RIESGO'!$Z$57="Muy Baja",'MAPA DE RIESGO'!$AB$57="Mayor"),CONCATENATE("R7C",'MAPA DE RIESGO'!$P$57),"")</f>
        <v/>
      </c>
      <c r="AH52" s="26" t="str">
        <f>IF(AND('MAPA DE RIESGO'!$Z$52="Muy Baja",'MAPA DE RIESGO'!$AB$52="Catastrófico"),CONCATENATE("R7C",'MAPA DE RIESGO'!$P$52),"")</f>
        <v/>
      </c>
      <c r="AI52" s="27" t="str">
        <f>IF(AND('MAPA DE RIESGO'!$Z$53="Muy Baja",'MAPA DE RIESGO'!$AB$53="Catastrófico"),CONCATENATE("R7C",'MAPA DE RIESGO'!$P$53),"")</f>
        <v/>
      </c>
      <c r="AJ52" s="27" t="str">
        <f>IF(AND('MAPA DE RIESGO'!$Z$54="Muy Baja",'MAPA DE RIESGO'!$AB$54="Catastrófico"),CONCATENATE("R7C",'MAPA DE RIESGO'!$P$54),"")</f>
        <v/>
      </c>
      <c r="AK52" s="27" t="str">
        <f>IF(AND('MAPA DE RIESGO'!$Z$55="Muy Baja",'MAPA DE RIESGO'!$AB$55="Catastrófico"),CONCATENATE("R7C",'MAPA DE RIESGO'!$P$55),"")</f>
        <v/>
      </c>
      <c r="AL52" s="27" t="str">
        <f>IF(AND('MAPA DE RIESGO'!$Z$56="Muy Baja",'MAPA DE RIESGO'!$AB$56="Catastrófico"),CONCATENATE("R7C",'MAPA DE RIESGO'!$P$56),"")</f>
        <v/>
      </c>
      <c r="AM52" s="28" t="str">
        <f>IF(AND('MAPA DE RIESGO'!$Z$57="Muy Baja",'MAPA DE RIESGO'!$AB$57="Catastrófico"),CONCATENATE("R7C",'MAPA DE RIESGO'!$P$57),"")</f>
        <v/>
      </c>
      <c r="AN52" s="55"/>
      <c r="AO52" s="55"/>
      <c r="AP52" s="55"/>
      <c r="AQ52" s="55"/>
      <c r="AR52" s="55"/>
      <c r="AS52" s="55"/>
      <c r="AT52" s="55"/>
      <c r="AU52" s="55"/>
      <c r="AV52" s="55"/>
      <c r="AW52" s="55"/>
      <c r="AX52" s="55"/>
      <c r="AY52" s="55"/>
      <c r="AZ52" s="55"/>
      <c r="BA52" s="55"/>
      <c r="BB52" s="55"/>
      <c r="BC52" s="55"/>
      <c r="BD52" s="55"/>
      <c r="BE52" s="55"/>
      <c r="BF52" s="55"/>
      <c r="BG52" s="55"/>
      <c r="BH52" s="55"/>
      <c r="BI52" s="55"/>
      <c r="BJ52" s="55"/>
      <c r="BK52" s="55"/>
      <c r="BL52" s="55"/>
      <c r="BM52" s="55"/>
      <c r="BN52" s="55"/>
      <c r="BO52" s="55"/>
      <c r="BP52" s="55"/>
      <c r="BQ52" s="55"/>
      <c r="BR52" s="55"/>
      <c r="BS52" s="55"/>
      <c r="BT52" s="55"/>
      <c r="BU52" s="55"/>
      <c r="BV52" s="55"/>
      <c r="BW52" s="55"/>
      <c r="BX52" s="55"/>
      <c r="BY52" s="55"/>
      <c r="BZ52" s="55"/>
      <c r="CA52" s="55"/>
      <c r="CB52" s="55"/>
    </row>
    <row r="53" spans="1:80" ht="15" customHeight="1" x14ac:dyDescent="0.25">
      <c r="A53" s="55"/>
      <c r="B53" s="423"/>
      <c r="C53" s="423"/>
      <c r="D53" s="424"/>
      <c r="E53" s="464"/>
      <c r="F53" s="465"/>
      <c r="G53" s="465"/>
      <c r="H53" s="465"/>
      <c r="I53" s="466"/>
      <c r="J53" s="48" t="str">
        <f>IF(AND('MAPA DE RIESGO'!$Z$58="Muy Baja",'MAPA DE RIESGO'!$AB$58="Leve"),CONCATENATE("R8C",'MAPA DE RIESGO'!$P$58),"")</f>
        <v/>
      </c>
      <c r="K53" s="49" t="str">
        <f>IF(AND('MAPA DE RIESGO'!$Z$59="Muy Baja",'MAPA DE RIESGO'!$AB$59="Leve"),CONCATENATE("R8C",'MAPA DE RIESGO'!$P$59),"")</f>
        <v/>
      </c>
      <c r="L53" s="49" t="str">
        <f>IF(AND('MAPA DE RIESGO'!$Z$60="Muy Baja",'MAPA DE RIESGO'!$AB$60="Leve"),CONCATENATE("R8C",'MAPA DE RIESGO'!$P$60),"")</f>
        <v/>
      </c>
      <c r="M53" s="49" t="str">
        <f>IF(AND('MAPA DE RIESGO'!$Z$61="Muy Baja",'MAPA DE RIESGO'!$AB$61="Leve"),CONCATENATE("R8C",'MAPA DE RIESGO'!$P$61),"")</f>
        <v/>
      </c>
      <c r="N53" s="49" t="str">
        <f>IF(AND('MAPA DE RIESGO'!$Z$62="Muy Baja",'MAPA DE RIESGO'!$AB$62="Leve"),CONCATENATE("R8C",'MAPA DE RIESGO'!$P$62),"")</f>
        <v/>
      </c>
      <c r="O53" s="50" t="str">
        <f>IF(AND('MAPA DE RIESGO'!$Z$63="Muy Baja",'MAPA DE RIESGO'!$AB$63="Leve"),CONCATENATE("R8C",'MAPA DE RIESGO'!$P$63),"")</f>
        <v/>
      </c>
      <c r="P53" s="48" t="str">
        <f>IF(AND('MAPA DE RIESGO'!$Z$58="Muy Baja",'MAPA DE RIESGO'!$AB$58="Menor"),CONCATENATE("R8C",'MAPA DE RIESGO'!$P$58),"")</f>
        <v/>
      </c>
      <c r="Q53" s="49" t="str">
        <f>IF(AND('MAPA DE RIESGO'!$Z$59="Muy Baja",'MAPA DE RIESGO'!$AB$59="Menor"),CONCATENATE("R8C",'MAPA DE RIESGO'!$P$59),"")</f>
        <v/>
      </c>
      <c r="R53" s="49" t="str">
        <f>IF(AND('MAPA DE RIESGO'!$Z$60="Muy Baja",'MAPA DE RIESGO'!$AB$60="Menor"),CONCATENATE("R8C",'MAPA DE RIESGO'!$P$60),"")</f>
        <v/>
      </c>
      <c r="S53" s="49" t="str">
        <f>IF(AND('MAPA DE RIESGO'!$Z$61="Muy Baja",'MAPA DE RIESGO'!$AB$61="Menor"),CONCATENATE("R8C",'MAPA DE RIESGO'!$P$61),"")</f>
        <v/>
      </c>
      <c r="T53" s="49" t="str">
        <f>IF(AND('MAPA DE RIESGO'!$Z$62="Muy Baja",'MAPA DE RIESGO'!$AB$62="Menor"),CONCATENATE("R8C",'MAPA DE RIESGO'!$P$62),"")</f>
        <v/>
      </c>
      <c r="U53" s="50" t="str">
        <f>IF(AND('MAPA DE RIESGO'!$Z$63="Muy Baja",'MAPA DE RIESGO'!$AB$63="Menor"),CONCATENATE("R8C",'MAPA DE RIESGO'!$P$63),"")</f>
        <v/>
      </c>
      <c r="V53" s="39" t="str">
        <f>IF(AND('MAPA DE RIESGO'!$Z$58="Muy Baja",'MAPA DE RIESGO'!$AB$58="Moderado"),CONCATENATE("R8C",'MAPA DE RIESGO'!$P$58),"")</f>
        <v/>
      </c>
      <c r="W53" s="40" t="str">
        <f>IF(AND('MAPA DE RIESGO'!$Z$59="Muy Baja",'MAPA DE RIESGO'!$AB$59="Moderado"),CONCATENATE("R8C",'MAPA DE RIESGO'!$P$59),"")</f>
        <v/>
      </c>
      <c r="X53" s="40" t="str">
        <f>IF(AND('MAPA DE RIESGO'!$Z$60="Muy Baja",'MAPA DE RIESGO'!$AB$60="Moderado"),CONCATENATE("R8C",'MAPA DE RIESGO'!$P$60),"")</f>
        <v/>
      </c>
      <c r="Y53" s="40" t="str">
        <f>IF(AND('MAPA DE RIESGO'!$Z$61="Muy Baja",'MAPA DE RIESGO'!$AB$61="Moderado"),CONCATENATE("R8C",'MAPA DE RIESGO'!$P$61),"")</f>
        <v/>
      </c>
      <c r="Z53" s="40" t="str">
        <f>IF(AND('MAPA DE RIESGO'!$Z$62="Muy Baja",'MAPA DE RIESGO'!$AB$62="Moderado"),CONCATENATE("R8C",'MAPA DE RIESGO'!$P$62),"")</f>
        <v/>
      </c>
      <c r="AA53" s="41" t="str">
        <f>IF(AND('MAPA DE RIESGO'!$Z$63="Muy Baja",'MAPA DE RIESGO'!$AB$63="Moderado"),CONCATENATE("R8C",'MAPA DE RIESGO'!$P$63),"")</f>
        <v/>
      </c>
      <c r="AB53" s="23" t="str">
        <f>IF(AND('MAPA DE RIESGO'!$Z$58="Muy Baja",'MAPA DE RIESGO'!$AB$58="Mayor"),CONCATENATE("R8C",'MAPA DE RIESGO'!$P$58),"")</f>
        <v/>
      </c>
      <c r="AC53" s="24" t="str">
        <f>IF(AND('MAPA DE RIESGO'!$Z$59="Muy Baja",'MAPA DE RIESGO'!$AB$59="Mayor"),CONCATENATE("R8C",'MAPA DE RIESGO'!$P$59),"")</f>
        <v/>
      </c>
      <c r="AD53" s="29" t="str">
        <f>IF(AND('MAPA DE RIESGO'!$Z$60="Muy Baja",'MAPA DE RIESGO'!$AB$60="Mayor"),CONCATENATE("R8C",'MAPA DE RIESGO'!$P$60),"")</f>
        <v/>
      </c>
      <c r="AE53" s="29" t="str">
        <f>IF(AND('MAPA DE RIESGO'!$Z$61="Muy Baja",'MAPA DE RIESGO'!$AB$61="Mayor"),CONCATENATE("R8C",'MAPA DE RIESGO'!$P$61),"")</f>
        <v/>
      </c>
      <c r="AF53" s="29" t="str">
        <f>IF(AND('MAPA DE RIESGO'!$Z$62="Muy Baja",'MAPA DE RIESGO'!$AB$62="Mayor"),CONCATENATE("R8C",'MAPA DE RIESGO'!$P$62),"")</f>
        <v/>
      </c>
      <c r="AG53" s="25" t="str">
        <f>IF(AND('MAPA DE RIESGO'!$Z$63="Muy Baja",'MAPA DE RIESGO'!$AB$63="Mayor"),CONCATENATE("R8C",'MAPA DE RIESGO'!$P$63),"")</f>
        <v/>
      </c>
      <c r="AH53" s="26" t="str">
        <f>IF(AND('MAPA DE RIESGO'!$Z$58="Muy Baja",'MAPA DE RIESGO'!$AB$58="Catastrófico"),CONCATENATE("R8C",'MAPA DE RIESGO'!$P$58),"")</f>
        <v/>
      </c>
      <c r="AI53" s="27" t="str">
        <f>IF(AND('MAPA DE RIESGO'!$Z$59="Muy Baja",'MAPA DE RIESGO'!$AB$59="Catastrófico"),CONCATENATE("R8C",'MAPA DE RIESGO'!$P$59),"")</f>
        <v/>
      </c>
      <c r="AJ53" s="27" t="str">
        <f>IF(AND('MAPA DE RIESGO'!$Z$60="Muy Baja",'MAPA DE RIESGO'!$AB$60="Catastrófico"),CONCATENATE("R8C",'MAPA DE RIESGO'!$P$60),"")</f>
        <v/>
      </c>
      <c r="AK53" s="27" t="str">
        <f>IF(AND('MAPA DE RIESGO'!$Z$61="Muy Baja",'MAPA DE RIESGO'!$AB$61="Catastrófico"),CONCATENATE("R8C",'MAPA DE RIESGO'!$P$61),"")</f>
        <v/>
      </c>
      <c r="AL53" s="27" t="str">
        <f>IF(AND('MAPA DE RIESGO'!$Z$62="Muy Baja",'MAPA DE RIESGO'!$AB$62="Catastrófico"),CONCATENATE("R8C",'MAPA DE RIESGO'!$P$62),"")</f>
        <v/>
      </c>
      <c r="AM53" s="28" t="str">
        <f>IF(AND('MAPA DE RIESGO'!$Z$63="Muy Baja",'MAPA DE RIESGO'!$AB$63="Catastrófico"),CONCATENATE("R8C",'MAPA DE RIESGO'!$P$63),"")</f>
        <v/>
      </c>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5"/>
      <c r="BS53" s="55"/>
      <c r="BT53" s="55"/>
      <c r="BU53" s="55"/>
      <c r="BV53" s="55"/>
      <c r="BW53" s="55"/>
      <c r="BX53" s="55"/>
      <c r="BY53" s="55"/>
      <c r="BZ53" s="55"/>
      <c r="CA53" s="55"/>
      <c r="CB53" s="55"/>
    </row>
    <row r="54" spans="1:80" ht="15" customHeight="1" x14ac:dyDescent="0.25">
      <c r="A54" s="55"/>
      <c r="B54" s="423"/>
      <c r="C54" s="423"/>
      <c r="D54" s="424"/>
      <c r="E54" s="464"/>
      <c r="F54" s="465"/>
      <c r="G54" s="465"/>
      <c r="H54" s="465"/>
      <c r="I54" s="466"/>
      <c r="J54" s="48" t="str">
        <f>IF(AND('MAPA DE RIESGO'!$Z$64="Muy Baja",'MAPA DE RIESGO'!$AB$64="Leve"),CONCATENATE("R9C",'MAPA DE RIESGO'!$P$64),"")</f>
        <v/>
      </c>
      <c r="K54" s="49" t="str">
        <f>IF(AND('MAPA DE RIESGO'!$Z$65="Muy Baja",'MAPA DE RIESGO'!$AB$65="Leve"),CONCATENATE("R9C",'MAPA DE RIESGO'!$P$65),"")</f>
        <v/>
      </c>
      <c r="L54" s="49" t="str">
        <f>IF(AND('MAPA DE RIESGO'!$Z$66="Muy Baja",'MAPA DE RIESGO'!$AB$66="Leve"),CONCATENATE("R9C",'MAPA DE RIESGO'!$P$66),"")</f>
        <v/>
      </c>
      <c r="M54" s="49" t="str">
        <f>IF(AND('MAPA DE RIESGO'!$Z$67="Muy Baja",'MAPA DE RIESGO'!$AB$67="Leve"),CONCATENATE("R9C",'MAPA DE RIESGO'!$P$67),"")</f>
        <v/>
      </c>
      <c r="N54" s="49" t="str">
        <f>IF(AND('MAPA DE RIESGO'!$Z$68="Muy Baja",'MAPA DE RIESGO'!$AB$68="Leve"),CONCATENATE("R9C",'MAPA DE RIESGO'!$P$68),"")</f>
        <v/>
      </c>
      <c r="O54" s="50" t="str">
        <f>IF(AND('MAPA DE RIESGO'!$Z$69="Muy Baja",'MAPA DE RIESGO'!$AB$69="Leve"),CONCATENATE("R9C",'MAPA DE RIESGO'!$P$69),"")</f>
        <v/>
      </c>
      <c r="P54" s="48" t="str">
        <f>IF(AND('MAPA DE RIESGO'!$Z$64="Muy Baja",'MAPA DE RIESGO'!$AB$64="Menor"),CONCATENATE("R9C",'MAPA DE RIESGO'!$P$64),"")</f>
        <v/>
      </c>
      <c r="Q54" s="49" t="str">
        <f>IF(AND('MAPA DE RIESGO'!$Z$65="Muy Baja",'MAPA DE RIESGO'!$AB$65="Menor"),CONCATENATE("R9C",'MAPA DE RIESGO'!$P$65),"")</f>
        <v/>
      </c>
      <c r="R54" s="49" t="str">
        <f>IF(AND('MAPA DE RIESGO'!$Z$66="Muy Baja",'MAPA DE RIESGO'!$AB$66="Menor"),CONCATENATE("R9C",'MAPA DE RIESGO'!$P$66),"")</f>
        <v/>
      </c>
      <c r="S54" s="49" t="str">
        <f>IF(AND('MAPA DE RIESGO'!$Z$67="Muy Baja",'MAPA DE RIESGO'!$AB$67="Menor"),CONCATENATE("R9C",'MAPA DE RIESGO'!$P$67),"")</f>
        <v/>
      </c>
      <c r="T54" s="49" t="str">
        <f>IF(AND('MAPA DE RIESGO'!$Z$68="Muy Baja",'MAPA DE RIESGO'!$AB$68="Menor"),CONCATENATE("R9C",'MAPA DE RIESGO'!$P$68),"")</f>
        <v/>
      </c>
      <c r="U54" s="50" t="str">
        <f>IF(AND('MAPA DE RIESGO'!$Z$69="Muy Baja",'MAPA DE RIESGO'!$AB$69="Menor"),CONCATENATE("R9C",'MAPA DE RIESGO'!$P$69),"")</f>
        <v/>
      </c>
      <c r="V54" s="39" t="str">
        <f>IF(AND('MAPA DE RIESGO'!$Z$64="Muy Baja",'MAPA DE RIESGO'!$AB$64="Moderado"),CONCATENATE("R9C",'MAPA DE RIESGO'!$P$64),"")</f>
        <v/>
      </c>
      <c r="W54" s="40" t="str">
        <f>IF(AND('MAPA DE RIESGO'!$Z$65="Muy Baja",'MAPA DE RIESGO'!$AB$65="Moderado"),CONCATENATE("R9C",'MAPA DE RIESGO'!$P$65),"")</f>
        <v/>
      </c>
      <c r="X54" s="40" t="str">
        <f>IF(AND('MAPA DE RIESGO'!$Z$66="Muy Baja",'MAPA DE RIESGO'!$AB$66="Moderado"),CONCATENATE("R9C",'MAPA DE RIESGO'!$P$66),"")</f>
        <v/>
      </c>
      <c r="Y54" s="40" t="str">
        <f>IF(AND('MAPA DE RIESGO'!$Z$67="Muy Baja",'MAPA DE RIESGO'!$AB$67="Moderado"),CONCATENATE("R9C",'MAPA DE RIESGO'!$P$67),"")</f>
        <v/>
      </c>
      <c r="Z54" s="40" t="str">
        <f>IF(AND('MAPA DE RIESGO'!$Z$68="Muy Baja",'MAPA DE RIESGO'!$AB$68="Moderado"),CONCATENATE("R9C",'MAPA DE RIESGO'!$P$68),"")</f>
        <v/>
      </c>
      <c r="AA54" s="41" t="str">
        <f>IF(AND('MAPA DE RIESGO'!$Z$69="Muy Baja",'MAPA DE RIESGO'!$AB$69="Moderado"),CONCATENATE("R9C",'MAPA DE RIESGO'!$P$69),"")</f>
        <v/>
      </c>
      <c r="AB54" s="23" t="str">
        <f>IF(AND('MAPA DE RIESGO'!$Z$64="Muy Baja",'MAPA DE RIESGO'!$AB$64="Mayor"),CONCATENATE("R9C",'MAPA DE RIESGO'!$P$64),"")</f>
        <v/>
      </c>
      <c r="AC54" s="24" t="str">
        <f>IF(AND('MAPA DE RIESGO'!$Z$65="Muy Baja",'MAPA DE RIESGO'!$AB$65="Mayor"),CONCATENATE("R9C",'MAPA DE RIESGO'!$P$65),"")</f>
        <v/>
      </c>
      <c r="AD54" s="29" t="str">
        <f>IF(AND('MAPA DE RIESGO'!$Z$66="Muy Baja",'MAPA DE RIESGO'!$AB$66="Mayor"),CONCATENATE("R9C",'MAPA DE RIESGO'!$P$66),"")</f>
        <v/>
      </c>
      <c r="AE54" s="29" t="str">
        <f>IF(AND('MAPA DE RIESGO'!$Z$67="Muy Baja",'MAPA DE RIESGO'!$AB$67="Mayor"),CONCATENATE("R9C",'MAPA DE RIESGO'!$P$67),"")</f>
        <v/>
      </c>
      <c r="AF54" s="29" t="str">
        <f>IF(AND('MAPA DE RIESGO'!$Z$68="Muy Baja",'MAPA DE RIESGO'!$AB$68="Mayor"),CONCATENATE("R9C",'MAPA DE RIESGO'!$P$68),"")</f>
        <v/>
      </c>
      <c r="AG54" s="25" t="str">
        <f>IF(AND('MAPA DE RIESGO'!$Z$69="Muy Baja",'MAPA DE RIESGO'!$AB$69="Mayor"),CONCATENATE("R9C",'MAPA DE RIESGO'!$P$69),"")</f>
        <v/>
      </c>
      <c r="AH54" s="26" t="str">
        <f>IF(AND('MAPA DE RIESGO'!$Z$64="Muy Baja",'MAPA DE RIESGO'!$AB$64="Catastrófico"),CONCATENATE("R9C",'MAPA DE RIESGO'!$P$64),"")</f>
        <v/>
      </c>
      <c r="AI54" s="27" t="str">
        <f>IF(AND('MAPA DE RIESGO'!$Z$65="Muy Baja",'MAPA DE RIESGO'!$AB$65="Catastrófico"),CONCATENATE("R9C",'MAPA DE RIESGO'!$P$65),"")</f>
        <v/>
      </c>
      <c r="AJ54" s="27" t="str">
        <f>IF(AND('MAPA DE RIESGO'!$Z$66="Muy Baja",'MAPA DE RIESGO'!$AB$66="Catastrófico"),CONCATENATE("R9C",'MAPA DE RIESGO'!$P$66),"")</f>
        <v/>
      </c>
      <c r="AK54" s="27" t="str">
        <f>IF(AND('MAPA DE RIESGO'!$Z$67="Muy Baja",'MAPA DE RIESGO'!$AB$67="Catastrófico"),CONCATENATE("R9C",'MAPA DE RIESGO'!$P$67),"")</f>
        <v/>
      </c>
      <c r="AL54" s="27" t="str">
        <f>IF(AND('MAPA DE RIESGO'!$Z$68="Muy Baja",'MAPA DE RIESGO'!$AB$68="Catastrófico"),CONCATENATE("R9C",'MAPA DE RIESGO'!$P$68),"")</f>
        <v/>
      </c>
      <c r="AM54" s="28" t="str">
        <f>IF(AND('MAPA DE RIESGO'!$Z$69="Muy Baja",'MAPA DE RIESGO'!$AB$69="Catastrófico"),CONCATENATE("R9C",'MAPA DE RIESGO'!$P$69),"")</f>
        <v/>
      </c>
      <c r="AN54" s="55"/>
      <c r="AO54" s="55"/>
      <c r="AP54" s="55"/>
      <c r="AQ54" s="55"/>
      <c r="AR54" s="55"/>
      <c r="AS54" s="55"/>
      <c r="AT54" s="55"/>
      <c r="AU54" s="55"/>
      <c r="AV54" s="55"/>
      <c r="AW54" s="55"/>
      <c r="AX54" s="55"/>
      <c r="AY54" s="55"/>
      <c r="AZ54" s="55"/>
      <c r="BA54" s="55"/>
      <c r="BB54" s="55"/>
      <c r="BC54" s="55"/>
      <c r="BD54" s="55"/>
      <c r="BE54" s="55"/>
      <c r="BF54" s="55"/>
      <c r="BG54" s="55"/>
      <c r="BH54" s="55"/>
      <c r="BI54" s="55"/>
      <c r="BJ54" s="55"/>
      <c r="BK54" s="55"/>
      <c r="BL54" s="55"/>
      <c r="BM54" s="55"/>
      <c r="BN54" s="55"/>
      <c r="BO54" s="55"/>
      <c r="BP54" s="55"/>
      <c r="BQ54" s="55"/>
      <c r="BR54" s="55"/>
      <c r="BS54" s="55"/>
      <c r="BT54" s="55"/>
      <c r="BU54" s="55"/>
      <c r="BV54" s="55"/>
      <c r="BW54" s="55"/>
      <c r="BX54" s="55"/>
      <c r="BY54" s="55"/>
      <c r="BZ54" s="55"/>
      <c r="CA54" s="55"/>
      <c r="CB54" s="55"/>
    </row>
    <row r="55" spans="1:80" ht="15.75" customHeight="1" thickBot="1" x14ac:dyDescent="0.3">
      <c r="A55" s="55"/>
      <c r="B55" s="423"/>
      <c r="C55" s="423"/>
      <c r="D55" s="424"/>
      <c r="E55" s="467"/>
      <c r="F55" s="468"/>
      <c r="G55" s="468"/>
      <c r="H55" s="468"/>
      <c r="I55" s="469"/>
      <c r="J55" s="51" t="str">
        <f>IF(AND('MAPA DE RIESGO'!$Z$70="Muy Baja",'MAPA DE RIESGO'!$AB$70="Leve"),CONCATENATE("R10C",'MAPA DE RIESGO'!$P$70),"")</f>
        <v/>
      </c>
      <c r="K55" s="52" t="str">
        <f>IF(AND('MAPA DE RIESGO'!$Z$71="Muy Baja",'MAPA DE RIESGO'!$AB$71="Leve"),CONCATENATE("R10C",'MAPA DE RIESGO'!$P$71),"")</f>
        <v/>
      </c>
      <c r="L55" s="52" t="str">
        <f>IF(AND('MAPA DE RIESGO'!$Z$72="Muy Baja",'MAPA DE RIESGO'!$AB$72="Leve"),CONCATENATE("R10C",'MAPA DE RIESGO'!$P$72),"")</f>
        <v/>
      </c>
      <c r="M55" s="52" t="str">
        <f>IF(AND('MAPA DE RIESGO'!$Z$73="Muy Baja",'MAPA DE RIESGO'!$AB$73="Leve"),CONCATENATE("R10C",'MAPA DE RIESGO'!$P$73),"")</f>
        <v/>
      </c>
      <c r="N55" s="52" t="str">
        <f>IF(AND('MAPA DE RIESGO'!$Z$74="Muy Baja",'MAPA DE RIESGO'!$AB$74="Leve"),CONCATENATE("R10C",'MAPA DE RIESGO'!$P$74),"")</f>
        <v/>
      </c>
      <c r="O55" s="53" t="str">
        <f>IF(AND('MAPA DE RIESGO'!$Z$75="Muy Baja",'MAPA DE RIESGO'!$AB$75="Leve"),CONCATENATE("R10C",'MAPA DE RIESGO'!$P$75),"")</f>
        <v/>
      </c>
      <c r="P55" s="51" t="str">
        <f>IF(AND('MAPA DE RIESGO'!$Z$70="Muy Baja",'MAPA DE RIESGO'!$AB$70="Menor"),CONCATENATE("R10C",'MAPA DE RIESGO'!$P$70),"")</f>
        <v/>
      </c>
      <c r="Q55" s="52" t="str">
        <f>IF(AND('MAPA DE RIESGO'!$Z$71="Muy Baja",'MAPA DE RIESGO'!$AB$71="Menor"),CONCATENATE("R10C",'MAPA DE RIESGO'!$P$71),"")</f>
        <v/>
      </c>
      <c r="R55" s="52" t="str">
        <f>IF(AND('MAPA DE RIESGO'!$Z$72="Muy Baja",'MAPA DE RIESGO'!$AB$72="Menor"),CONCATENATE("R10C",'MAPA DE RIESGO'!$P$72),"")</f>
        <v/>
      </c>
      <c r="S55" s="52" t="str">
        <f>IF(AND('MAPA DE RIESGO'!$Z$73="Muy Baja",'MAPA DE RIESGO'!$AB$73="Menor"),CONCATENATE("R10C",'MAPA DE RIESGO'!$P$73),"")</f>
        <v/>
      </c>
      <c r="T55" s="52" t="str">
        <f>IF(AND('MAPA DE RIESGO'!$Z$74="Muy Baja",'MAPA DE RIESGO'!$AB$74="Menor"),CONCATENATE("R10C",'MAPA DE RIESGO'!$P$74),"")</f>
        <v/>
      </c>
      <c r="U55" s="53" t="str">
        <f>IF(AND('MAPA DE RIESGO'!$Z$75="Muy Baja",'MAPA DE RIESGO'!$AB$75="Menor"),CONCATENATE("R10C",'MAPA DE RIESGO'!$P$75),"")</f>
        <v/>
      </c>
      <c r="V55" s="42" t="str">
        <f>IF(AND('MAPA DE RIESGO'!$Z$70="Muy Baja",'MAPA DE RIESGO'!$AB$70="Moderado"),CONCATENATE("R10C",'MAPA DE RIESGO'!$P$70),"")</f>
        <v/>
      </c>
      <c r="W55" s="43" t="str">
        <f>IF(AND('MAPA DE RIESGO'!$Z$71="Muy Baja",'MAPA DE RIESGO'!$AB$71="Moderado"),CONCATENATE("R10C",'MAPA DE RIESGO'!$P$71),"")</f>
        <v/>
      </c>
      <c r="X55" s="43" t="str">
        <f>IF(AND('MAPA DE RIESGO'!$Z$72="Muy Baja",'MAPA DE RIESGO'!$AB$72="Moderado"),CONCATENATE("R10C",'MAPA DE RIESGO'!$P$72),"")</f>
        <v/>
      </c>
      <c r="Y55" s="43" t="str">
        <f>IF(AND('MAPA DE RIESGO'!$Z$73="Muy Baja",'MAPA DE RIESGO'!$AB$73="Moderado"),CONCATENATE("R10C",'MAPA DE RIESGO'!$P$73),"")</f>
        <v/>
      </c>
      <c r="Z55" s="43" t="str">
        <f>IF(AND('MAPA DE RIESGO'!$Z$74="Muy Baja",'MAPA DE RIESGO'!$AB$74="Moderado"),CONCATENATE("R10C",'MAPA DE RIESGO'!$P$74),"")</f>
        <v/>
      </c>
      <c r="AA55" s="44" t="str">
        <f>IF(AND('MAPA DE RIESGO'!$Z$75="Muy Baja",'MAPA DE RIESGO'!$AB$75="Moderado"),CONCATENATE("R10C",'MAPA DE RIESGO'!$P$75),"")</f>
        <v/>
      </c>
      <c r="AB55" s="30" t="str">
        <f>IF(AND('MAPA DE RIESGO'!$Z$70="Muy Baja",'MAPA DE RIESGO'!$AB$70="Mayor"),CONCATENATE("R10C",'MAPA DE RIESGO'!$P$70),"")</f>
        <v/>
      </c>
      <c r="AC55" s="31" t="str">
        <f>IF(AND('MAPA DE RIESGO'!$Z$71="Muy Baja",'MAPA DE RIESGO'!$AB$71="Mayor"),CONCATENATE("R10C",'MAPA DE RIESGO'!$P$71),"")</f>
        <v/>
      </c>
      <c r="AD55" s="31" t="str">
        <f>IF(AND('MAPA DE RIESGO'!$Z$72="Muy Baja",'MAPA DE RIESGO'!$AB$72="Mayor"),CONCATENATE("R10C",'MAPA DE RIESGO'!$P$72),"")</f>
        <v/>
      </c>
      <c r="AE55" s="31" t="str">
        <f>IF(AND('MAPA DE RIESGO'!$Z$73="Muy Baja",'MAPA DE RIESGO'!$AB$73="Mayor"),CONCATENATE("R10C",'MAPA DE RIESGO'!$P$73),"")</f>
        <v/>
      </c>
      <c r="AF55" s="31" t="str">
        <f>IF(AND('MAPA DE RIESGO'!$Z$74="Muy Baja",'MAPA DE RIESGO'!$AB$74="Mayor"),CONCATENATE("R10C",'MAPA DE RIESGO'!$P$74),"")</f>
        <v/>
      </c>
      <c r="AG55" s="32" t="str">
        <f>IF(AND('MAPA DE RIESGO'!$Z$75="Muy Baja",'MAPA DE RIESGO'!$AB$75="Mayor"),CONCATENATE("R10C",'MAPA DE RIESGO'!$P$75),"")</f>
        <v/>
      </c>
      <c r="AH55" s="33" t="str">
        <f>IF(AND('MAPA DE RIESGO'!$Z$70="Muy Baja",'MAPA DE RIESGO'!$AB$70="Catastrófico"),CONCATENATE("R10C",'MAPA DE RIESGO'!$P$70),"")</f>
        <v/>
      </c>
      <c r="AI55" s="34" t="str">
        <f>IF(AND('MAPA DE RIESGO'!$Z$71="Muy Baja",'MAPA DE RIESGO'!$AB$71="Catastrófico"),CONCATENATE("R10C",'MAPA DE RIESGO'!$P$71),"")</f>
        <v/>
      </c>
      <c r="AJ55" s="34" t="str">
        <f>IF(AND('MAPA DE RIESGO'!$Z$72="Muy Baja",'MAPA DE RIESGO'!$AB$72="Catastrófico"),CONCATENATE("R10C",'MAPA DE RIESGO'!$P$72),"")</f>
        <v/>
      </c>
      <c r="AK55" s="34" t="str">
        <f>IF(AND('MAPA DE RIESGO'!$Z$73="Muy Baja",'MAPA DE RIESGO'!$AB$73="Catastrófico"),CONCATENATE("R10C",'MAPA DE RIESGO'!$P$73),"")</f>
        <v/>
      </c>
      <c r="AL55" s="34" t="str">
        <f>IF(AND('MAPA DE RIESGO'!$Z$74="Muy Baja",'MAPA DE RIESGO'!$AB$74="Catastrófico"),CONCATENATE("R10C",'MAPA DE RIESGO'!$P$74),"")</f>
        <v/>
      </c>
      <c r="AM55" s="35" t="str">
        <f>IF(AND('MAPA DE RIESGO'!$Z$75="Muy Baja",'MAPA DE RIESGO'!$AB$75="Catastrófico"),CONCATENATE("R10C",'MAPA DE RIESGO'!$P$75),"")</f>
        <v/>
      </c>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row>
    <row r="56" spans="1:80" x14ac:dyDescent="0.25">
      <c r="A56" s="55"/>
      <c r="B56" s="55"/>
      <c r="C56" s="55"/>
      <c r="D56" s="55"/>
      <c r="E56" s="55"/>
      <c r="F56" s="55"/>
      <c r="G56" s="55"/>
      <c r="H56" s="55"/>
      <c r="I56" s="55"/>
      <c r="J56" s="461" t="s">
        <v>103</v>
      </c>
      <c r="K56" s="462"/>
      <c r="L56" s="462"/>
      <c r="M56" s="462"/>
      <c r="N56" s="462"/>
      <c r="O56" s="463"/>
      <c r="P56" s="461" t="s">
        <v>102</v>
      </c>
      <c r="Q56" s="462"/>
      <c r="R56" s="462"/>
      <c r="S56" s="462"/>
      <c r="T56" s="462"/>
      <c r="U56" s="463"/>
      <c r="V56" s="461" t="s">
        <v>101</v>
      </c>
      <c r="W56" s="462"/>
      <c r="X56" s="462"/>
      <c r="Y56" s="462"/>
      <c r="Z56" s="462"/>
      <c r="AA56" s="463"/>
      <c r="AB56" s="461" t="s">
        <v>100</v>
      </c>
      <c r="AC56" s="470"/>
      <c r="AD56" s="462"/>
      <c r="AE56" s="462"/>
      <c r="AF56" s="462"/>
      <c r="AG56" s="463"/>
      <c r="AH56" s="461" t="s">
        <v>99</v>
      </c>
      <c r="AI56" s="462"/>
      <c r="AJ56" s="462"/>
      <c r="AK56" s="462"/>
      <c r="AL56" s="462"/>
      <c r="AM56" s="463"/>
      <c r="AN56" s="55"/>
      <c r="AO56" s="55"/>
      <c r="AP56" s="55"/>
      <c r="AQ56" s="55"/>
      <c r="AR56" s="55"/>
      <c r="AS56" s="55"/>
      <c r="AT56" s="55"/>
      <c r="AU56" s="55"/>
      <c r="AV56" s="55"/>
      <c r="AW56" s="55"/>
      <c r="AX56" s="55"/>
      <c r="AY56" s="55"/>
      <c r="AZ56" s="55"/>
      <c r="BA56" s="55"/>
      <c r="BB56" s="55"/>
      <c r="BC56" s="55"/>
      <c r="BD56" s="55"/>
      <c r="BE56" s="55"/>
      <c r="BF56" s="55"/>
      <c r="BG56" s="55"/>
      <c r="BH56" s="55"/>
      <c r="BI56" s="55"/>
      <c r="BJ56" s="55"/>
      <c r="BK56" s="55"/>
      <c r="BL56" s="55"/>
      <c r="BM56" s="55"/>
      <c r="BN56" s="55"/>
      <c r="BO56" s="55"/>
      <c r="BP56" s="55"/>
      <c r="BQ56" s="55"/>
      <c r="BR56" s="55"/>
      <c r="BS56" s="55"/>
      <c r="BT56" s="55"/>
      <c r="BU56" s="55"/>
      <c r="BV56" s="55"/>
      <c r="BW56" s="55"/>
      <c r="BX56" s="55"/>
      <c r="BY56" s="55"/>
      <c r="BZ56" s="55"/>
      <c r="CA56" s="55"/>
      <c r="CB56" s="55"/>
    </row>
    <row r="57" spans="1:80" x14ac:dyDescent="0.25">
      <c r="A57" s="55"/>
      <c r="B57" s="55"/>
      <c r="C57" s="55"/>
      <c r="D57" s="55"/>
      <c r="E57" s="55"/>
      <c r="F57" s="55"/>
      <c r="G57" s="55"/>
      <c r="H57" s="55"/>
      <c r="I57" s="55"/>
      <c r="J57" s="464"/>
      <c r="K57" s="465"/>
      <c r="L57" s="465"/>
      <c r="M57" s="465"/>
      <c r="N57" s="465"/>
      <c r="O57" s="466"/>
      <c r="P57" s="464"/>
      <c r="Q57" s="465"/>
      <c r="R57" s="465"/>
      <c r="S57" s="465"/>
      <c r="T57" s="465"/>
      <c r="U57" s="466"/>
      <c r="V57" s="464"/>
      <c r="W57" s="465"/>
      <c r="X57" s="465"/>
      <c r="Y57" s="465"/>
      <c r="Z57" s="465"/>
      <c r="AA57" s="466"/>
      <c r="AB57" s="464"/>
      <c r="AC57" s="465"/>
      <c r="AD57" s="465"/>
      <c r="AE57" s="465"/>
      <c r="AF57" s="465"/>
      <c r="AG57" s="466"/>
      <c r="AH57" s="464"/>
      <c r="AI57" s="465"/>
      <c r="AJ57" s="465"/>
      <c r="AK57" s="465"/>
      <c r="AL57" s="465"/>
      <c r="AM57" s="466"/>
      <c r="AN57" s="55"/>
      <c r="AO57" s="55"/>
      <c r="AP57" s="55"/>
      <c r="AQ57" s="55"/>
      <c r="AR57" s="55"/>
      <c r="AS57" s="55"/>
      <c r="AT57" s="55"/>
      <c r="AU57" s="55"/>
      <c r="AV57" s="55"/>
      <c r="AW57" s="55"/>
      <c r="AX57" s="55"/>
      <c r="AY57" s="55"/>
      <c r="AZ57" s="55"/>
      <c r="BA57" s="55"/>
      <c r="BB57" s="55"/>
      <c r="BC57" s="55"/>
      <c r="BD57" s="55"/>
      <c r="BE57" s="55"/>
      <c r="BF57" s="55"/>
      <c r="BG57" s="55"/>
      <c r="BH57" s="55"/>
      <c r="BI57" s="55"/>
      <c r="BJ57" s="55"/>
      <c r="BK57" s="55"/>
      <c r="BL57" s="55"/>
      <c r="BM57" s="55"/>
      <c r="BN57" s="55"/>
      <c r="BO57" s="55"/>
      <c r="BP57" s="55"/>
      <c r="BQ57" s="55"/>
      <c r="BR57" s="55"/>
      <c r="BS57" s="55"/>
      <c r="BT57" s="55"/>
      <c r="BU57" s="55"/>
      <c r="BV57" s="55"/>
      <c r="BW57" s="55"/>
      <c r="BX57" s="55"/>
      <c r="BY57" s="55"/>
      <c r="BZ57" s="55"/>
      <c r="CA57" s="55"/>
      <c r="CB57" s="55"/>
    </row>
    <row r="58" spans="1:80" x14ac:dyDescent="0.25">
      <c r="A58" s="55"/>
      <c r="B58" s="55"/>
      <c r="C58" s="55"/>
      <c r="D58" s="55"/>
      <c r="E58" s="55"/>
      <c r="F58" s="55"/>
      <c r="G58" s="55"/>
      <c r="H58" s="55"/>
      <c r="I58" s="55"/>
      <c r="J58" s="464"/>
      <c r="K58" s="465"/>
      <c r="L58" s="465"/>
      <c r="M58" s="465"/>
      <c r="N58" s="465"/>
      <c r="O58" s="466"/>
      <c r="P58" s="464"/>
      <c r="Q58" s="465"/>
      <c r="R58" s="465"/>
      <c r="S58" s="465"/>
      <c r="T58" s="465"/>
      <c r="U58" s="466"/>
      <c r="V58" s="464"/>
      <c r="W58" s="465"/>
      <c r="X58" s="465"/>
      <c r="Y58" s="465"/>
      <c r="Z58" s="465"/>
      <c r="AA58" s="466"/>
      <c r="AB58" s="464"/>
      <c r="AC58" s="465"/>
      <c r="AD58" s="465"/>
      <c r="AE58" s="465"/>
      <c r="AF58" s="465"/>
      <c r="AG58" s="466"/>
      <c r="AH58" s="464"/>
      <c r="AI58" s="465"/>
      <c r="AJ58" s="465"/>
      <c r="AK58" s="465"/>
      <c r="AL58" s="465"/>
      <c r="AM58" s="466"/>
      <c r="AN58" s="55"/>
      <c r="AO58" s="55"/>
      <c r="AP58" s="55"/>
      <c r="AQ58" s="55"/>
      <c r="AR58" s="55"/>
      <c r="AS58" s="55"/>
      <c r="AT58" s="55"/>
      <c r="AU58" s="55"/>
      <c r="AV58" s="55"/>
      <c r="AW58" s="55"/>
      <c r="AX58" s="55"/>
      <c r="AY58" s="55"/>
      <c r="AZ58" s="55"/>
      <c r="BA58" s="55"/>
      <c r="BB58" s="55"/>
      <c r="BC58" s="55"/>
      <c r="BD58" s="55"/>
      <c r="BE58" s="55"/>
      <c r="BF58" s="55"/>
      <c r="BG58" s="55"/>
      <c r="BH58" s="55"/>
      <c r="BI58" s="55"/>
      <c r="BJ58" s="55"/>
      <c r="BK58" s="55"/>
      <c r="BL58" s="55"/>
      <c r="BM58" s="55"/>
      <c r="BN58" s="55"/>
      <c r="BO58" s="55"/>
      <c r="BP58" s="55"/>
      <c r="BQ58" s="55"/>
      <c r="BR58" s="55"/>
      <c r="BS58" s="55"/>
      <c r="BT58" s="55"/>
      <c r="BU58" s="55"/>
      <c r="BV58" s="55"/>
      <c r="BW58" s="55"/>
      <c r="BX58" s="55"/>
      <c r="BY58" s="55"/>
      <c r="BZ58" s="55"/>
      <c r="CA58" s="55"/>
      <c r="CB58" s="55"/>
    </row>
    <row r="59" spans="1:80" x14ac:dyDescent="0.25">
      <c r="A59" s="55"/>
      <c r="B59" s="55"/>
      <c r="C59" s="55"/>
      <c r="D59" s="55"/>
      <c r="E59" s="55"/>
      <c r="F59" s="55"/>
      <c r="G59" s="55"/>
      <c r="H59" s="55"/>
      <c r="I59" s="55"/>
      <c r="J59" s="464"/>
      <c r="K59" s="465"/>
      <c r="L59" s="465"/>
      <c r="M59" s="465"/>
      <c r="N59" s="465"/>
      <c r="O59" s="466"/>
      <c r="P59" s="464"/>
      <c r="Q59" s="465"/>
      <c r="R59" s="465"/>
      <c r="S59" s="465"/>
      <c r="T59" s="465"/>
      <c r="U59" s="466"/>
      <c r="V59" s="464"/>
      <c r="W59" s="465"/>
      <c r="X59" s="465"/>
      <c r="Y59" s="465"/>
      <c r="Z59" s="465"/>
      <c r="AA59" s="466"/>
      <c r="AB59" s="464"/>
      <c r="AC59" s="465"/>
      <c r="AD59" s="465"/>
      <c r="AE59" s="465"/>
      <c r="AF59" s="465"/>
      <c r="AG59" s="466"/>
      <c r="AH59" s="464"/>
      <c r="AI59" s="465"/>
      <c r="AJ59" s="465"/>
      <c r="AK59" s="465"/>
      <c r="AL59" s="465"/>
      <c r="AM59" s="466"/>
      <c r="AN59" s="55"/>
      <c r="AO59" s="55"/>
      <c r="AP59" s="55"/>
      <c r="AQ59" s="55"/>
      <c r="AR59" s="55"/>
      <c r="AS59" s="55"/>
      <c r="AT59" s="55"/>
      <c r="AU59" s="55"/>
      <c r="AV59" s="55"/>
      <c r="AW59" s="55"/>
      <c r="AX59" s="55"/>
      <c r="AY59" s="55"/>
      <c r="AZ59" s="55"/>
      <c r="BA59" s="55"/>
      <c r="BB59" s="55"/>
      <c r="BC59" s="55"/>
      <c r="BD59" s="55"/>
      <c r="BE59" s="55"/>
      <c r="BF59" s="55"/>
      <c r="BG59" s="55"/>
      <c r="BH59" s="55"/>
      <c r="BI59" s="55"/>
      <c r="BJ59" s="55"/>
      <c r="BK59" s="55"/>
      <c r="BL59" s="55"/>
      <c r="BM59" s="55"/>
      <c r="BN59" s="55"/>
      <c r="BO59" s="55"/>
      <c r="BP59" s="55"/>
      <c r="BQ59" s="55"/>
      <c r="BR59" s="55"/>
      <c r="BS59" s="55"/>
      <c r="BT59" s="55"/>
      <c r="BU59" s="55"/>
      <c r="BV59" s="55"/>
      <c r="BW59" s="55"/>
      <c r="BX59" s="55"/>
      <c r="BY59" s="55"/>
      <c r="BZ59" s="55"/>
      <c r="CA59" s="55"/>
      <c r="CB59" s="55"/>
    </row>
    <row r="60" spans="1:80" x14ac:dyDescent="0.25">
      <c r="A60" s="55"/>
      <c r="B60" s="55"/>
      <c r="C60" s="55"/>
      <c r="D60" s="55"/>
      <c r="E60" s="55"/>
      <c r="F60" s="55"/>
      <c r="G60" s="55"/>
      <c r="H60" s="55"/>
      <c r="I60" s="55"/>
      <c r="J60" s="464"/>
      <c r="K60" s="465"/>
      <c r="L60" s="465"/>
      <c r="M60" s="465"/>
      <c r="N60" s="465"/>
      <c r="O60" s="466"/>
      <c r="P60" s="464"/>
      <c r="Q60" s="465"/>
      <c r="R60" s="465"/>
      <c r="S60" s="465"/>
      <c r="T60" s="465"/>
      <c r="U60" s="466"/>
      <c r="V60" s="464"/>
      <c r="W60" s="465"/>
      <c r="X60" s="465"/>
      <c r="Y60" s="465"/>
      <c r="Z60" s="465"/>
      <c r="AA60" s="466"/>
      <c r="AB60" s="464"/>
      <c r="AC60" s="465"/>
      <c r="AD60" s="465"/>
      <c r="AE60" s="465"/>
      <c r="AF60" s="465"/>
      <c r="AG60" s="466"/>
      <c r="AH60" s="464"/>
      <c r="AI60" s="465"/>
      <c r="AJ60" s="465"/>
      <c r="AK60" s="465"/>
      <c r="AL60" s="465"/>
      <c r="AM60" s="466"/>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row>
    <row r="61" spans="1:80" ht="15.75" thickBot="1" x14ac:dyDescent="0.3">
      <c r="A61" s="55"/>
      <c r="B61" s="55"/>
      <c r="C61" s="55"/>
      <c r="D61" s="55"/>
      <c r="E61" s="55"/>
      <c r="F61" s="55"/>
      <c r="G61" s="55"/>
      <c r="H61" s="55"/>
      <c r="I61" s="55"/>
      <c r="J61" s="467"/>
      <c r="K61" s="468"/>
      <c r="L61" s="468"/>
      <c r="M61" s="468"/>
      <c r="N61" s="468"/>
      <c r="O61" s="469"/>
      <c r="P61" s="467"/>
      <c r="Q61" s="468"/>
      <c r="R61" s="468"/>
      <c r="S61" s="468"/>
      <c r="T61" s="468"/>
      <c r="U61" s="469"/>
      <c r="V61" s="467"/>
      <c r="W61" s="468"/>
      <c r="X61" s="468"/>
      <c r="Y61" s="468"/>
      <c r="Z61" s="468"/>
      <c r="AA61" s="469"/>
      <c r="AB61" s="467"/>
      <c r="AC61" s="468"/>
      <c r="AD61" s="468"/>
      <c r="AE61" s="468"/>
      <c r="AF61" s="468"/>
      <c r="AG61" s="469"/>
      <c r="AH61" s="467"/>
      <c r="AI61" s="468"/>
      <c r="AJ61" s="468"/>
      <c r="AK61" s="468"/>
      <c r="AL61" s="468"/>
      <c r="AM61" s="469"/>
      <c r="AN61" s="55"/>
      <c r="AO61" s="55"/>
      <c r="AP61" s="55"/>
      <c r="AQ61" s="55"/>
      <c r="AR61" s="55"/>
      <c r="AS61" s="55"/>
      <c r="AT61" s="55"/>
      <c r="AU61" s="55"/>
      <c r="AV61" s="55"/>
      <c r="AW61" s="55"/>
      <c r="AX61" s="55"/>
      <c r="AY61" s="55"/>
      <c r="AZ61" s="55"/>
      <c r="BA61" s="55"/>
      <c r="BB61" s="55"/>
      <c r="BC61" s="55"/>
      <c r="BD61" s="55"/>
      <c r="BE61" s="55"/>
      <c r="BF61" s="55"/>
      <c r="BG61" s="55"/>
      <c r="BH61" s="55"/>
      <c r="BI61" s="55"/>
      <c r="BJ61" s="55"/>
      <c r="BK61" s="55"/>
      <c r="BL61" s="55"/>
      <c r="BM61" s="55"/>
      <c r="BN61" s="55"/>
      <c r="BO61" s="55"/>
      <c r="BP61" s="55"/>
      <c r="BQ61" s="55"/>
      <c r="BR61" s="55"/>
      <c r="BS61" s="55"/>
      <c r="BT61" s="55"/>
      <c r="BU61" s="55"/>
      <c r="BV61" s="55"/>
      <c r="BW61" s="55"/>
      <c r="BX61" s="55"/>
      <c r="BY61" s="55"/>
      <c r="BZ61" s="55"/>
      <c r="CA61" s="55"/>
      <c r="CB61" s="55"/>
    </row>
    <row r="62" spans="1:80" x14ac:dyDescent="0.25">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55"/>
      <c r="AP62" s="55"/>
      <c r="AQ62" s="55"/>
      <c r="AR62" s="55"/>
      <c r="AS62" s="55"/>
      <c r="AT62" s="55"/>
      <c r="AU62" s="55"/>
      <c r="AV62" s="55"/>
      <c r="AW62" s="55"/>
      <c r="AX62" s="55"/>
      <c r="AY62" s="55"/>
      <c r="AZ62" s="55"/>
      <c r="BA62" s="55"/>
      <c r="BB62" s="55"/>
      <c r="BC62" s="55"/>
      <c r="BD62" s="55"/>
      <c r="BE62" s="55"/>
      <c r="BF62" s="55"/>
      <c r="BG62" s="55"/>
      <c r="BH62" s="55"/>
    </row>
    <row r="63" spans="1:80" ht="15" customHeight="1" x14ac:dyDescent="0.25">
      <c r="A63" s="55"/>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5"/>
      <c r="AV63" s="55"/>
      <c r="AW63" s="55"/>
      <c r="AX63" s="55"/>
      <c r="AY63" s="55"/>
      <c r="AZ63" s="55"/>
      <c r="BA63" s="55"/>
      <c r="BB63" s="55"/>
      <c r="BC63" s="55"/>
      <c r="BD63" s="55"/>
      <c r="BE63" s="55"/>
      <c r="BF63" s="55"/>
      <c r="BG63" s="55"/>
      <c r="BH63" s="55"/>
    </row>
    <row r="64" spans="1:80" ht="15" customHeight="1" x14ac:dyDescent="0.25">
      <c r="A64" s="55"/>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5"/>
      <c r="AV64" s="55"/>
      <c r="AW64" s="55"/>
      <c r="AX64" s="55"/>
      <c r="AY64" s="55"/>
      <c r="AZ64" s="55"/>
      <c r="BA64" s="55"/>
      <c r="BB64" s="55"/>
      <c r="BC64" s="55"/>
      <c r="BD64" s="55"/>
      <c r="BE64" s="55"/>
      <c r="BF64" s="55"/>
      <c r="BG64" s="55"/>
      <c r="BH64" s="55"/>
    </row>
    <row r="65" spans="1:60" x14ac:dyDescent="0.25">
      <c r="A65" s="55"/>
      <c r="B65" s="55"/>
      <c r="C65" s="55"/>
      <c r="D65" s="55"/>
      <c r="E65" s="55"/>
      <c r="F65" s="55"/>
      <c r="G65" s="55"/>
      <c r="H65" s="55"/>
      <c r="I65" s="55"/>
      <c r="J65" s="55"/>
      <c r="K65" s="55"/>
      <c r="L65" s="55"/>
      <c r="M65" s="55"/>
      <c r="N65" s="55"/>
      <c r="O65" s="55"/>
      <c r="P65" s="55"/>
      <c r="Q65" s="55"/>
      <c r="R65" s="55"/>
      <c r="S65" s="55"/>
      <c r="T65" s="55"/>
      <c r="U65" s="55"/>
      <c r="V65" s="55"/>
      <c r="W65" s="55"/>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row>
    <row r="66" spans="1:60" x14ac:dyDescent="0.25">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row>
    <row r="67" spans="1:60" x14ac:dyDescent="0.25">
      <c r="A67" s="55"/>
      <c r="B67" s="55"/>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55"/>
      <c r="AO67" s="55"/>
      <c r="AP67" s="55"/>
      <c r="AQ67" s="55"/>
      <c r="AR67" s="55"/>
      <c r="AS67" s="55"/>
      <c r="AT67" s="55"/>
      <c r="AU67" s="55"/>
      <c r="AV67" s="55"/>
      <c r="AW67" s="55"/>
      <c r="AX67" s="55"/>
      <c r="AY67" s="55"/>
      <c r="AZ67" s="55"/>
      <c r="BA67" s="55"/>
      <c r="BB67" s="55"/>
      <c r="BC67" s="55"/>
      <c r="BD67" s="55"/>
      <c r="BE67" s="55"/>
      <c r="BF67" s="55"/>
      <c r="BG67" s="55"/>
      <c r="BH67" s="55"/>
    </row>
    <row r="68" spans="1:60" x14ac:dyDescent="0.25">
      <c r="A68" s="55"/>
      <c r="B68" s="55"/>
      <c r="C68" s="55"/>
      <c r="D68" s="55"/>
      <c r="E68" s="55"/>
      <c r="F68" s="55"/>
      <c r="G68" s="55"/>
      <c r="H68" s="55"/>
      <c r="I68" s="55"/>
      <c r="J68" s="55"/>
      <c r="K68" s="55"/>
      <c r="L68" s="55"/>
      <c r="M68" s="55"/>
      <c r="N68" s="55"/>
      <c r="O68" s="55"/>
      <c r="P68" s="55"/>
      <c r="Q68" s="55"/>
      <c r="R68" s="55"/>
      <c r="S68" s="55"/>
      <c r="T68" s="55"/>
      <c r="U68" s="55"/>
      <c r="V68" s="55"/>
      <c r="W68" s="55"/>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row>
    <row r="69" spans="1:60" x14ac:dyDescent="0.25">
      <c r="A69" s="55"/>
      <c r="B69" s="55"/>
      <c r="C69" s="55"/>
      <c r="D69" s="55"/>
      <c r="E69" s="55"/>
      <c r="F69" s="55"/>
      <c r="G69" s="55"/>
      <c r="H69" s="55"/>
      <c r="I69" s="55"/>
      <c r="J69" s="55"/>
      <c r="K69" s="55"/>
      <c r="L69" s="55"/>
      <c r="M69" s="55"/>
      <c r="N69" s="55"/>
      <c r="O69" s="55"/>
      <c r="P69" s="55"/>
      <c r="Q69" s="55"/>
      <c r="R69" s="55"/>
      <c r="S69" s="55"/>
      <c r="T69" s="55"/>
      <c r="U69" s="55"/>
      <c r="V69" s="55"/>
      <c r="W69" s="55"/>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row>
    <row r="70" spans="1:60" x14ac:dyDescent="0.25">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55"/>
      <c r="AP70" s="55"/>
      <c r="AQ70" s="55"/>
      <c r="AR70" s="55"/>
      <c r="AS70" s="55"/>
      <c r="AT70" s="55"/>
      <c r="AU70" s="55"/>
      <c r="AV70" s="55"/>
      <c r="AW70" s="55"/>
      <c r="AX70" s="55"/>
      <c r="AY70" s="55"/>
      <c r="AZ70" s="55"/>
      <c r="BA70" s="55"/>
      <c r="BB70" s="55"/>
      <c r="BC70" s="55"/>
      <c r="BD70" s="55"/>
      <c r="BE70" s="55"/>
      <c r="BF70" s="55"/>
      <c r="BG70" s="55"/>
      <c r="BH70" s="55"/>
    </row>
    <row r="71" spans="1:60" x14ac:dyDescent="0.25">
      <c r="A71" s="55"/>
      <c r="B71" s="55"/>
      <c r="C71" s="55"/>
      <c r="D71" s="55"/>
      <c r="E71" s="55"/>
      <c r="F71" s="55"/>
      <c r="G71" s="55"/>
      <c r="H71" s="55"/>
      <c r="I71" s="55"/>
      <c r="J71" s="55"/>
      <c r="K71" s="55"/>
      <c r="L71" s="55"/>
      <c r="M71" s="55"/>
      <c r="N71" s="55"/>
      <c r="O71" s="55"/>
      <c r="P71" s="55"/>
      <c r="Q71" s="55"/>
      <c r="R71" s="55"/>
      <c r="S71" s="55"/>
      <c r="T71" s="55"/>
      <c r="U71" s="55"/>
      <c r="V71" s="55"/>
      <c r="W71" s="55"/>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row>
    <row r="72" spans="1:60" x14ac:dyDescent="0.25">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55"/>
      <c r="AP72" s="55"/>
      <c r="AQ72" s="55"/>
      <c r="AR72" s="55"/>
      <c r="AS72" s="55"/>
      <c r="AT72" s="55"/>
      <c r="AU72" s="55"/>
      <c r="AV72" s="55"/>
      <c r="AW72" s="55"/>
      <c r="AX72" s="55"/>
      <c r="AY72" s="55"/>
      <c r="AZ72" s="55"/>
      <c r="BA72" s="55"/>
      <c r="BB72" s="55"/>
      <c r="BC72" s="55"/>
      <c r="BD72" s="55"/>
      <c r="BE72" s="55"/>
      <c r="BF72" s="55"/>
      <c r="BG72" s="55"/>
      <c r="BH72" s="55"/>
    </row>
    <row r="73" spans="1:60" x14ac:dyDescent="0.25">
      <c r="A73" s="55"/>
      <c r="B73" s="55"/>
      <c r="C73" s="55"/>
      <c r="D73" s="55"/>
      <c r="E73" s="55"/>
      <c r="F73" s="55"/>
      <c r="G73" s="55"/>
      <c r="H73" s="55"/>
      <c r="I73" s="55"/>
      <c r="J73" s="55"/>
      <c r="K73" s="55"/>
      <c r="L73" s="55"/>
      <c r="M73" s="55"/>
      <c r="N73" s="55"/>
      <c r="O73" s="55"/>
      <c r="P73" s="55"/>
      <c r="Q73" s="55"/>
      <c r="R73" s="55"/>
      <c r="S73" s="55"/>
      <c r="T73" s="55"/>
      <c r="U73" s="55"/>
      <c r="V73" s="55"/>
      <c r="W73" s="55"/>
      <c r="X73" s="55"/>
      <c r="Y73" s="55"/>
      <c r="Z73" s="55"/>
      <c r="AA73" s="55"/>
      <c r="AB73" s="55"/>
      <c r="AC73" s="55"/>
      <c r="AD73" s="55"/>
      <c r="AE73" s="55"/>
      <c r="AF73" s="55"/>
      <c r="AG73" s="55"/>
      <c r="AH73" s="55"/>
      <c r="AI73" s="55"/>
      <c r="AJ73" s="55"/>
      <c r="AK73" s="55"/>
      <c r="AL73" s="55"/>
      <c r="AM73" s="55"/>
      <c r="AN73" s="55"/>
      <c r="AO73" s="55"/>
      <c r="AP73" s="55"/>
      <c r="AQ73" s="55"/>
      <c r="AR73" s="55"/>
      <c r="AS73" s="55"/>
      <c r="AT73" s="55"/>
      <c r="AU73" s="55"/>
      <c r="AV73" s="55"/>
      <c r="AW73" s="55"/>
      <c r="AX73" s="55"/>
      <c r="AY73" s="55"/>
      <c r="AZ73" s="55"/>
      <c r="BA73" s="55"/>
      <c r="BB73" s="55"/>
      <c r="BC73" s="55"/>
      <c r="BD73" s="55"/>
      <c r="BE73" s="55"/>
      <c r="BF73" s="55"/>
      <c r="BG73" s="55"/>
      <c r="BH73" s="55"/>
    </row>
    <row r="74" spans="1:60" x14ac:dyDescent="0.25">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row>
    <row r="75" spans="1:60" x14ac:dyDescent="0.25">
      <c r="A75" s="55"/>
      <c r="B75" s="55"/>
      <c r="C75" s="55"/>
      <c r="D75" s="55"/>
      <c r="E75" s="55"/>
      <c r="F75" s="55"/>
      <c r="G75" s="55"/>
      <c r="H75" s="55"/>
      <c r="I75" s="55"/>
      <c r="J75" s="55"/>
      <c r="K75" s="55"/>
      <c r="L75" s="55"/>
      <c r="M75" s="55"/>
      <c r="N75" s="55"/>
      <c r="O75" s="55"/>
      <c r="P75" s="55"/>
      <c r="Q75" s="55"/>
      <c r="R75" s="55"/>
      <c r="S75" s="55"/>
      <c r="T75" s="55"/>
      <c r="U75" s="55"/>
      <c r="V75" s="55"/>
      <c r="W75" s="55"/>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row>
    <row r="76" spans="1:60" x14ac:dyDescent="0.25">
      <c r="A76" s="55"/>
      <c r="B76" s="55"/>
      <c r="C76" s="55"/>
      <c r="D76" s="55"/>
      <c r="E76" s="55"/>
      <c r="F76" s="55"/>
      <c r="G76" s="55"/>
      <c r="H76" s="55"/>
      <c r="I76" s="55"/>
      <c r="J76" s="55"/>
      <c r="K76" s="55"/>
      <c r="L76" s="55"/>
      <c r="M76" s="55"/>
      <c r="N76" s="55"/>
      <c r="O76" s="55"/>
      <c r="P76" s="55"/>
      <c r="Q76" s="55"/>
      <c r="R76" s="55"/>
      <c r="S76" s="55"/>
      <c r="T76" s="55"/>
      <c r="U76" s="55"/>
      <c r="V76" s="55"/>
      <c r="W76" s="55"/>
      <c r="X76" s="55"/>
      <c r="Y76" s="55"/>
      <c r="Z76" s="55"/>
      <c r="AA76" s="55"/>
      <c r="AB76" s="55"/>
      <c r="AC76" s="55"/>
      <c r="AD76" s="55"/>
      <c r="AE76" s="55"/>
      <c r="AF76" s="55"/>
      <c r="AG76" s="55"/>
      <c r="AH76" s="55"/>
      <c r="AI76" s="55"/>
      <c r="AJ76" s="55"/>
      <c r="AK76" s="55"/>
      <c r="AL76" s="55"/>
      <c r="AM76" s="55"/>
      <c r="AN76" s="55"/>
      <c r="AO76" s="55"/>
      <c r="AP76" s="55"/>
      <c r="AQ76" s="55"/>
      <c r="AR76" s="55"/>
      <c r="AS76" s="55"/>
      <c r="AT76" s="55"/>
      <c r="AU76" s="55"/>
      <c r="AV76" s="55"/>
      <c r="AW76" s="55"/>
      <c r="AX76" s="55"/>
      <c r="AY76" s="55"/>
      <c r="AZ76" s="55"/>
      <c r="BA76" s="55"/>
      <c r="BB76" s="55"/>
      <c r="BC76" s="55"/>
      <c r="BD76" s="55"/>
      <c r="BE76" s="55"/>
      <c r="BF76" s="55"/>
      <c r="BG76" s="55"/>
      <c r="BH76" s="55"/>
    </row>
    <row r="77" spans="1:60" x14ac:dyDescent="0.25">
      <c r="A77" s="55"/>
      <c r="B77" s="55"/>
      <c r="C77" s="55"/>
      <c r="D77" s="55"/>
      <c r="E77" s="55"/>
      <c r="F77" s="55"/>
      <c r="G77" s="55"/>
      <c r="H77" s="55"/>
      <c r="I77" s="55"/>
      <c r="J77" s="55"/>
      <c r="K77" s="55"/>
      <c r="L77" s="55"/>
      <c r="M77" s="55"/>
      <c r="N77" s="55"/>
      <c r="O77" s="55"/>
      <c r="P77" s="55"/>
      <c r="Q77" s="55"/>
      <c r="R77" s="55"/>
      <c r="S77" s="55"/>
      <c r="T77" s="55"/>
      <c r="U77" s="55"/>
      <c r="V77" s="55"/>
      <c r="W77" s="55"/>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row>
    <row r="78" spans="1:60" x14ac:dyDescent="0.25">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row>
    <row r="79" spans="1:60" x14ac:dyDescent="0.25">
      <c r="A79" s="55"/>
      <c r="B79" s="55"/>
      <c r="C79" s="55"/>
      <c r="D79" s="55"/>
      <c r="E79" s="55"/>
      <c r="F79" s="55"/>
      <c r="G79" s="55"/>
      <c r="H79" s="55"/>
      <c r="I79" s="55"/>
      <c r="J79" s="55"/>
      <c r="K79" s="55"/>
      <c r="L79" s="55"/>
      <c r="M79" s="55"/>
      <c r="N79" s="55"/>
      <c r="O79" s="55"/>
      <c r="P79" s="55"/>
      <c r="Q79" s="55"/>
      <c r="R79" s="55"/>
      <c r="S79" s="55"/>
      <c r="T79" s="55"/>
      <c r="U79" s="55"/>
      <c r="V79" s="55"/>
      <c r="W79" s="55"/>
      <c r="X79" s="55"/>
      <c r="Y79" s="55"/>
      <c r="Z79" s="55"/>
      <c r="AA79" s="55"/>
      <c r="AB79" s="55"/>
      <c r="AC79" s="55"/>
      <c r="AD79" s="55"/>
      <c r="AE79" s="55"/>
      <c r="AF79" s="55"/>
      <c r="AG79" s="55"/>
      <c r="AH79" s="55"/>
      <c r="AI79" s="55"/>
      <c r="AJ79" s="55"/>
      <c r="AK79" s="55"/>
      <c r="AL79" s="55"/>
      <c r="AM79" s="55"/>
      <c r="AN79" s="55"/>
      <c r="AO79" s="55"/>
      <c r="AP79" s="55"/>
      <c r="AQ79" s="55"/>
      <c r="AR79" s="55"/>
      <c r="AS79" s="55"/>
      <c r="AT79" s="55"/>
      <c r="AU79" s="55"/>
      <c r="AV79" s="55"/>
      <c r="AW79" s="55"/>
      <c r="AX79" s="55"/>
      <c r="AY79" s="55"/>
      <c r="AZ79" s="55"/>
      <c r="BA79" s="55"/>
      <c r="BB79" s="55"/>
      <c r="BC79" s="55"/>
      <c r="BD79" s="55"/>
      <c r="BE79" s="55"/>
      <c r="BF79" s="55"/>
      <c r="BG79" s="55"/>
      <c r="BH79" s="55"/>
    </row>
    <row r="80" spans="1:60" x14ac:dyDescent="0.25">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row>
    <row r="81" spans="1:60" x14ac:dyDescent="0.25">
      <c r="A81" s="55"/>
      <c r="B81" s="55"/>
      <c r="C81" s="55"/>
      <c r="D81" s="55"/>
      <c r="E81" s="55"/>
      <c r="F81" s="55"/>
      <c r="G81" s="55"/>
      <c r="H81" s="55"/>
      <c r="I81" s="55"/>
      <c r="J81" s="55"/>
      <c r="K81" s="55"/>
      <c r="L81" s="55"/>
      <c r="M81" s="55"/>
      <c r="N81" s="55"/>
      <c r="O81" s="55"/>
      <c r="P81" s="55"/>
      <c r="Q81" s="55"/>
      <c r="R81" s="55"/>
      <c r="S81" s="55"/>
      <c r="T81" s="55"/>
      <c r="U81" s="55"/>
      <c r="V81" s="55"/>
      <c r="W81" s="55"/>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row>
    <row r="82" spans="1:60" x14ac:dyDescent="0.25">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55"/>
      <c r="AP82" s="55"/>
      <c r="AQ82" s="55"/>
      <c r="AR82" s="55"/>
      <c r="AS82" s="55"/>
      <c r="AT82" s="55"/>
      <c r="AU82" s="55"/>
      <c r="AV82" s="55"/>
      <c r="AW82" s="55"/>
      <c r="AX82" s="55"/>
      <c r="AY82" s="55"/>
      <c r="AZ82" s="55"/>
      <c r="BA82" s="55"/>
      <c r="BB82" s="55"/>
      <c r="BC82" s="55"/>
      <c r="BD82" s="55"/>
      <c r="BE82" s="55"/>
      <c r="BF82" s="55"/>
      <c r="BG82" s="55"/>
      <c r="BH82" s="55"/>
    </row>
    <row r="83" spans="1:60" x14ac:dyDescent="0.25">
      <c r="A83" s="55"/>
      <c r="B83" s="55"/>
      <c r="C83" s="55"/>
      <c r="D83" s="55"/>
      <c r="E83" s="55"/>
      <c r="F83" s="55"/>
      <c r="G83" s="55"/>
      <c r="H83" s="55"/>
      <c r="I83" s="55"/>
      <c r="J83" s="55"/>
      <c r="K83" s="55"/>
      <c r="L83" s="55"/>
      <c r="M83" s="55"/>
      <c r="N83" s="55"/>
      <c r="O83" s="55"/>
      <c r="P83" s="55"/>
      <c r="Q83" s="55"/>
      <c r="R83" s="55"/>
      <c r="S83" s="55"/>
      <c r="T83" s="55"/>
      <c r="U83" s="55"/>
      <c r="V83" s="55"/>
      <c r="W83" s="55"/>
      <c r="X83" s="55"/>
      <c r="Y83" s="55"/>
      <c r="Z83" s="55"/>
      <c r="AA83" s="55"/>
      <c r="AB83" s="55"/>
      <c r="AC83" s="55"/>
      <c r="AD83" s="55"/>
      <c r="AE83" s="55"/>
      <c r="AF83" s="55"/>
      <c r="AG83" s="55"/>
      <c r="AH83" s="55"/>
      <c r="AI83" s="55"/>
      <c r="AJ83" s="55"/>
      <c r="AK83" s="55"/>
      <c r="AL83" s="55"/>
      <c r="AM83" s="55"/>
      <c r="AN83" s="55"/>
      <c r="AO83" s="55"/>
      <c r="AP83" s="55"/>
      <c r="AQ83" s="55"/>
      <c r="AR83" s="55"/>
      <c r="AS83" s="55"/>
      <c r="AT83" s="55"/>
      <c r="AU83" s="55"/>
      <c r="AV83" s="55"/>
      <c r="AW83" s="55"/>
      <c r="AX83" s="55"/>
      <c r="AY83" s="55"/>
      <c r="AZ83" s="55"/>
      <c r="BA83" s="55"/>
      <c r="BB83" s="55"/>
      <c r="BC83" s="55"/>
      <c r="BD83" s="55"/>
      <c r="BE83" s="55"/>
      <c r="BF83" s="55"/>
      <c r="BG83" s="55"/>
      <c r="BH83" s="55"/>
    </row>
    <row r="84" spans="1:60" x14ac:dyDescent="0.25">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55"/>
      <c r="AP84" s="55"/>
      <c r="AQ84" s="55"/>
      <c r="AR84" s="55"/>
      <c r="AS84" s="55"/>
      <c r="AT84" s="55"/>
      <c r="AU84" s="55"/>
      <c r="AV84" s="55"/>
      <c r="AW84" s="55"/>
      <c r="AX84" s="55"/>
      <c r="AY84" s="55"/>
      <c r="AZ84" s="55"/>
      <c r="BA84" s="55"/>
      <c r="BB84" s="55"/>
      <c r="BC84" s="55"/>
      <c r="BD84" s="55"/>
      <c r="BE84" s="55"/>
      <c r="BF84" s="55"/>
      <c r="BG84" s="55"/>
      <c r="BH84" s="55"/>
    </row>
    <row r="85" spans="1:60" x14ac:dyDescent="0.25">
      <c r="A85" s="55"/>
      <c r="B85" s="55"/>
      <c r="C85" s="55"/>
      <c r="D85" s="55"/>
      <c r="E85" s="55"/>
      <c r="F85" s="55"/>
      <c r="G85" s="55"/>
      <c r="H85" s="55"/>
      <c r="I85" s="55"/>
      <c r="J85" s="55"/>
      <c r="K85" s="55"/>
      <c r="L85" s="55"/>
      <c r="M85" s="55"/>
      <c r="N85" s="55"/>
      <c r="O85" s="55"/>
      <c r="P85" s="55"/>
      <c r="Q85" s="55"/>
      <c r="R85" s="55"/>
      <c r="S85" s="55"/>
      <c r="T85" s="55"/>
      <c r="U85" s="55"/>
      <c r="V85" s="55"/>
      <c r="W85" s="55"/>
      <c r="X85" s="55"/>
      <c r="Y85" s="55"/>
      <c r="Z85" s="55"/>
      <c r="AA85" s="55"/>
      <c r="AB85" s="55"/>
      <c r="AC85" s="55"/>
      <c r="AD85" s="55"/>
      <c r="AE85" s="55"/>
      <c r="AF85" s="55"/>
      <c r="AG85" s="55"/>
      <c r="AH85" s="55"/>
      <c r="AI85" s="55"/>
      <c r="AJ85" s="55"/>
      <c r="AK85" s="55"/>
      <c r="AL85" s="55"/>
      <c r="AM85" s="55"/>
      <c r="AN85" s="55"/>
      <c r="AO85" s="55"/>
      <c r="AP85" s="55"/>
      <c r="AQ85" s="55"/>
      <c r="AR85" s="55"/>
      <c r="AS85" s="55"/>
      <c r="AT85" s="55"/>
      <c r="AU85" s="55"/>
      <c r="AV85" s="55"/>
      <c r="AW85" s="55"/>
      <c r="AX85" s="55"/>
      <c r="AY85" s="55"/>
      <c r="AZ85" s="55"/>
      <c r="BA85" s="55"/>
      <c r="BB85" s="55"/>
      <c r="BC85" s="55"/>
      <c r="BD85" s="55"/>
      <c r="BE85" s="55"/>
      <c r="BF85" s="55"/>
      <c r="BG85" s="55"/>
      <c r="BH85" s="55"/>
    </row>
    <row r="86" spans="1:60" x14ac:dyDescent="0.25">
      <c r="A86" s="55"/>
      <c r="B86" s="55"/>
      <c r="C86" s="55"/>
      <c r="D86" s="55"/>
      <c r="E86" s="55"/>
      <c r="F86" s="55"/>
      <c r="G86" s="55"/>
      <c r="H86" s="55"/>
      <c r="I86" s="55"/>
      <c r="J86" s="55"/>
      <c r="K86" s="55"/>
      <c r="L86" s="55"/>
      <c r="M86" s="55"/>
      <c r="N86" s="55"/>
      <c r="O86" s="55"/>
      <c r="P86" s="55"/>
      <c r="Q86" s="55"/>
      <c r="R86" s="55"/>
      <c r="S86" s="55"/>
      <c r="T86" s="55"/>
      <c r="U86" s="55"/>
      <c r="V86" s="55"/>
      <c r="W86" s="55"/>
      <c r="X86" s="55"/>
      <c r="Y86" s="55"/>
      <c r="Z86" s="55"/>
      <c r="AA86" s="55"/>
      <c r="AB86" s="55"/>
      <c r="AC86" s="55"/>
      <c r="AD86" s="55"/>
      <c r="AE86" s="55"/>
      <c r="AF86" s="55"/>
      <c r="AG86" s="55"/>
      <c r="AH86" s="55"/>
      <c r="AI86" s="55"/>
      <c r="AJ86" s="55"/>
      <c r="AK86" s="55"/>
      <c r="AL86" s="55"/>
      <c r="AM86" s="55"/>
      <c r="AN86" s="55"/>
      <c r="AO86" s="55"/>
      <c r="AP86" s="55"/>
      <c r="AQ86" s="55"/>
      <c r="AR86" s="55"/>
      <c r="AS86" s="55"/>
      <c r="AT86" s="55"/>
      <c r="AU86" s="55"/>
      <c r="AV86" s="55"/>
      <c r="AW86" s="55"/>
      <c r="AX86" s="55"/>
      <c r="AY86" s="55"/>
      <c r="AZ86" s="55"/>
      <c r="BA86" s="55"/>
      <c r="BB86" s="55"/>
      <c r="BC86" s="55"/>
      <c r="BD86" s="55"/>
      <c r="BE86" s="55"/>
      <c r="BF86" s="55"/>
      <c r="BG86" s="55"/>
      <c r="BH86" s="55"/>
    </row>
    <row r="87" spans="1:60" x14ac:dyDescent="0.25">
      <c r="A87" s="55"/>
      <c r="B87" s="55"/>
      <c r="C87" s="55"/>
      <c r="D87" s="55"/>
      <c r="E87" s="55"/>
      <c r="F87" s="55"/>
      <c r="G87" s="55"/>
      <c r="H87" s="55"/>
      <c r="I87" s="55"/>
      <c r="J87" s="55"/>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row>
    <row r="88" spans="1:60" x14ac:dyDescent="0.25">
      <c r="A88" s="55"/>
      <c r="B88" s="55"/>
      <c r="C88" s="55"/>
      <c r="D88" s="55"/>
      <c r="E88" s="55"/>
      <c r="F88" s="55"/>
      <c r="G88" s="55"/>
      <c r="H88" s="55"/>
      <c r="I88" s="55"/>
      <c r="J88" s="55"/>
      <c r="K88" s="55"/>
      <c r="L88" s="55"/>
      <c r="M88" s="55"/>
      <c r="N88" s="55"/>
      <c r="O88" s="55"/>
      <c r="P88" s="55"/>
      <c r="Q88" s="55"/>
      <c r="R88" s="55"/>
      <c r="S88" s="55"/>
      <c r="T88" s="55"/>
      <c r="U88" s="55"/>
      <c r="V88" s="55"/>
      <c r="W88" s="55"/>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row>
    <row r="89" spans="1:60" x14ac:dyDescent="0.25">
      <c r="A89" s="55"/>
      <c r="B89" s="55"/>
      <c r="C89" s="55"/>
      <c r="D89" s="55"/>
      <c r="E89" s="55"/>
      <c r="F89" s="55"/>
      <c r="G89" s="55"/>
      <c r="H89" s="55"/>
      <c r="I89" s="55"/>
      <c r="J89" s="55"/>
      <c r="K89" s="55"/>
      <c r="L89" s="55"/>
      <c r="M89" s="55"/>
      <c r="N89" s="55"/>
      <c r="O89" s="55"/>
      <c r="P89" s="55"/>
      <c r="Q89" s="55"/>
      <c r="R89" s="55"/>
      <c r="S89" s="55"/>
      <c r="T89" s="55"/>
      <c r="U89" s="55"/>
      <c r="V89" s="55"/>
      <c r="W89" s="55"/>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row>
    <row r="90" spans="1:60" x14ac:dyDescent="0.25">
      <c r="A90" s="55"/>
      <c r="B90" s="55"/>
      <c r="C90" s="55"/>
      <c r="D90" s="55"/>
      <c r="E90" s="55"/>
      <c r="F90" s="55"/>
      <c r="G90" s="55"/>
      <c r="H90" s="55"/>
      <c r="I90" s="55"/>
      <c r="J90" s="55"/>
      <c r="K90" s="55"/>
      <c r="L90" s="55"/>
      <c r="M90" s="55"/>
      <c r="N90" s="55"/>
      <c r="O90" s="55"/>
      <c r="P90" s="55"/>
      <c r="Q90" s="55"/>
      <c r="R90" s="55"/>
      <c r="S90" s="55"/>
      <c r="T90" s="55"/>
      <c r="U90" s="55"/>
      <c r="V90" s="55"/>
      <c r="W90" s="55"/>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row>
    <row r="91" spans="1:60" x14ac:dyDescent="0.25">
      <c r="A91" s="55"/>
      <c r="B91" s="55"/>
      <c r="C91" s="55"/>
      <c r="D91" s="55"/>
      <c r="E91" s="55"/>
      <c r="F91" s="55"/>
      <c r="G91" s="55"/>
      <c r="H91" s="55"/>
      <c r="I91" s="55"/>
      <c r="J91" s="55"/>
      <c r="K91" s="55"/>
      <c r="L91" s="55"/>
      <c r="M91" s="55"/>
      <c r="N91" s="55"/>
      <c r="O91" s="55"/>
      <c r="P91" s="55"/>
      <c r="Q91" s="55"/>
      <c r="R91" s="55"/>
      <c r="S91" s="55"/>
      <c r="T91" s="55"/>
      <c r="U91" s="55"/>
      <c r="V91" s="55"/>
      <c r="W91" s="55"/>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row>
    <row r="92" spans="1:60" x14ac:dyDescent="0.25">
      <c r="A92" s="55"/>
      <c r="B92" s="55"/>
      <c r="C92" s="55"/>
      <c r="D92" s="55"/>
      <c r="E92" s="55"/>
      <c r="F92" s="55"/>
      <c r="G92" s="55"/>
      <c r="H92" s="55"/>
      <c r="I92" s="55"/>
      <c r="J92" s="55"/>
      <c r="K92" s="55"/>
      <c r="L92" s="55"/>
      <c r="M92" s="55"/>
      <c r="N92" s="55"/>
      <c r="O92" s="55"/>
      <c r="P92" s="55"/>
      <c r="Q92" s="55"/>
      <c r="R92" s="55"/>
      <c r="S92" s="55"/>
      <c r="T92" s="55"/>
      <c r="U92" s="55"/>
      <c r="V92" s="55"/>
      <c r="W92" s="55"/>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row>
    <row r="93" spans="1:60" x14ac:dyDescent="0.2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row>
    <row r="94" spans="1:60" x14ac:dyDescent="0.2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row>
    <row r="95" spans="1:60" x14ac:dyDescent="0.2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row>
    <row r="96" spans="1:60" x14ac:dyDescent="0.2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row>
    <row r="97" spans="1:60" x14ac:dyDescent="0.2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row>
    <row r="98" spans="1:60" x14ac:dyDescent="0.2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row>
    <row r="99" spans="1:60" x14ac:dyDescent="0.25">
      <c r="A99" s="55"/>
      <c r="B99" s="55"/>
      <c r="C99" s="55"/>
      <c r="D99" s="55"/>
      <c r="E99" s="55"/>
      <c r="F99" s="55"/>
      <c r="G99" s="55"/>
      <c r="H99" s="55"/>
      <c r="I99" s="55"/>
      <c r="J99" s="55"/>
      <c r="K99" s="55"/>
      <c r="L99" s="55"/>
      <c r="M99" s="55"/>
      <c r="N99" s="55"/>
      <c r="O99" s="55"/>
      <c r="P99" s="55"/>
      <c r="Q99" s="55"/>
      <c r="R99" s="55"/>
      <c r="S99" s="55"/>
      <c r="T99" s="55"/>
      <c r="U99" s="55"/>
      <c r="V99" s="55"/>
      <c r="W99" s="55"/>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row>
    <row r="100" spans="1:60" x14ac:dyDescent="0.25">
      <c r="A100" s="55"/>
      <c r="B100" s="55"/>
      <c r="C100" s="55"/>
      <c r="D100" s="55"/>
      <c r="E100" s="55"/>
      <c r="F100" s="55"/>
      <c r="G100" s="55"/>
      <c r="H100" s="55"/>
      <c r="I100" s="55"/>
      <c r="J100" s="55"/>
      <c r="K100" s="55"/>
      <c r="L100" s="55"/>
      <c r="M100" s="55"/>
      <c r="N100" s="55"/>
      <c r="O100" s="55"/>
      <c r="P100" s="55"/>
      <c r="Q100" s="55"/>
      <c r="R100" s="55"/>
      <c r="S100" s="55"/>
      <c r="T100" s="55"/>
      <c r="U100" s="55"/>
      <c r="V100" s="55"/>
      <c r="W100" s="55"/>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row>
    <row r="101" spans="1:60" x14ac:dyDescent="0.25">
      <c r="A101" s="55"/>
      <c r="B101" s="55"/>
      <c r="C101" s="55"/>
      <c r="D101" s="55"/>
      <c r="E101" s="55"/>
      <c r="F101" s="55"/>
      <c r="G101" s="55"/>
      <c r="H101" s="55"/>
      <c r="I101" s="55"/>
      <c r="J101" s="55"/>
      <c r="K101" s="55"/>
      <c r="L101" s="55"/>
      <c r="M101" s="55"/>
      <c r="N101" s="55"/>
      <c r="O101" s="55"/>
      <c r="P101" s="55"/>
      <c r="Q101" s="55"/>
      <c r="R101" s="55"/>
      <c r="S101" s="55"/>
      <c r="T101" s="55"/>
      <c r="U101" s="55"/>
      <c r="V101" s="55"/>
      <c r="W101" s="55"/>
      <c r="X101" s="55"/>
      <c r="Y101" s="55"/>
      <c r="Z101" s="55"/>
      <c r="AA101" s="55"/>
      <c r="AB101" s="55"/>
      <c r="AC101" s="55"/>
      <c r="AD101" s="55"/>
      <c r="AE101" s="55"/>
      <c r="AF101" s="55"/>
      <c r="AG101" s="55"/>
      <c r="AH101" s="55"/>
      <c r="AI101" s="55"/>
      <c r="AJ101" s="55"/>
      <c r="AK101" s="55"/>
      <c r="AL101" s="55"/>
      <c r="AM101" s="55"/>
      <c r="AN101" s="55"/>
      <c r="AO101" s="55"/>
      <c r="AP101" s="55"/>
      <c r="AQ101" s="55"/>
      <c r="AR101" s="55"/>
      <c r="AS101" s="55"/>
      <c r="AT101" s="55"/>
      <c r="AU101" s="55"/>
      <c r="AV101" s="55"/>
      <c r="AW101" s="55"/>
      <c r="AX101" s="55"/>
      <c r="AY101" s="55"/>
      <c r="AZ101" s="55"/>
      <c r="BA101" s="55"/>
      <c r="BB101" s="55"/>
      <c r="BC101" s="55"/>
      <c r="BD101" s="55"/>
      <c r="BE101" s="55"/>
      <c r="BF101" s="55"/>
      <c r="BG101" s="55"/>
      <c r="BH101" s="55"/>
    </row>
    <row r="102" spans="1:60" x14ac:dyDescent="0.25">
      <c r="A102" s="55"/>
      <c r="B102" s="55"/>
      <c r="C102" s="55"/>
      <c r="D102" s="55"/>
      <c r="E102" s="55"/>
      <c r="F102" s="55"/>
      <c r="G102" s="55"/>
      <c r="H102" s="55"/>
      <c r="I102" s="55"/>
      <c r="J102" s="55"/>
      <c r="K102" s="55"/>
      <c r="L102" s="55"/>
      <c r="M102" s="55"/>
      <c r="N102" s="55"/>
      <c r="O102" s="55"/>
      <c r="P102" s="55"/>
      <c r="Q102" s="55"/>
      <c r="R102" s="55"/>
      <c r="S102" s="55"/>
      <c r="T102" s="55"/>
      <c r="U102" s="55"/>
      <c r="V102" s="55"/>
      <c r="W102" s="55"/>
      <c r="X102" s="55"/>
      <c r="Y102" s="55"/>
      <c r="Z102" s="55"/>
      <c r="AA102" s="55"/>
      <c r="AB102" s="55"/>
      <c r="AC102" s="55"/>
      <c r="AD102" s="55"/>
      <c r="AE102" s="55"/>
      <c r="AF102" s="55"/>
      <c r="AG102" s="55"/>
      <c r="AH102" s="55"/>
      <c r="AI102" s="55"/>
      <c r="AJ102" s="55"/>
      <c r="AK102" s="55"/>
      <c r="AL102" s="55"/>
      <c r="AM102" s="55"/>
      <c r="AN102" s="55"/>
      <c r="AO102" s="55"/>
      <c r="AP102" s="55"/>
      <c r="AQ102" s="55"/>
      <c r="AR102" s="55"/>
      <c r="AS102" s="55"/>
      <c r="AT102" s="55"/>
      <c r="AU102" s="55"/>
      <c r="AV102" s="55"/>
      <c r="AW102" s="55"/>
      <c r="AX102" s="55"/>
      <c r="AY102" s="55"/>
      <c r="AZ102" s="55"/>
      <c r="BA102" s="55"/>
      <c r="BB102" s="55"/>
      <c r="BC102" s="55"/>
      <c r="BD102" s="55"/>
      <c r="BE102" s="55"/>
      <c r="BF102" s="55"/>
      <c r="BG102" s="55"/>
      <c r="BH102" s="55"/>
    </row>
    <row r="103" spans="1:60" x14ac:dyDescent="0.25">
      <c r="A103" s="55"/>
      <c r="B103" s="55"/>
      <c r="C103" s="55"/>
      <c r="D103" s="55"/>
      <c r="E103" s="55"/>
      <c r="F103" s="55"/>
      <c r="G103" s="55"/>
      <c r="H103" s="55"/>
      <c r="I103" s="55"/>
      <c r="J103" s="55"/>
      <c r="K103" s="55"/>
      <c r="L103" s="55"/>
      <c r="M103" s="55"/>
      <c r="N103" s="55"/>
      <c r="O103" s="55"/>
      <c r="P103" s="55"/>
      <c r="Q103" s="55"/>
      <c r="R103" s="55"/>
      <c r="S103" s="55"/>
      <c r="T103" s="55"/>
      <c r="U103" s="55"/>
      <c r="V103" s="55"/>
      <c r="W103" s="55"/>
      <c r="X103" s="55"/>
      <c r="Y103" s="55"/>
      <c r="Z103" s="55"/>
      <c r="AA103" s="55"/>
      <c r="AB103" s="55"/>
      <c r="AC103" s="55"/>
      <c r="AD103" s="55"/>
      <c r="AE103" s="55"/>
      <c r="AF103" s="55"/>
      <c r="AG103" s="55"/>
      <c r="AH103" s="55"/>
      <c r="AI103" s="55"/>
      <c r="AJ103" s="55"/>
      <c r="AK103" s="55"/>
      <c r="AL103" s="55"/>
      <c r="AM103" s="55"/>
      <c r="AN103" s="55"/>
      <c r="AO103" s="55"/>
      <c r="AP103" s="55"/>
      <c r="AQ103" s="55"/>
      <c r="AR103" s="55"/>
      <c r="AS103" s="55"/>
      <c r="AT103" s="55"/>
      <c r="AU103" s="55"/>
      <c r="AV103" s="55"/>
      <c r="AW103" s="55"/>
      <c r="AX103" s="55"/>
      <c r="AY103" s="55"/>
      <c r="AZ103" s="55"/>
      <c r="BA103" s="55"/>
      <c r="BB103" s="55"/>
      <c r="BC103" s="55"/>
      <c r="BD103" s="55"/>
      <c r="BE103" s="55"/>
      <c r="BF103" s="55"/>
      <c r="BG103" s="55"/>
      <c r="BH103" s="55"/>
    </row>
    <row r="104" spans="1:60" x14ac:dyDescent="0.25">
      <c r="A104" s="55"/>
      <c r="B104" s="55"/>
      <c r="C104" s="55"/>
      <c r="D104" s="55"/>
      <c r="E104" s="55"/>
      <c r="F104" s="55"/>
      <c r="G104" s="55"/>
      <c r="H104" s="55"/>
      <c r="I104" s="55"/>
      <c r="J104" s="55"/>
      <c r="K104" s="55"/>
      <c r="L104" s="55"/>
      <c r="M104" s="55"/>
      <c r="N104" s="55"/>
      <c r="O104" s="55"/>
      <c r="P104" s="55"/>
      <c r="Q104" s="55"/>
      <c r="R104" s="55"/>
      <c r="S104" s="55"/>
      <c r="T104" s="55"/>
      <c r="U104" s="55"/>
      <c r="V104" s="55"/>
      <c r="W104" s="55"/>
      <c r="X104" s="55"/>
      <c r="Y104" s="55"/>
      <c r="Z104" s="55"/>
      <c r="AA104" s="55"/>
      <c r="AB104" s="55"/>
      <c r="AC104" s="55"/>
      <c r="AD104" s="55"/>
      <c r="AE104" s="55"/>
      <c r="AF104" s="55"/>
      <c r="AG104" s="55"/>
      <c r="AH104" s="55"/>
      <c r="AI104" s="55"/>
      <c r="AJ104" s="55"/>
      <c r="AK104" s="55"/>
      <c r="AL104" s="55"/>
      <c r="AM104" s="55"/>
      <c r="AN104" s="55"/>
      <c r="AO104" s="55"/>
      <c r="AP104" s="55"/>
      <c r="AQ104" s="55"/>
      <c r="AR104" s="55"/>
      <c r="AS104" s="55"/>
      <c r="AT104" s="55"/>
      <c r="AU104" s="55"/>
      <c r="AV104" s="55"/>
      <c r="AW104" s="55"/>
      <c r="AX104" s="55"/>
      <c r="AY104" s="55"/>
      <c r="AZ104" s="55"/>
      <c r="BA104" s="55"/>
      <c r="BB104" s="55"/>
      <c r="BC104" s="55"/>
      <c r="BD104" s="55"/>
      <c r="BE104" s="55"/>
      <c r="BF104" s="55"/>
      <c r="BG104" s="55"/>
      <c r="BH104" s="55"/>
    </row>
    <row r="105" spans="1:60" x14ac:dyDescent="0.25">
      <c r="A105" s="55"/>
      <c r="B105" s="55"/>
      <c r="C105" s="55"/>
      <c r="D105" s="55"/>
      <c r="E105" s="55"/>
      <c r="F105" s="55"/>
      <c r="G105" s="55"/>
      <c r="H105" s="55"/>
      <c r="I105" s="55"/>
      <c r="J105" s="55"/>
      <c r="K105" s="55"/>
      <c r="L105" s="55"/>
      <c r="M105" s="55"/>
      <c r="N105" s="55"/>
      <c r="O105" s="55"/>
      <c r="P105" s="55"/>
      <c r="Q105" s="55"/>
      <c r="R105" s="55"/>
      <c r="S105" s="55"/>
      <c r="T105" s="55"/>
      <c r="U105" s="55"/>
      <c r="V105" s="55"/>
      <c r="W105" s="55"/>
      <c r="X105" s="55"/>
      <c r="Y105" s="55"/>
      <c r="Z105" s="55"/>
      <c r="AA105" s="55"/>
      <c r="AB105" s="55"/>
      <c r="AC105" s="55"/>
      <c r="AD105" s="55"/>
      <c r="AE105" s="55"/>
      <c r="AF105" s="55"/>
      <c r="AG105" s="55"/>
      <c r="AH105" s="55"/>
      <c r="AI105" s="55"/>
      <c r="AJ105" s="55"/>
      <c r="AK105" s="55"/>
      <c r="AL105" s="55"/>
      <c r="AM105" s="55"/>
      <c r="AN105" s="55"/>
      <c r="AO105" s="55"/>
      <c r="AP105" s="55"/>
      <c r="AQ105" s="55"/>
      <c r="AR105" s="55"/>
      <c r="AS105" s="55"/>
      <c r="AT105" s="55"/>
      <c r="AU105" s="55"/>
      <c r="AV105" s="55"/>
      <c r="AW105" s="55"/>
      <c r="AX105" s="55"/>
      <c r="AY105" s="55"/>
      <c r="AZ105" s="55"/>
      <c r="BA105" s="55"/>
      <c r="BB105" s="55"/>
      <c r="BC105" s="55"/>
      <c r="BD105" s="55"/>
      <c r="BE105" s="55"/>
      <c r="BF105" s="55"/>
      <c r="BG105" s="55"/>
      <c r="BH105" s="55"/>
    </row>
    <row r="106" spans="1:60" x14ac:dyDescent="0.25">
      <c r="A106" s="55"/>
      <c r="B106" s="55"/>
      <c r="C106" s="55"/>
      <c r="D106" s="55"/>
      <c r="E106" s="55"/>
      <c r="F106" s="55"/>
      <c r="G106" s="55"/>
      <c r="H106" s="55"/>
      <c r="I106" s="55"/>
      <c r="J106" s="55"/>
      <c r="K106" s="55"/>
      <c r="L106" s="55"/>
      <c r="M106" s="55"/>
      <c r="N106" s="55"/>
      <c r="O106" s="55"/>
      <c r="P106" s="55"/>
      <c r="Q106" s="55"/>
      <c r="R106" s="55"/>
      <c r="S106" s="55"/>
      <c r="T106" s="55"/>
      <c r="U106" s="55"/>
      <c r="V106" s="55"/>
      <c r="W106" s="55"/>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row>
    <row r="107" spans="1:60" x14ac:dyDescent="0.25">
      <c r="A107" s="55"/>
      <c r="B107" s="55"/>
      <c r="C107" s="55"/>
      <c r="D107" s="55"/>
      <c r="E107" s="55"/>
      <c r="F107" s="55"/>
      <c r="G107" s="55"/>
      <c r="H107" s="55"/>
      <c r="I107" s="55"/>
      <c r="J107" s="55"/>
      <c r="K107" s="55"/>
      <c r="L107" s="55"/>
      <c r="M107" s="55"/>
      <c r="N107" s="55"/>
      <c r="O107" s="55"/>
      <c r="P107" s="55"/>
      <c r="Q107" s="55"/>
      <c r="R107" s="55"/>
      <c r="S107" s="55"/>
      <c r="T107" s="55"/>
      <c r="U107" s="55"/>
      <c r="V107" s="55"/>
      <c r="W107" s="55"/>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row>
    <row r="108" spans="1:60" x14ac:dyDescent="0.25">
      <c r="A108" s="55"/>
      <c r="B108" s="55"/>
      <c r="C108" s="55"/>
      <c r="D108" s="55"/>
      <c r="E108" s="55"/>
      <c r="F108" s="55"/>
      <c r="G108" s="55"/>
      <c r="H108" s="55"/>
      <c r="I108" s="55"/>
      <c r="J108" s="55"/>
      <c r="K108" s="55"/>
      <c r="L108" s="55"/>
      <c r="M108" s="55"/>
      <c r="N108" s="55"/>
      <c r="O108" s="55"/>
      <c r="P108" s="55"/>
      <c r="Q108" s="55"/>
      <c r="R108" s="55"/>
      <c r="S108" s="55"/>
      <c r="T108" s="55"/>
      <c r="U108" s="55"/>
      <c r="V108" s="55"/>
      <c r="W108" s="55"/>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row>
    <row r="109" spans="1:60" x14ac:dyDescent="0.25">
      <c r="A109" s="55"/>
      <c r="B109" s="55"/>
      <c r="C109" s="55"/>
      <c r="D109" s="55"/>
      <c r="E109" s="55"/>
      <c r="F109" s="55"/>
      <c r="G109" s="55"/>
      <c r="H109" s="55"/>
      <c r="I109" s="55"/>
      <c r="J109" s="55"/>
      <c r="K109" s="55"/>
      <c r="L109" s="55"/>
      <c r="M109" s="55"/>
      <c r="N109" s="55"/>
      <c r="O109" s="55"/>
      <c r="P109" s="55"/>
      <c r="Q109" s="55"/>
      <c r="R109" s="55"/>
      <c r="S109" s="55"/>
      <c r="T109" s="55"/>
      <c r="U109" s="55"/>
      <c r="V109" s="55"/>
      <c r="W109" s="55"/>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row>
    <row r="110" spans="1:60" x14ac:dyDescent="0.25">
      <c r="A110" s="55"/>
      <c r="B110" s="55"/>
      <c r="C110" s="55"/>
      <c r="D110" s="55"/>
      <c r="E110" s="55"/>
      <c r="F110" s="55"/>
      <c r="G110" s="55"/>
      <c r="H110" s="55"/>
      <c r="I110" s="55"/>
      <c r="J110" s="55"/>
      <c r="K110" s="55"/>
      <c r="L110" s="55"/>
      <c r="M110" s="55"/>
      <c r="N110" s="55"/>
      <c r="O110" s="55"/>
      <c r="P110" s="55"/>
      <c r="Q110" s="55"/>
      <c r="R110" s="55"/>
      <c r="S110" s="55"/>
      <c r="T110" s="55"/>
      <c r="U110" s="55"/>
      <c r="V110" s="55"/>
      <c r="W110" s="55"/>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row>
    <row r="111" spans="1:60" x14ac:dyDescent="0.25">
      <c r="A111" s="55"/>
      <c r="B111" s="55"/>
      <c r="C111" s="55"/>
      <c r="D111" s="55"/>
      <c r="E111" s="55"/>
      <c r="F111" s="55"/>
      <c r="G111" s="55"/>
      <c r="H111" s="55"/>
      <c r="I111" s="55"/>
      <c r="J111" s="55"/>
      <c r="K111" s="55"/>
      <c r="L111" s="55"/>
      <c r="M111" s="55"/>
      <c r="N111" s="55"/>
      <c r="O111" s="55"/>
      <c r="P111" s="55"/>
      <c r="Q111" s="55"/>
      <c r="R111" s="55"/>
      <c r="S111" s="55"/>
      <c r="T111" s="55"/>
      <c r="U111" s="55"/>
      <c r="V111" s="55"/>
      <c r="W111" s="55"/>
      <c r="X111" s="55"/>
      <c r="Y111" s="55"/>
      <c r="Z111" s="55"/>
      <c r="AA111" s="55"/>
      <c r="AB111" s="55"/>
      <c r="AC111" s="55"/>
      <c r="AD111" s="55"/>
      <c r="AE111" s="55"/>
      <c r="AF111" s="55"/>
      <c r="AG111" s="55"/>
      <c r="AH111" s="55"/>
      <c r="AI111" s="55"/>
      <c r="AJ111" s="55"/>
      <c r="AK111" s="55"/>
      <c r="AL111" s="55"/>
      <c r="AM111" s="55"/>
      <c r="AN111" s="55"/>
      <c r="AO111" s="55"/>
      <c r="AP111" s="55"/>
      <c r="AQ111" s="55"/>
      <c r="AR111" s="55"/>
      <c r="AS111" s="55"/>
      <c r="AT111" s="55"/>
      <c r="AU111" s="55"/>
      <c r="AV111" s="55"/>
      <c r="AW111" s="55"/>
      <c r="AX111" s="55"/>
      <c r="AY111" s="55"/>
      <c r="AZ111" s="55"/>
      <c r="BA111" s="55"/>
      <c r="BB111" s="55"/>
      <c r="BC111" s="55"/>
      <c r="BD111" s="55"/>
      <c r="BE111" s="55"/>
      <c r="BF111" s="55"/>
      <c r="BG111" s="55"/>
      <c r="BH111" s="55"/>
    </row>
    <row r="112" spans="1:60" x14ac:dyDescent="0.25">
      <c r="A112" s="55"/>
      <c r="B112" s="55"/>
      <c r="C112" s="55"/>
      <c r="D112" s="55"/>
      <c r="E112" s="55"/>
      <c r="F112" s="55"/>
      <c r="G112" s="55"/>
      <c r="H112" s="55"/>
      <c r="I112" s="55"/>
      <c r="J112" s="55"/>
      <c r="K112" s="55"/>
      <c r="L112" s="55"/>
      <c r="M112" s="55"/>
      <c r="N112" s="55"/>
      <c r="O112" s="55"/>
      <c r="P112" s="55"/>
      <c r="Q112" s="55"/>
      <c r="R112" s="55"/>
      <c r="S112" s="55"/>
      <c r="T112" s="55"/>
      <c r="U112" s="55"/>
      <c r="V112" s="55"/>
      <c r="W112" s="55"/>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row>
    <row r="113" spans="1:60" x14ac:dyDescent="0.25">
      <c r="A113" s="55"/>
      <c r="B113" s="55"/>
      <c r="C113" s="55"/>
      <c r="D113" s="55"/>
      <c r="E113" s="55"/>
      <c r="F113" s="55"/>
      <c r="G113" s="55"/>
      <c r="H113" s="55"/>
      <c r="I113" s="55"/>
      <c r="J113" s="55"/>
      <c r="K113" s="55"/>
      <c r="L113" s="55"/>
      <c r="M113" s="55"/>
      <c r="N113" s="55"/>
      <c r="O113" s="55"/>
      <c r="P113" s="55"/>
      <c r="Q113" s="55"/>
      <c r="R113" s="55"/>
      <c r="S113" s="55"/>
      <c r="T113" s="55"/>
      <c r="U113" s="55"/>
      <c r="V113" s="55"/>
      <c r="W113" s="55"/>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row>
    <row r="114" spans="1:60" x14ac:dyDescent="0.25">
      <c r="A114" s="55"/>
      <c r="B114" s="55"/>
      <c r="C114" s="55"/>
      <c r="D114" s="55"/>
      <c r="E114" s="55"/>
      <c r="F114" s="55"/>
      <c r="G114" s="55"/>
      <c r="H114" s="55"/>
      <c r="I114" s="55"/>
      <c r="J114" s="55"/>
      <c r="K114" s="55"/>
      <c r="L114" s="55"/>
      <c r="M114" s="55"/>
      <c r="N114" s="55"/>
      <c r="O114" s="55"/>
      <c r="P114" s="55"/>
      <c r="Q114" s="55"/>
      <c r="R114" s="55"/>
      <c r="S114" s="55"/>
      <c r="T114" s="55"/>
      <c r="U114" s="55"/>
      <c r="V114" s="55"/>
      <c r="W114" s="55"/>
      <c r="X114" s="55"/>
      <c r="Y114" s="55"/>
      <c r="Z114" s="55"/>
      <c r="AA114" s="55"/>
      <c r="AB114" s="55"/>
      <c r="AC114" s="55"/>
      <c r="AD114" s="55"/>
      <c r="AE114" s="55"/>
      <c r="AF114" s="55"/>
      <c r="AG114" s="55"/>
      <c r="AH114" s="55"/>
      <c r="AI114" s="55"/>
      <c r="AJ114" s="55"/>
      <c r="AK114" s="55"/>
      <c r="AL114" s="55"/>
      <c r="AM114" s="55"/>
      <c r="AN114" s="55"/>
      <c r="AO114" s="55"/>
      <c r="AP114" s="55"/>
      <c r="AQ114" s="55"/>
      <c r="AR114" s="55"/>
      <c r="AS114" s="55"/>
      <c r="AT114" s="55"/>
      <c r="AU114" s="55"/>
      <c r="AV114" s="55"/>
      <c r="AW114" s="55"/>
      <c r="AX114" s="55"/>
      <c r="AY114" s="55"/>
      <c r="AZ114" s="55"/>
      <c r="BA114" s="55"/>
      <c r="BB114" s="55"/>
      <c r="BC114" s="55"/>
      <c r="BD114" s="55"/>
      <c r="BE114" s="55"/>
      <c r="BF114" s="55"/>
      <c r="BG114" s="55"/>
      <c r="BH114" s="55"/>
    </row>
    <row r="115" spans="1:60" x14ac:dyDescent="0.25">
      <c r="A115" s="55"/>
      <c r="B115" s="55"/>
      <c r="C115" s="55"/>
      <c r="D115" s="55"/>
      <c r="E115" s="55"/>
      <c r="F115" s="55"/>
      <c r="G115" s="55"/>
      <c r="H115" s="55"/>
      <c r="I115" s="55"/>
      <c r="J115" s="55"/>
      <c r="K115" s="55"/>
      <c r="L115" s="55"/>
      <c r="M115" s="55"/>
      <c r="N115" s="55"/>
      <c r="O115" s="55"/>
      <c r="P115" s="55"/>
      <c r="Q115" s="55"/>
      <c r="R115" s="55"/>
      <c r="S115" s="55"/>
      <c r="T115" s="55"/>
      <c r="U115" s="55"/>
      <c r="V115" s="55"/>
      <c r="W115" s="55"/>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row>
    <row r="116" spans="1:60" x14ac:dyDescent="0.25">
      <c r="A116" s="55"/>
      <c r="B116" s="55"/>
      <c r="C116" s="55"/>
      <c r="D116" s="55"/>
      <c r="E116" s="55"/>
      <c r="F116" s="55"/>
      <c r="G116" s="55"/>
      <c r="H116" s="55"/>
      <c r="I116" s="55"/>
      <c r="J116" s="55"/>
      <c r="K116" s="55"/>
      <c r="L116" s="55"/>
      <c r="M116" s="55"/>
      <c r="N116" s="55"/>
      <c r="O116" s="55"/>
      <c r="P116" s="55"/>
      <c r="Q116" s="55"/>
      <c r="R116" s="55"/>
      <c r="S116" s="55"/>
      <c r="T116" s="55"/>
      <c r="U116" s="55"/>
      <c r="V116" s="55"/>
      <c r="W116" s="55"/>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row>
    <row r="117" spans="1:60" x14ac:dyDescent="0.25">
      <c r="A117" s="55"/>
      <c r="B117" s="55"/>
      <c r="C117" s="55"/>
      <c r="D117" s="55"/>
      <c r="E117" s="55"/>
      <c r="F117" s="55"/>
      <c r="G117" s="55"/>
      <c r="H117" s="55"/>
      <c r="I117" s="55"/>
      <c r="J117" s="55"/>
      <c r="K117" s="55"/>
      <c r="L117" s="55"/>
      <c r="M117" s="55"/>
      <c r="N117" s="55"/>
      <c r="O117" s="55"/>
      <c r="P117" s="55"/>
      <c r="Q117" s="55"/>
      <c r="R117" s="55"/>
      <c r="S117" s="55"/>
      <c r="T117" s="55"/>
      <c r="U117" s="55"/>
      <c r="V117" s="55"/>
      <c r="W117" s="55"/>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row>
    <row r="118" spans="1:60" x14ac:dyDescent="0.25">
      <c r="A118" s="55"/>
      <c r="B118" s="55"/>
      <c r="C118" s="55"/>
      <c r="D118" s="55"/>
      <c r="E118" s="55"/>
      <c r="F118" s="55"/>
      <c r="G118" s="55"/>
      <c r="H118" s="55"/>
      <c r="I118" s="55"/>
      <c r="J118" s="55"/>
      <c r="K118" s="55"/>
      <c r="L118" s="55"/>
      <c r="M118" s="55"/>
      <c r="N118" s="55"/>
      <c r="O118" s="55"/>
      <c r="P118" s="55"/>
      <c r="Q118" s="55"/>
      <c r="R118" s="55"/>
      <c r="S118" s="55"/>
      <c r="T118" s="55"/>
      <c r="U118" s="55"/>
      <c r="V118" s="55"/>
      <c r="W118" s="55"/>
      <c r="X118" s="55"/>
      <c r="Y118" s="55"/>
      <c r="Z118" s="55"/>
      <c r="AA118" s="55"/>
      <c r="AB118" s="55"/>
      <c r="AC118" s="55"/>
      <c r="AD118" s="55"/>
      <c r="AE118" s="55"/>
      <c r="AF118" s="55"/>
      <c r="AG118" s="55"/>
      <c r="AH118" s="55"/>
      <c r="AI118" s="55"/>
      <c r="AJ118" s="55"/>
      <c r="AK118" s="55"/>
      <c r="AL118" s="55"/>
      <c r="AM118" s="55"/>
      <c r="AN118" s="55"/>
      <c r="AO118" s="55"/>
      <c r="AP118" s="55"/>
      <c r="AQ118" s="55"/>
      <c r="AR118" s="55"/>
      <c r="AS118" s="55"/>
      <c r="AT118" s="55"/>
      <c r="AU118" s="55"/>
      <c r="AV118" s="55"/>
      <c r="AW118" s="55"/>
      <c r="AX118" s="55"/>
      <c r="AY118" s="55"/>
      <c r="AZ118" s="55"/>
      <c r="BA118" s="55"/>
      <c r="BB118" s="55"/>
      <c r="BC118" s="55"/>
      <c r="BD118" s="55"/>
      <c r="BE118" s="55"/>
      <c r="BF118" s="55"/>
      <c r="BG118" s="55"/>
      <c r="BH118" s="55"/>
    </row>
    <row r="119" spans="1:60" x14ac:dyDescent="0.25">
      <c r="A119" s="55"/>
      <c r="B119" s="55"/>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55"/>
      <c r="AA119" s="55"/>
      <c r="AB119" s="55"/>
      <c r="AC119" s="55"/>
      <c r="AD119" s="55"/>
      <c r="AE119" s="55"/>
      <c r="AF119" s="55"/>
      <c r="AG119" s="55"/>
      <c r="AH119" s="55"/>
      <c r="AI119" s="55"/>
      <c r="AJ119" s="55"/>
      <c r="AK119" s="55"/>
      <c r="AL119" s="55"/>
      <c r="AM119" s="55"/>
      <c r="AN119" s="55"/>
      <c r="AO119" s="55"/>
      <c r="AP119" s="55"/>
      <c r="AQ119" s="55"/>
      <c r="AR119" s="55"/>
      <c r="AS119" s="55"/>
      <c r="AT119" s="55"/>
      <c r="AU119" s="55"/>
      <c r="AV119" s="55"/>
      <c r="AW119" s="55"/>
      <c r="AX119" s="55"/>
      <c r="AY119" s="55"/>
      <c r="AZ119" s="55"/>
      <c r="BA119" s="55"/>
      <c r="BB119" s="55"/>
      <c r="BC119" s="55"/>
      <c r="BD119" s="55"/>
      <c r="BE119" s="55"/>
      <c r="BF119" s="55"/>
      <c r="BG119" s="55"/>
      <c r="BH119" s="55"/>
    </row>
    <row r="120" spans="1:60" x14ac:dyDescent="0.25">
      <c r="A120" s="55"/>
      <c r="B120" s="55"/>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row>
    <row r="121" spans="1:60" x14ac:dyDescent="0.25">
      <c r="A121" s="55"/>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55"/>
      <c r="AA121" s="55"/>
      <c r="AB121" s="55"/>
      <c r="AC121" s="55"/>
      <c r="AD121" s="55"/>
      <c r="AE121" s="55"/>
      <c r="AF121" s="55"/>
      <c r="AG121" s="55"/>
      <c r="AH121" s="55"/>
      <c r="AI121" s="55"/>
      <c r="AJ121" s="55"/>
      <c r="AK121" s="55"/>
      <c r="AL121" s="55"/>
      <c r="AM121" s="55"/>
      <c r="AN121" s="55"/>
      <c r="AO121" s="55"/>
      <c r="AP121" s="55"/>
      <c r="AQ121" s="55"/>
      <c r="AR121" s="55"/>
      <c r="AS121" s="55"/>
      <c r="AT121" s="55"/>
      <c r="AU121" s="55"/>
      <c r="AV121" s="55"/>
      <c r="AW121" s="55"/>
      <c r="AX121" s="55"/>
      <c r="AY121" s="55"/>
      <c r="AZ121" s="55"/>
      <c r="BA121" s="55"/>
      <c r="BB121" s="55"/>
      <c r="BC121" s="55"/>
      <c r="BD121" s="55"/>
      <c r="BE121" s="55"/>
      <c r="BF121" s="55"/>
      <c r="BG121" s="55"/>
      <c r="BH121" s="55"/>
    </row>
    <row r="122" spans="1:60" x14ac:dyDescent="0.25">
      <c r="A122" s="55"/>
      <c r="B122" s="55"/>
      <c r="C122" s="55"/>
      <c r="D122" s="55"/>
      <c r="E122" s="55"/>
      <c r="F122" s="55"/>
      <c r="G122" s="55"/>
      <c r="H122" s="55"/>
      <c r="I122" s="55"/>
      <c r="J122" s="55"/>
      <c r="K122" s="55"/>
      <c r="L122" s="55"/>
      <c r="M122" s="55"/>
      <c r="N122" s="55"/>
      <c r="O122" s="55"/>
      <c r="P122" s="55"/>
      <c r="Q122" s="55"/>
      <c r="R122" s="55"/>
      <c r="S122" s="55"/>
      <c r="T122" s="55"/>
      <c r="U122" s="55"/>
      <c r="V122" s="55"/>
      <c r="W122" s="55"/>
      <c r="X122" s="55"/>
      <c r="Y122" s="55"/>
      <c r="Z122" s="55"/>
      <c r="AA122" s="55"/>
      <c r="AB122" s="55"/>
      <c r="AC122" s="55"/>
      <c r="AD122" s="55"/>
      <c r="AE122" s="55"/>
      <c r="AF122" s="55"/>
      <c r="AG122" s="55"/>
      <c r="AH122" s="55"/>
      <c r="AI122" s="55"/>
      <c r="AJ122" s="55"/>
      <c r="AK122" s="55"/>
      <c r="AL122" s="55"/>
      <c r="AM122" s="55"/>
      <c r="AN122" s="55"/>
      <c r="AO122" s="55"/>
      <c r="AP122" s="55"/>
      <c r="AQ122" s="55"/>
      <c r="AR122" s="55"/>
      <c r="AS122" s="55"/>
      <c r="AT122" s="55"/>
      <c r="AU122" s="55"/>
      <c r="AV122" s="55"/>
      <c r="AW122" s="55"/>
      <c r="AX122" s="55"/>
      <c r="AY122" s="55"/>
      <c r="AZ122" s="55"/>
      <c r="BA122" s="55"/>
      <c r="BB122" s="55"/>
      <c r="BC122" s="55"/>
      <c r="BD122" s="55"/>
      <c r="BE122" s="55"/>
      <c r="BF122" s="55"/>
      <c r="BG122" s="55"/>
      <c r="BH122" s="55"/>
    </row>
    <row r="123" spans="1:60" x14ac:dyDescent="0.25">
      <c r="A123" s="55"/>
      <c r="B123" s="55"/>
      <c r="C123" s="55"/>
      <c r="D123" s="55"/>
      <c r="E123" s="55"/>
      <c r="F123" s="55"/>
      <c r="G123" s="55"/>
      <c r="H123" s="55"/>
      <c r="I123" s="55"/>
      <c r="J123" s="55"/>
      <c r="K123" s="55"/>
      <c r="L123" s="55"/>
      <c r="M123" s="55"/>
      <c r="N123" s="55"/>
      <c r="O123" s="55"/>
      <c r="P123" s="55"/>
      <c r="Q123" s="55"/>
      <c r="R123" s="55"/>
      <c r="S123" s="55"/>
      <c r="T123" s="55"/>
      <c r="U123" s="55"/>
      <c r="V123" s="55"/>
      <c r="W123" s="55"/>
      <c r="X123" s="55"/>
      <c r="Y123" s="55"/>
      <c r="Z123" s="55"/>
      <c r="AA123" s="55"/>
      <c r="AB123" s="55"/>
      <c r="AC123" s="55"/>
      <c r="AD123" s="55"/>
      <c r="AE123" s="55"/>
      <c r="AF123" s="55"/>
      <c r="AG123" s="55"/>
      <c r="AH123" s="55"/>
      <c r="AI123" s="55"/>
      <c r="AJ123" s="55"/>
      <c r="AK123" s="55"/>
      <c r="AL123" s="55"/>
      <c r="AM123" s="55"/>
      <c r="AN123" s="55"/>
      <c r="AO123" s="55"/>
      <c r="AP123" s="55"/>
      <c r="AQ123" s="55"/>
      <c r="AR123" s="55"/>
      <c r="AS123" s="55"/>
      <c r="AT123" s="55"/>
      <c r="AU123" s="55"/>
      <c r="AV123" s="55"/>
      <c r="AW123" s="55"/>
      <c r="AX123" s="55"/>
      <c r="AY123" s="55"/>
      <c r="AZ123" s="55"/>
      <c r="BA123" s="55"/>
      <c r="BB123" s="55"/>
      <c r="BC123" s="55"/>
      <c r="BD123" s="55"/>
      <c r="BE123" s="55"/>
      <c r="BF123" s="55"/>
      <c r="BG123" s="55"/>
      <c r="BH123" s="55"/>
    </row>
    <row r="124" spans="1:60" x14ac:dyDescent="0.25">
      <c r="A124" s="55"/>
      <c r="B124" s="55"/>
      <c r="C124" s="55"/>
      <c r="D124" s="55"/>
      <c r="E124" s="55"/>
      <c r="F124" s="55"/>
      <c r="G124" s="55"/>
      <c r="H124" s="55"/>
      <c r="I124" s="55"/>
      <c r="J124" s="55"/>
      <c r="K124" s="55"/>
      <c r="L124" s="55"/>
      <c r="M124" s="55"/>
      <c r="N124" s="55"/>
      <c r="O124" s="55"/>
      <c r="P124" s="55"/>
      <c r="Q124" s="55"/>
      <c r="R124" s="55"/>
      <c r="S124" s="55"/>
      <c r="T124" s="55"/>
      <c r="U124" s="55"/>
      <c r="V124" s="55"/>
      <c r="W124" s="55"/>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row>
    <row r="125" spans="1:60" x14ac:dyDescent="0.25">
      <c r="A125" s="55"/>
      <c r="B125" s="55"/>
      <c r="C125" s="55"/>
      <c r="D125" s="55"/>
      <c r="E125" s="55"/>
      <c r="F125" s="55"/>
      <c r="G125" s="55"/>
      <c r="H125" s="55"/>
      <c r="I125" s="55"/>
      <c r="J125" s="55"/>
      <c r="K125" s="55"/>
      <c r="L125" s="55"/>
      <c r="M125" s="55"/>
      <c r="N125" s="55"/>
      <c r="O125" s="55"/>
      <c r="P125" s="55"/>
      <c r="Q125" s="55"/>
      <c r="R125" s="55"/>
      <c r="S125" s="55"/>
      <c r="T125" s="55"/>
      <c r="U125" s="55"/>
      <c r="V125" s="55"/>
      <c r="W125" s="55"/>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row>
    <row r="126" spans="1:60" x14ac:dyDescent="0.25">
      <c r="A126" s="55"/>
      <c r="B126" s="55"/>
      <c r="C126" s="55"/>
      <c r="D126" s="55"/>
      <c r="E126" s="55"/>
      <c r="F126" s="55"/>
      <c r="G126" s="55"/>
      <c r="H126" s="55"/>
      <c r="I126" s="55"/>
      <c r="J126" s="55"/>
      <c r="K126" s="55"/>
      <c r="L126" s="55"/>
      <c r="M126" s="55"/>
      <c r="N126" s="55"/>
      <c r="O126" s="55"/>
      <c r="P126" s="55"/>
      <c r="Q126" s="55"/>
      <c r="R126" s="55"/>
      <c r="S126" s="55"/>
      <c r="T126" s="55"/>
      <c r="U126" s="55"/>
      <c r="V126" s="55"/>
      <c r="W126" s="55"/>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row>
    <row r="127" spans="1:60" x14ac:dyDescent="0.25">
      <c r="A127" s="55"/>
      <c r="B127" s="55"/>
      <c r="C127" s="55"/>
      <c r="D127" s="55"/>
      <c r="E127" s="55"/>
      <c r="F127" s="55"/>
      <c r="G127" s="55"/>
      <c r="H127" s="55"/>
      <c r="I127" s="55"/>
      <c r="J127" s="55"/>
      <c r="K127" s="55"/>
      <c r="L127" s="55"/>
      <c r="M127" s="55"/>
      <c r="N127" s="55"/>
      <c r="O127" s="55"/>
      <c r="P127" s="55"/>
      <c r="Q127" s="55"/>
      <c r="R127" s="55"/>
      <c r="S127" s="55"/>
      <c r="T127" s="55"/>
      <c r="U127" s="55"/>
      <c r="V127" s="55"/>
      <c r="W127" s="55"/>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row>
    <row r="128" spans="1:60" x14ac:dyDescent="0.25">
      <c r="A128" s="55"/>
      <c r="B128" s="55"/>
      <c r="C128" s="55"/>
      <c r="D128" s="55"/>
      <c r="E128" s="55"/>
      <c r="F128" s="55"/>
      <c r="G128" s="55"/>
      <c r="H128" s="55"/>
      <c r="I128" s="55"/>
      <c r="J128" s="55"/>
      <c r="K128" s="55"/>
      <c r="L128" s="55"/>
      <c r="M128" s="55"/>
      <c r="N128" s="55"/>
      <c r="O128" s="55"/>
      <c r="P128" s="55"/>
      <c r="Q128" s="55"/>
      <c r="R128" s="55"/>
      <c r="S128" s="55"/>
      <c r="T128" s="55"/>
      <c r="U128" s="55"/>
      <c r="V128" s="55"/>
      <c r="W128" s="55"/>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row>
    <row r="129" spans="1:60" x14ac:dyDescent="0.25">
      <c r="A129" s="55"/>
      <c r="B129" s="55"/>
      <c r="C129" s="55"/>
      <c r="D129" s="55"/>
      <c r="E129" s="55"/>
      <c r="F129" s="55"/>
      <c r="G129" s="55"/>
      <c r="H129" s="55"/>
      <c r="I129" s="55"/>
      <c r="J129" s="55"/>
      <c r="K129" s="55"/>
      <c r="L129" s="55"/>
      <c r="M129" s="55"/>
      <c r="N129" s="55"/>
      <c r="O129" s="55"/>
      <c r="P129" s="55"/>
      <c r="Q129" s="55"/>
      <c r="R129" s="55"/>
      <c r="S129" s="55"/>
      <c r="T129" s="55"/>
      <c r="U129" s="55"/>
      <c r="V129" s="55"/>
      <c r="W129" s="55"/>
      <c r="X129" s="55"/>
      <c r="Y129" s="55"/>
      <c r="Z129" s="55"/>
      <c r="AA129" s="55"/>
      <c r="AB129" s="55"/>
      <c r="AC129" s="55"/>
      <c r="AD129" s="55"/>
      <c r="AE129" s="55"/>
      <c r="AF129" s="55"/>
      <c r="AG129" s="55"/>
      <c r="AH129" s="55"/>
      <c r="AI129" s="55"/>
      <c r="AJ129" s="55"/>
      <c r="AK129" s="55"/>
      <c r="AL129" s="55"/>
      <c r="AM129" s="55"/>
      <c r="AN129" s="55"/>
      <c r="AO129" s="55"/>
      <c r="AP129" s="55"/>
      <c r="AQ129" s="55"/>
      <c r="AR129" s="55"/>
      <c r="AS129" s="55"/>
      <c r="AT129" s="55"/>
      <c r="AU129" s="55"/>
      <c r="AV129" s="55"/>
      <c r="AW129" s="55"/>
      <c r="AX129" s="55"/>
      <c r="AY129" s="55"/>
      <c r="AZ129" s="55"/>
      <c r="BA129" s="55"/>
      <c r="BB129" s="55"/>
      <c r="BC129" s="55"/>
      <c r="BD129" s="55"/>
      <c r="BE129" s="55"/>
      <c r="BF129" s="55"/>
      <c r="BG129" s="55"/>
      <c r="BH129" s="55"/>
    </row>
    <row r="130" spans="1:60" x14ac:dyDescent="0.25">
      <c r="A130" s="55"/>
      <c r="B130" s="55"/>
      <c r="C130" s="55"/>
      <c r="D130" s="55"/>
      <c r="E130" s="55"/>
      <c r="F130" s="55"/>
      <c r="G130" s="55"/>
      <c r="H130" s="55"/>
      <c r="I130" s="55"/>
      <c r="J130" s="55"/>
      <c r="K130" s="55"/>
      <c r="L130" s="55"/>
      <c r="M130" s="55"/>
      <c r="N130" s="55"/>
      <c r="O130" s="55"/>
      <c r="P130" s="55"/>
      <c r="Q130" s="55"/>
      <c r="R130" s="55"/>
      <c r="S130" s="55"/>
      <c r="T130" s="55"/>
      <c r="U130" s="55"/>
      <c r="V130" s="55"/>
      <c r="W130" s="55"/>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row>
    <row r="131" spans="1:60" x14ac:dyDescent="0.25">
      <c r="A131" s="55"/>
      <c r="B131" s="55"/>
      <c r="C131" s="55"/>
      <c r="D131" s="55"/>
      <c r="E131" s="55"/>
      <c r="F131" s="55"/>
      <c r="G131" s="55"/>
      <c r="H131" s="55"/>
      <c r="I131" s="55"/>
      <c r="J131" s="55"/>
      <c r="K131" s="55"/>
      <c r="L131" s="55"/>
      <c r="M131" s="55"/>
      <c r="N131" s="55"/>
      <c r="O131" s="55"/>
      <c r="P131" s="55"/>
      <c r="Q131" s="55"/>
      <c r="R131" s="55"/>
      <c r="S131" s="55"/>
      <c r="T131" s="55"/>
      <c r="U131" s="55"/>
      <c r="V131" s="55"/>
      <c r="W131" s="55"/>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row>
    <row r="132" spans="1:60" x14ac:dyDescent="0.25">
      <c r="A132" s="55"/>
      <c r="B132" s="55"/>
      <c r="C132" s="55"/>
      <c r="D132" s="55"/>
      <c r="E132" s="55"/>
      <c r="F132" s="55"/>
      <c r="G132" s="55"/>
      <c r="H132" s="55"/>
      <c r="I132" s="55"/>
      <c r="J132" s="55"/>
      <c r="K132" s="55"/>
      <c r="L132" s="55"/>
      <c r="M132" s="55"/>
      <c r="N132" s="55"/>
      <c r="O132" s="55"/>
      <c r="P132" s="55"/>
      <c r="Q132" s="55"/>
      <c r="R132" s="55"/>
      <c r="S132" s="55"/>
      <c r="T132" s="55"/>
      <c r="U132" s="55"/>
      <c r="V132" s="55"/>
      <c r="W132" s="55"/>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row>
    <row r="133" spans="1:60" x14ac:dyDescent="0.25">
      <c r="A133" s="55"/>
      <c r="B133" s="55"/>
      <c r="C133" s="55"/>
      <c r="D133" s="55"/>
      <c r="E133" s="55"/>
      <c r="F133" s="55"/>
      <c r="G133" s="55"/>
      <c r="H133" s="55"/>
      <c r="I133" s="55"/>
      <c r="J133" s="55"/>
      <c r="K133" s="55"/>
      <c r="L133" s="55"/>
      <c r="M133" s="55"/>
      <c r="N133" s="55"/>
      <c r="O133" s="55"/>
      <c r="P133" s="55"/>
      <c r="Q133" s="55"/>
      <c r="R133" s="55"/>
      <c r="S133" s="55"/>
      <c r="T133" s="55"/>
      <c r="U133" s="55"/>
      <c r="V133" s="55"/>
      <c r="W133" s="55"/>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row>
    <row r="134" spans="1:60" x14ac:dyDescent="0.25">
      <c r="A134" s="55"/>
      <c r="B134" s="55"/>
      <c r="C134" s="55"/>
      <c r="D134" s="55"/>
      <c r="E134" s="55"/>
      <c r="F134" s="55"/>
      <c r="G134" s="55"/>
      <c r="H134" s="55"/>
      <c r="I134" s="55"/>
      <c r="J134" s="55"/>
      <c r="K134" s="55"/>
      <c r="L134" s="55"/>
      <c r="M134" s="55"/>
      <c r="N134" s="55"/>
      <c r="O134" s="55"/>
      <c r="P134" s="55"/>
      <c r="Q134" s="55"/>
      <c r="R134" s="55"/>
      <c r="S134" s="55"/>
      <c r="T134" s="55"/>
      <c r="U134" s="55"/>
      <c r="V134" s="55"/>
      <c r="W134" s="55"/>
      <c r="X134" s="55"/>
      <c r="Y134" s="55"/>
      <c r="Z134" s="55"/>
      <c r="AA134" s="55"/>
      <c r="AB134" s="55"/>
      <c r="AC134" s="55"/>
      <c r="AD134" s="55"/>
      <c r="AE134" s="55"/>
      <c r="AF134" s="55"/>
      <c r="AG134" s="55"/>
      <c r="AH134" s="55"/>
      <c r="AI134" s="55"/>
      <c r="AJ134" s="55"/>
      <c r="AK134" s="55"/>
      <c r="AL134" s="55"/>
      <c r="AM134" s="55"/>
      <c r="AN134" s="55"/>
      <c r="AO134" s="55"/>
      <c r="AP134" s="55"/>
      <c r="AQ134" s="55"/>
      <c r="AR134" s="55"/>
      <c r="AS134" s="55"/>
      <c r="AT134" s="55"/>
      <c r="AU134" s="55"/>
      <c r="AV134" s="55"/>
      <c r="AW134" s="55"/>
      <c r="AX134" s="55"/>
      <c r="AY134" s="55"/>
      <c r="AZ134" s="55"/>
      <c r="BA134" s="55"/>
      <c r="BB134" s="55"/>
      <c r="BC134" s="55"/>
      <c r="BD134" s="55"/>
      <c r="BE134" s="55"/>
      <c r="BF134" s="55"/>
      <c r="BG134" s="55"/>
      <c r="BH134" s="55"/>
    </row>
    <row r="135" spans="1:60" x14ac:dyDescent="0.25">
      <c r="A135" s="55"/>
      <c r="B135" s="55"/>
      <c r="C135" s="55"/>
      <c r="D135" s="55"/>
      <c r="E135" s="55"/>
      <c r="F135" s="55"/>
      <c r="G135" s="55"/>
      <c r="H135" s="55"/>
      <c r="I135" s="55"/>
      <c r="J135" s="55"/>
      <c r="K135" s="55"/>
      <c r="L135" s="55"/>
      <c r="M135" s="55"/>
      <c r="N135" s="55"/>
      <c r="O135" s="55"/>
      <c r="P135" s="55"/>
      <c r="Q135" s="55"/>
      <c r="R135" s="55"/>
      <c r="S135" s="55"/>
      <c r="T135" s="55"/>
      <c r="U135" s="55"/>
      <c r="V135" s="55"/>
      <c r="W135" s="55"/>
      <c r="X135" s="55"/>
      <c r="Y135" s="55"/>
      <c r="Z135" s="55"/>
      <c r="AA135" s="55"/>
      <c r="AB135" s="55"/>
      <c r="AC135" s="55"/>
      <c r="AD135" s="55"/>
      <c r="AE135" s="55"/>
      <c r="AF135" s="55"/>
      <c r="AG135" s="55"/>
      <c r="AH135" s="55"/>
      <c r="AI135" s="55"/>
      <c r="AJ135" s="55"/>
      <c r="AK135" s="55"/>
      <c r="AL135" s="55"/>
      <c r="AM135" s="55"/>
      <c r="AN135" s="55"/>
      <c r="AO135" s="55"/>
      <c r="AP135" s="55"/>
      <c r="AQ135" s="55"/>
      <c r="AR135" s="55"/>
      <c r="AS135" s="55"/>
      <c r="AT135" s="55"/>
      <c r="AU135" s="55"/>
      <c r="AV135" s="55"/>
      <c r="AW135" s="55"/>
      <c r="AX135" s="55"/>
      <c r="AY135" s="55"/>
      <c r="AZ135" s="55"/>
      <c r="BA135" s="55"/>
      <c r="BB135" s="55"/>
      <c r="BC135" s="55"/>
      <c r="BD135" s="55"/>
      <c r="BE135" s="55"/>
      <c r="BF135" s="55"/>
      <c r="BG135" s="55"/>
      <c r="BH135" s="55"/>
    </row>
    <row r="136" spans="1:60" x14ac:dyDescent="0.25">
      <c r="A136" s="55"/>
      <c r="B136" s="55"/>
      <c r="C136" s="55"/>
      <c r="D136" s="55"/>
      <c r="E136" s="55"/>
      <c r="F136" s="55"/>
      <c r="G136" s="55"/>
      <c r="H136" s="55"/>
      <c r="I136" s="55"/>
      <c r="J136" s="55"/>
      <c r="K136" s="55"/>
      <c r="L136" s="55"/>
      <c r="M136" s="55"/>
      <c r="N136" s="55"/>
      <c r="O136" s="55"/>
      <c r="P136" s="55"/>
      <c r="Q136" s="55"/>
      <c r="R136" s="55"/>
      <c r="S136" s="55"/>
      <c r="T136" s="55"/>
      <c r="U136" s="55"/>
      <c r="V136" s="55"/>
      <c r="W136" s="55"/>
      <c r="X136" s="55"/>
      <c r="Y136" s="55"/>
      <c r="Z136" s="55"/>
      <c r="AA136" s="55"/>
      <c r="AB136" s="55"/>
      <c r="AC136" s="55"/>
      <c r="AD136" s="55"/>
      <c r="AE136" s="55"/>
      <c r="AF136" s="55"/>
      <c r="AG136" s="55"/>
      <c r="AH136" s="55"/>
      <c r="AI136" s="55"/>
      <c r="AJ136" s="55"/>
      <c r="AK136" s="55"/>
      <c r="AL136" s="55"/>
      <c r="AM136" s="55"/>
      <c r="AN136" s="55"/>
      <c r="AO136" s="55"/>
      <c r="AP136" s="55"/>
      <c r="AQ136" s="55"/>
      <c r="AR136" s="55"/>
      <c r="AS136" s="55"/>
      <c r="AT136" s="55"/>
      <c r="AU136" s="55"/>
      <c r="AV136" s="55"/>
      <c r="AW136" s="55"/>
      <c r="AX136" s="55"/>
      <c r="AY136" s="55"/>
      <c r="AZ136" s="55"/>
      <c r="BA136" s="55"/>
      <c r="BB136" s="55"/>
      <c r="BC136" s="55"/>
      <c r="BD136" s="55"/>
      <c r="BE136" s="55"/>
      <c r="BF136" s="55"/>
      <c r="BG136" s="55"/>
      <c r="BH136" s="55"/>
    </row>
    <row r="137" spans="1:60" x14ac:dyDescent="0.25">
      <c r="A137" s="55"/>
      <c r="B137" s="55"/>
      <c r="C137" s="55"/>
      <c r="D137" s="55"/>
      <c r="E137" s="55"/>
      <c r="F137" s="55"/>
      <c r="G137" s="55"/>
      <c r="H137" s="55"/>
      <c r="I137" s="55"/>
      <c r="J137" s="55"/>
      <c r="K137" s="55"/>
      <c r="L137" s="55"/>
      <c r="M137" s="55"/>
      <c r="N137" s="55"/>
      <c r="O137" s="55"/>
      <c r="P137" s="55"/>
      <c r="Q137" s="55"/>
      <c r="R137" s="55"/>
      <c r="S137" s="55"/>
      <c r="T137" s="55"/>
      <c r="U137" s="55"/>
      <c r="V137" s="55"/>
      <c r="W137" s="55"/>
      <c r="X137" s="55"/>
      <c r="Y137" s="55"/>
      <c r="Z137" s="55"/>
      <c r="AA137" s="55"/>
      <c r="AB137" s="55"/>
      <c r="AC137" s="55"/>
      <c r="AD137" s="55"/>
      <c r="AE137" s="55"/>
      <c r="AF137" s="55"/>
      <c r="AG137" s="55"/>
      <c r="AH137" s="55"/>
      <c r="AI137" s="55"/>
      <c r="AJ137" s="55"/>
      <c r="AK137" s="55"/>
      <c r="AL137" s="55"/>
      <c r="AM137" s="55"/>
      <c r="AN137" s="55"/>
      <c r="AO137" s="55"/>
      <c r="AP137" s="55"/>
      <c r="AQ137" s="55"/>
      <c r="AR137" s="55"/>
      <c r="AS137" s="55"/>
      <c r="AT137" s="55"/>
      <c r="AU137" s="55"/>
      <c r="AV137" s="55"/>
      <c r="AW137" s="55"/>
      <c r="AX137" s="55"/>
      <c r="AY137" s="55"/>
      <c r="AZ137" s="55"/>
      <c r="BA137" s="55"/>
      <c r="BB137" s="55"/>
      <c r="BC137" s="55"/>
      <c r="BD137" s="55"/>
      <c r="BE137" s="55"/>
      <c r="BF137" s="55"/>
      <c r="BG137" s="55"/>
      <c r="BH137" s="55"/>
    </row>
    <row r="138" spans="1:60" x14ac:dyDescent="0.25">
      <c r="A138" s="55"/>
      <c r="B138" s="55"/>
      <c r="C138" s="55"/>
      <c r="D138" s="55"/>
      <c r="E138" s="55"/>
      <c r="F138" s="55"/>
      <c r="G138" s="55"/>
      <c r="H138" s="55"/>
      <c r="I138" s="55"/>
      <c r="J138" s="55"/>
      <c r="K138" s="55"/>
      <c r="L138" s="55"/>
      <c r="M138" s="55"/>
      <c r="N138" s="55"/>
      <c r="O138" s="55"/>
      <c r="P138" s="55"/>
      <c r="Q138" s="55"/>
      <c r="R138" s="55"/>
      <c r="S138" s="55"/>
      <c r="T138" s="55"/>
      <c r="U138" s="55"/>
      <c r="V138" s="55"/>
      <c r="W138" s="55"/>
      <c r="X138" s="55"/>
      <c r="Y138" s="55"/>
      <c r="Z138" s="55"/>
      <c r="AA138" s="55"/>
      <c r="AB138" s="55"/>
      <c r="AC138" s="55"/>
      <c r="AD138" s="55"/>
      <c r="AE138" s="55"/>
      <c r="AF138" s="55"/>
      <c r="AG138" s="55"/>
      <c r="AH138" s="55"/>
      <c r="AI138" s="55"/>
      <c r="AJ138" s="55"/>
      <c r="AK138" s="55"/>
      <c r="AL138" s="55"/>
      <c r="AM138" s="55"/>
      <c r="AN138" s="55"/>
      <c r="AO138" s="55"/>
      <c r="AP138" s="55"/>
      <c r="AQ138" s="55"/>
      <c r="AR138" s="55"/>
      <c r="AS138" s="55"/>
      <c r="AT138" s="55"/>
      <c r="AU138" s="55"/>
      <c r="AV138" s="55"/>
      <c r="AW138" s="55"/>
      <c r="AX138" s="55"/>
      <c r="AY138" s="55"/>
      <c r="AZ138" s="55"/>
      <c r="BA138" s="55"/>
      <c r="BB138" s="55"/>
      <c r="BC138" s="55"/>
      <c r="BD138" s="55"/>
      <c r="BE138" s="55"/>
      <c r="BF138" s="55"/>
      <c r="BG138" s="55"/>
      <c r="BH138" s="55"/>
    </row>
    <row r="139" spans="1:60" x14ac:dyDescent="0.25">
      <c r="A139" s="55"/>
      <c r="B139" s="55"/>
      <c r="C139" s="55"/>
      <c r="D139" s="55"/>
      <c r="E139" s="55"/>
      <c r="F139" s="55"/>
      <c r="G139" s="55"/>
      <c r="H139" s="55"/>
      <c r="I139" s="55"/>
      <c r="J139" s="55"/>
      <c r="K139" s="55"/>
      <c r="L139" s="55"/>
      <c r="M139" s="55"/>
      <c r="N139" s="55"/>
      <c r="O139" s="55"/>
      <c r="P139" s="55"/>
      <c r="Q139" s="55"/>
      <c r="R139" s="55"/>
      <c r="S139" s="55"/>
      <c r="T139" s="55"/>
      <c r="U139" s="55"/>
      <c r="V139" s="55"/>
      <c r="W139" s="55"/>
      <c r="X139" s="55"/>
      <c r="Y139" s="55"/>
      <c r="Z139" s="55"/>
      <c r="AA139" s="55"/>
      <c r="AB139" s="55"/>
      <c r="AC139" s="55"/>
      <c r="AD139" s="55"/>
      <c r="AE139" s="55"/>
      <c r="AF139" s="55"/>
      <c r="AG139" s="55"/>
      <c r="AH139" s="55"/>
      <c r="AI139" s="55"/>
      <c r="AJ139" s="55"/>
      <c r="AK139" s="55"/>
      <c r="AL139" s="55"/>
      <c r="AM139" s="55"/>
      <c r="AN139" s="55"/>
      <c r="AO139" s="55"/>
      <c r="AP139" s="55"/>
      <c r="AQ139" s="55"/>
      <c r="AR139" s="55"/>
      <c r="AS139" s="55"/>
      <c r="AT139" s="55"/>
      <c r="AU139" s="55"/>
      <c r="AV139" s="55"/>
      <c r="AW139" s="55"/>
      <c r="AX139" s="55"/>
      <c r="AY139" s="55"/>
      <c r="AZ139" s="55"/>
      <c r="BA139" s="55"/>
      <c r="BB139" s="55"/>
      <c r="BC139" s="55"/>
      <c r="BD139" s="55"/>
      <c r="BE139" s="55"/>
      <c r="BF139" s="55"/>
      <c r="BG139" s="55"/>
      <c r="BH139" s="55"/>
    </row>
    <row r="140" spans="1:60" x14ac:dyDescent="0.25">
      <c r="A140" s="55"/>
      <c r="B140" s="55"/>
      <c r="C140" s="55"/>
      <c r="D140" s="55"/>
      <c r="E140" s="55"/>
      <c r="F140" s="55"/>
      <c r="G140" s="55"/>
      <c r="H140" s="55"/>
      <c r="I140" s="55"/>
      <c r="J140" s="55"/>
      <c r="K140" s="55"/>
      <c r="L140" s="55"/>
      <c r="M140" s="55"/>
      <c r="N140" s="55"/>
      <c r="O140" s="55"/>
      <c r="P140" s="55"/>
      <c r="Q140" s="55"/>
      <c r="R140" s="55"/>
      <c r="S140" s="55"/>
      <c r="T140" s="55"/>
      <c r="U140" s="55"/>
      <c r="V140" s="55"/>
      <c r="W140" s="55"/>
      <c r="X140" s="55"/>
      <c r="Y140" s="55"/>
      <c r="Z140" s="55"/>
      <c r="AA140" s="55"/>
      <c r="AB140" s="55"/>
      <c r="AC140" s="55"/>
      <c r="AD140" s="55"/>
      <c r="AE140" s="55"/>
      <c r="AF140" s="55"/>
      <c r="AG140" s="55"/>
      <c r="AH140" s="55"/>
      <c r="AI140" s="55"/>
      <c r="AJ140" s="55"/>
      <c r="AK140" s="55"/>
      <c r="AL140" s="55"/>
      <c r="AM140" s="55"/>
      <c r="AN140" s="55"/>
      <c r="AO140" s="55"/>
      <c r="AP140" s="55"/>
      <c r="AQ140" s="55"/>
      <c r="AR140" s="55"/>
      <c r="AS140" s="55"/>
      <c r="AT140" s="55"/>
      <c r="AU140" s="55"/>
      <c r="AV140" s="55"/>
      <c r="AW140" s="55"/>
      <c r="AX140" s="55"/>
      <c r="AY140" s="55"/>
      <c r="AZ140" s="55"/>
      <c r="BA140" s="55"/>
      <c r="BB140" s="55"/>
      <c r="BC140" s="55"/>
      <c r="BD140" s="55"/>
      <c r="BE140" s="55"/>
      <c r="BF140" s="55"/>
      <c r="BG140" s="55"/>
      <c r="BH140" s="55"/>
    </row>
    <row r="141" spans="1:60" x14ac:dyDescent="0.25">
      <c r="A141" s="55"/>
      <c r="B141" s="55"/>
      <c r="C141" s="55"/>
      <c r="D141" s="55"/>
      <c r="E141" s="55"/>
      <c r="F141" s="55"/>
      <c r="G141" s="55"/>
      <c r="H141" s="55"/>
      <c r="I141" s="55"/>
      <c r="J141" s="55"/>
      <c r="K141" s="55"/>
      <c r="L141" s="55"/>
      <c r="M141" s="55"/>
      <c r="N141" s="55"/>
      <c r="O141" s="55"/>
      <c r="P141" s="55"/>
      <c r="Q141" s="55"/>
      <c r="R141" s="55"/>
      <c r="S141" s="55"/>
      <c r="T141" s="55"/>
      <c r="U141" s="55"/>
      <c r="V141" s="55"/>
      <c r="W141" s="55"/>
      <c r="X141" s="55"/>
      <c r="Y141" s="55"/>
      <c r="Z141" s="55"/>
      <c r="AA141" s="55"/>
      <c r="AB141" s="55"/>
      <c r="AC141" s="55"/>
      <c r="AD141" s="55"/>
      <c r="AE141" s="55"/>
      <c r="AF141" s="55"/>
      <c r="AG141" s="55"/>
      <c r="AH141" s="55"/>
      <c r="AI141" s="55"/>
      <c r="AJ141" s="55"/>
      <c r="AK141" s="55"/>
      <c r="AL141" s="55"/>
      <c r="AM141" s="55"/>
      <c r="AN141" s="55"/>
      <c r="AO141" s="55"/>
      <c r="AP141" s="55"/>
      <c r="AQ141" s="55"/>
      <c r="AR141" s="55"/>
      <c r="AS141" s="55"/>
      <c r="AT141" s="55"/>
      <c r="AU141" s="55"/>
      <c r="AV141" s="55"/>
      <c r="AW141" s="55"/>
      <c r="AX141" s="55"/>
      <c r="AY141" s="55"/>
      <c r="AZ141" s="55"/>
      <c r="BA141" s="55"/>
      <c r="BB141" s="55"/>
      <c r="BC141" s="55"/>
      <c r="BD141" s="55"/>
      <c r="BE141" s="55"/>
      <c r="BF141" s="55"/>
      <c r="BG141" s="55"/>
      <c r="BH141" s="55"/>
    </row>
    <row r="142" spans="1:60" x14ac:dyDescent="0.25">
      <c r="A142" s="55"/>
      <c r="B142" s="55"/>
      <c r="C142" s="55"/>
      <c r="D142" s="55"/>
      <c r="E142" s="55"/>
      <c r="F142" s="55"/>
      <c r="G142" s="55"/>
      <c r="H142" s="55"/>
      <c r="I142" s="55"/>
      <c r="J142" s="55"/>
      <c r="K142" s="55"/>
      <c r="L142" s="55"/>
      <c r="M142" s="55"/>
      <c r="N142" s="55"/>
      <c r="O142" s="55"/>
      <c r="P142" s="55"/>
      <c r="Q142" s="55"/>
      <c r="R142" s="55"/>
      <c r="S142" s="55"/>
      <c r="T142" s="55"/>
      <c r="U142" s="55"/>
      <c r="V142" s="55"/>
      <c r="W142" s="55"/>
      <c r="X142" s="55"/>
      <c r="Y142" s="55"/>
      <c r="Z142" s="55"/>
      <c r="AA142" s="55"/>
      <c r="AB142" s="55"/>
      <c r="AC142" s="55"/>
      <c r="AD142" s="55"/>
      <c r="AE142" s="55"/>
      <c r="AF142" s="55"/>
      <c r="AG142" s="55"/>
      <c r="AH142" s="55"/>
      <c r="AI142" s="55"/>
      <c r="AJ142" s="55"/>
      <c r="AK142" s="55"/>
      <c r="AL142" s="55"/>
      <c r="AM142" s="55"/>
      <c r="AN142" s="55"/>
      <c r="AO142" s="55"/>
      <c r="AP142" s="55"/>
      <c r="AQ142" s="55"/>
      <c r="AR142" s="55"/>
      <c r="AS142" s="55"/>
      <c r="AT142" s="55"/>
      <c r="AU142" s="55"/>
      <c r="AV142" s="55"/>
      <c r="AW142" s="55"/>
      <c r="AX142" s="55"/>
      <c r="AY142" s="55"/>
      <c r="AZ142" s="55"/>
      <c r="BA142" s="55"/>
      <c r="BB142" s="55"/>
      <c r="BC142" s="55"/>
      <c r="BD142" s="55"/>
      <c r="BE142" s="55"/>
      <c r="BF142" s="55"/>
      <c r="BG142" s="55"/>
      <c r="BH142" s="55"/>
    </row>
    <row r="143" spans="1:60" x14ac:dyDescent="0.25">
      <c r="A143" s="55"/>
      <c r="B143" s="55"/>
      <c r="C143" s="55"/>
      <c r="D143" s="55"/>
      <c r="E143" s="55"/>
      <c r="F143" s="55"/>
      <c r="G143" s="55"/>
      <c r="H143" s="55"/>
      <c r="I143" s="55"/>
      <c r="J143" s="55"/>
      <c r="K143" s="55"/>
      <c r="L143" s="55"/>
      <c r="M143" s="55"/>
      <c r="N143" s="55"/>
      <c r="O143" s="55"/>
      <c r="P143" s="55"/>
      <c r="Q143" s="55"/>
      <c r="R143" s="55"/>
      <c r="S143" s="55"/>
      <c r="T143" s="55"/>
      <c r="U143" s="55"/>
      <c r="V143" s="55"/>
      <c r="W143" s="55"/>
      <c r="X143" s="55"/>
      <c r="Y143" s="55"/>
      <c r="Z143" s="55"/>
      <c r="AA143" s="55"/>
      <c r="AB143" s="55"/>
      <c r="AC143" s="55"/>
      <c r="AD143" s="55"/>
      <c r="AE143" s="55"/>
      <c r="AF143" s="55"/>
      <c r="AG143" s="55"/>
      <c r="AH143" s="55"/>
      <c r="AI143" s="55"/>
      <c r="AJ143" s="55"/>
      <c r="AK143" s="55"/>
      <c r="AL143" s="55"/>
      <c r="AM143" s="55"/>
      <c r="AN143" s="55"/>
      <c r="AO143" s="55"/>
      <c r="AP143" s="55"/>
      <c r="AQ143" s="55"/>
      <c r="AR143" s="55"/>
      <c r="AS143" s="55"/>
      <c r="AT143" s="55"/>
      <c r="AU143" s="55"/>
      <c r="AV143" s="55"/>
      <c r="AW143" s="55"/>
      <c r="AX143" s="55"/>
      <c r="AY143" s="55"/>
      <c r="AZ143" s="55"/>
      <c r="BA143" s="55"/>
      <c r="BB143" s="55"/>
      <c r="BC143" s="55"/>
      <c r="BD143" s="55"/>
      <c r="BE143" s="55"/>
      <c r="BF143" s="55"/>
      <c r="BG143" s="55"/>
      <c r="BH143" s="55"/>
    </row>
    <row r="144" spans="1:60" x14ac:dyDescent="0.25">
      <c r="A144" s="55"/>
      <c r="B144" s="55"/>
      <c r="C144" s="55"/>
      <c r="D144" s="55"/>
      <c r="E144" s="55"/>
      <c r="F144" s="55"/>
      <c r="G144" s="55"/>
      <c r="H144" s="55"/>
      <c r="I144" s="55"/>
      <c r="J144" s="55"/>
      <c r="K144" s="55"/>
      <c r="L144" s="55"/>
      <c r="M144" s="55"/>
      <c r="N144" s="55"/>
      <c r="O144" s="55"/>
      <c r="P144" s="55"/>
      <c r="Q144" s="55"/>
      <c r="R144" s="55"/>
      <c r="S144" s="55"/>
      <c r="T144" s="55"/>
      <c r="U144" s="55"/>
      <c r="V144" s="55"/>
      <c r="W144" s="55"/>
      <c r="X144" s="55"/>
      <c r="Y144" s="55"/>
      <c r="Z144" s="55"/>
      <c r="AA144" s="55"/>
      <c r="AB144" s="55"/>
      <c r="AC144" s="55"/>
      <c r="AD144" s="55"/>
      <c r="AE144" s="55"/>
      <c r="AF144" s="55"/>
      <c r="AG144" s="55"/>
      <c r="AH144" s="55"/>
      <c r="AI144" s="55"/>
      <c r="AJ144" s="55"/>
      <c r="AK144" s="55"/>
      <c r="AL144" s="55"/>
      <c r="AM144" s="55"/>
      <c r="AN144" s="55"/>
      <c r="AO144" s="55"/>
      <c r="AP144" s="55"/>
      <c r="AQ144" s="55"/>
      <c r="AR144" s="55"/>
      <c r="AS144" s="55"/>
      <c r="AT144" s="55"/>
      <c r="AU144" s="55"/>
      <c r="AV144" s="55"/>
      <c r="AW144" s="55"/>
      <c r="AX144" s="55"/>
      <c r="AY144" s="55"/>
      <c r="AZ144" s="55"/>
      <c r="BA144" s="55"/>
      <c r="BB144" s="55"/>
      <c r="BC144" s="55"/>
      <c r="BD144" s="55"/>
      <c r="BE144" s="55"/>
      <c r="BF144" s="55"/>
      <c r="BG144" s="55"/>
      <c r="BH144" s="55"/>
    </row>
    <row r="145" spans="1:60" x14ac:dyDescent="0.25">
      <c r="A145" s="55"/>
      <c r="B145" s="55"/>
      <c r="C145" s="55"/>
      <c r="D145" s="55"/>
      <c r="E145" s="55"/>
      <c r="F145" s="55"/>
      <c r="G145" s="55"/>
      <c r="H145" s="55"/>
      <c r="I145" s="55"/>
      <c r="J145" s="55"/>
      <c r="K145" s="55"/>
      <c r="L145" s="55"/>
      <c r="M145" s="55"/>
      <c r="N145" s="55"/>
      <c r="O145" s="55"/>
      <c r="P145" s="55"/>
      <c r="Q145" s="55"/>
      <c r="R145" s="55"/>
      <c r="S145" s="55"/>
      <c r="T145" s="55"/>
      <c r="U145" s="55"/>
      <c r="V145" s="55"/>
      <c r="W145" s="55"/>
      <c r="X145" s="55"/>
      <c r="Y145" s="55"/>
      <c r="Z145" s="55"/>
      <c r="AA145" s="55"/>
      <c r="AB145" s="55"/>
      <c r="AC145" s="55"/>
      <c r="AD145" s="55"/>
      <c r="AE145" s="55"/>
      <c r="AF145" s="55"/>
      <c r="AG145" s="55"/>
      <c r="AH145" s="55"/>
      <c r="AI145" s="55"/>
      <c r="AJ145" s="55"/>
      <c r="AK145" s="55"/>
      <c r="AL145" s="55"/>
      <c r="AM145" s="55"/>
      <c r="AN145" s="55"/>
      <c r="AO145" s="55"/>
      <c r="AP145" s="55"/>
      <c r="AQ145" s="55"/>
      <c r="AR145" s="55"/>
      <c r="AS145" s="55"/>
      <c r="AT145" s="55"/>
      <c r="AU145" s="55"/>
      <c r="AV145" s="55"/>
      <c r="AW145" s="55"/>
      <c r="AX145" s="55"/>
      <c r="AY145" s="55"/>
      <c r="AZ145" s="55"/>
      <c r="BA145" s="55"/>
      <c r="BB145" s="55"/>
      <c r="BC145" s="55"/>
      <c r="BD145" s="55"/>
      <c r="BE145" s="55"/>
      <c r="BF145" s="55"/>
      <c r="BG145" s="55"/>
      <c r="BH145" s="55"/>
    </row>
    <row r="146" spans="1:60" x14ac:dyDescent="0.25">
      <c r="A146" s="55"/>
      <c r="B146" s="55"/>
      <c r="C146" s="55"/>
      <c r="D146" s="55"/>
      <c r="E146" s="55"/>
      <c r="F146" s="55"/>
      <c r="G146" s="55"/>
      <c r="H146" s="55"/>
      <c r="I146" s="55"/>
      <c r="J146" s="55"/>
      <c r="K146" s="55"/>
      <c r="L146" s="55"/>
      <c r="M146" s="55"/>
      <c r="N146" s="55"/>
      <c r="O146" s="55"/>
      <c r="P146" s="55"/>
      <c r="Q146" s="55"/>
      <c r="R146" s="55"/>
      <c r="S146" s="55"/>
      <c r="T146" s="55"/>
      <c r="U146" s="55"/>
      <c r="V146" s="55"/>
      <c r="W146" s="55"/>
      <c r="X146" s="55"/>
      <c r="Y146" s="55"/>
      <c r="Z146" s="55"/>
      <c r="AA146" s="55"/>
      <c r="AB146" s="55"/>
      <c r="AC146" s="55"/>
      <c r="AD146" s="55"/>
      <c r="AE146" s="55"/>
      <c r="AF146" s="55"/>
      <c r="AG146" s="55"/>
      <c r="AH146" s="55"/>
      <c r="AI146" s="55"/>
      <c r="AJ146" s="55"/>
      <c r="AK146" s="55"/>
      <c r="AL146" s="55"/>
      <c r="AM146" s="55"/>
      <c r="AN146" s="55"/>
      <c r="AO146" s="55"/>
      <c r="AP146" s="55"/>
      <c r="AQ146" s="55"/>
      <c r="AR146" s="55"/>
      <c r="AS146" s="55"/>
      <c r="AT146" s="55"/>
      <c r="AU146" s="55"/>
      <c r="AV146" s="55"/>
      <c r="AW146" s="55"/>
      <c r="AX146" s="55"/>
      <c r="AY146" s="55"/>
      <c r="AZ146" s="55"/>
      <c r="BA146" s="55"/>
      <c r="BB146" s="55"/>
      <c r="BC146" s="55"/>
      <c r="BD146" s="55"/>
      <c r="BE146" s="55"/>
      <c r="BF146" s="55"/>
      <c r="BG146" s="55"/>
      <c r="BH146" s="55"/>
    </row>
    <row r="147" spans="1:60" x14ac:dyDescent="0.25">
      <c r="A147" s="55"/>
      <c r="B147" s="55"/>
      <c r="C147" s="55"/>
      <c r="D147" s="55"/>
      <c r="E147" s="55"/>
      <c r="F147" s="55"/>
      <c r="G147" s="55"/>
      <c r="H147" s="55"/>
      <c r="I147" s="55"/>
      <c r="J147" s="55"/>
      <c r="K147" s="55"/>
      <c r="L147" s="55"/>
      <c r="M147" s="55"/>
      <c r="N147" s="55"/>
      <c r="O147" s="55"/>
      <c r="P147" s="55"/>
      <c r="Q147" s="55"/>
      <c r="R147" s="55"/>
      <c r="S147" s="55"/>
      <c r="T147" s="55"/>
      <c r="U147" s="55"/>
      <c r="V147" s="55"/>
      <c r="W147" s="55"/>
      <c r="X147" s="55"/>
      <c r="Y147" s="55"/>
      <c r="Z147" s="55"/>
      <c r="AA147" s="55"/>
      <c r="AB147" s="55"/>
      <c r="AC147" s="55"/>
      <c r="AD147" s="55"/>
      <c r="AE147" s="55"/>
      <c r="AF147" s="55"/>
      <c r="AG147" s="55"/>
      <c r="AH147" s="55"/>
      <c r="AI147" s="55"/>
      <c r="AJ147" s="55"/>
      <c r="AK147" s="55"/>
      <c r="AL147" s="55"/>
      <c r="AM147" s="55"/>
      <c r="AN147" s="55"/>
      <c r="AO147" s="55"/>
      <c r="AP147" s="55"/>
      <c r="AQ147" s="55"/>
      <c r="AR147" s="55"/>
      <c r="AS147" s="55"/>
      <c r="AT147" s="55"/>
      <c r="AU147" s="55"/>
      <c r="AV147" s="55"/>
      <c r="AW147" s="55"/>
      <c r="AX147" s="55"/>
      <c r="AY147" s="55"/>
      <c r="AZ147" s="55"/>
      <c r="BA147" s="55"/>
      <c r="BB147" s="55"/>
      <c r="BC147" s="55"/>
      <c r="BD147" s="55"/>
      <c r="BE147" s="55"/>
      <c r="BF147" s="55"/>
      <c r="BG147" s="55"/>
      <c r="BH147" s="55"/>
    </row>
    <row r="148" spans="1:60" x14ac:dyDescent="0.25">
      <c r="A148" s="55"/>
      <c r="B148" s="55"/>
      <c r="C148" s="55"/>
      <c r="D148" s="55"/>
      <c r="E148" s="55"/>
      <c r="F148" s="55"/>
      <c r="G148" s="55"/>
      <c r="H148" s="55"/>
      <c r="I148" s="55"/>
      <c r="J148" s="55"/>
      <c r="K148" s="55"/>
      <c r="L148" s="55"/>
      <c r="M148" s="55"/>
      <c r="N148" s="55"/>
      <c r="O148" s="55"/>
      <c r="P148" s="55"/>
      <c r="Q148" s="55"/>
      <c r="R148" s="55"/>
      <c r="S148" s="55"/>
      <c r="T148" s="55"/>
      <c r="U148" s="55"/>
      <c r="V148" s="55"/>
      <c r="W148" s="55"/>
      <c r="X148" s="55"/>
      <c r="Y148" s="55"/>
      <c r="Z148" s="55"/>
      <c r="AA148" s="55"/>
      <c r="AB148" s="55"/>
      <c r="AC148" s="55"/>
      <c r="AD148" s="55"/>
      <c r="AE148" s="55"/>
      <c r="AF148" s="55"/>
      <c r="AG148" s="55"/>
      <c r="AH148" s="55"/>
      <c r="AI148" s="55"/>
      <c r="AJ148" s="55"/>
      <c r="AK148" s="55"/>
      <c r="AL148" s="55"/>
      <c r="AM148" s="55"/>
      <c r="AN148" s="55"/>
      <c r="AO148" s="55"/>
      <c r="AP148" s="55"/>
      <c r="AQ148" s="55"/>
      <c r="AR148" s="55"/>
      <c r="AS148" s="55"/>
      <c r="AT148" s="55"/>
      <c r="AU148" s="55"/>
      <c r="AV148" s="55"/>
      <c r="AW148" s="55"/>
      <c r="AX148" s="55"/>
      <c r="AY148" s="55"/>
      <c r="AZ148" s="55"/>
      <c r="BA148" s="55"/>
      <c r="BB148" s="55"/>
      <c r="BC148" s="55"/>
      <c r="BD148" s="55"/>
      <c r="BE148" s="55"/>
      <c r="BF148" s="55"/>
      <c r="BG148" s="55"/>
      <c r="BH148" s="55"/>
    </row>
    <row r="149" spans="1:60" x14ac:dyDescent="0.25">
      <c r="A149" s="55"/>
      <c r="B149" s="55"/>
      <c r="C149" s="55"/>
      <c r="D149" s="55"/>
      <c r="E149" s="55"/>
      <c r="F149" s="55"/>
      <c r="G149" s="55"/>
      <c r="H149" s="55"/>
      <c r="I149" s="55"/>
      <c r="J149" s="55"/>
      <c r="K149" s="55"/>
      <c r="L149" s="55"/>
      <c r="M149" s="55"/>
      <c r="N149" s="55"/>
      <c r="O149" s="55"/>
      <c r="P149" s="55"/>
      <c r="Q149" s="55"/>
      <c r="R149" s="55"/>
      <c r="S149" s="55"/>
      <c r="T149" s="55"/>
      <c r="U149" s="55"/>
      <c r="V149" s="55"/>
      <c r="W149" s="55"/>
      <c r="X149" s="55"/>
      <c r="Y149" s="55"/>
      <c r="Z149" s="55"/>
      <c r="AA149" s="55"/>
      <c r="AB149" s="55"/>
      <c r="AC149" s="55"/>
      <c r="AD149" s="55"/>
      <c r="AE149" s="55"/>
      <c r="AF149" s="55"/>
      <c r="AG149" s="55"/>
      <c r="AH149" s="55"/>
      <c r="AI149" s="55"/>
      <c r="AJ149" s="55"/>
      <c r="AK149" s="55"/>
      <c r="AL149" s="55"/>
      <c r="AM149" s="55"/>
      <c r="AN149" s="55"/>
      <c r="AO149" s="55"/>
      <c r="AP149" s="55"/>
      <c r="AQ149" s="55"/>
      <c r="AR149" s="55"/>
      <c r="AS149" s="55"/>
      <c r="AT149" s="55"/>
      <c r="AU149" s="55"/>
      <c r="AV149" s="55"/>
      <c r="AW149" s="55"/>
      <c r="AX149" s="55"/>
      <c r="AY149" s="55"/>
      <c r="AZ149" s="55"/>
      <c r="BA149" s="55"/>
      <c r="BB149" s="55"/>
      <c r="BC149" s="55"/>
      <c r="BD149" s="55"/>
      <c r="BE149" s="55"/>
      <c r="BF149" s="55"/>
      <c r="BG149" s="55"/>
      <c r="BH149" s="55"/>
    </row>
    <row r="150" spans="1:60" x14ac:dyDescent="0.25">
      <c r="A150" s="55"/>
      <c r="B150" s="55"/>
      <c r="C150" s="55"/>
      <c r="D150" s="55"/>
      <c r="E150" s="55"/>
      <c r="F150" s="55"/>
      <c r="G150" s="55"/>
      <c r="H150" s="55"/>
      <c r="I150" s="55"/>
      <c r="J150" s="55"/>
      <c r="K150" s="55"/>
      <c r="L150" s="55"/>
      <c r="M150" s="55"/>
      <c r="N150" s="55"/>
      <c r="O150" s="55"/>
      <c r="P150" s="55"/>
      <c r="Q150" s="55"/>
      <c r="R150" s="55"/>
      <c r="S150" s="55"/>
      <c r="T150" s="55"/>
      <c r="U150" s="55"/>
      <c r="V150" s="55"/>
      <c r="W150" s="55"/>
      <c r="X150" s="55"/>
      <c r="Y150" s="55"/>
      <c r="Z150" s="55"/>
      <c r="AA150" s="55"/>
      <c r="AB150" s="55"/>
      <c r="AC150" s="55"/>
      <c r="AD150" s="55"/>
      <c r="AE150" s="55"/>
      <c r="AF150" s="55"/>
      <c r="AG150" s="55"/>
      <c r="AH150" s="55"/>
      <c r="AI150" s="55"/>
      <c r="AJ150" s="55"/>
      <c r="AK150" s="55"/>
      <c r="AL150" s="55"/>
      <c r="AM150" s="55"/>
      <c r="AN150" s="55"/>
      <c r="AO150" s="55"/>
      <c r="AP150" s="55"/>
      <c r="AQ150" s="55"/>
      <c r="AR150" s="55"/>
      <c r="AS150" s="55"/>
      <c r="AT150" s="55"/>
      <c r="AU150" s="55"/>
      <c r="AV150" s="55"/>
      <c r="AW150" s="55"/>
      <c r="AX150" s="55"/>
      <c r="AY150" s="55"/>
      <c r="AZ150" s="55"/>
      <c r="BA150" s="55"/>
      <c r="BB150" s="55"/>
      <c r="BC150" s="55"/>
      <c r="BD150" s="55"/>
      <c r="BE150" s="55"/>
      <c r="BF150" s="55"/>
      <c r="BG150" s="55"/>
      <c r="BH150" s="55"/>
    </row>
    <row r="151" spans="1:60" x14ac:dyDescent="0.25">
      <c r="A151" s="55"/>
      <c r="B151" s="55"/>
      <c r="C151" s="55"/>
      <c r="D151" s="55"/>
      <c r="E151" s="55"/>
      <c r="F151" s="55"/>
      <c r="G151" s="55"/>
      <c r="H151" s="55"/>
      <c r="I151" s="55"/>
      <c r="J151" s="55"/>
      <c r="K151" s="55"/>
      <c r="L151" s="55"/>
      <c r="M151" s="55"/>
      <c r="N151" s="55"/>
      <c r="O151" s="55"/>
      <c r="P151" s="55"/>
      <c r="Q151" s="55"/>
      <c r="R151" s="55"/>
      <c r="S151" s="55"/>
      <c r="T151" s="55"/>
      <c r="U151" s="55"/>
      <c r="V151" s="55"/>
      <c r="W151" s="55"/>
      <c r="X151" s="55"/>
      <c r="Y151" s="55"/>
      <c r="Z151" s="55"/>
      <c r="AA151" s="55"/>
      <c r="AB151" s="55"/>
      <c r="AC151" s="55"/>
      <c r="AD151" s="55"/>
      <c r="AE151" s="55"/>
      <c r="AF151" s="55"/>
      <c r="AG151" s="55"/>
      <c r="AH151" s="55"/>
      <c r="AI151" s="55"/>
      <c r="AJ151" s="55"/>
      <c r="AK151" s="55"/>
      <c r="AL151" s="55"/>
      <c r="AM151" s="55"/>
      <c r="AN151" s="55"/>
      <c r="AO151" s="55"/>
      <c r="AP151" s="55"/>
      <c r="AQ151" s="55"/>
      <c r="AR151" s="55"/>
      <c r="AS151" s="55"/>
      <c r="AT151" s="55"/>
      <c r="AU151" s="55"/>
      <c r="AV151" s="55"/>
      <c r="AW151" s="55"/>
      <c r="AX151" s="55"/>
      <c r="AY151" s="55"/>
      <c r="AZ151" s="55"/>
      <c r="BA151" s="55"/>
      <c r="BB151" s="55"/>
      <c r="BC151" s="55"/>
      <c r="BD151" s="55"/>
      <c r="BE151" s="55"/>
      <c r="BF151" s="55"/>
      <c r="BG151" s="55"/>
      <c r="BH151" s="55"/>
    </row>
    <row r="152" spans="1:60" x14ac:dyDescent="0.25">
      <c r="A152" s="55"/>
      <c r="B152" s="55"/>
      <c r="C152" s="55"/>
      <c r="D152" s="55"/>
      <c r="E152" s="55"/>
      <c r="F152" s="55"/>
      <c r="G152" s="55"/>
      <c r="H152" s="55"/>
      <c r="I152" s="55"/>
      <c r="J152" s="55"/>
      <c r="K152" s="55"/>
      <c r="L152" s="55"/>
      <c r="M152" s="55"/>
      <c r="N152" s="55"/>
      <c r="O152" s="55"/>
      <c r="P152" s="55"/>
      <c r="Q152" s="55"/>
      <c r="R152" s="55"/>
      <c r="S152" s="55"/>
      <c r="T152" s="55"/>
      <c r="U152" s="55"/>
      <c r="V152" s="55"/>
      <c r="W152" s="55"/>
      <c r="X152" s="55"/>
      <c r="Y152" s="55"/>
      <c r="Z152" s="55"/>
      <c r="AA152" s="55"/>
      <c r="AB152" s="55"/>
      <c r="AC152" s="55"/>
      <c r="AD152" s="55"/>
      <c r="AE152" s="55"/>
      <c r="AF152" s="55"/>
      <c r="AG152" s="55"/>
      <c r="AH152" s="55"/>
      <c r="AI152" s="55"/>
      <c r="AJ152" s="55"/>
      <c r="AK152" s="55"/>
      <c r="AL152" s="55"/>
      <c r="AM152" s="55"/>
      <c r="AN152" s="55"/>
      <c r="AO152" s="55"/>
      <c r="AP152" s="55"/>
      <c r="AQ152" s="55"/>
      <c r="AR152" s="55"/>
      <c r="AS152" s="55"/>
      <c r="AT152" s="55"/>
      <c r="AU152" s="55"/>
      <c r="AV152" s="55"/>
      <c r="AW152" s="55"/>
      <c r="AX152" s="55"/>
      <c r="AY152" s="55"/>
      <c r="AZ152" s="55"/>
      <c r="BA152" s="55"/>
      <c r="BB152" s="55"/>
      <c r="BC152" s="55"/>
      <c r="BD152" s="55"/>
      <c r="BE152" s="55"/>
      <c r="BF152" s="55"/>
      <c r="BG152" s="55"/>
      <c r="BH152" s="55"/>
    </row>
    <row r="153" spans="1:60" x14ac:dyDescent="0.25">
      <c r="A153" s="55"/>
      <c r="B153" s="55"/>
      <c r="C153" s="55"/>
      <c r="D153" s="55"/>
      <c r="E153" s="55"/>
      <c r="F153" s="55"/>
      <c r="G153" s="55"/>
      <c r="H153" s="55"/>
      <c r="I153" s="55"/>
      <c r="J153" s="55"/>
      <c r="K153" s="55"/>
      <c r="L153" s="55"/>
      <c r="M153" s="55"/>
      <c r="N153" s="55"/>
      <c r="O153" s="55"/>
      <c r="P153" s="55"/>
      <c r="Q153" s="55"/>
      <c r="R153" s="55"/>
      <c r="S153" s="55"/>
      <c r="T153" s="55"/>
      <c r="U153" s="55"/>
      <c r="V153" s="55"/>
      <c r="W153" s="55"/>
      <c r="X153" s="55"/>
      <c r="Y153" s="55"/>
      <c r="Z153" s="55"/>
      <c r="AA153" s="55"/>
      <c r="AB153" s="55"/>
      <c r="AC153" s="55"/>
      <c r="AD153" s="55"/>
      <c r="AE153" s="55"/>
      <c r="AF153" s="55"/>
      <c r="AG153" s="55"/>
      <c r="AH153" s="55"/>
      <c r="AI153" s="55"/>
      <c r="AJ153" s="55"/>
      <c r="AK153" s="55"/>
      <c r="AL153" s="55"/>
      <c r="AM153" s="55"/>
      <c r="AN153" s="55"/>
      <c r="AO153" s="55"/>
      <c r="AP153" s="55"/>
      <c r="AQ153" s="55"/>
      <c r="AR153" s="55"/>
      <c r="AS153" s="55"/>
      <c r="AT153" s="55"/>
      <c r="AU153" s="55"/>
      <c r="AV153" s="55"/>
      <c r="AW153" s="55"/>
      <c r="AX153" s="55"/>
      <c r="AY153" s="55"/>
      <c r="AZ153" s="55"/>
      <c r="BA153" s="55"/>
      <c r="BB153" s="55"/>
      <c r="BC153" s="55"/>
      <c r="BD153" s="55"/>
      <c r="BE153" s="55"/>
      <c r="BF153" s="55"/>
      <c r="BG153" s="55"/>
      <c r="BH153" s="55"/>
    </row>
    <row r="154" spans="1:60" x14ac:dyDescent="0.25">
      <c r="A154" s="55"/>
      <c r="B154" s="55"/>
      <c r="C154" s="55"/>
      <c r="D154" s="55"/>
      <c r="E154" s="55"/>
      <c r="F154" s="55"/>
      <c r="G154" s="55"/>
      <c r="H154" s="55"/>
      <c r="I154" s="55"/>
      <c r="J154" s="55"/>
      <c r="K154" s="55"/>
      <c r="L154" s="55"/>
      <c r="M154" s="55"/>
      <c r="N154" s="55"/>
      <c r="O154" s="55"/>
      <c r="P154" s="55"/>
      <c r="Q154" s="55"/>
      <c r="R154" s="55"/>
      <c r="S154" s="55"/>
      <c r="T154" s="55"/>
      <c r="U154" s="55"/>
      <c r="V154" s="55"/>
      <c r="W154" s="55"/>
      <c r="X154" s="55"/>
      <c r="Y154" s="55"/>
      <c r="Z154" s="55"/>
      <c r="AA154" s="55"/>
      <c r="AB154" s="55"/>
      <c r="AC154" s="55"/>
      <c r="AD154" s="55"/>
      <c r="AE154" s="55"/>
      <c r="AF154" s="55"/>
      <c r="AG154" s="55"/>
      <c r="AH154" s="55"/>
      <c r="AI154" s="55"/>
      <c r="AJ154" s="55"/>
      <c r="AK154" s="55"/>
      <c r="AL154" s="55"/>
      <c r="AM154" s="55"/>
      <c r="AN154" s="55"/>
      <c r="AO154" s="55"/>
      <c r="AP154" s="55"/>
      <c r="AQ154" s="55"/>
      <c r="AR154" s="55"/>
      <c r="AS154" s="55"/>
      <c r="AT154" s="55"/>
      <c r="AU154" s="55"/>
      <c r="AV154" s="55"/>
      <c r="AW154" s="55"/>
      <c r="AX154" s="55"/>
      <c r="AY154" s="55"/>
      <c r="AZ154" s="55"/>
      <c r="BA154" s="55"/>
      <c r="BB154" s="55"/>
      <c r="BC154" s="55"/>
      <c r="BD154" s="55"/>
      <c r="BE154" s="55"/>
      <c r="BF154" s="55"/>
      <c r="BG154" s="55"/>
      <c r="BH154" s="55"/>
    </row>
    <row r="155" spans="1:60" x14ac:dyDescent="0.25">
      <c r="A155" s="55"/>
      <c r="B155" s="55"/>
      <c r="C155" s="55"/>
      <c r="D155" s="55"/>
      <c r="E155" s="55"/>
      <c r="F155" s="55"/>
      <c r="G155" s="55"/>
      <c r="H155" s="55"/>
      <c r="I155" s="55"/>
      <c r="J155" s="55"/>
      <c r="K155" s="55"/>
      <c r="L155" s="55"/>
      <c r="M155" s="55"/>
      <c r="N155" s="55"/>
      <c r="O155" s="55"/>
      <c r="P155" s="55"/>
      <c r="Q155" s="55"/>
      <c r="R155" s="55"/>
      <c r="S155" s="55"/>
      <c r="T155" s="55"/>
      <c r="U155" s="55"/>
      <c r="V155" s="55"/>
      <c r="W155" s="55"/>
      <c r="X155" s="55"/>
      <c r="Y155" s="55"/>
      <c r="Z155" s="55"/>
      <c r="AA155" s="55"/>
      <c r="AB155" s="55"/>
      <c r="AC155" s="55"/>
      <c r="AD155" s="55"/>
      <c r="AE155" s="55"/>
      <c r="AF155" s="55"/>
      <c r="AG155" s="55"/>
      <c r="AH155" s="55"/>
      <c r="AI155" s="55"/>
      <c r="AJ155" s="55"/>
      <c r="AK155" s="55"/>
      <c r="AL155" s="55"/>
      <c r="AM155" s="55"/>
      <c r="AN155" s="55"/>
      <c r="AO155" s="55"/>
      <c r="AP155" s="55"/>
      <c r="AQ155" s="55"/>
      <c r="AR155" s="55"/>
      <c r="AS155" s="55"/>
      <c r="AT155" s="55"/>
      <c r="AU155" s="55"/>
      <c r="AV155" s="55"/>
      <c r="AW155" s="55"/>
      <c r="AX155" s="55"/>
      <c r="AY155" s="55"/>
      <c r="AZ155" s="55"/>
      <c r="BA155" s="55"/>
      <c r="BB155" s="55"/>
      <c r="BC155" s="55"/>
      <c r="BD155" s="55"/>
      <c r="BE155" s="55"/>
      <c r="BF155" s="55"/>
      <c r="BG155" s="55"/>
      <c r="BH155" s="55"/>
    </row>
    <row r="156" spans="1:60" x14ac:dyDescent="0.25">
      <c r="A156" s="55"/>
      <c r="B156" s="55"/>
      <c r="C156" s="55"/>
      <c r="D156" s="55"/>
      <c r="E156" s="55"/>
      <c r="F156" s="55"/>
      <c r="G156" s="55"/>
      <c r="H156" s="55"/>
      <c r="I156" s="55"/>
      <c r="J156" s="55"/>
      <c r="K156" s="55"/>
      <c r="L156" s="55"/>
      <c r="M156" s="55"/>
      <c r="N156" s="55"/>
      <c r="O156" s="55"/>
      <c r="P156" s="55"/>
      <c r="Q156" s="55"/>
      <c r="R156" s="55"/>
      <c r="S156" s="55"/>
      <c r="T156" s="55"/>
      <c r="U156" s="55"/>
      <c r="V156" s="55"/>
      <c r="W156" s="55"/>
      <c r="X156" s="55"/>
      <c r="Y156" s="55"/>
      <c r="Z156" s="55"/>
      <c r="AA156" s="55"/>
      <c r="AB156" s="55"/>
      <c r="AC156" s="55"/>
      <c r="AD156" s="55"/>
      <c r="AE156" s="55"/>
      <c r="AF156" s="55"/>
      <c r="AG156" s="55"/>
      <c r="AH156" s="55"/>
      <c r="AI156" s="55"/>
      <c r="AJ156" s="55"/>
      <c r="AK156" s="55"/>
      <c r="AL156" s="55"/>
      <c r="AM156" s="55"/>
      <c r="AN156" s="55"/>
      <c r="AO156" s="55"/>
      <c r="AP156" s="55"/>
      <c r="AQ156" s="55"/>
      <c r="AR156" s="55"/>
      <c r="AS156" s="55"/>
      <c r="AT156" s="55"/>
      <c r="AU156" s="55"/>
      <c r="AV156" s="55"/>
      <c r="AW156" s="55"/>
      <c r="AX156" s="55"/>
      <c r="AY156" s="55"/>
      <c r="AZ156" s="55"/>
      <c r="BA156" s="55"/>
      <c r="BB156" s="55"/>
      <c r="BC156" s="55"/>
      <c r="BD156" s="55"/>
      <c r="BE156" s="55"/>
      <c r="BF156" s="55"/>
      <c r="BG156" s="55"/>
      <c r="BH156" s="55"/>
    </row>
    <row r="157" spans="1:60" x14ac:dyDescent="0.25">
      <c r="A157" s="55"/>
      <c r="B157" s="55"/>
      <c r="C157" s="55"/>
      <c r="D157" s="55"/>
      <c r="E157" s="55"/>
      <c r="F157" s="55"/>
      <c r="G157" s="55"/>
      <c r="H157" s="55"/>
      <c r="I157" s="55"/>
      <c r="J157" s="55"/>
      <c r="K157" s="55"/>
      <c r="L157" s="55"/>
      <c r="M157" s="55"/>
      <c r="N157" s="55"/>
      <c r="O157" s="55"/>
      <c r="P157" s="55"/>
      <c r="Q157" s="55"/>
      <c r="R157" s="55"/>
      <c r="S157" s="55"/>
      <c r="T157" s="55"/>
      <c r="U157" s="55"/>
      <c r="V157" s="55"/>
      <c r="W157" s="55"/>
      <c r="X157" s="55"/>
      <c r="Y157" s="55"/>
      <c r="Z157" s="55"/>
      <c r="AA157" s="55"/>
      <c r="AB157" s="55"/>
      <c r="AC157" s="55"/>
      <c r="AD157" s="55"/>
      <c r="AE157" s="55"/>
      <c r="AF157" s="55"/>
      <c r="AG157" s="55"/>
      <c r="AH157" s="55"/>
      <c r="AI157" s="55"/>
      <c r="AJ157" s="55"/>
      <c r="AK157" s="55"/>
      <c r="AL157" s="55"/>
      <c r="AM157" s="55"/>
      <c r="AN157" s="55"/>
      <c r="AO157" s="55"/>
      <c r="AP157" s="55"/>
      <c r="AQ157" s="55"/>
      <c r="AR157" s="55"/>
      <c r="AS157" s="55"/>
      <c r="AT157" s="55"/>
      <c r="AU157" s="55"/>
      <c r="AV157" s="55"/>
      <c r="AW157" s="55"/>
      <c r="AX157" s="55"/>
      <c r="AY157" s="55"/>
      <c r="AZ157" s="55"/>
      <c r="BA157" s="55"/>
      <c r="BB157" s="55"/>
      <c r="BC157" s="55"/>
      <c r="BD157" s="55"/>
      <c r="BE157" s="55"/>
      <c r="BF157" s="55"/>
      <c r="BG157" s="55"/>
      <c r="BH157" s="55"/>
    </row>
    <row r="158" spans="1:60" x14ac:dyDescent="0.25">
      <c r="A158" s="55"/>
      <c r="B158" s="55"/>
      <c r="C158" s="55"/>
      <c r="D158" s="55"/>
      <c r="E158" s="55"/>
      <c r="F158" s="55"/>
      <c r="G158" s="55"/>
      <c r="H158" s="55"/>
      <c r="I158" s="55"/>
      <c r="J158" s="55"/>
      <c r="K158" s="55"/>
      <c r="L158" s="55"/>
      <c r="M158" s="55"/>
      <c r="N158" s="55"/>
      <c r="O158" s="55"/>
      <c r="P158" s="55"/>
      <c r="Q158" s="55"/>
      <c r="R158" s="55"/>
      <c r="S158" s="55"/>
      <c r="T158" s="55"/>
      <c r="U158" s="55"/>
      <c r="V158" s="55"/>
      <c r="W158" s="55"/>
      <c r="X158" s="55"/>
      <c r="Y158" s="55"/>
      <c r="Z158" s="55"/>
      <c r="AA158" s="55"/>
      <c r="AB158" s="55"/>
      <c r="AC158" s="55"/>
      <c r="AD158" s="55"/>
      <c r="AE158" s="55"/>
      <c r="AF158" s="55"/>
      <c r="AG158" s="55"/>
      <c r="AH158" s="55"/>
      <c r="AI158" s="55"/>
      <c r="AJ158" s="55"/>
      <c r="AK158" s="55"/>
      <c r="AL158" s="55"/>
      <c r="AM158" s="55"/>
      <c r="AN158" s="55"/>
      <c r="AO158" s="55"/>
      <c r="AP158" s="55"/>
      <c r="AQ158" s="55"/>
      <c r="AR158" s="55"/>
      <c r="AS158" s="55"/>
      <c r="AT158" s="55"/>
      <c r="AU158" s="55"/>
      <c r="AV158" s="55"/>
      <c r="AW158" s="55"/>
      <c r="AX158" s="55"/>
      <c r="AY158" s="55"/>
      <c r="AZ158" s="55"/>
      <c r="BA158" s="55"/>
      <c r="BB158" s="55"/>
      <c r="BC158" s="55"/>
      <c r="BD158" s="55"/>
      <c r="BE158" s="55"/>
      <c r="BF158" s="55"/>
      <c r="BG158" s="55"/>
      <c r="BH158" s="55"/>
    </row>
    <row r="159" spans="1:60" x14ac:dyDescent="0.25">
      <c r="A159" s="55"/>
      <c r="B159" s="55"/>
      <c r="C159" s="55"/>
      <c r="D159" s="55"/>
      <c r="E159" s="55"/>
      <c r="F159" s="55"/>
      <c r="G159" s="55"/>
      <c r="H159" s="55"/>
      <c r="I159" s="55"/>
      <c r="J159" s="55"/>
      <c r="K159" s="55"/>
      <c r="L159" s="55"/>
      <c r="M159" s="55"/>
      <c r="N159" s="55"/>
      <c r="O159" s="55"/>
      <c r="P159" s="55"/>
      <c r="Q159" s="55"/>
      <c r="R159" s="55"/>
      <c r="S159" s="55"/>
      <c r="T159" s="55"/>
      <c r="U159" s="55"/>
      <c r="V159" s="55"/>
      <c r="W159" s="55"/>
      <c r="X159" s="55"/>
      <c r="Y159" s="55"/>
      <c r="Z159" s="55"/>
      <c r="AA159" s="55"/>
      <c r="AB159" s="55"/>
      <c r="AC159" s="55"/>
      <c r="AD159" s="55"/>
      <c r="AE159" s="55"/>
      <c r="AF159" s="55"/>
      <c r="AG159" s="55"/>
      <c r="AH159" s="55"/>
      <c r="AI159" s="55"/>
      <c r="AJ159" s="55"/>
      <c r="AK159" s="55"/>
      <c r="AL159" s="55"/>
      <c r="AM159" s="55"/>
      <c r="AN159" s="55"/>
      <c r="AO159" s="55"/>
      <c r="AP159" s="55"/>
      <c r="AQ159" s="55"/>
      <c r="AR159" s="55"/>
      <c r="AS159" s="55"/>
      <c r="AT159" s="55"/>
      <c r="AU159" s="55"/>
      <c r="AV159" s="55"/>
      <c r="AW159" s="55"/>
      <c r="AX159" s="55"/>
      <c r="AY159" s="55"/>
      <c r="AZ159" s="55"/>
      <c r="BA159" s="55"/>
      <c r="BB159" s="55"/>
      <c r="BC159" s="55"/>
      <c r="BD159" s="55"/>
      <c r="BE159" s="55"/>
      <c r="BF159" s="55"/>
      <c r="BG159" s="55"/>
      <c r="BH159" s="55"/>
    </row>
    <row r="160" spans="1:60" x14ac:dyDescent="0.25">
      <c r="A160" s="55"/>
      <c r="B160" s="55"/>
      <c r="C160" s="55"/>
      <c r="D160" s="55"/>
      <c r="E160" s="55"/>
      <c r="F160" s="55"/>
      <c r="G160" s="55"/>
      <c r="H160" s="55"/>
      <c r="I160" s="55"/>
      <c r="J160" s="55"/>
      <c r="K160" s="55"/>
      <c r="L160" s="55"/>
      <c r="M160" s="55"/>
      <c r="N160" s="55"/>
      <c r="O160" s="55"/>
      <c r="P160" s="55"/>
      <c r="Q160" s="55"/>
      <c r="R160" s="55"/>
      <c r="S160" s="55"/>
      <c r="T160" s="55"/>
      <c r="U160" s="55"/>
      <c r="V160" s="55"/>
      <c r="W160" s="55"/>
      <c r="X160" s="55"/>
      <c r="Y160" s="55"/>
      <c r="Z160" s="55"/>
      <c r="AA160" s="55"/>
      <c r="AB160" s="55"/>
      <c r="AC160" s="55"/>
      <c r="AD160" s="55"/>
      <c r="AE160" s="55"/>
      <c r="AF160" s="55"/>
      <c r="AG160" s="55"/>
      <c r="AH160" s="55"/>
      <c r="AI160" s="55"/>
      <c r="AJ160" s="55"/>
      <c r="AK160" s="55"/>
      <c r="AL160" s="55"/>
      <c r="AM160" s="55"/>
      <c r="AN160" s="55"/>
      <c r="AO160" s="55"/>
      <c r="AP160" s="55"/>
      <c r="AQ160" s="55"/>
      <c r="AR160" s="55"/>
      <c r="AS160" s="55"/>
      <c r="AT160" s="55"/>
      <c r="AU160" s="55"/>
      <c r="AV160" s="55"/>
      <c r="AW160" s="55"/>
      <c r="AX160" s="55"/>
      <c r="AY160" s="55"/>
      <c r="AZ160" s="55"/>
      <c r="BA160" s="55"/>
      <c r="BB160" s="55"/>
      <c r="BC160" s="55"/>
      <c r="BD160" s="55"/>
      <c r="BE160" s="55"/>
      <c r="BF160" s="55"/>
      <c r="BG160" s="55"/>
      <c r="BH160" s="55"/>
    </row>
    <row r="161" spans="1:60" x14ac:dyDescent="0.25">
      <c r="A161" s="55"/>
      <c r="B161" s="55"/>
      <c r="C161" s="55"/>
      <c r="D161" s="55"/>
      <c r="E161" s="55"/>
      <c r="F161" s="55"/>
      <c r="G161" s="55"/>
      <c r="H161" s="55"/>
      <c r="I161" s="55"/>
      <c r="J161" s="55"/>
      <c r="K161" s="55"/>
      <c r="L161" s="55"/>
      <c r="M161" s="55"/>
      <c r="N161" s="55"/>
      <c r="O161" s="55"/>
      <c r="P161" s="55"/>
      <c r="Q161" s="55"/>
      <c r="R161" s="55"/>
      <c r="S161" s="55"/>
      <c r="T161" s="55"/>
      <c r="U161" s="55"/>
      <c r="V161" s="55"/>
      <c r="W161" s="55"/>
      <c r="X161" s="55"/>
      <c r="Y161" s="55"/>
      <c r="Z161" s="55"/>
      <c r="AA161" s="55"/>
      <c r="AB161" s="55"/>
      <c r="AC161" s="55"/>
      <c r="AD161" s="55"/>
      <c r="AE161" s="55"/>
      <c r="AF161" s="55"/>
      <c r="AG161" s="55"/>
      <c r="AH161" s="55"/>
      <c r="AI161" s="55"/>
      <c r="AJ161" s="55"/>
      <c r="AK161" s="55"/>
      <c r="AL161" s="55"/>
      <c r="AM161" s="55"/>
      <c r="AN161" s="55"/>
      <c r="AO161" s="55"/>
      <c r="AP161" s="55"/>
      <c r="AQ161" s="55"/>
      <c r="AR161" s="55"/>
      <c r="AS161" s="55"/>
      <c r="AT161" s="55"/>
      <c r="AU161" s="55"/>
      <c r="AV161" s="55"/>
      <c r="AW161" s="55"/>
      <c r="AX161" s="55"/>
      <c r="AY161" s="55"/>
      <c r="AZ161" s="55"/>
      <c r="BA161" s="55"/>
      <c r="BB161" s="55"/>
      <c r="BC161" s="55"/>
      <c r="BD161" s="55"/>
      <c r="BE161" s="55"/>
      <c r="BF161" s="55"/>
      <c r="BG161" s="55"/>
      <c r="BH161" s="55"/>
    </row>
    <row r="162" spans="1:60" x14ac:dyDescent="0.25">
      <c r="A162" s="55"/>
      <c r="B162" s="55"/>
      <c r="C162" s="55"/>
      <c r="D162" s="55"/>
      <c r="E162" s="55"/>
      <c r="F162" s="55"/>
      <c r="G162" s="55"/>
      <c r="H162" s="55"/>
      <c r="I162" s="55"/>
      <c r="J162" s="55"/>
      <c r="K162" s="55"/>
      <c r="L162" s="55"/>
      <c r="M162" s="55"/>
      <c r="N162" s="55"/>
      <c r="O162" s="55"/>
      <c r="P162" s="55"/>
      <c r="Q162" s="55"/>
      <c r="R162" s="55"/>
      <c r="S162" s="55"/>
      <c r="T162" s="55"/>
      <c r="U162" s="55"/>
      <c r="V162" s="55"/>
      <c r="W162" s="55"/>
      <c r="X162" s="55"/>
      <c r="Y162" s="55"/>
      <c r="Z162" s="55"/>
      <c r="AA162" s="55"/>
      <c r="AB162" s="55"/>
      <c r="AC162" s="55"/>
      <c r="AD162" s="55"/>
      <c r="AE162" s="55"/>
      <c r="AF162" s="55"/>
      <c r="AG162" s="55"/>
      <c r="AH162" s="55"/>
      <c r="AI162" s="55"/>
      <c r="AJ162" s="55"/>
      <c r="AK162" s="55"/>
      <c r="AL162" s="55"/>
      <c r="AM162" s="55"/>
      <c r="AN162" s="55"/>
      <c r="AO162" s="55"/>
      <c r="AP162" s="55"/>
      <c r="AQ162" s="55"/>
      <c r="AR162" s="55"/>
      <c r="AS162" s="55"/>
      <c r="AT162" s="55"/>
      <c r="AU162" s="55"/>
      <c r="AV162" s="55"/>
      <c r="AW162" s="55"/>
      <c r="AX162" s="55"/>
      <c r="AY162" s="55"/>
      <c r="AZ162" s="55"/>
      <c r="BA162" s="55"/>
      <c r="BB162" s="55"/>
      <c r="BC162" s="55"/>
      <c r="BD162" s="55"/>
      <c r="BE162" s="55"/>
      <c r="BF162" s="55"/>
      <c r="BG162" s="55"/>
      <c r="BH162" s="55"/>
    </row>
    <row r="163" spans="1:60" x14ac:dyDescent="0.25">
      <c r="A163" s="55"/>
      <c r="B163" s="55"/>
      <c r="C163" s="55"/>
      <c r="D163" s="55"/>
      <c r="E163" s="55"/>
      <c r="F163" s="55"/>
      <c r="G163" s="55"/>
      <c r="H163" s="55"/>
      <c r="I163" s="55"/>
      <c r="J163" s="55"/>
      <c r="K163" s="55"/>
      <c r="L163" s="55"/>
      <c r="M163" s="55"/>
      <c r="N163" s="55"/>
      <c r="O163" s="55"/>
      <c r="P163" s="55"/>
      <c r="Q163" s="55"/>
      <c r="R163" s="55"/>
      <c r="S163" s="55"/>
      <c r="T163" s="55"/>
      <c r="U163" s="55"/>
      <c r="V163" s="55"/>
      <c r="W163" s="55"/>
      <c r="X163" s="55"/>
      <c r="Y163" s="55"/>
      <c r="Z163" s="55"/>
      <c r="AA163" s="55"/>
      <c r="AB163" s="55"/>
      <c r="AC163" s="55"/>
      <c r="AD163" s="55"/>
      <c r="AE163" s="55"/>
      <c r="AF163" s="55"/>
      <c r="AG163" s="55"/>
      <c r="AH163" s="55"/>
      <c r="AI163" s="55"/>
      <c r="AJ163" s="55"/>
      <c r="AK163" s="55"/>
      <c r="AL163" s="55"/>
      <c r="AM163" s="55"/>
      <c r="AN163" s="55"/>
      <c r="AO163" s="55"/>
      <c r="AP163" s="55"/>
      <c r="AQ163" s="55"/>
      <c r="AR163" s="55"/>
      <c r="AS163" s="55"/>
      <c r="AT163" s="55"/>
      <c r="AU163" s="55"/>
      <c r="AV163" s="55"/>
      <c r="AW163" s="55"/>
      <c r="AX163" s="55"/>
      <c r="AY163" s="55"/>
      <c r="AZ163" s="55"/>
      <c r="BA163" s="55"/>
      <c r="BB163" s="55"/>
      <c r="BC163" s="55"/>
      <c r="BD163" s="55"/>
      <c r="BE163" s="55"/>
      <c r="BF163" s="55"/>
      <c r="BG163" s="55"/>
      <c r="BH163" s="55"/>
    </row>
    <row r="164" spans="1:60" x14ac:dyDescent="0.25">
      <c r="A164" s="55"/>
      <c r="B164" s="55"/>
      <c r="C164" s="55"/>
      <c r="D164" s="55"/>
      <c r="E164" s="55"/>
      <c r="F164" s="55"/>
      <c r="G164" s="55"/>
      <c r="H164" s="55"/>
      <c r="I164" s="55"/>
      <c r="J164" s="55"/>
      <c r="K164" s="55"/>
      <c r="L164" s="55"/>
      <c r="M164" s="55"/>
      <c r="N164" s="55"/>
      <c r="O164" s="55"/>
      <c r="P164" s="55"/>
      <c r="Q164" s="55"/>
      <c r="R164" s="55"/>
      <c r="S164" s="55"/>
      <c r="T164" s="55"/>
      <c r="U164" s="55"/>
      <c r="V164" s="55"/>
      <c r="W164" s="55"/>
      <c r="X164" s="55"/>
      <c r="Y164" s="55"/>
      <c r="Z164" s="55"/>
      <c r="AA164" s="55"/>
      <c r="AB164" s="55"/>
      <c r="AC164" s="55"/>
      <c r="AD164" s="55"/>
      <c r="AE164" s="55"/>
      <c r="AF164" s="55"/>
      <c r="AG164" s="55"/>
      <c r="AH164" s="55"/>
      <c r="AI164" s="55"/>
      <c r="AJ164" s="55"/>
      <c r="AK164" s="55"/>
      <c r="AL164" s="55"/>
      <c r="AM164" s="55"/>
      <c r="AN164" s="55"/>
      <c r="AO164" s="55"/>
      <c r="AP164" s="55"/>
      <c r="AQ164" s="55"/>
      <c r="AR164" s="55"/>
      <c r="AS164" s="55"/>
      <c r="AT164" s="55"/>
      <c r="AU164" s="55"/>
      <c r="AV164" s="55"/>
      <c r="AW164" s="55"/>
      <c r="AX164" s="55"/>
      <c r="AY164" s="55"/>
      <c r="AZ164" s="55"/>
      <c r="BA164" s="55"/>
      <c r="BB164" s="55"/>
      <c r="BC164" s="55"/>
      <c r="BD164" s="55"/>
      <c r="BE164" s="55"/>
      <c r="BF164" s="55"/>
      <c r="BG164" s="55"/>
      <c r="BH164" s="55"/>
    </row>
    <row r="165" spans="1:60" x14ac:dyDescent="0.25">
      <c r="A165" s="55"/>
      <c r="B165" s="55"/>
      <c r="C165" s="55"/>
      <c r="D165" s="55"/>
      <c r="E165" s="55"/>
      <c r="F165" s="55"/>
      <c r="G165" s="55"/>
      <c r="H165" s="55"/>
      <c r="I165" s="55"/>
      <c r="J165" s="55"/>
      <c r="K165" s="55"/>
      <c r="L165" s="55"/>
      <c r="M165" s="55"/>
      <c r="N165" s="55"/>
      <c r="O165" s="55"/>
      <c r="P165" s="55"/>
      <c r="Q165" s="55"/>
      <c r="R165" s="55"/>
      <c r="S165" s="55"/>
      <c r="T165" s="55"/>
      <c r="U165" s="55"/>
      <c r="V165" s="55"/>
      <c r="W165" s="55"/>
      <c r="X165" s="55"/>
      <c r="Y165" s="55"/>
      <c r="Z165" s="55"/>
      <c r="AA165" s="55"/>
      <c r="AB165" s="55"/>
      <c r="AC165" s="55"/>
      <c r="AD165" s="55"/>
      <c r="AE165" s="55"/>
      <c r="AF165" s="55"/>
      <c r="AG165" s="55"/>
      <c r="AH165" s="55"/>
      <c r="AI165" s="55"/>
      <c r="AJ165" s="55"/>
      <c r="AK165" s="55"/>
      <c r="AL165" s="55"/>
      <c r="AM165" s="55"/>
      <c r="AN165" s="55"/>
      <c r="AO165" s="55"/>
      <c r="AP165" s="55"/>
      <c r="AQ165" s="55"/>
      <c r="AR165" s="55"/>
      <c r="AS165" s="55"/>
      <c r="AT165" s="55"/>
      <c r="AU165" s="55"/>
      <c r="AV165" s="55"/>
      <c r="AW165" s="55"/>
      <c r="AX165" s="55"/>
      <c r="AY165" s="55"/>
      <c r="AZ165" s="55"/>
      <c r="BA165" s="55"/>
      <c r="BB165" s="55"/>
      <c r="BC165" s="55"/>
      <c r="BD165" s="55"/>
      <c r="BE165" s="55"/>
      <c r="BF165" s="55"/>
      <c r="BG165" s="55"/>
      <c r="BH165" s="55"/>
    </row>
    <row r="166" spans="1:60" x14ac:dyDescent="0.25">
      <c r="A166" s="55"/>
      <c r="B166" s="55"/>
      <c r="C166" s="55"/>
      <c r="D166" s="55"/>
      <c r="E166" s="55"/>
      <c r="F166" s="55"/>
      <c r="G166" s="55"/>
      <c r="H166" s="55"/>
      <c r="I166" s="55"/>
      <c r="J166" s="55"/>
      <c r="K166" s="55"/>
      <c r="L166" s="55"/>
      <c r="M166" s="55"/>
      <c r="N166" s="55"/>
      <c r="O166" s="55"/>
      <c r="P166" s="55"/>
      <c r="Q166" s="55"/>
      <c r="R166" s="55"/>
      <c r="S166" s="55"/>
      <c r="T166" s="55"/>
      <c r="U166" s="55"/>
      <c r="V166" s="55"/>
      <c r="W166" s="55"/>
      <c r="X166" s="55"/>
      <c r="Y166" s="55"/>
      <c r="Z166" s="55"/>
      <c r="AA166" s="55"/>
      <c r="AB166" s="55"/>
      <c r="AC166" s="55"/>
      <c r="AD166" s="55"/>
      <c r="AE166" s="55"/>
      <c r="AF166" s="55"/>
      <c r="AG166" s="55"/>
      <c r="AH166" s="55"/>
      <c r="AI166" s="55"/>
      <c r="AJ166" s="55"/>
      <c r="AK166" s="55"/>
      <c r="AL166" s="55"/>
      <c r="AM166" s="55"/>
      <c r="AN166" s="55"/>
      <c r="AO166" s="55"/>
      <c r="AP166" s="55"/>
      <c r="AQ166" s="55"/>
      <c r="AR166" s="55"/>
      <c r="AS166" s="55"/>
      <c r="AT166" s="55"/>
      <c r="AU166" s="55"/>
      <c r="AV166" s="55"/>
      <c r="AW166" s="55"/>
      <c r="AX166" s="55"/>
      <c r="AY166" s="55"/>
      <c r="AZ166" s="55"/>
      <c r="BA166" s="55"/>
      <c r="BB166" s="55"/>
      <c r="BC166" s="55"/>
      <c r="BD166" s="55"/>
      <c r="BE166" s="55"/>
      <c r="BF166" s="55"/>
      <c r="BG166" s="55"/>
      <c r="BH166" s="55"/>
    </row>
    <row r="167" spans="1:60" x14ac:dyDescent="0.25">
      <c r="A167" s="55"/>
      <c r="B167" s="55"/>
      <c r="C167" s="55"/>
      <c r="D167" s="55"/>
      <c r="E167" s="55"/>
      <c r="F167" s="55"/>
      <c r="G167" s="55"/>
      <c r="H167" s="55"/>
      <c r="I167" s="55"/>
      <c r="J167" s="55"/>
      <c r="K167" s="55"/>
      <c r="L167" s="55"/>
      <c r="M167" s="55"/>
      <c r="N167" s="55"/>
      <c r="O167" s="55"/>
      <c r="P167" s="55"/>
      <c r="Q167" s="55"/>
      <c r="R167" s="55"/>
      <c r="S167" s="55"/>
      <c r="T167" s="55"/>
      <c r="U167" s="55"/>
      <c r="V167" s="55"/>
      <c r="W167" s="55"/>
      <c r="X167" s="55"/>
      <c r="Y167" s="55"/>
      <c r="Z167" s="55"/>
      <c r="AA167" s="55"/>
      <c r="AB167" s="55"/>
      <c r="AC167" s="55"/>
      <c r="AD167" s="55"/>
      <c r="AE167" s="55"/>
      <c r="AF167" s="55"/>
      <c r="AG167" s="55"/>
      <c r="AH167" s="55"/>
      <c r="AI167" s="55"/>
      <c r="AJ167" s="55"/>
      <c r="AK167" s="55"/>
      <c r="AL167" s="55"/>
      <c r="AM167" s="55"/>
      <c r="AN167" s="55"/>
      <c r="AO167" s="55"/>
      <c r="AP167" s="55"/>
      <c r="AQ167" s="55"/>
      <c r="AR167" s="55"/>
      <c r="AS167" s="55"/>
      <c r="AT167" s="55"/>
      <c r="AU167" s="55"/>
      <c r="AV167" s="55"/>
      <c r="AW167" s="55"/>
      <c r="AX167" s="55"/>
      <c r="AY167" s="55"/>
      <c r="AZ167" s="55"/>
      <c r="BA167" s="55"/>
      <c r="BB167" s="55"/>
      <c r="BC167" s="55"/>
      <c r="BD167" s="55"/>
      <c r="BE167" s="55"/>
      <c r="BF167" s="55"/>
      <c r="BG167" s="55"/>
      <c r="BH167" s="55"/>
    </row>
    <row r="168" spans="1:60" x14ac:dyDescent="0.25">
      <c r="A168" s="55"/>
      <c r="B168" s="55"/>
      <c r="C168" s="55"/>
      <c r="D168" s="55"/>
      <c r="E168" s="55"/>
      <c r="F168" s="55"/>
      <c r="G168" s="55"/>
      <c r="H168" s="55"/>
      <c r="I168" s="55"/>
      <c r="J168" s="55"/>
      <c r="K168" s="55"/>
      <c r="L168" s="55"/>
      <c r="M168" s="55"/>
      <c r="N168" s="55"/>
      <c r="O168" s="55"/>
      <c r="P168" s="55"/>
      <c r="Q168" s="55"/>
      <c r="R168" s="55"/>
      <c r="S168" s="55"/>
      <c r="T168" s="55"/>
      <c r="U168" s="55"/>
      <c r="V168" s="55"/>
      <c r="W168" s="55"/>
      <c r="X168" s="55"/>
      <c r="Y168" s="55"/>
      <c r="Z168" s="55"/>
      <c r="AA168" s="55"/>
      <c r="AB168" s="55"/>
      <c r="AC168" s="55"/>
      <c r="AD168" s="55"/>
      <c r="AE168" s="55"/>
      <c r="AF168" s="55"/>
      <c r="AG168" s="55"/>
      <c r="AH168" s="55"/>
      <c r="AI168" s="55"/>
      <c r="AJ168" s="55"/>
      <c r="AK168" s="55"/>
      <c r="AL168" s="55"/>
      <c r="AM168" s="55"/>
      <c r="AN168" s="55"/>
      <c r="AO168" s="55"/>
      <c r="AP168" s="55"/>
      <c r="AQ168" s="55"/>
      <c r="AR168" s="55"/>
      <c r="AS168" s="55"/>
      <c r="AT168" s="55"/>
      <c r="AU168" s="55"/>
      <c r="AV168" s="55"/>
      <c r="AW168" s="55"/>
      <c r="AX168" s="55"/>
      <c r="AY168" s="55"/>
      <c r="AZ168" s="55"/>
      <c r="BA168" s="55"/>
      <c r="BB168" s="55"/>
      <c r="BC168" s="55"/>
      <c r="BD168" s="55"/>
      <c r="BE168" s="55"/>
      <c r="BF168" s="55"/>
      <c r="BG168" s="55"/>
      <c r="BH168" s="55"/>
    </row>
    <row r="169" spans="1:60" x14ac:dyDescent="0.25">
      <c r="A169" s="55"/>
      <c r="B169" s="55"/>
      <c r="C169" s="55"/>
      <c r="D169" s="55"/>
      <c r="E169" s="55"/>
      <c r="F169" s="55"/>
      <c r="G169" s="55"/>
      <c r="H169" s="55"/>
      <c r="I169" s="55"/>
      <c r="J169" s="55"/>
      <c r="K169" s="55"/>
      <c r="L169" s="55"/>
      <c r="M169" s="55"/>
      <c r="N169" s="55"/>
      <c r="O169" s="55"/>
      <c r="P169" s="55"/>
      <c r="Q169" s="55"/>
      <c r="R169" s="55"/>
      <c r="S169" s="55"/>
      <c r="T169" s="55"/>
      <c r="U169" s="55"/>
      <c r="V169" s="55"/>
      <c r="W169" s="55"/>
      <c r="X169" s="55"/>
      <c r="Y169" s="55"/>
      <c r="Z169" s="55"/>
      <c r="AA169" s="55"/>
      <c r="AB169" s="55"/>
      <c r="AC169" s="55"/>
      <c r="AD169" s="55"/>
      <c r="AE169" s="55"/>
      <c r="AF169" s="55"/>
      <c r="AG169" s="55"/>
      <c r="AH169" s="55"/>
      <c r="AI169" s="55"/>
      <c r="AJ169" s="55"/>
      <c r="AK169" s="55"/>
      <c r="AL169" s="55"/>
      <c r="AM169" s="55"/>
      <c r="AN169" s="55"/>
      <c r="AO169" s="55"/>
      <c r="AP169" s="55"/>
      <c r="AQ169" s="55"/>
      <c r="AR169" s="55"/>
      <c r="AS169" s="55"/>
      <c r="AT169" s="55"/>
      <c r="AU169" s="55"/>
      <c r="AV169" s="55"/>
      <c r="AW169" s="55"/>
      <c r="AX169" s="55"/>
      <c r="AY169" s="55"/>
      <c r="AZ169" s="55"/>
      <c r="BA169" s="55"/>
      <c r="BB169" s="55"/>
      <c r="BC169" s="55"/>
      <c r="BD169" s="55"/>
      <c r="BE169" s="55"/>
      <c r="BF169" s="55"/>
      <c r="BG169" s="55"/>
      <c r="BH169" s="55"/>
    </row>
    <row r="170" spans="1:60" x14ac:dyDescent="0.25">
      <c r="A170" s="55"/>
      <c r="B170" s="55"/>
      <c r="C170" s="55"/>
      <c r="D170" s="55"/>
      <c r="E170" s="55"/>
      <c r="F170" s="55"/>
      <c r="G170" s="55"/>
      <c r="H170" s="55"/>
      <c r="I170" s="55"/>
      <c r="J170" s="55"/>
      <c r="K170" s="55"/>
      <c r="L170" s="55"/>
      <c r="M170" s="55"/>
      <c r="N170" s="55"/>
      <c r="O170" s="55"/>
      <c r="P170" s="55"/>
      <c r="Q170" s="55"/>
      <c r="R170" s="55"/>
      <c r="S170" s="55"/>
      <c r="T170" s="55"/>
      <c r="U170" s="55"/>
      <c r="V170" s="55"/>
      <c r="W170" s="55"/>
      <c r="X170" s="55"/>
      <c r="Y170" s="55"/>
      <c r="Z170" s="55"/>
      <c r="AA170" s="55"/>
      <c r="AB170" s="55"/>
      <c r="AC170" s="55"/>
      <c r="AD170" s="55"/>
      <c r="AE170" s="55"/>
      <c r="AF170" s="55"/>
      <c r="AG170" s="55"/>
      <c r="AH170" s="55"/>
      <c r="AI170" s="55"/>
      <c r="AJ170" s="55"/>
      <c r="AK170" s="55"/>
      <c r="AL170" s="55"/>
      <c r="AM170" s="55"/>
      <c r="AN170" s="55"/>
      <c r="AO170" s="55"/>
      <c r="AP170" s="55"/>
      <c r="AQ170" s="55"/>
      <c r="AR170" s="55"/>
      <c r="AS170" s="55"/>
      <c r="AT170" s="55"/>
      <c r="AU170" s="55"/>
      <c r="AV170" s="55"/>
      <c r="AW170" s="55"/>
      <c r="AX170" s="55"/>
      <c r="AY170" s="55"/>
      <c r="AZ170" s="55"/>
      <c r="BA170" s="55"/>
      <c r="BB170" s="55"/>
      <c r="BC170" s="55"/>
      <c r="BD170" s="55"/>
      <c r="BE170" s="55"/>
      <c r="BF170" s="55"/>
      <c r="BG170" s="55"/>
      <c r="BH170" s="55"/>
    </row>
    <row r="171" spans="1:60" x14ac:dyDescent="0.25">
      <c r="A171" s="55"/>
      <c r="B171" s="55"/>
      <c r="C171" s="55"/>
      <c r="D171" s="55"/>
      <c r="E171" s="55"/>
      <c r="F171" s="55"/>
      <c r="G171" s="55"/>
      <c r="H171" s="55"/>
      <c r="I171" s="55"/>
      <c r="J171" s="55"/>
      <c r="K171" s="55"/>
      <c r="L171" s="55"/>
      <c r="M171" s="55"/>
      <c r="N171" s="55"/>
      <c r="O171" s="55"/>
      <c r="P171" s="55"/>
      <c r="Q171" s="55"/>
      <c r="R171" s="55"/>
      <c r="S171" s="55"/>
      <c r="T171" s="55"/>
      <c r="U171" s="55"/>
      <c r="V171" s="55"/>
      <c r="W171" s="55"/>
      <c r="X171" s="55"/>
      <c r="Y171" s="55"/>
      <c r="Z171" s="55"/>
      <c r="AA171" s="55"/>
      <c r="AB171" s="55"/>
      <c r="AC171" s="55"/>
      <c r="AD171" s="55"/>
      <c r="AE171" s="55"/>
      <c r="AF171" s="55"/>
      <c r="AG171" s="55"/>
      <c r="AH171" s="55"/>
      <c r="AI171" s="55"/>
      <c r="AJ171" s="55"/>
      <c r="AK171" s="55"/>
      <c r="AL171" s="55"/>
      <c r="AM171" s="55"/>
      <c r="AN171" s="55"/>
      <c r="AO171" s="55"/>
      <c r="AP171" s="55"/>
      <c r="AQ171" s="55"/>
      <c r="AR171" s="55"/>
      <c r="AS171" s="55"/>
      <c r="AT171" s="55"/>
      <c r="AU171" s="55"/>
      <c r="AV171" s="55"/>
      <c r="AW171" s="55"/>
      <c r="AX171" s="55"/>
      <c r="AY171" s="55"/>
      <c r="AZ171" s="55"/>
      <c r="BA171" s="55"/>
      <c r="BB171" s="55"/>
      <c r="BC171" s="55"/>
      <c r="BD171" s="55"/>
      <c r="BE171" s="55"/>
      <c r="BF171" s="55"/>
      <c r="BG171" s="55"/>
      <c r="BH171" s="55"/>
    </row>
    <row r="172" spans="1:60" x14ac:dyDescent="0.25">
      <c r="A172" s="55"/>
      <c r="B172" s="55"/>
      <c r="C172" s="55"/>
      <c r="D172" s="55"/>
      <c r="E172" s="55"/>
      <c r="F172" s="55"/>
      <c r="G172" s="55"/>
      <c r="H172" s="55"/>
      <c r="I172" s="55"/>
      <c r="J172" s="55"/>
      <c r="K172" s="55"/>
      <c r="L172" s="55"/>
      <c r="M172" s="55"/>
      <c r="N172" s="55"/>
      <c r="O172" s="55"/>
      <c r="P172" s="55"/>
      <c r="Q172" s="55"/>
      <c r="R172" s="55"/>
      <c r="S172" s="55"/>
      <c r="T172" s="55"/>
      <c r="U172" s="55"/>
      <c r="V172" s="55"/>
      <c r="W172" s="55"/>
      <c r="X172" s="55"/>
      <c r="Y172" s="55"/>
      <c r="Z172" s="55"/>
      <c r="AA172" s="55"/>
      <c r="AB172" s="55"/>
      <c r="AC172" s="55"/>
      <c r="AD172" s="55"/>
      <c r="AE172" s="55"/>
      <c r="AF172" s="55"/>
      <c r="AG172" s="55"/>
      <c r="AH172" s="55"/>
      <c r="AI172" s="55"/>
      <c r="AJ172" s="55"/>
      <c r="AK172" s="55"/>
      <c r="AL172" s="55"/>
      <c r="AM172" s="55"/>
      <c r="AN172" s="55"/>
      <c r="AO172" s="55"/>
      <c r="AP172" s="55"/>
      <c r="AQ172" s="55"/>
      <c r="AR172" s="55"/>
      <c r="AS172" s="55"/>
      <c r="AT172" s="55"/>
      <c r="AU172" s="55"/>
      <c r="AV172" s="55"/>
      <c r="AW172" s="55"/>
      <c r="AX172" s="55"/>
      <c r="AY172" s="55"/>
      <c r="AZ172" s="55"/>
      <c r="BA172" s="55"/>
      <c r="BB172" s="55"/>
      <c r="BC172" s="55"/>
      <c r="BD172" s="55"/>
      <c r="BE172" s="55"/>
      <c r="BF172" s="55"/>
      <c r="BG172" s="55"/>
      <c r="BH172" s="55"/>
    </row>
    <row r="173" spans="1:60" x14ac:dyDescent="0.25">
      <c r="A173" s="55"/>
      <c r="B173" s="55"/>
      <c r="C173" s="55"/>
      <c r="D173" s="55"/>
      <c r="E173" s="55"/>
      <c r="F173" s="55"/>
      <c r="G173" s="55"/>
      <c r="H173" s="55"/>
      <c r="I173" s="55"/>
      <c r="J173" s="55"/>
      <c r="K173" s="55"/>
      <c r="L173" s="55"/>
      <c r="M173" s="55"/>
      <c r="N173" s="55"/>
      <c r="O173" s="55"/>
      <c r="P173" s="55"/>
      <c r="Q173" s="55"/>
      <c r="R173" s="55"/>
      <c r="S173" s="55"/>
      <c r="T173" s="55"/>
      <c r="U173" s="55"/>
      <c r="V173" s="55"/>
      <c r="W173" s="55"/>
      <c r="X173" s="55"/>
      <c r="Y173" s="55"/>
      <c r="Z173" s="55"/>
      <c r="AA173" s="55"/>
      <c r="AB173" s="55"/>
      <c r="AC173" s="55"/>
      <c r="AD173" s="55"/>
      <c r="AE173" s="55"/>
      <c r="AF173" s="55"/>
      <c r="AG173" s="55"/>
      <c r="AH173" s="55"/>
      <c r="AI173" s="55"/>
      <c r="AJ173" s="55"/>
      <c r="AK173" s="55"/>
      <c r="AL173" s="55"/>
      <c r="AM173" s="55"/>
      <c r="AN173" s="55"/>
      <c r="AO173" s="55"/>
      <c r="AP173" s="55"/>
      <c r="AQ173" s="55"/>
      <c r="AR173" s="55"/>
      <c r="AS173" s="55"/>
      <c r="AT173" s="55"/>
      <c r="AU173" s="55"/>
      <c r="AV173" s="55"/>
      <c r="AW173" s="55"/>
      <c r="AX173" s="55"/>
      <c r="AY173" s="55"/>
      <c r="AZ173" s="55"/>
      <c r="BA173" s="55"/>
      <c r="BB173" s="55"/>
      <c r="BC173" s="55"/>
      <c r="BD173" s="55"/>
      <c r="BE173" s="55"/>
      <c r="BF173" s="55"/>
      <c r="BG173" s="55"/>
      <c r="BH173" s="55"/>
    </row>
    <row r="174" spans="1:60" x14ac:dyDescent="0.25">
      <c r="A174" s="55"/>
      <c r="B174" s="55"/>
      <c r="C174" s="55"/>
      <c r="D174" s="55"/>
      <c r="E174" s="55"/>
      <c r="F174" s="55"/>
      <c r="G174" s="55"/>
      <c r="H174" s="55"/>
      <c r="I174" s="55"/>
      <c r="J174" s="55"/>
      <c r="K174" s="55"/>
      <c r="L174" s="55"/>
      <c r="M174" s="55"/>
      <c r="N174" s="55"/>
      <c r="O174" s="55"/>
      <c r="P174" s="55"/>
      <c r="Q174" s="55"/>
      <c r="R174" s="55"/>
      <c r="S174" s="55"/>
      <c r="T174" s="55"/>
      <c r="U174" s="55"/>
      <c r="V174" s="55"/>
      <c r="W174" s="55"/>
      <c r="X174" s="55"/>
      <c r="Y174" s="55"/>
      <c r="Z174" s="55"/>
      <c r="AA174" s="55"/>
      <c r="AB174" s="55"/>
      <c r="AC174" s="55"/>
      <c r="AD174" s="55"/>
      <c r="AE174" s="55"/>
      <c r="AF174" s="55"/>
      <c r="AG174" s="55"/>
      <c r="AH174" s="55"/>
      <c r="AI174" s="55"/>
      <c r="AJ174" s="55"/>
      <c r="AK174" s="55"/>
      <c r="AL174" s="55"/>
      <c r="AM174" s="55"/>
      <c r="AN174" s="55"/>
      <c r="AO174" s="55"/>
      <c r="AP174" s="55"/>
      <c r="AQ174" s="55"/>
      <c r="AR174" s="55"/>
      <c r="AS174" s="55"/>
      <c r="AT174" s="55"/>
      <c r="AU174" s="55"/>
      <c r="AV174" s="55"/>
      <c r="AW174" s="55"/>
      <c r="AX174" s="55"/>
      <c r="AY174" s="55"/>
      <c r="AZ174" s="55"/>
      <c r="BA174" s="55"/>
      <c r="BB174" s="55"/>
      <c r="BC174" s="55"/>
      <c r="BD174" s="55"/>
      <c r="BE174" s="55"/>
      <c r="BF174" s="55"/>
      <c r="BG174" s="55"/>
      <c r="BH174" s="55"/>
    </row>
    <row r="175" spans="1:60" x14ac:dyDescent="0.25">
      <c r="A175" s="55"/>
      <c r="B175" s="55"/>
      <c r="C175" s="55"/>
      <c r="D175" s="55"/>
      <c r="E175" s="55"/>
      <c r="F175" s="55"/>
      <c r="G175" s="55"/>
      <c r="H175" s="55"/>
      <c r="I175" s="55"/>
      <c r="J175" s="55"/>
      <c r="K175" s="55"/>
      <c r="L175" s="55"/>
      <c r="M175" s="55"/>
      <c r="N175" s="55"/>
      <c r="O175" s="55"/>
      <c r="P175" s="55"/>
      <c r="Q175" s="55"/>
      <c r="R175" s="55"/>
      <c r="S175" s="55"/>
      <c r="T175" s="55"/>
      <c r="U175" s="55"/>
      <c r="V175" s="55"/>
      <c r="W175" s="55"/>
      <c r="X175" s="55"/>
      <c r="Y175" s="55"/>
      <c r="Z175" s="55"/>
      <c r="AA175" s="55"/>
      <c r="AB175" s="55"/>
      <c r="AC175" s="55"/>
      <c r="AD175" s="55"/>
      <c r="AE175" s="55"/>
      <c r="AF175" s="55"/>
      <c r="AG175" s="55"/>
      <c r="AH175" s="55"/>
      <c r="AI175" s="55"/>
      <c r="AJ175" s="55"/>
      <c r="AK175" s="55"/>
      <c r="AL175" s="55"/>
      <c r="AM175" s="55"/>
      <c r="AN175" s="55"/>
      <c r="AO175" s="55"/>
      <c r="AP175" s="55"/>
      <c r="AQ175" s="55"/>
      <c r="AR175" s="55"/>
      <c r="AS175" s="55"/>
      <c r="AT175" s="55"/>
      <c r="AU175" s="55"/>
      <c r="AV175" s="55"/>
      <c r="AW175" s="55"/>
      <c r="AX175" s="55"/>
      <c r="AY175" s="55"/>
      <c r="AZ175" s="55"/>
      <c r="BA175" s="55"/>
      <c r="BB175" s="55"/>
      <c r="BC175" s="55"/>
      <c r="BD175" s="55"/>
      <c r="BE175" s="55"/>
      <c r="BF175" s="55"/>
      <c r="BG175" s="55"/>
      <c r="BH175" s="55"/>
    </row>
    <row r="176" spans="1:60" x14ac:dyDescent="0.25">
      <c r="A176" s="55"/>
      <c r="B176" s="55"/>
      <c r="C176" s="55"/>
      <c r="D176" s="55"/>
      <c r="E176" s="55"/>
      <c r="F176" s="55"/>
      <c r="G176" s="55"/>
      <c r="H176" s="55"/>
      <c r="I176" s="55"/>
      <c r="J176" s="55"/>
      <c r="K176" s="55"/>
      <c r="L176" s="55"/>
      <c r="M176" s="55"/>
      <c r="N176" s="55"/>
      <c r="O176" s="55"/>
      <c r="P176" s="55"/>
      <c r="Q176" s="55"/>
      <c r="R176" s="55"/>
      <c r="S176" s="55"/>
      <c r="T176" s="55"/>
      <c r="U176" s="55"/>
      <c r="V176" s="55"/>
      <c r="W176" s="55"/>
      <c r="X176" s="55"/>
      <c r="Y176" s="55"/>
      <c r="Z176" s="55"/>
      <c r="AA176" s="55"/>
      <c r="AB176" s="55"/>
      <c r="AC176" s="55"/>
      <c r="AD176" s="55"/>
      <c r="AE176" s="55"/>
      <c r="AF176" s="55"/>
      <c r="AG176" s="55"/>
      <c r="AH176" s="55"/>
      <c r="AI176" s="55"/>
      <c r="AJ176" s="55"/>
      <c r="AK176" s="55"/>
      <c r="AL176" s="55"/>
      <c r="AM176" s="55"/>
      <c r="AN176" s="55"/>
      <c r="AO176" s="55"/>
      <c r="AP176" s="55"/>
      <c r="AQ176" s="55"/>
      <c r="AR176" s="55"/>
      <c r="AS176" s="55"/>
      <c r="AT176" s="55"/>
      <c r="AU176" s="55"/>
      <c r="AV176" s="55"/>
      <c r="AW176" s="55"/>
      <c r="AX176" s="55"/>
      <c r="AY176" s="55"/>
      <c r="AZ176" s="55"/>
      <c r="BA176" s="55"/>
      <c r="BB176" s="55"/>
      <c r="BC176" s="55"/>
      <c r="BD176" s="55"/>
      <c r="BE176" s="55"/>
      <c r="BF176" s="55"/>
      <c r="BG176" s="55"/>
      <c r="BH176" s="55"/>
    </row>
    <row r="177" spans="1:60" x14ac:dyDescent="0.25">
      <c r="A177" s="55"/>
      <c r="B177" s="55"/>
      <c r="C177" s="55"/>
      <c r="D177" s="55"/>
      <c r="E177" s="55"/>
      <c r="F177" s="55"/>
      <c r="G177" s="55"/>
      <c r="H177" s="55"/>
      <c r="I177" s="55"/>
      <c r="J177" s="55"/>
      <c r="K177" s="55"/>
      <c r="L177" s="55"/>
      <c r="M177" s="55"/>
      <c r="N177" s="55"/>
      <c r="O177" s="55"/>
      <c r="P177" s="55"/>
      <c r="Q177" s="55"/>
      <c r="R177" s="55"/>
      <c r="S177" s="55"/>
      <c r="T177" s="55"/>
      <c r="U177" s="55"/>
      <c r="V177" s="55"/>
      <c r="W177" s="55"/>
      <c r="X177" s="55"/>
      <c r="Y177" s="55"/>
      <c r="Z177" s="55"/>
      <c r="AA177" s="55"/>
      <c r="AB177" s="55"/>
      <c r="AC177" s="55"/>
      <c r="AD177" s="55"/>
      <c r="AE177" s="55"/>
      <c r="AF177" s="55"/>
      <c r="AG177" s="55"/>
      <c r="AH177" s="55"/>
      <c r="AI177" s="55"/>
      <c r="AJ177" s="55"/>
      <c r="AK177" s="55"/>
      <c r="AL177" s="55"/>
      <c r="AM177" s="55"/>
      <c r="AN177" s="55"/>
      <c r="AO177" s="55"/>
      <c r="AP177" s="55"/>
      <c r="AQ177" s="55"/>
      <c r="AR177" s="55"/>
      <c r="AS177" s="55"/>
      <c r="AT177" s="55"/>
      <c r="AU177" s="55"/>
      <c r="AV177" s="55"/>
      <c r="AW177" s="55"/>
      <c r="AX177" s="55"/>
      <c r="AY177" s="55"/>
      <c r="AZ177" s="55"/>
      <c r="BA177" s="55"/>
      <c r="BB177" s="55"/>
      <c r="BC177" s="55"/>
      <c r="BD177" s="55"/>
      <c r="BE177" s="55"/>
      <c r="BF177" s="55"/>
      <c r="BG177" s="55"/>
      <c r="BH177" s="55"/>
    </row>
    <row r="178" spans="1:60" x14ac:dyDescent="0.25">
      <c r="A178" s="55"/>
      <c r="B178" s="55"/>
      <c r="C178" s="55"/>
      <c r="D178" s="55"/>
      <c r="E178" s="55"/>
      <c r="F178" s="55"/>
      <c r="G178" s="55"/>
      <c r="H178" s="55"/>
      <c r="I178" s="55"/>
      <c r="J178" s="55"/>
      <c r="K178" s="55"/>
      <c r="L178" s="55"/>
      <c r="M178" s="55"/>
      <c r="N178" s="55"/>
      <c r="O178" s="55"/>
      <c r="P178" s="55"/>
      <c r="Q178" s="55"/>
      <c r="R178" s="55"/>
      <c r="S178" s="55"/>
      <c r="T178" s="55"/>
      <c r="U178" s="55"/>
      <c r="V178" s="55"/>
      <c r="W178" s="55"/>
      <c r="X178" s="55"/>
      <c r="Y178" s="55"/>
      <c r="Z178" s="55"/>
      <c r="AA178" s="55"/>
      <c r="AB178" s="55"/>
      <c r="AC178" s="55"/>
      <c r="AD178" s="55"/>
      <c r="AE178" s="55"/>
      <c r="AF178" s="55"/>
      <c r="AG178" s="55"/>
      <c r="AH178" s="55"/>
      <c r="AI178" s="55"/>
      <c r="AJ178" s="55"/>
      <c r="AK178" s="55"/>
      <c r="AL178" s="55"/>
      <c r="AM178" s="55"/>
      <c r="AN178" s="55"/>
      <c r="AO178" s="55"/>
      <c r="AP178" s="55"/>
      <c r="AQ178" s="55"/>
      <c r="AR178" s="55"/>
      <c r="AS178" s="55"/>
      <c r="AT178" s="55"/>
      <c r="AU178" s="55"/>
      <c r="AV178" s="55"/>
      <c r="AW178" s="55"/>
      <c r="AX178" s="55"/>
      <c r="AY178" s="55"/>
      <c r="AZ178" s="55"/>
      <c r="BA178" s="55"/>
      <c r="BB178" s="55"/>
      <c r="BC178" s="55"/>
      <c r="BD178" s="55"/>
      <c r="BE178" s="55"/>
      <c r="BF178" s="55"/>
      <c r="BG178" s="55"/>
      <c r="BH178" s="55"/>
    </row>
    <row r="179" spans="1:60" x14ac:dyDescent="0.25">
      <c r="A179" s="55"/>
      <c r="B179" s="55"/>
      <c r="C179" s="55"/>
      <c r="D179" s="55"/>
      <c r="E179" s="55"/>
      <c r="F179" s="55"/>
      <c r="G179" s="55"/>
      <c r="H179" s="55"/>
      <c r="I179" s="55"/>
      <c r="J179" s="55"/>
      <c r="K179" s="55"/>
      <c r="L179" s="55"/>
      <c r="M179" s="55"/>
      <c r="N179" s="55"/>
      <c r="O179" s="55"/>
      <c r="P179" s="55"/>
      <c r="Q179" s="55"/>
      <c r="R179" s="55"/>
      <c r="S179" s="55"/>
      <c r="T179" s="55"/>
      <c r="U179" s="55"/>
      <c r="V179" s="55"/>
      <c r="W179" s="55"/>
      <c r="X179" s="55"/>
      <c r="Y179" s="55"/>
      <c r="Z179" s="55"/>
      <c r="AA179" s="55"/>
      <c r="AB179" s="55"/>
      <c r="AC179" s="55"/>
      <c r="AD179" s="55"/>
      <c r="AE179" s="55"/>
      <c r="AF179" s="55"/>
      <c r="AG179" s="55"/>
      <c r="AH179" s="55"/>
      <c r="AI179" s="55"/>
      <c r="AJ179" s="55"/>
      <c r="AK179" s="55"/>
      <c r="AL179" s="55"/>
      <c r="AM179" s="55"/>
      <c r="AN179" s="55"/>
      <c r="AO179" s="55"/>
      <c r="AP179" s="55"/>
      <c r="AQ179" s="55"/>
      <c r="AR179" s="55"/>
      <c r="AS179" s="55"/>
      <c r="AT179" s="55"/>
      <c r="AU179" s="55"/>
      <c r="AV179" s="55"/>
      <c r="AW179" s="55"/>
      <c r="AX179" s="55"/>
      <c r="AY179" s="55"/>
      <c r="AZ179" s="55"/>
      <c r="BA179" s="55"/>
      <c r="BB179" s="55"/>
      <c r="BC179" s="55"/>
      <c r="BD179" s="55"/>
      <c r="BE179" s="55"/>
      <c r="BF179" s="55"/>
      <c r="BG179" s="55"/>
      <c r="BH179" s="55"/>
    </row>
    <row r="180" spans="1:60" x14ac:dyDescent="0.25">
      <c r="A180" s="55"/>
      <c r="B180" s="55"/>
      <c r="C180" s="55"/>
      <c r="D180" s="55"/>
      <c r="E180" s="55"/>
      <c r="F180" s="55"/>
      <c r="G180" s="55"/>
      <c r="H180" s="55"/>
      <c r="I180" s="55"/>
      <c r="J180" s="55"/>
      <c r="K180" s="55"/>
      <c r="L180" s="55"/>
      <c r="M180" s="55"/>
      <c r="N180" s="55"/>
      <c r="O180" s="55"/>
      <c r="P180" s="55"/>
      <c r="Q180" s="55"/>
      <c r="R180" s="55"/>
      <c r="S180" s="55"/>
      <c r="T180" s="55"/>
      <c r="U180" s="55"/>
      <c r="V180" s="55"/>
      <c r="W180" s="55"/>
      <c r="X180" s="55"/>
      <c r="Y180" s="55"/>
      <c r="Z180" s="55"/>
      <c r="AA180" s="55"/>
      <c r="AB180" s="55"/>
      <c r="AC180" s="55"/>
      <c r="AD180" s="55"/>
      <c r="AE180" s="55"/>
      <c r="AF180" s="55"/>
      <c r="AG180" s="55"/>
      <c r="AH180" s="55"/>
      <c r="AI180" s="55"/>
      <c r="AJ180" s="55"/>
      <c r="AK180" s="55"/>
      <c r="AL180" s="55"/>
      <c r="AM180" s="55"/>
      <c r="AN180" s="55"/>
      <c r="AO180" s="55"/>
      <c r="AP180" s="55"/>
      <c r="AQ180" s="55"/>
      <c r="AR180" s="55"/>
      <c r="AS180" s="55"/>
      <c r="AT180" s="55"/>
      <c r="AU180" s="55"/>
      <c r="AV180" s="55"/>
      <c r="AW180" s="55"/>
      <c r="AX180" s="55"/>
      <c r="AY180" s="55"/>
      <c r="AZ180" s="55"/>
      <c r="BA180" s="55"/>
      <c r="BB180" s="55"/>
      <c r="BC180" s="55"/>
      <c r="BD180" s="55"/>
      <c r="BE180" s="55"/>
      <c r="BF180" s="55"/>
      <c r="BG180" s="55"/>
      <c r="BH180" s="55"/>
    </row>
    <row r="181" spans="1:60" x14ac:dyDescent="0.25">
      <c r="A181" s="55"/>
      <c r="B181" s="55"/>
      <c r="C181" s="55"/>
      <c r="D181" s="55"/>
      <c r="E181" s="55"/>
      <c r="F181" s="55"/>
      <c r="G181" s="55"/>
      <c r="H181" s="55"/>
      <c r="I181" s="55"/>
      <c r="J181" s="55"/>
      <c r="K181" s="55"/>
      <c r="L181" s="55"/>
      <c r="M181" s="55"/>
      <c r="N181" s="55"/>
      <c r="O181" s="55"/>
      <c r="P181" s="55"/>
      <c r="Q181" s="55"/>
      <c r="R181" s="55"/>
      <c r="S181" s="55"/>
      <c r="T181" s="55"/>
      <c r="U181" s="55"/>
      <c r="V181" s="55"/>
      <c r="W181" s="55"/>
      <c r="X181" s="55"/>
      <c r="Y181" s="55"/>
      <c r="Z181" s="55"/>
      <c r="AA181" s="55"/>
      <c r="AB181" s="55"/>
      <c r="AC181" s="55"/>
      <c r="AD181" s="55"/>
      <c r="AE181" s="55"/>
      <c r="AF181" s="55"/>
      <c r="AG181" s="55"/>
      <c r="AH181" s="55"/>
      <c r="AI181" s="55"/>
      <c r="AJ181" s="55"/>
      <c r="AK181" s="55"/>
      <c r="AL181" s="55"/>
      <c r="AM181" s="55"/>
      <c r="AN181" s="55"/>
      <c r="AO181" s="55"/>
      <c r="AP181" s="55"/>
      <c r="AQ181" s="55"/>
      <c r="AR181" s="55"/>
      <c r="AS181" s="55"/>
      <c r="AT181" s="55"/>
      <c r="AU181" s="55"/>
      <c r="AV181" s="55"/>
      <c r="AW181" s="55"/>
      <c r="AX181" s="55"/>
      <c r="AY181" s="55"/>
      <c r="AZ181" s="55"/>
      <c r="BA181" s="55"/>
      <c r="BB181" s="55"/>
      <c r="BC181" s="55"/>
      <c r="BD181" s="55"/>
      <c r="BE181" s="55"/>
      <c r="BF181" s="55"/>
      <c r="BG181" s="55"/>
      <c r="BH181" s="55"/>
    </row>
    <row r="182" spans="1:60" x14ac:dyDescent="0.25">
      <c r="A182" s="55"/>
      <c r="B182" s="55"/>
      <c r="C182" s="55"/>
      <c r="D182" s="55"/>
      <c r="E182" s="55"/>
      <c r="F182" s="55"/>
      <c r="G182" s="55"/>
      <c r="H182" s="55"/>
      <c r="I182" s="55"/>
      <c r="J182" s="55"/>
      <c r="K182" s="55"/>
      <c r="L182" s="55"/>
      <c r="M182" s="55"/>
      <c r="N182" s="55"/>
      <c r="O182" s="55"/>
      <c r="P182" s="55"/>
      <c r="Q182" s="55"/>
      <c r="R182" s="55"/>
      <c r="S182" s="55"/>
      <c r="T182" s="55"/>
      <c r="U182" s="55"/>
      <c r="V182" s="55"/>
      <c r="W182" s="55"/>
      <c r="X182" s="55"/>
      <c r="Y182" s="55"/>
      <c r="Z182" s="55"/>
      <c r="AA182" s="55"/>
      <c r="AB182" s="55"/>
      <c r="AC182" s="55"/>
      <c r="AD182" s="55"/>
      <c r="AE182" s="55"/>
      <c r="AF182" s="55"/>
      <c r="AG182" s="55"/>
      <c r="AH182" s="55"/>
      <c r="AI182" s="55"/>
      <c r="AJ182" s="55"/>
      <c r="AK182" s="55"/>
      <c r="AL182" s="55"/>
      <c r="AM182" s="55"/>
      <c r="AN182" s="55"/>
      <c r="AO182" s="55"/>
      <c r="AP182" s="55"/>
      <c r="AQ182" s="55"/>
      <c r="AR182" s="55"/>
      <c r="AS182" s="55"/>
      <c r="AT182" s="55"/>
      <c r="AU182" s="55"/>
      <c r="AV182" s="55"/>
      <c r="AW182" s="55"/>
      <c r="AX182" s="55"/>
      <c r="AY182" s="55"/>
      <c r="AZ182" s="55"/>
      <c r="BA182" s="55"/>
      <c r="BB182" s="55"/>
      <c r="BC182" s="55"/>
      <c r="BD182" s="55"/>
      <c r="BE182" s="55"/>
      <c r="BF182" s="55"/>
      <c r="BG182" s="55"/>
      <c r="BH182" s="55"/>
    </row>
    <row r="183" spans="1:60" x14ac:dyDescent="0.25">
      <c r="A183" s="55"/>
      <c r="B183" s="55"/>
      <c r="C183" s="55"/>
      <c r="D183" s="55"/>
      <c r="E183" s="55"/>
      <c r="F183" s="55"/>
      <c r="G183" s="55"/>
      <c r="H183" s="55"/>
      <c r="I183" s="55"/>
      <c r="J183" s="55"/>
      <c r="K183" s="55"/>
      <c r="L183" s="55"/>
      <c r="M183" s="55"/>
      <c r="N183" s="55"/>
      <c r="O183" s="55"/>
      <c r="P183" s="55"/>
      <c r="Q183" s="55"/>
      <c r="R183" s="55"/>
      <c r="S183" s="55"/>
      <c r="T183" s="55"/>
      <c r="U183" s="55"/>
      <c r="V183" s="55"/>
      <c r="W183" s="55"/>
      <c r="X183" s="55"/>
      <c r="Y183" s="55"/>
      <c r="Z183" s="55"/>
      <c r="AA183" s="55"/>
      <c r="AB183" s="55"/>
      <c r="AC183" s="55"/>
      <c r="AD183" s="55"/>
      <c r="AE183" s="55"/>
      <c r="AF183" s="55"/>
      <c r="AG183" s="55"/>
      <c r="AH183" s="55"/>
      <c r="AI183" s="55"/>
      <c r="AJ183" s="55"/>
      <c r="AK183" s="55"/>
      <c r="AL183" s="55"/>
      <c r="AM183" s="55"/>
      <c r="AN183" s="55"/>
      <c r="AO183" s="55"/>
      <c r="AP183" s="55"/>
      <c r="AQ183" s="55"/>
      <c r="AR183" s="55"/>
      <c r="AS183" s="55"/>
      <c r="AT183" s="55"/>
      <c r="AU183" s="55"/>
      <c r="AV183" s="55"/>
      <c r="AW183" s="55"/>
      <c r="AX183" s="55"/>
      <c r="AY183" s="55"/>
      <c r="AZ183" s="55"/>
      <c r="BA183" s="55"/>
      <c r="BB183" s="55"/>
      <c r="BC183" s="55"/>
      <c r="BD183" s="55"/>
      <c r="BE183" s="55"/>
      <c r="BF183" s="55"/>
      <c r="BG183" s="55"/>
      <c r="BH183" s="55"/>
    </row>
    <row r="184" spans="1:60" x14ac:dyDescent="0.25">
      <c r="A184" s="55"/>
      <c r="B184" s="55"/>
      <c r="C184" s="55"/>
      <c r="D184" s="55"/>
      <c r="E184" s="55"/>
      <c r="F184" s="55"/>
      <c r="G184" s="55"/>
      <c r="H184" s="55"/>
      <c r="I184" s="55"/>
      <c r="J184" s="55"/>
      <c r="K184" s="55"/>
      <c r="L184" s="55"/>
      <c r="M184" s="55"/>
      <c r="N184" s="55"/>
      <c r="O184" s="55"/>
      <c r="P184" s="55"/>
      <c r="Q184" s="55"/>
      <c r="R184" s="55"/>
      <c r="S184" s="55"/>
      <c r="T184" s="55"/>
      <c r="U184" s="55"/>
      <c r="V184" s="55"/>
      <c r="W184" s="55"/>
      <c r="X184" s="55"/>
      <c r="Y184" s="55"/>
      <c r="Z184" s="55"/>
      <c r="AA184" s="55"/>
      <c r="AB184" s="55"/>
      <c r="AC184" s="55"/>
      <c r="AD184" s="55"/>
      <c r="AE184" s="55"/>
      <c r="AF184" s="55"/>
      <c r="AG184" s="55"/>
      <c r="AH184" s="55"/>
      <c r="AI184" s="55"/>
      <c r="AJ184" s="55"/>
      <c r="AK184" s="55"/>
      <c r="AL184" s="55"/>
      <c r="AM184" s="55"/>
      <c r="AN184" s="55"/>
      <c r="AO184" s="55"/>
      <c r="AP184" s="55"/>
      <c r="AQ184" s="55"/>
      <c r="AR184" s="55"/>
      <c r="AS184" s="55"/>
      <c r="AT184" s="55"/>
      <c r="AU184" s="55"/>
      <c r="AV184" s="55"/>
      <c r="AW184" s="55"/>
      <c r="AX184" s="55"/>
      <c r="AY184" s="55"/>
      <c r="AZ184" s="55"/>
      <c r="BA184" s="55"/>
      <c r="BB184" s="55"/>
      <c r="BC184" s="55"/>
      <c r="BD184" s="55"/>
      <c r="BE184" s="55"/>
      <c r="BF184" s="55"/>
      <c r="BG184" s="55"/>
      <c r="BH184" s="55"/>
    </row>
    <row r="185" spans="1:60" x14ac:dyDescent="0.25">
      <c r="A185" s="55"/>
      <c r="B185" s="55"/>
      <c r="C185" s="55"/>
      <c r="D185" s="55"/>
      <c r="E185" s="55"/>
      <c r="F185" s="55"/>
      <c r="G185" s="55"/>
      <c r="H185" s="55"/>
      <c r="I185" s="55"/>
      <c r="J185" s="55"/>
      <c r="K185" s="55"/>
      <c r="L185" s="55"/>
      <c r="M185" s="55"/>
      <c r="N185" s="55"/>
      <c r="O185" s="55"/>
      <c r="P185" s="55"/>
      <c r="Q185" s="55"/>
      <c r="R185" s="55"/>
      <c r="S185" s="55"/>
      <c r="T185" s="55"/>
      <c r="U185" s="55"/>
      <c r="V185" s="55"/>
      <c r="W185" s="55"/>
      <c r="X185" s="55"/>
      <c r="Y185" s="55"/>
      <c r="Z185" s="55"/>
      <c r="AA185" s="55"/>
      <c r="AB185" s="55"/>
      <c r="AC185" s="55"/>
      <c r="AD185" s="55"/>
      <c r="AE185" s="55"/>
      <c r="AF185" s="55"/>
      <c r="AG185" s="55"/>
      <c r="AH185" s="55"/>
      <c r="AI185" s="55"/>
      <c r="AJ185" s="55"/>
      <c r="AK185" s="55"/>
      <c r="AL185" s="55"/>
      <c r="AM185" s="55"/>
      <c r="AN185" s="55"/>
      <c r="AO185" s="55"/>
      <c r="AP185" s="55"/>
      <c r="AQ185" s="55"/>
      <c r="AR185" s="55"/>
      <c r="AS185" s="55"/>
      <c r="AT185" s="55"/>
      <c r="AU185" s="55"/>
      <c r="AV185" s="55"/>
      <c r="AW185" s="55"/>
      <c r="AX185" s="55"/>
      <c r="AY185" s="55"/>
      <c r="AZ185" s="55"/>
      <c r="BA185" s="55"/>
      <c r="BB185" s="55"/>
      <c r="BC185" s="55"/>
      <c r="BD185" s="55"/>
      <c r="BE185" s="55"/>
      <c r="BF185" s="55"/>
      <c r="BG185" s="55"/>
      <c r="BH185" s="55"/>
    </row>
    <row r="186" spans="1:60" x14ac:dyDescent="0.25">
      <c r="A186" s="55"/>
      <c r="B186" s="55"/>
      <c r="C186" s="55"/>
      <c r="D186" s="55"/>
      <c r="E186" s="55"/>
      <c r="F186" s="55"/>
      <c r="G186" s="55"/>
      <c r="H186" s="55"/>
      <c r="I186" s="55"/>
      <c r="J186" s="55"/>
      <c r="K186" s="55"/>
      <c r="L186" s="55"/>
      <c r="M186" s="55"/>
      <c r="N186" s="55"/>
      <c r="O186" s="55"/>
      <c r="P186" s="55"/>
      <c r="Q186" s="55"/>
      <c r="R186" s="55"/>
      <c r="S186" s="55"/>
      <c r="T186" s="55"/>
      <c r="U186" s="55"/>
      <c r="V186" s="55"/>
      <c r="W186" s="55"/>
      <c r="X186" s="55"/>
      <c r="Y186" s="55"/>
      <c r="Z186" s="55"/>
      <c r="AA186" s="55"/>
      <c r="AB186" s="55"/>
      <c r="AC186" s="55"/>
      <c r="AD186" s="55"/>
      <c r="AE186" s="55"/>
      <c r="AF186" s="55"/>
      <c r="AG186" s="55"/>
      <c r="AH186" s="55"/>
      <c r="AI186" s="55"/>
      <c r="AJ186" s="55"/>
      <c r="AK186" s="55"/>
      <c r="AL186" s="55"/>
      <c r="AM186" s="55"/>
      <c r="AN186" s="55"/>
      <c r="AO186" s="55"/>
      <c r="AP186" s="55"/>
      <c r="AQ186" s="55"/>
      <c r="AR186" s="55"/>
      <c r="AS186" s="55"/>
      <c r="AT186" s="55"/>
      <c r="AU186" s="55"/>
      <c r="AV186" s="55"/>
      <c r="AW186" s="55"/>
      <c r="AX186" s="55"/>
      <c r="AY186" s="55"/>
      <c r="AZ186" s="55"/>
      <c r="BA186" s="55"/>
      <c r="BB186" s="55"/>
      <c r="BC186" s="55"/>
      <c r="BD186" s="55"/>
      <c r="BE186" s="55"/>
      <c r="BF186" s="55"/>
      <c r="BG186" s="55"/>
      <c r="BH186" s="55"/>
    </row>
    <row r="187" spans="1:60" x14ac:dyDescent="0.25">
      <c r="A187" s="55"/>
      <c r="B187" s="55"/>
      <c r="C187" s="55"/>
      <c r="D187" s="55"/>
      <c r="E187" s="55"/>
      <c r="F187" s="55"/>
      <c r="G187" s="55"/>
      <c r="H187" s="55"/>
      <c r="I187" s="55"/>
      <c r="J187" s="55"/>
      <c r="K187" s="55"/>
      <c r="L187" s="55"/>
      <c r="M187" s="55"/>
      <c r="N187" s="55"/>
      <c r="O187" s="55"/>
      <c r="P187" s="55"/>
      <c r="Q187" s="55"/>
      <c r="R187" s="55"/>
      <c r="S187" s="55"/>
      <c r="T187" s="55"/>
      <c r="U187" s="55"/>
      <c r="V187" s="55"/>
      <c r="W187" s="55"/>
      <c r="X187" s="55"/>
      <c r="Y187" s="55"/>
      <c r="Z187" s="55"/>
      <c r="AA187" s="55"/>
      <c r="AB187" s="55"/>
      <c r="AC187" s="55"/>
      <c r="AD187" s="55"/>
      <c r="AE187" s="55"/>
      <c r="AF187" s="55"/>
      <c r="AG187" s="55"/>
      <c r="AH187" s="55"/>
      <c r="AI187" s="55"/>
      <c r="AJ187" s="55"/>
      <c r="AK187" s="55"/>
      <c r="AL187" s="55"/>
      <c r="AM187" s="55"/>
      <c r="AN187" s="55"/>
      <c r="AO187" s="55"/>
      <c r="AP187" s="55"/>
      <c r="AQ187" s="55"/>
      <c r="AR187" s="55"/>
      <c r="AS187" s="55"/>
      <c r="AT187" s="55"/>
      <c r="AU187" s="55"/>
      <c r="AV187" s="55"/>
      <c r="AW187" s="55"/>
      <c r="AX187" s="55"/>
      <c r="AY187" s="55"/>
      <c r="AZ187" s="55"/>
      <c r="BA187" s="55"/>
      <c r="BB187" s="55"/>
      <c r="BC187" s="55"/>
      <c r="BD187" s="55"/>
      <c r="BE187" s="55"/>
      <c r="BF187" s="55"/>
      <c r="BG187" s="55"/>
      <c r="BH187" s="55"/>
    </row>
    <row r="188" spans="1:60" x14ac:dyDescent="0.25">
      <c r="A188" s="55"/>
      <c r="B188" s="55"/>
      <c r="C188" s="55"/>
      <c r="D188" s="55"/>
      <c r="E188" s="55"/>
      <c r="F188" s="55"/>
      <c r="G188" s="55"/>
      <c r="H188" s="55"/>
      <c r="I188" s="55"/>
      <c r="J188" s="55"/>
      <c r="K188" s="55"/>
      <c r="L188" s="55"/>
      <c r="M188" s="55"/>
      <c r="N188" s="55"/>
      <c r="O188" s="55"/>
      <c r="P188" s="55"/>
      <c r="Q188" s="55"/>
      <c r="R188" s="55"/>
      <c r="S188" s="55"/>
      <c r="T188" s="55"/>
      <c r="U188" s="55"/>
      <c r="V188" s="55"/>
      <c r="W188" s="55"/>
      <c r="X188" s="55"/>
      <c r="Y188" s="55"/>
      <c r="Z188" s="55"/>
      <c r="AA188" s="55"/>
      <c r="AB188" s="55"/>
      <c r="AC188" s="55"/>
      <c r="AD188" s="55"/>
      <c r="AE188" s="55"/>
      <c r="AF188" s="55"/>
      <c r="AG188" s="55"/>
      <c r="AH188" s="55"/>
      <c r="AI188" s="55"/>
      <c r="AJ188" s="55"/>
      <c r="AK188" s="55"/>
      <c r="AL188" s="55"/>
      <c r="AM188" s="55"/>
      <c r="AN188" s="55"/>
      <c r="AO188" s="55"/>
      <c r="AP188" s="55"/>
      <c r="AQ188" s="55"/>
      <c r="AR188" s="55"/>
      <c r="AS188" s="55"/>
      <c r="AT188" s="55"/>
      <c r="AU188" s="55"/>
      <c r="AV188" s="55"/>
      <c r="AW188" s="55"/>
      <c r="AX188" s="55"/>
      <c r="AY188" s="55"/>
      <c r="AZ188" s="55"/>
      <c r="BA188" s="55"/>
      <c r="BB188" s="55"/>
      <c r="BC188" s="55"/>
      <c r="BD188" s="55"/>
      <c r="BE188" s="55"/>
      <c r="BF188" s="55"/>
      <c r="BG188" s="55"/>
      <c r="BH188" s="55"/>
    </row>
    <row r="189" spans="1:60" x14ac:dyDescent="0.25">
      <c r="A189" s="55"/>
      <c r="B189" s="55"/>
      <c r="C189" s="55"/>
      <c r="D189" s="55"/>
      <c r="E189" s="55"/>
      <c r="F189" s="55"/>
      <c r="G189" s="55"/>
      <c r="H189" s="55"/>
      <c r="I189" s="55"/>
      <c r="J189" s="55"/>
      <c r="K189" s="55"/>
      <c r="L189" s="55"/>
      <c r="M189" s="55"/>
      <c r="N189" s="55"/>
      <c r="O189" s="55"/>
      <c r="P189" s="55"/>
      <c r="Q189" s="55"/>
      <c r="R189" s="55"/>
      <c r="S189" s="55"/>
      <c r="T189" s="55"/>
      <c r="U189" s="55"/>
      <c r="V189" s="55"/>
      <c r="W189" s="55"/>
      <c r="X189" s="55"/>
      <c r="Y189" s="55"/>
      <c r="Z189" s="55"/>
      <c r="AA189" s="55"/>
      <c r="AB189" s="55"/>
      <c r="AC189" s="55"/>
      <c r="AD189" s="55"/>
      <c r="AE189" s="55"/>
      <c r="AF189" s="55"/>
      <c r="AG189" s="55"/>
      <c r="AH189" s="55"/>
      <c r="AI189" s="55"/>
      <c r="AJ189" s="55"/>
      <c r="AK189" s="55"/>
      <c r="AL189" s="55"/>
      <c r="AM189" s="55"/>
      <c r="AN189" s="55"/>
      <c r="AO189" s="55"/>
      <c r="AP189" s="55"/>
      <c r="AQ189" s="55"/>
      <c r="AR189" s="55"/>
      <c r="AS189" s="55"/>
      <c r="AT189" s="55"/>
      <c r="AU189" s="55"/>
      <c r="AV189" s="55"/>
      <c r="AW189" s="55"/>
      <c r="AX189" s="55"/>
      <c r="AY189" s="55"/>
      <c r="AZ189" s="55"/>
      <c r="BA189" s="55"/>
      <c r="BB189" s="55"/>
      <c r="BC189" s="55"/>
      <c r="BD189" s="55"/>
      <c r="BE189" s="55"/>
      <c r="BF189" s="55"/>
      <c r="BG189" s="55"/>
      <c r="BH189" s="55"/>
    </row>
    <row r="190" spans="1:60" x14ac:dyDescent="0.25">
      <c r="A190" s="55"/>
      <c r="B190" s="55"/>
      <c r="C190" s="55"/>
      <c r="D190" s="55"/>
      <c r="E190" s="55"/>
      <c r="F190" s="55"/>
      <c r="G190" s="55"/>
      <c r="H190" s="55"/>
      <c r="I190" s="55"/>
      <c r="J190" s="55"/>
      <c r="K190" s="55"/>
      <c r="L190" s="55"/>
      <c r="M190" s="55"/>
      <c r="N190" s="55"/>
      <c r="O190" s="55"/>
      <c r="P190" s="55"/>
      <c r="Q190" s="55"/>
      <c r="R190" s="55"/>
      <c r="S190" s="55"/>
      <c r="T190" s="55"/>
      <c r="U190" s="55"/>
      <c r="V190" s="55"/>
      <c r="W190" s="55"/>
      <c r="X190" s="55"/>
      <c r="Y190" s="55"/>
      <c r="Z190" s="55"/>
      <c r="AA190" s="55"/>
      <c r="AB190" s="55"/>
      <c r="AC190" s="55"/>
      <c r="AD190" s="55"/>
      <c r="AE190" s="55"/>
      <c r="AF190" s="55"/>
      <c r="AG190" s="55"/>
      <c r="AH190" s="55"/>
      <c r="AI190" s="55"/>
      <c r="AJ190" s="55"/>
      <c r="AK190" s="55"/>
      <c r="AL190" s="55"/>
      <c r="AM190" s="55"/>
      <c r="AN190" s="55"/>
      <c r="AO190" s="55"/>
      <c r="AP190" s="55"/>
      <c r="AQ190" s="55"/>
      <c r="AR190" s="55"/>
      <c r="AS190" s="55"/>
      <c r="AT190" s="55"/>
      <c r="AU190" s="55"/>
      <c r="AV190" s="55"/>
      <c r="AW190" s="55"/>
      <c r="AX190" s="55"/>
      <c r="AY190" s="55"/>
      <c r="AZ190" s="55"/>
      <c r="BA190" s="55"/>
      <c r="BB190" s="55"/>
      <c r="BC190" s="55"/>
      <c r="BD190" s="55"/>
      <c r="BE190" s="55"/>
      <c r="BF190" s="55"/>
      <c r="BG190" s="55"/>
      <c r="BH190" s="55"/>
    </row>
    <row r="191" spans="1:60" x14ac:dyDescent="0.25">
      <c r="A191" s="55"/>
      <c r="J191" s="55"/>
      <c r="K191" s="55"/>
      <c r="L191" s="55"/>
      <c r="M191" s="55"/>
      <c r="N191" s="55"/>
      <c r="O191" s="55"/>
      <c r="P191" s="55"/>
      <c r="Q191" s="55"/>
      <c r="R191" s="55"/>
      <c r="S191" s="55"/>
      <c r="T191" s="55"/>
      <c r="U191" s="55"/>
      <c r="V191" s="55"/>
      <c r="W191" s="55"/>
      <c r="X191" s="55"/>
      <c r="Y191" s="55"/>
      <c r="Z191" s="55"/>
      <c r="AA191" s="55"/>
      <c r="AB191" s="55"/>
      <c r="AC191" s="55"/>
      <c r="AD191" s="55"/>
      <c r="AE191" s="55"/>
      <c r="AF191" s="55"/>
      <c r="AG191" s="55"/>
      <c r="AH191" s="55"/>
      <c r="AI191" s="55"/>
      <c r="AJ191" s="55"/>
      <c r="AK191" s="55"/>
      <c r="AL191" s="55"/>
      <c r="AM191" s="55"/>
      <c r="AN191" s="55"/>
      <c r="AO191" s="55"/>
      <c r="AP191" s="55"/>
      <c r="AQ191" s="55"/>
      <c r="AR191" s="55"/>
      <c r="AS191" s="55"/>
      <c r="AT191" s="55"/>
      <c r="AU191" s="55"/>
      <c r="AV191" s="55"/>
      <c r="AW191" s="55"/>
      <c r="AX191" s="55"/>
      <c r="AY191" s="55"/>
      <c r="AZ191" s="55"/>
      <c r="BA191" s="55"/>
      <c r="BB191" s="55"/>
      <c r="BC191" s="55"/>
      <c r="BD191" s="55"/>
      <c r="BE191" s="55"/>
      <c r="BF191" s="55"/>
      <c r="BG191" s="55"/>
      <c r="BH191" s="55"/>
    </row>
    <row r="192" spans="1:60" x14ac:dyDescent="0.25">
      <c r="A192" s="55"/>
      <c r="J192" s="55"/>
      <c r="K192" s="55"/>
      <c r="L192" s="55"/>
      <c r="M192" s="55"/>
      <c r="N192" s="55"/>
      <c r="O192" s="55"/>
      <c r="P192" s="55"/>
      <c r="Q192" s="55"/>
      <c r="R192" s="55"/>
      <c r="S192" s="55"/>
      <c r="T192" s="55"/>
      <c r="U192" s="55"/>
      <c r="V192" s="55"/>
      <c r="W192" s="55"/>
      <c r="X192" s="55"/>
      <c r="Y192" s="55"/>
      <c r="Z192" s="55"/>
      <c r="AA192" s="55"/>
      <c r="AB192" s="55"/>
      <c r="AC192" s="55"/>
      <c r="AD192" s="55"/>
      <c r="AE192" s="55"/>
      <c r="AF192" s="55"/>
      <c r="AG192" s="55"/>
      <c r="AH192" s="55"/>
      <c r="AI192" s="55"/>
      <c r="AJ192" s="55"/>
      <c r="AK192" s="55"/>
      <c r="AL192" s="55"/>
      <c r="AM192" s="55"/>
      <c r="AN192" s="55"/>
      <c r="AO192" s="55"/>
      <c r="AP192" s="55"/>
      <c r="AQ192" s="55"/>
      <c r="AR192" s="55"/>
      <c r="AS192" s="55"/>
      <c r="AT192" s="55"/>
      <c r="AU192" s="55"/>
      <c r="AV192" s="55"/>
      <c r="AW192" s="55"/>
      <c r="AX192" s="55"/>
      <c r="AY192" s="55"/>
      <c r="AZ192" s="55"/>
      <c r="BA192" s="55"/>
      <c r="BB192" s="55"/>
      <c r="BC192" s="55"/>
      <c r="BD192" s="55"/>
      <c r="BE192" s="55"/>
      <c r="BF192" s="55"/>
      <c r="BG192" s="55"/>
      <c r="BH192" s="55"/>
    </row>
    <row r="193" spans="1:60" x14ac:dyDescent="0.25">
      <c r="A193" s="55"/>
      <c r="J193" s="55"/>
      <c r="K193" s="55"/>
      <c r="L193" s="55"/>
      <c r="M193" s="55"/>
      <c r="N193" s="55"/>
      <c r="O193" s="55"/>
      <c r="P193" s="55"/>
      <c r="Q193" s="55"/>
      <c r="R193" s="55"/>
      <c r="S193" s="55"/>
      <c r="T193" s="55"/>
      <c r="U193" s="55"/>
      <c r="V193" s="55"/>
      <c r="W193" s="55"/>
      <c r="X193" s="55"/>
      <c r="Y193" s="55"/>
      <c r="Z193" s="55"/>
      <c r="AA193" s="55"/>
      <c r="AB193" s="55"/>
      <c r="AC193" s="55"/>
      <c r="AD193" s="55"/>
      <c r="AE193" s="55"/>
      <c r="AF193" s="55"/>
      <c r="AG193" s="55"/>
      <c r="AH193" s="55"/>
      <c r="AI193" s="55"/>
      <c r="AJ193" s="55"/>
      <c r="AK193" s="55"/>
      <c r="AL193" s="55"/>
      <c r="AM193" s="55"/>
      <c r="AN193" s="55"/>
      <c r="AO193" s="55"/>
      <c r="AP193" s="55"/>
      <c r="AQ193" s="55"/>
      <c r="AR193" s="55"/>
      <c r="AS193" s="55"/>
      <c r="AT193" s="55"/>
      <c r="AU193" s="55"/>
      <c r="AV193" s="55"/>
      <c r="AW193" s="55"/>
      <c r="AX193" s="55"/>
      <c r="AY193" s="55"/>
      <c r="AZ193" s="55"/>
      <c r="BA193" s="55"/>
      <c r="BB193" s="55"/>
      <c r="BC193" s="55"/>
      <c r="BD193" s="55"/>
      <c r="BE193" s="55"/>
      <c r="BF193" s="55"/>
      <c r="BG193" s="55"/>
      <c r="BH193" s="55"/>
    </row>
    <row r="194" spans="1:60" x14ac:dyDescent="0.25">
      <c r="A194" s="55"/>
      <c r="J194" s="55"/>
      <c r="K194" s="55"/>
      <c r="L194" s="55"/>
      <c r="M194" s="55"/>
      <c r="N194" s="55"/>
      <c r="O194" s="55"/>
      <c r="P194" s="55"/>
      <c r="Q194" s="55"/>
      <c r="R194" s="55"/>
      <c r="S194" s="55"/>
      <c r="T194" s="55"/>
      <c r="U194" s="55"/>
      <c r="V194" s="55"/>
      <c r="W194" s="55"/>
      <c r="X194" s="55"/>
      <c r="Y194" s="55"/>
      <c r="Z194" s="55"/>
      <c r="AA194" s="55"/>
      <c r="AB194" s="55"/>
      <c r="AC194" s="55"/>
      <c r="AD194" s="55"/>
      <c r="AE194" s="55"/>
      <c r="AF194" s="55"/>
      <c r="AG194" s="55"/>
      <c r="AH194" s="55"/>
      <c r="AI194" s="55"/>
      <c r="AJ194" s="55"/>
      <c r="AK194" s="55"/>
      <c r="AL194" s="55"/>
      <c r="AM194" s="55"/>
      <c r="AN194" s="55"/>
      <c r="AO194" s="55"/>
      <c r="AP194" s="55"/>
      <c r="AQ194" s="55"/>
      <c r="AR194" s="55"/>
      <c r="AS194" s="55"/>
      <c r="AT194" s="55"/>
      <c r="AU194" s="55"/>
      <c r="AV194" s="55"/>
      <c r="AW194" s="55"/>
      <c r="AX194" s="55"/>
      <c r="AY194" s="55"/>
      <c r="AZ194" s="55"/>
      <c r="BA194" s="55"/>
      <c r="BB194" s="55"/>
      <c r="BC194" s="55"/>
      <c r="BD194" s="55"/>
      <c r="BE194" s="55"/>
      <c r="BF194" s="55"/>
      <c r="BG194" s="55"/>
      <c r="BH194" s="55"/>
    </row>
    <row r="195" spans="1:60" x14ac:dyDescent="0.25">
      <c r="A195" s="55"/>
      <c r="J195" s="55"/>
      <c r="K195" s="55"/>
      <c r="L195" s="55"/>
      <c r="M195" s="55"/>
      <c r="N195" s="55"/>
      <c r="O195" s="55"/>
      <c r="P195" s="55"/>
      <c r="Q195" s="55"/>
      <c r="R195" s="55"/>
      <c r="S195" s="55"/>
      <c r="T195" s="55"/>
      <c r="U195" s="55"/>
      <c r="V195" s="55"/>
      <c r="W195" s="55"/>
      <c r="X195" s="55"/>
      <c r="Y195" s="55"/>
      <c r="Z195" s="55"/>
      <c r="AA195" s="55"/>
      <c r="AB195" s="55"/>
      <c r="AC195" s="55"/>
      <c r="AD195" s="55"/>
      <c r="AE195" s="55"/>
      <c r="AF195" s="55"/>
      <c r="AG195" s="55"/>
      <c r="AH195" s="55"/>
      <c r="AI195" s="55"/>
      <c r="AJ195" s="55"/>
      <c r="AK195" s="55"/>
      <c r="AL195" s="55"/>
      <c r="AM195" s="55"/>
      <c r="AN195" s="55"/>
      <c r="AO195" s="55"/>
      <c r="AP195" s="55"/>
      <c r="AQ195" s="55"/>
      <c r="AR195" s="55"/>
      <c r="AS195" s="55"/>
      <c r="AT195" s="55"/>
      <c r="AU195" s="55"/>
      <c r="AV195" s="55"/>
      <c r="AW195" s="55"/>
      <c r="AX195" s="55"/>
      <c r="AY195" s="55"/>
      <c r="AZ195" s="55"/>
      <c r="BA195" s="55"/>
      <c r="BB195" s="55"/>
      <c r="BC195" s="55"/>
      <c r="BD195" s="55"/>
      <c r="BE195" s="55"/>
      <c r="BF195" s="55"/>
      <c r="BG195" s="55"/>
      <c r="BH195" s="55"/>
    </row>
    <row r="196" spans="1:60" x14ac:dyDescent="0.25">
      <c r="A196" s="55"/>
      <c r="J196" s="55"/>
      <c r="K196" s="55"/>
      <c r="L196" s="55"/>
      <c r="M196" s="55"/>
      <c r="N196" s="55"/>
      <c r="O196" s="55"/>
      <c r="P196" s="55"/>
      <c r="Q196" s="55"/>
      <c r="R196" s="55"/>
      <c r="S196" s="55"/>
      <c r="T196" s="55"/>
      <c r="U196" s="55"/>
      <c r="V196" s="55"/>
      <c r="W196" s="55"/>
      <c r="X196" s="55"/>
      <c r="Y196" s="55"/>
      <c r="Z196" s="55"/>
      <c r="AA196" s="55"/>
      <c r="AB196" s="55"/>
      <c r="AC196" s="55"/>
      <c r="AD196" s="55"/>
      <c r="AE196" s="55"/>
      <c r="AF196" s="55"/>
      <c r="AG196" s="55"/>
      <c r="AH196" s="55"/>
      <c r="AI196" s="55"/>
      <c r="AJ196" s="55"/>
      <c r="AK196" s="55"/>
      <c r="AL196" s="55"/>
      <c r="AM196" s="55"/>
      <c r="AN196" s="55"/>
      <c r="AO196" s="55"/>
      <c r="AP196" s="55"/>
      <c r="AQ196" s="55"/>
      <c r="AR196" s="55"/>
      <c r="AS196" s="55"/>
      <c r="AT196" s="55"/>
      <c r="AU196" s="55"/>
      <c r="AV196" s="55"/>
      <c r="AW196" s="55"/>
      <c r="AX196" s="55"/>
      <c r="AY196" s="55"/>
      <c r="AZ196" s="55"/>
      <c r="BA196" s="55"/>
      <c r="BB196" s="55"/>
      <c r="BC196" s="55"/>
      <c r="BD196" s="55"/>
      <c r="BE196" s="55"/>
      <c r="BF196" s="55"/>
      <c r="BG196" s="55"/>
      <c r="BH196" s="55"/>
    </row>
    <row r="197" spans="1:60" x14ac:dyDescent="0.25">
      <c r="A197" s="55"/>
      <c r="J197" s="55"/>
      <c r="K197" s="55"/>
      <c r="L197" s="55"/>
      <c r="M197" s="55"/>
      <c r="N197" s="55"/>
      <c r="O197" s="55"/>
      <c r="P197" s="55"/>
      <c r="Q197" s="55"/>
      <c r="R197" s="55"/>
      <c r="S197" s="55"/>
      <c r="T197" s="55"/>
      <c r="U197" s="55"/>
      <c r="V197" s="55"/>
      <c r="W197" s="55"/>
      <c r="X197" s="55"/>
      <c r="Y197" s="55"/>
      <c r="Z197" s="55"/>
      <c r="AA197" s="55"/>
      <c r="AB197" s="55"/>
      <c r="AC197" s="55"/>
      <c r="AD197" s="55"/>
      <c r="AE197" s="55"/>
      <c r="AF197" s="55"/>
      <c r="AG197" s="55"/>
      <c r="AH197" s="55"/>
      <c r="AI197" s="55"/>
      <c r="AJ197" s="55"/>
      <c r="AK197" s="55"/>
      <c r="AL197" s="55"/>
      <c r="AM197" s="55"/>
      <c r="AN197" s="55"/>
      <c r="AO197" s="55"/>
      <c r="AP197" s="55"/>
      <c r="AQ197" s="55"/>
      <c r="AR197" s="55"/>
      <c r="AS197" s="55"/>
      <c r="AT197" s="55"/>
      <c r="AU197" s="55"/>
      <c r="AV197" s="55"/>
      <c r="AW197" s="55"/>
      <c r="AX197" s="55"/>
      <c r="AY197" s="55"/>
      <c r="AZ197" s="55"/>
      <c r="BA197" s="55"/>
      <c r="BB197" s="55"/>
      <c r="BC197" s="55"/>
      <c r="BD197" s="55"/>
      <c r="BE197" s="55"/>
      <c r="BF197" s="55"/>
      <c r="BG197" s="55"/>
      <c r="BH197" s="55"/>
    </row>
    <row r="198" spans="1:60" x14ac:dyDescent="0.25">
      <c r="A198" s="55"/>
      <c r="J198" s="55"/>
      <c r="K198" s="55"/>
      <c r="L198" s="55"/>
      <c r="M198" s="55"/>
      <c r="N198" s="55"/>
      <c r="O198" s="55"/>
      <c r="P198" s="55"/>
      <c r="Q198" s="55"/>
      <c r="R198" s="55"/>
      <c r="S198" s="55"/>
      <c r="T198" s="55"/>
      <c r="U198" s="55"/>
      <c r="V198" s="55"/>
      <c r="W198" s="55"/>
      <c r="X198" s="55"/>
      <c r="Y198" s="55"/>
      <c r="Z198" s="55"/>
      <c r="AA198" s="55"/>
      <c r="AB198" s="55"/>
      <c r="AC198" s="55"/>
      <c r="AD198" s="55"/>
      <c r="AE198" s="55"/>
      <c r="AF198" s="55"/>
      <c r="AG198" s="55"/>
      <c r="AH198" s="55"/>
      <c r="AI198" s="55"/>
      <c r="AJ198" s="55"/>
      <c r="AK198" s="55"/>
      <c r="AL198" s="55"/>
      <c r="AM198" s="55"/>
      <c r="AN198" s="55"/>
      <c r="AO198" s="55"/>
      <c r="AP198" s="55"/>
      <c r="AQ198" s="55"/>
      <c r="AR198" s="55"/>
      <c r="AS198" s="55"/>
      <c r="AT198" s="55"/>
      <c r="AU198" s="55"/>
      <c r="AV198" s="55"/>
      <c r="AW198" s="55"/>
      <c r="AX198" s="55"/>
      <c r="AY198" s="55"/>
      <c r="AZ198" s="55"/>
      <c r="BA198" s="55"/>
      <c r="BB198" s="55"/>
      <c r="BC198" s="55"/>
      <c r="BD198" s="55"/>
      <c r="BE198" s="55"/>
      <c r="BF198" s="55"/>
      <c r="BG198" s="55"/>
      <c r="BH198" s="55"/>
    </row>
    <row r="199" spans="1:60" x14ac:dyDescent="0.25">
      <c r="A199" s="55"/>
      <c r="J199" s="55"/>
      <c r="K199" s="55"/>
      <c r="L199" s="55"/>
      <c r="M199" s="55"/>
      <c r="N199" s="55"/>
      <c r="O199" s="55"/>
      <c r="P199" s="55"/>
      <c r="Q199" s="55"/>
      <c r="R199" s="55"/>
      <c r="S199" s="55"/>
      <c r="T199" s="55"/>
      <c r="U199" s="55"/>
      <c r="V199" s="55"/>
      <c r="W199" s="55"/>
      <c r="X199" s="55"/>
      <c r="Y199" s="55"/>
      <c r="Z199" s="55"/>
      <c r="AA199" s="55"/>
      <c r="AB199" s="55"/>
      <c r="AC199" s="55"/>
      <c r="AD199" s="55"/>
      <c r="AE199" s="55"/>
      <c r="AF199" s="55"/>
      <c r="AG199" s="55"/>
      <c r="AH199" s="55"/>
      <c r="AI199" s="55"/>
      <c r="AJ199" s="55"/>
      <c r="AK199" s="55"/>
      <c r="AL199" s="55"/>
      <c r="AM199" s="55"/>
      <c r="AN199" s="55"/>
      <c r="AO199" s="55"/>
      <c r="AP199" s="55"/>
      <c r="AQ199" s="55"/>
      <c r="AR199" s="55"/>
      <c r="AS199" s="55"/>
      <c r="AT199" s="55"/>
      <c r="AU199" s="55"/>
      <c r="AV199" s="55"/>
      <c r="AW199" s="55"/>
      <c r="AX199" s="55"/>
      <c r="AY199" s="55"/>
      <c r="AZ199" s="55"/>
      <c r="BA199" s="55"/>
      <c r="BB199" s="55"/>
      <c r="BC199" s="55"/>
      <c r="BD199" s="55"/>
      <c r="BE199" s="55"/>
      <c r="BF199" s="55"/>
      <c r="BG199" s="55"/>
      <c r="BH199" s="55"/>
    </row>
    <row r="200" spans="1:60" x14ac:dyDescent="0.25">
      <c r="A200" s="55"/>
      <c r="J200" s="55"/>
      <c r="K200" s="55"/>
      <c r="L200" s="55"/>
      <c r="M200" s="55"/>
      <c r="N200" s="55"/>
      <c r="O200" s="55"/>
      <c r="P200" s="55"/>
      <c r="Q200" s="55"/>
      <c r="R200" s="55"/>
      <c r="S200" s="55"/>
      <c r="T200" s="55"/>
      <c r="U200" s="55"/>
      <c r="V200" s="55"/>
      <c r="W200" s="55"/>
      <c r="X200" s="55"/>
      <c r="Y200" s="55"/>
      <c r="Z200" s="55"/>
      <c r="AA200" s="55"/>
      <c r="AB200" s="55"/>
      <c r="AC200" s="55"/>
      <c r="AD200" s="55"/>
      <c r="AE200" s="55"/>
      <c r="AF200" s="55"/>
      <c r="AG200" s="55"/>
      <c r="AH200" s="55"/>
      <c r="AI200" s="55"/>
      <c r="AJ200" s="55"/>
      <c r="AK200" s="55"/>
      <c r="AL200" s="55"/>
      <c r="AM200" s="55"/>
      <c r="AN200" s="55"/>
      <c r="AO200" s="55"/>
      <c r="AP200" s="55"/>
      <c r="AQ200" s="55"/>
      <c r="AR200" s="55"/>
      <c r="AS200" s="55"/>
      <c r="AT200" s="55"/>
      <c r="AU200" s="55"/>
      <c r="AV200" s="55"/>
      <c r="AW200" s="55"/>
      <c r="AX200" s="55"/>
      <c r="AY200" s="55"/>
      <c r="AZ200" s="55"/>
      <c r="BA200" s="55"/>
      <c r="BB200" s="55"/>
      <c r="BC200" s="55"/>
      <c r="BD200" s="55"/>
      <c r="BE200" s="55"/>
      <c r="BF200" s="55"/>
      <c r="BG200" s="55"/>
      <c r="BH200" s="55"/>
    </row>
    <row r="201" spans="1:60" x14ac:dyDescent="0.25">
      <c r="A201" s="55"/>
      <c r="J201" s="55"/>
      <c r="K201" s="55"/>
      <c r="L201" s="55"/>
      <c r="M201" s="55"/>
      <c r="N201" s="55"/>
      <c r="O201" s="55"/>
      <c r="P201" s="55"/>
      <c r="Q201" s="55"/>
      <c r="R201" s="55"/>
      <c r="S201" s="55"/>
      <c r="T201" s="55"/>
      <c r="U201" s="55"/>
      <c r="V201" s="55"/>
      <c r="W201" s="55"/>
      <c r="X201" s="55"/>
      <c r="Y201" s="55"/>
      <c r="Z201" s="55"/>
      <c r="AA201" s="55"/>
      <c r="AB201" s="55"/>
      <c r="AC201" s="55"/>
      <c r="AD201" s="55"/>
      <c r="AE201" s="55"/>
      <c r="AF201" s="55"/>
      <c r="AG201" s="55"/>
      <c r="AH201" s="55"/>
      <c r="AI201" s="55"/>
      <c r="AJ201" s="55"/>
      <c r="AK201" s="55"/>
      <c r="AL201" s="55"/>
      <c r="AM201" s="55"/>
      <c r="AN201" s="55"/>
      <c r="AO201" s="55"/>
      <c r="AP201" s="55"/>
      <c r="AQ201" s="55"/>
      <c r="AR201" s="55"/>
      <c r="AS201" s="55"/>
      <c r="AT201" s="55"/>
      <c r="AU201" s="55"/>
      <c r="AV201" s="55"/>
      <c r="AW201" s="55"/>
      <c r="AX201" s="55"/>
      <c r="AY201" s="55"/>
      <c r="AZ201" s="55"/>
      <c r="BA201" s="55"/>
      <c r="BB201" s="55"/>
      <c r="BC201" s="55"/>
      <c r="BD201" s="55"/>
      <c r="BE201" s="55"/>
      <c r="BF201" s="55"/>
      <c r="BG201" s="55"/>
      <c r="BH201" s="55"/>
    </row>
    <row r="202" spans="1:60" x14ac:dyDescent="0.25">
      <c r="A202" s="55"/>
      <c r="J202" s="55"/>
      <c r="K202" s="55"/>
      <c r="L202" s="55"/>
      <c r="M202" s="55"/>
      <c r="N202" s="55"/>
      <c r="O202" s="55"/>
      <c r="P202" s="55"/>
      <c r="Q202" s="55"/>
      <c r="R202" s="55"/>
      <c r="S202" s="55"/>
      <c r="T202" s="55"/>
      <c r="U202" s="55"/>
      <c r="V202" s="55"/>
      <c r="W202" s="55"/>
      <c r="X202" s="55"/>
      <c r="Y202" s="55"/>
      <c r="Z202" s="55"/>
      <c r="AA202" s="55"/>
      <c r="AB202" s="55"/>
      <c r="AC202" s="55"/>
      <c r="AD202" s="55"/>
      <c r="AE202" s="55"/>
      <c r="AF202" s="55"/>
      <c r="AG202" s="55"/>
      <c r="AH202" s="55"/>
      <c r="AI202" s="55"/>
      <c r="AJ202" s="55"/>
      <c r="AK202" s="55"/>
      <c r="AL202" s="55"/>
      <c r="AM202" s="55"/>
      <c r="AN202" s="55"/>
      <c r="AO202" s="55"/>
      <c r="AP202" s="55"/>
      <c r="AQ202" s="55"/>
      <c r="AR202" s="55"/>
      <c r="AS202" s="55"/>
      <c r="AT202" s="55"/>
      <c r="AU202" s="55"/>
      <c r="AV202" s="55"/>
      <c r="AW202" s="55"/>
      <c r="AX202" s="55"/>
      <c r="AY202" s="55"/>
      <c r="AZ202" s="55"/>
      <c r="BA202" s="55"/>
      <c r="BB202" s="55"/>
      <c r="BC202" s="55"/>
      <c r="BD202" s="55"/>
      <c r="BE202" s="55"/>
      <c r="BF202" s="55"/>
      <c r="BG202" s="55"/>
      <c r="BH202" s="55"/>
    </row>
    <row r="203" spans="1:60" x14ac:dyDescent="0.25">
      <c r="A203" s="55"/>
      <c r="J203" s="55"/>
      <c r="K203" s="55"/>
      <c r="L203" s="55"/>
      <c r="M203" s="55"/>
      <c r="N203" s="55"/>
      <c r="O203" s="55"/>
      <c r="P203" s="55"/>
      <c r="Q203" s="55"/>
      <c r="R203" s="55"/>
      <c r="S203" s="55"/>
      <c r="T203" s="55"/>
      <c r="U203" s="55"/>
      <c r="V203" s="55"/>
      <c r="W203" s="55"/>
      <c r="X203" s="55"/>
      <c r="Y203" s="55"/>
      <c r="Z203" s="55"/>
      <c r="AA203" s="55"/>
      <c r="AB203" s="55"/>
      <c r="AC203" s="55"/>
      <c r="AD203" s="55"/>
      <c r="AE203" s="55"/>
      <c r="AF203" s="55"/>
      <c r="AG203" s="55"/>
      <c r="AH203" s="55"/>
      <c r="AI203" s="55"/>
      <c r="AJ203" s="55"/>
      <c r="AK203" s="55"/>
      <c r="AL203" s="55"/>
      <c r="AM203" s="55"/>
      <c r="AN203" s="55"/>
      <c r="AO203" s="55"/>
      <c r="AP203" s="55"/>
      <c r="AQ203" s="55"/>
      <c r="AR203" s="55"/>
      <c r="AS203" s="55"/>
      <c r="AT203" s="55"/>
      <c r="AU203" s="55"/>
      <c r="AV203" s="55"/>
      <c r="AW203" s="55"/>
      <c r="AX203" s="55"/>
      <c r="AY203" s="55"/>
      <c r="AZ203" s="55"/>
      <c r="BA203" s="55"/>
      <c r="BB203" s="55"/>
      <c r="BC203" s="55"/>
      <c r="BD203" s="55"/>
      <c r="BE203" s="55"/>
      <c r="BF203" s="55"/>
      <c r="BG203" s="55"/>
      <c r="BH203" s="55"/>
    </row>
    <row r="204" spans="1:60" x14ac:dyDescent="0.25">
      <c r="A204" s="55"/>
      <c r="J204" s="55"/>
      <c r="K204" s="55"/>
      <c r="L204" s="55"/>
      <c r="M204" s="55"/>
      <c r="N204" s="55"/>
      <c r="O204" s="55"/>
      <c r="P204" s="55"/>
      <c r="Q204" s="55"/>
      <c r="R204" s="55"/>
      <c r="S204" s="55"/>
      <c r="T204" s="55"/>
      <c r="U204" s="55"/>
      <c r="V204" s="55"/>
      <c r="W204" s="55"/>
      <c r="X204" s="55"/>
      <c r="Y204" s="55"/>
      <c r="Z204" s="55"/>
      <c r="AA204" s="55"/>
      <c r="AB204" s="55"/>
      <c r="AC204" s="55"/>
      <c r="AD204" s="55"/>
      <c r="AE204" s="55"/>
      <c r="AF204" s="55"/>
      <c r="AG204" s="55"/>
      <c r="AH204" s="55"/>
      <c r="AI204" s="55"/>
      <c r="AJ204" s="55"/>
      <c r="AK204" s="55"/>
      <c r="AL204" s="55"/>
      <c r="AM204" s="55"/>
      <c r="AN204" s="55"/>
      <c r="AO204" s="55"/>
      <c r="AP204" s="55"/>
      <c r="AQ204" s="55"/>
      <c r="AR204" s="55"/>
      <c r="AS204" s="55"/>
      <c r="AT204" s="55"/>
      <c r="AU204" s="55"/>
      <c r="AV204" s="55"/>
      <c r="AW204" s="55"/>
      <c r="AX204" s="55"/>
      <c r="AY204" s="55"/>
      <c r="AZ204" s="55"/>
      <c r="BA204" s="55"/>
      <c r="BB204" s="55"/>
      <c r="BC204" s="55"/>
      <c r="BD204" s="55"/>
      <c r="BE204" s="55"/>
      <c r="BF204" s="55"/>
      <c r="BG204" s="55"/>
      <c r="BH204" s="55"/>
    </row>
    <row r="205" spans="1:60" x14ac:dyDescent="0.25">
      <c r="A205" s="55"/>
      <c r="J205" s="55"/>
      <c r="K205" s="55"/>
      <c r="L205" s="55"/>
      <c r="M205" s="55"/>
      <c r="N205" s="55"/>
      <c r="O205" s="55"/>
      <c r="P205" s="55"/>
      <c r="Q205" s="55"/>
      <c r="R205" s="55"/>
      <c r="S205" s="55"/>
      <c r="T205" s="55"/>
      <c r="U205" s="55"/>
      <c r="V205" s="55"/>
      <c r="W205" s="55"/>
      <c r="X205" s="55"/>
      <c r="Y205" s="55"/>
      <c r="Z205" s="55"/>
      <c r="AA205" s="55"/>
      <c r="AB205" s="55"/>
      <c r="AC205" s="55"/>
      <c r="AD205" s="55"/>
      <c r="AE205" s="55"/>
      <c r="AF205" s="55"/>
      <c r="AG205" s="55"/>
      <c r="AH205" s="55"/>
      <c r="AI205" s="55"/>
      <c r="AJ205" s="55"/>
      <c r="AK205" s="55"/>
      <c r="AL205" s="55"/>
      <c r="AM205" s="55"/>
      <c r="AN205" s="55"/>
      <c r="AO205" s="55"/>
      <c r="AP205" s="55"/>
      <c r="AQ205" s="55"/>
      <c r="AR205" s="55"/>
      <c r="AS205" s="55"/>
      <c r="AT205" s="55"/>
      <c r="AU205" s="55"/>
      <c r="AV205" s="55"/>
      <c r="AW205" s="55"/>
      <c r="AX205" s="55"/>
      <c r="AY205" s="55"/>
      <c r="AZ205" s="55"/>
      <c r="BA205" s="55"/>
      <c r="BB205" s="55"/>
      <c r="BC205" s="55"/>
      <c r="BD205" s="55"/>
      <c r="BE205" s="55"/>
      <c r="BF205" s="55"/>
      <c r="BG205" s="55"/>
      <c r="BH205" s="55"/>
    </row>
    <row r="206" spans="1:60" x14ac:dyDescent="0.25">
      <c r="A206" s="55"/>
      <c r="J206" s="55"/>
      <c r="K206" s="55"/>
      <c r="L206" s="55"/>
      <c r="M206" s="55"/>
      <c r="N206" s="55"/>
      <c r="O206" s="55"/>
      <c r="P206" s="55"/>
      <c r="Q206" s="55"/>
      <c r="R206" s="55"/>
      <c r="S206" s="55"/>
      <c r="T206" s="55"/>
      <c r="U206" s="55"/>
      <c r="V206" s="55"/>
      <c r="W206" s="55"/>
      <c r="X206" s="55"/>
      <c r="Y206" s="55"/>
      <c r="Z206" s="55"/>
      <c r="AA206" s="55"/>
      <c r="AB206" s="55"/>
      <c r="AC206" s="55"/>
      <c r="AD206" s="55"/>
      <c r="AE206" s="55"/>
      <c r="AF206" s="55"/>
      <c r="AG206" s="55"/>
      <c r="AH206" s="55"/>
      <c r="AI206" s="55"/>
      <c r="AJ206" s="55"/>
      <c r="AK206" s="55"/>
      <c r="AL206" s="55"/>
      <c r="AM206" s="55"/>
      <c r="AN206" s="55"/>
      <c r="AO206" s="55"/>
      <c r="AP206" s="55"/>
      <c r="AQ206" s="55"/>
      <c r="AR206" s="55"/>
      <c r="AS206" s="55"/>
      <c r="AT206" s="55"/>
      <c r="AU206" s="55"/>
      <c r="AV206" s="55"/>
      <c r="AW206" s="55"/>
      <c r="AX206" s="55"/>
      <c r="AY206" s="55"/>
      <c r="AZ206" s="55"/>
      <c r="BA206" s="55"/>
      <c r="BB206" s="55"/>
      <c r="BC206" s="55"/>
      <c r="BD206" s="55"/>
      <c r="BE206" s="55"/>
      <c r="BF206" s="55"/>
      <c r="BG206" s="55"/>
      <c r="BH206" s="55"/>
    </row>
    <row r="207" spans="1:60" x14ac:dyDescent="0.25">
      <c r="A207" s="55"/>
      <c r="J207" s="55"/>
      <c r="K207" s="55"/>
      <c r="L207" s="55"/>
      <c r="M207" s="55"/>
      <c r="N207" s="55"/>
      <c r="O207" s="55"/>
      <c r="P207" s="55"/>
      <c r="Q207" s="55"/>
      <c r="R207" s="55"/>
      <c r="S207" s="55"/>
      <c r="T207" s="55"/>
      <c r="U207" s="55"/>
      <c r="V207" s="55"/>
      <c r="W207" s="55"/>
      <c r="X207" s="55"/>
      <c r="Y207" s="55"/>
      <c r="Z207" s="55"/>
      <c r="AA207" s="55"/>
      <c r="AB207" s="55"/>
      <c r="AC207" s="55"/>
      <c r="AD207" s="55"/>
      <c r="AE207" s="55"/>
      <c r="AF207" s="55"/>
      <c r="AG207" s="55"/>
      <c r="AH207" s="55"/>
      <c r="AI207" s="55"/>
      <c r="AJ207" s="55"/>
      <c r="AK207" s="55"/>
      <c r="AL207" s="55"/>
      <c r="AM207" s="55"/>
      <c r="AN207" s="55"/>
      <c r="AO207" s="55"/>
      <c r="AP207" s="55"/>
      <c r="AQ207" s="55"/>
      <c r="AR207" s="55"/>
      <c r="AS207" s="55"/>
      <c r="AT207" s="55"/>
      <c r="AU207" s="55"/>
      <c r="AV207" s="55"/>
      <c r="AW207" s="55"/>
      <c r="AX207" s="55"/>
      <c r="AY207" s="55"/>
      <c r="AZ207" s="55"/>
      <c r="BA207" s="55"/>
      <c r="BB207" s="55"/>
      <c r="BC207" s="55"/>
      <c r="BD207" s="55"/>
      <c r="BE207" s="55"/>
      <c r="BF207" s="55"/>
      <c r="BG207" s="55"/>
      <c r="BH207" s="55"/>
    </row>
    <row r="208" spans="1:60" x14ac:dyDescent="0.25">
      <c r="A208" s="55"/>
      <c r="J208" s="55"/>
      <c r="K208" s="55"/>
      <c r="L208" s="55"/>
      <c r="M208" s="55"/>
      <c r="N208" s="55"/>
      <c r="O208" s="55"/>
      <c r="P208" s="55"/>
      <c r="Q208" s="55"/>
      <c r="R208" s="55"/>
      <c r="S208" s="55"/>
      <c r="T208" s="55"/>
      <c r="U208" s="55"/>
      <c r="V208" s="55"/>
      <c r="W208" s="55"/>
      <c r="X208" s="55"/>
      <c r="Y208" s="55"/>
      <c r="Z208" s="55"/>
      <c r="AA208" s="55"/>
      <c r="AB208" s="55"/>
      <c r="AC208" s="55"/>
      <c r="AD208" s="55"/>
      <c r="AE208" s="55"/>
      <c r="AF208" s="55"/>
      <c r="AG208" s="55"/>
      <c r="AH208" s="55"/>
      <c r="AI208" s="55"/>
      <c r="AJ208" s="55"/>
      <c r="AK208" s="55"/>
      <c r="AL208" s="55"/>
      <c r="AM208" s="55"/>
      <c r="AN208" s="55"/>
      <c r="AO208" s="55"/>
      <c r="AP208" s="55"/>
      <c r="AQ208" s="55"/>
      <c r="AR208" s="55"/>
      <c r="AS208" s="55"/>
      <c r="AT208" s="55"/>
      <c r="AU208" s="55"/>
      <c r="AV208" s="55"/>
      <c r="AW208" s="55"/>
      <c r="AX208" s="55"/>
      <c r="AY208" s="55"/>
      <c r="AZ208" s="55"/>
      <c r="BA208" s="55"/>
      <c r="BB208" s="55"/>
      <c r="BC208" s="55"/>
      <c r="BD208" s="55"/>
      <c r="BE208" s="55"/>
      <c r="BF208" s="55"/>
      <c r="BG208" s="55"/>
      <c r="BH208" s="55"/>
    </row>
    <row r="209" spans="1:60" x14ac:dyDescent="0.25">
      <c r="A209" s="55"/>
      <c r="J209" s="55"/>
      <c r="K209" s="55"/>
      <c r="L209" s="55"/>
      <c r="M209" s="55"/>
      <c r="N209" s="55"/>
      <c r="O209" s="55"/>
      <c r="P209" s="55"/>
      <c r="Q209" s="55"/>
      <c r="R209" s="55"/>
      <c r="S209" s="55"/>
      <c r="T209" s="55"/>
      <c r="U209" s="55"/>
      <c r="V209" s="55"/>
      <c r="W209" s="55"/>
      <c r="X209" s="55"/>
      <c r="Y209" s="55"/>
      <c r="Z209" s="55"/>
      <c r="AA209" s="55"/>
      <c r="AB209" s="55"/>
      <c r="AC209" s="55"/>
      <c r="AD209" s="55"/>
      <c r="AE209" s="55"/>
      <c r="AF209" s="55"/>
      <c r="AG209" s="55"/>
      <c r="AH209" s="55"/>
      <c r="AI209" s="55"/>
      <c r="AJ209" s="55"/>
      <c r="AK209" s="55"/>
      <c r="AL209" s="55"/>
      <c r="AM209" s="55"/>
      <c r="AN209" s="55"/>
      <c r="AO209" s="55"/>
      <c r="AP209" s="55"/>
      <c r="AQ209" s="55"/>
      <c r="AR209" s="55"/>
      <c r="AS209" s="55"/>
      <c r="AT209" s="55"/>
      <c r="AU209" s="55"/>
      <c r="AV209" s="55"/>
      <c r="AW209" s="55"/>
      <c r="AX209" s="55"/>
      <c r="AY209" s="55"/>
      <c r="AZ209" s="55"/>
      <c r="BA209" s="55"/>
      <c r="BB209" s="55"/>
      <c r="BC209" s="55"/>
      <c r="BD209" s="55"/>
      <c r="BE209" s="55"/>
      <c r="BF209" s="55"/>
      <c r="BG209" s="55"/>
      <c r="BH209" s="55"/>
    </row>
    <row r="210" spans="1:60" x14ac:dyDescent="0.25">
      <c r="A210" s="55"/>
      <c r="J210" s="55"/>
      <c r="K210" s="55"/>
      <c r="L210" s="55"/>
      <c r="M210" s="55"/>
      <c r="N210" s="55"/>
      <c r="O210" s="55"/>
      <c r="P210" s="55"/>
      <c r="Q210" s="55"/>
      <c r="R210" s="55"/>
      <c r="S210" s="55"/>
      <c r="T210" s="55"/>
      <c r="U210" s="55"/>
      <c r="V210" s="55"/>
      <c r="W210" s="55"/>
      <c r="X210" s="55"/>
      <c r="Y210" s="55"/>
      <c r="Z210" s="55"/>
      <c r="AA210" s="55"/>
      <c r="AB210" s="55"/>
      <c r="AC210" s="55"/>
      <c r="AD210" s="55"/>
      <c r="AE210" s="55"/>
      <c r="AF210" s="55"/>
      <c r="AG210" s="55"/>
      <c r="AH210" s="55"/>
      <c r="AI210" s="55"/>
      <c r="AJ210" s="55"/>
      <c r="AK210" s="55"/>
      <c r="AL210" s="55"/>
      <c r="AM210" s="55"/>
      <c r="AN210" s="55"/>
      <c r="AO210" s="55"/>
      <c r="AP210" s="55"/>
      <c r="AQ210" s="55"/>
      <c r="AR210" s="55"/>
      <c r="AS210" s="55"/>
      <c r="AT210" s="55"/>
      <c r="AU210" s="55"/>
      <c r="AV210" s="55"/>
      <c r="AW210" s="55"/>
      <c r="AX210" s="55"/>
      <c r="AY210" s="55"/>
      <c r="AZ210" s="55"/>
      <c r="BA210" s="55"/>
      <c r="BB210" s="55"/>
      <c r="BC210" s="55"/>
      <c r="BD210" s="55"/>
      <c r="BE210" s="55"/>
      <c r="BF210" s="55"/>
      <c r="BG210" s="55"/>
      <c r="BH210" s="55"/>
    </row>
    <row r="211" spans="1:60" x14ac:dyDescent="0.25">
      <c r="A211" s="55"/>
      <c r="J211" s="55"/>
      <c r="K211" s="55"/>
      <c r="L211" s="55"/>
      <c r="M211" s="55"/>
      <c r="N211" s="55"/>
      <c r="O211" s="55"/>
      <c r="P211" s="55"/>
      <c r="Q211" s="55"/>
      <c r="R211" s="55"/>
      <c r="S211" s="55"/>
      <c r="T211" s="55"/>
      <c r="U211" s="55"/>
      <c r="V211" s="55"/>
      <c r="W211" s="55"/>
      <c r="X211" s="55"/>
      <c r="Y211" s="55"/>
      <c r="Z211" s="55"/>
      <c r="AA211" s="55"/>
      <c r="AB211" s="55"/>
      <c r="AC211" s="55"/>
      <c r="AD211" s="55"/>
      <c r="AE211" s="55"/>
      <c r="AF211" s="55"/>
      <c r="AG211" s="55"/>
      <c r="AH211" s="55"/>
      <c r="AI211" s="55"/>
      <c r="AJ211" s="55"/>
      <c r="AK211" s="55"/>
      <c r="AL211" s="55"/>
      <c r="AM211" s="55"/>
      <c r="AN211" s="55"/>
      <c r="AO211" s="55"/>
      <c r="AP211" s="55"/>
      <c r="AQ211" s="55"/>
      <c r="AR211" s="55"/>
      <c r="AS211" s="55"/>
      <c r="AT211" s="55"/>
      <c r="AU211" s="55"/>
      <c r="AV211" s="55"/>
      <c r="AW211" s="55"/>
      <c r="AX211" s="55"/>
      <c r="AY211" s="55"/>
      <c r="AZ211" s="55"/>
      <c r="BA211" s="55"/>
      <c r="BB211" s="55"/>
      <c r="BC211" s="55"/>
      <c r="BD211" s="55"/>
      <c r="BE211" s="55"/>
      <c r="BF211" s="55"/>
      <c r="BG211" s="55"/>
      <c r="BH211" s="55"/>
    </row>
    <row r="212" spans="1:60" x14ac:dyDescent="0.25">
      <c r="A212" s="55"/>
      <c r="J212" s="55"/>
      <c r="K212" s="55"/>
      <c r="L212" s="55"/>
      <c r="M212" s="55"/>
      <c r="N212" s="55"/>
      <c r="O212" s="55"/>
      <c r="P212" s="55"/>
      <c r="Q212" s="55"/>
      <c r="R212" s="55"/>
      <c r="S212" s="55"/>
      <c r="T212" s="55"/>
      <c r="U212" s="55"/>
      <c r="V212" s="55"/>
      <c r="W212" s="55"/>
      <c r="X212" s="55"/>
      <c r="Y212" s="55"/>
      <c r="Z212" s="55"/>
      <c r="AA212" s="55"/>
      <c r="AB212" s="55"/>
      <c r="AC212" s="55"/>
      <c r="AD212" s="55"/>
      <c r="AE212" s="55"/>
      <c r="AF212" s="55"/>
      <c r="AG212" s="55"/>
      <c r="AH212" s="55"/>
      <c r="AI212" s="55"/>
      <c r="AJ212" s="55"/>
      <c r="AK212" s="55"/>
      <c r="AL212" s="55"/>
      <c r="AM212" s="55"/>
      <c r="AN212" s="55"/>
      <c r="AO212" s="55"/>
      <c r="AP212" s="55"/>
      <c r="AQ212" s="55"/>
      <c r="AR212" s="55"/>
      <c r="AS212" s="55"/>
      <c r="AT212" s="55"/>
      <c r="AU212" s="55"/>
      <c r="AV212" s="55"/>
      <c r="AW212" s="55"/>
      <c r="AX212" s="55"/>
      <c r="AY212" s="55"/>
      <c r="AZ212" s="55"/>
      <c r="BA212" s="55"/>
      <c r="BB212" s="55"/>
      <c r="BC212" s="55"/>
      <c r="BD212" s="55"/>
      <c r="BE212" s="55"/>
      <c r="BF212" s="55"/>
      <c r="BG212" s="55"/>
      <c r="BH212" s="55"/>
    </row>
    <row r="213" spans="1:60" x14ac:dyDescent="0.25">
      <c r="A213" s="55"/>
      <c r="J213" s="55"/>
      <c r="K213" s="55"/>
      <c r="L213" s="55"/>
      <c r="M213" s="55"/>
      <c r="N213" s="55"/>
      <c r="O213" s="55"/>
      <c r="P213" s="55"/>
      <c r="Q213" s="55"/>
      <c r="R213" s="55"/>
      <c r="S213" s="55"/>
      <c r="T213" s="55"/>
      <c r="U213" s="55"/>
      <c r="V213" s="55"/>
      <c r="W213" s="55"/>
      <c r="X213" s="55"/>
      <c r="Y213" s="55"/>
      <c r="Z213" s="55"/>
      <c r="AA213" s="55"/>
      <c r="AB213" s="55"/>
      <c r="AC213" s="55"/>
      <c r="AD213" s="55"/>
      <c r="AE213" s="55"/>
      <c r="AF213" s="55"/>
      <c r="AG213" s="55"/>
      <c r="AH213" s="55"/>
      <c r="AI213" s="55"/>
      <c r="AJ213" s="55"/>
      <c r="AK213" s="55"/>
      <c r="AL213" s="55"/>
      <c r="AM213" s="55"/>
      <c r="AN213" s="55"/>
      <c r="AO213" s="55"/>
      <c r="AP213" s="55"/>
      <c r="AQ213" s="55"/>
      <c r="AR213" s="55"/>
      <c r="AS213" s="55"/>
      <c r="AT213" s="55"/>
      <c r="AU213" s="55"/>
      <c r="AV213" s="55"/>
      <c r="AW213" s="55"/>
      <c r="AX213" s="55"/>
      <c r="AY213" s="55"/>
      <c r="AZ213" s="55"/>
      <c r="BA213" s="55"/>
      <c r="BB213" s="55"/>
      <c r="BC213" s="55"/>
      <c r="BD213" s="55"/>
      <c r="BE213" s="55"/>
      <c r="BF213" s="55"/>
      <c r="BG213" s="55"/>
      <c r="BH213" s="55"/>
    </row>
    <row r="214" spans="1:60" x14ac:dyDescent="0.25">
      <c r="A214" s="55"/>
      <c r="J214" s="55"/>
      <c r="K214" s="55"/>
      <c r="L214" s="55"/>
      <c r="M214" s="55"/>
      <c r="N214" s="55"/>
      <c r="O214" s="55"/>
      <c r="P214" s="55"/>
      <c r="Q214" s="55"/>
      <c r="R214" s="55"/>
      <c r="S214" s="55"/>
      <c r="T214" s="55"/>
      <c r="U214" s="55"/>
      <c r="V214" s="55"/>
      <c r="W214" s="55"/>
      <c r="X214" s="55"/>
      <c r="Y214" s="55"/>
      <c r="Z214" s="55"/>
      <c r="AA214" s="55"/>
      <c r="AB214" s="55"/>
      <c r="AC214" s="55"/>
      <c r="AD214" s="55"/>
      <c r="AE214" s="55"/>
      <c r="AF214" s="55"/>
      <c r="AG214" s="55"/>
      <c r="AH214" s="55"/>
      <c r="AI214" s="55"/>
      <c r="AJ214" s="55"/>
      <c r="AK214" s="55"/>
      <c r="AL214" s="55"/>
      <c r="AM214" s="55"/>
      <c r="AN214" s="55"/>
      <c r="AO214" s="55"/>
      <c r="AP214" s="55"/>
      <c r="AQ214" s="55"/>
      <c r="AR214" s="55"/>
      <c r="AS214" s="55"/>
      <c r="AT214" s="55"/>
      <c r="AU214" s="55"/>
      <c r="AV214" s="55"/>
      <c r="AW214" s="55"/>
      <c r="AX214" s="55"/>
      <c r="AY214" s="55"/>
      <c r="AZ214" s="55"/>
      <c r="BA214" s="55"/>
      <c r="BB214" s="55"/>
      <c r="BC214" s="55"/>
      <c r="BD214" s="55"/>
      <c r="BE214" s="55"/>
      <c r="BF214" s="55"/>
      <c r="BG214" s="55"/>
      <c r="BH214" s="55"/>
    </row>
    <row r="215" spans="1:60" x14ac:dyDescent="0.25">
      <c r="A215" s="55"/>
      <c r="J215" s="55"/>
      <c r="K215" s="55"/>
      <c r="L215" s="55"/>
      <c r="M215" s="55"/>
      <c r="N215" s="55"/>
      <c r="O215" s="55"/>
      <c r="P215" s="55"/>
      <c r="Q215" s="55"/>
      <c r="R215" s="55"/>
      <c r="S215" s="55"/>
      <c r="T215" s="55"/>
      <c r="U215" s="55"/>
      <c r="V215" s="55"/>
      <c r="W215" s="55"/>
      <c r="X215" s="55"/>
      <c r="Y215" s="55"/>
      <c r="Z215" s="55"/>
      <c r="AA215" s="55"/>
      <c r="AB215" s="55"/>
      <c r="AC215" s="55"/>
      <c r="AD215" s="55"/>
      <c r="AE215" s="55"/>
      <c r="AF215" s="55"/>
      <c r="AG215" s="55"/>
      <c r="AH215" s="55"/>
      <c r="AI215" s="55"/>
      <c r="AJ215" s="55"/>
      <c r="AK215" s="55"/>
      <c r="AL215" s="55"/>
      <c r="AM215" s="55"/>
      <c r="AN215" s="55"/>
      <c r="AO215" s="55"/>
      <c r="AP215" s="55"/>
      <c r="AQ215" s="55"/>
      <c r="AR215" s="55"/>
      <c r="AS215" s="55"/>
      <c r="AT215" s="55"/>
      <c r="AU215" s="55"/>
      <c r="AV215" s="55"/>
      <c r="AW215" s="55"/>
      <c r="AX215" s="55"/>
      <c r="AY215" s="55"/>
      <c r="AZ215" s="55"/>
      <c r="BA215" s="55"/>
      <c r="BB215" s="55"/>
      <c r="BC215" s="55"/>
      <c r="BD215" s="55"/>
      <c r="BE215" s="55"/>
      <c r="BF215" s="55"/>
      <c r="BG215" s="55"/>
      <c r="BH215" s="55"/>
    </row>
    <row r="216" spans="1:60" x14ac:dyDescent="0.25">
      <c r="A216" s="55"/>
      <c r="J216" s="55"/>
      <c r="K216" s="55"/>
      <c r="L216" s="55"/>
      <c r="M216" s="55"/>
      <c r="N216" s="55"/>
      <c r="O216" s="55"/>
      <c r="P216" s="55"/>
      <c r="Q216" s="55"/>
      <c r="R216" s="55"/>
      <c r="S216" s="55"/>
      <c r="T216" s="55"/>
      <c r="U216" s="55"/>
      <c r="V216" s="55"/>
      <c r="W216" s="55"/>
      <c r="X216" s="55"/>
      <c r="Y216" s="55"/>
      <c r="Z216" s="55"/>
      <c r="AA216" s="55"/>
      <c r="AB216" s="55"/>
      <c r="AC216" s="55"/>
      <c r="AD216" s="55"/>
      <c r="AE216" s="55"/>
      <c r="AF216" s="55"/>
      <c r="AG216" s="55"/>
      <c r="AH216" s="55"/>
      <c r="AI216" s="55"/>
      <c r="AJ216" s="55"/>
      <c r="AK216" s="55"/>
      <c r="AL216" s="55"/>
      <c r="AM216" s="55"/>
      <c r="AN216" s="55"/>
      <c r="AO216" s="55"/>
      <c r="AP216" s="55"/>
      <c r="AQ216" s="55"/>
      <c r="AR216" s="55"/>
      <c r="AS216" s="55"/>
      <c r="AT216" s="55"/>
      <c r="AU216" s="55"/>
      <c r="AV216" s="55"/>
      <c r="AW216" s="55"/>
      <c r="AX216" s="55"/>
      <c r="AY216" s="55"/>
      <c r="AZ216" s="55"/>
      <c r="BA216" s="55"/>
      <c r="BB216" s="55"/>
      <c r="BC216" s="55"/>
      <c r="BD216" s="55"/>
      <c r="BE216" s="55"/>
      <c r="BF216" s="55"/>
      <c r="BG216" s="55"/>
      <c r="BH216" s="55"/>
    </row>
    <row r="217" spans="1:60" x14ac:dyDescent="0.25">
      <c r="A217" s="55"/>
      <c r="J217" s="55"/>
      <c r="K217" s="55"/>
      <c r="L217" s="55"/>
      <c r="M217" s="55"/>
      <c r="N217" s="55"/>
      <c r="O217" s="55"/>
      <c r="P217" s="55"/>
      <c r="Q217" s="55"/>
      <c r="R217" s="55"/>
      <c r="S217" s="55"/>
      <c r="T217" s="55"/>
      <c r="U217" s="55"/>
      <c r="V217" s="55"/>
      <c r="W217" s="55"/>
      <c r="X217" s="55"/>
      <c r="Y217" s="55"/>
      <c r="Z217" s="55"/>
      <c r="AA217" s="55"/>
      <c r="AB217" s="55"/>
      <c r="AC217" s="55"/>
      <c r="AD217" s="55"/>
      <c r="AE217" s="55"/>
      <c r="AF217" s="55"/>
      <c r="AG217" s="55"/>
      <c r="AH217" s="55"/>
      <c r="AI217" s="55"/>
      <c r="AJ217" s="55"/>
      <c r="AK217" s="55"/>
      <c r="AL217" s="55"/>
      <c r="AM217" s="55"/>
      <c r="AN217" s="55"/>
      <c r="AO217" s="55"/>
      <c r="AP217" s="55"/>
      <c r="AQ217" s="55"/>
      <c r="AR217" s="55"/>
      <c r="AS217" s="55"/>
      <c r="AT217" s="55"/>
      <c r="AU217" s="55"/>
      <c r="AV217" s="55"/>
      <c r="AW217" s="55"/>
      <c r="AX217" s="55"/>
      <c r="AY217" s="55"/>
      <c r="AZ217" s="55"/>
      <c r="BA217" s="55"/>
      <c r="BB217" s="55"/>
      <c r="BC217" s="55"/>
      <c r="BD217" s="55"/>
      <c r="BE217" s="55"/>
      <c r="BF217" s="55"/>
      <c r="BG217" s="55"/>
      <c r="BH217" s="55"/>
    </row>
    <row r="218" spans="1:60" x14ac:dyDescent="0.25">
      <c r="A218" s="55"/>
      <c r="J218" s="55"/>
      <c r="K218" s="55"/>
      <c r="L218" s="55"/>
      <c r="M218" s="55"/>
      <c r="N218" s="55"/>
      <c r="O218" s="55"/>
      <c r="P218" s="55"/>
      <c r="Q218" s="55"/>
      <c r="R218" s="55"/>
      <c r="S218" s="55"/>
      <c r="T218" s="55"/>
      <c r="U218" s="55"/>
      <c r="V218" s="55"/>
      <c r="W218" s="55"/>
      <c r="X218" s="55"/>
      <c r="Y218" s="55"/>
      <c r="Z218" s="55"/>
      <c r="AA218" s="55"/>
      <c r="AB218" s="55"/>
      <c r="AC218" s="55"/>
      <c r="AD218" s="55"/>
      <c r="AE218" s="55"/>
      <c r="AF218" s="55"/>
      <c r="AG218" s="55"/>
      <c r="AH218" s="55"/>
      <c r="AI218" s="55"/>
      <c r="AJ218" s="55"/>
      <c r="AK218" s="55"/>
      <c r="AL218" s="55"/>
      <c r="AM218" s="55"/>
      <c r="AN218" s="55"/>
      <c r="AO218" s="55"/>
      <c r="AP218" s="55"/>
      <c r="AQ218" s="55"/>
      <c r="AR218" s="55"/>
      <c r="AS218" s="55"/>
      <c r="AT218" s="55"/>
      <c r="AU218" s="55"/>
      <c r="AV218" s="55"/>
      <c r="AW218" s="55"/>
      <c r="AX218" s="55"/>
      <c r="AY218" s="55"/>
      <c r="AZ218" s="55"/>
      <c r="BA218" s="55"/>
      <c r="BB218" s="55"/>
      <c r="BC218" s="55"/>
      <c r="BD218" s="55"/>
      <c r="BE218" s="55"/>
      <c r="BF218" s="55"/>
      <c r="BG218" s="55"/>
      <c r="BH218" s="55"/>
    </row>
    <row r="219" spans="1:60" x14ac:dyDescent="0.25">
      <c r="A219" s="55"/>
      <c r="J219" s="55"/>
      <c r="K219" s="55"/>
      <c r="L219" s="55"/>
      <c r="M219" s="55"/>
      <c r="N219" s="55"/>
      <c r="O219" s="55"/>
      <c r="P219" s="55"/>
      <c r="Q219" s="55"/>
      <c r="R219" s="55"/>
      <c r="S219" s="55"/>
      <c r="T219" s="55"/>
      <c r="U219" s="55"/>
      <c r="V219" s="55"/>
      <c r="W219" s="55"/>
      <c r="X219" s="55"/>
      <c r="Y219" s="55"/>
      <c r="Z219" s="55"/>
      <c r="AA219" s="55"/>
      <c r="AB219" s="55"/>
      <c r="AC219" s="55"/>
      <c r="AD219" s="55"/>
      <c r="AE219" s="55"/>
      <c r="AF219" s="55"/>
      <c r="AG219" s="55"/>
      <c r="AH219" s="55"/>
      <c r="AI219" s="55"/>
      <c r="AJ219" s="55"/>
      <c r="AK219" s="55"/>
      <c r="AL219" s="55"/>
      <c r="AM219" s="55"/>
      <c r="AN219" s="55"/>
      <c r="AO219" s="55"/>
      <c r="AP219" s="55"/>
      <c r="AQ219" s="55"/>
      <c r="AR219" s="55"/>
      <c r="AS219" s="55"/>
      <c r="AT219" s="55"/>
      <c r="AU219" s="55"/>
      <c r="AV219" s="55"/>
      <c r="AW219" s="55"/>
      <c r="AX219" s="55"/>
      <c r="AY219" s="55"/>
      <c r="AZ219" s="55"/>
      <c r="BA219" s="55"/>
      <c r="BB219" s="55"/>
      <c r="BC219" s="55"/>
      <c r="BD219" s="55"/>
      <c r="BE219" s="55"/>
      <c r="BF219" s="55"/>
      <c r="BG219" s="55"/>
      <c r="BH219" s="55"/>
    </row>
    <row r="220" spans="1:60" x14ac:dyDescent="0.25">
      <c r="A220" s="55"/>
      <c r="J220" s="55"/>
      <c r="K220" s="55"/>
      <c r="L220" s="55"/>
      <c r="M220" s="55"/>
      <c r="N220" s="55"/>
      <c r="O220" s="55"/>
      <c r="P220" s="55"/>
      <c r="Q220" s="55"/>
      <c r="R220" s="55"/>
      <c r="S220" s="55"/>
      <c r="T220" s="55"/>
      <c r="U220" s="55"/>
      <c r="V220" s="55"/>
      <c r="W220" s="55"/>
      <c r="X220" s="55"/>
      <c r="Y220" s="55"/>
      <c r="Z220" s="55"/>
      <c r="AA220" s="55"/>
      <c r="AB220" s="55"/>
      <c r="AC220" s="55"/>
      <c r="AD220" s="55"/>
      <c r="AE220" s="55"/>
      <c r="AF220" s="55"/>
      <c r="AG220" s="55"/>
      <c r="AH220" s="55"/>
      <c r="AI220" s="55"/>
      <c r="AJ220" s="55"/>
      <c r="AK220" s="55"/>
      <c r="AL220" s="55"/>
      <c r="AM220" s="55"/>
      <c r="AN220" s="55"/>
      <c r="AO220" s="55"/>
      <c r="AP220" s="55"/>
      <c r="AQ220" s="55"/>
      <c r="AR220" s="55"/>
      <c r="AS220" s="55"/>
      <c r="AT220" s="55"/>
      <c r="AU220" s="55"/>
      <c r="AV220" s="55"/>
      <c r="AW220" s="55"/>
      <c r="AX220" s="55"/>
      <c r="AY220" s="55"/>
      <c r="AZ220" s="55"/>
      <c r="BA220" s="55"/>
      <c r="BB220" s="55"/>
      <c r="BC220" s="55"/>
      <c r="BD220" s="55"/>
      <c r="BE220" s="55"/>
      <c r="BF220" s="55"/>
      <c r="BG220" s="55"/>
      <c r="BH220" s="55"/>
    </row>
    <row r="221" spans="1:60" x14ac:dyDescent="0.25">
      <c r="A221" s="55"/>
      <c r="J221" s="55"/>
      <c r="K221" s="55"/>
      <c r="L221" s="55"/>
      <c r="M221" s="55"/>
      <c r="N221" s="55"/>
      <c r="O221" s="55"/>
      <c r="P221" s="55"/>
      <c r="Q221" s="55"/>
      <c r="R221" s="55"/>
      <c r="S221" s="55"/>
      <c r="T221" s="55"/>
      <c r="U221" s="55"/>
      <c r="V221" s="55"/>
      <c r="W221" s="55"/>
      <c r="X221" s="55"/>
      <c r="Y221" s="55"/>
      <c r="Z221" s="55"/>
      <c r="AA221" s="55"/>
      <c r="AB221" s="55"/>
      <c r="AC221" s="55"/>
      <c r="AD221" s="55"/>
      <c r="AE221" s="55"/>
      <c r="AF221" s="55"/>
      <c r="AG221" s="55"/>
      <c r="AH221" s="55"/>
      <c r="AI221" s="55"/>
      <c r="AJ221" s="55"/>
      <c r="AK221" s="55"/>
      <c r="AL221" s="55"/>
      <c r="AM221" s="55"/>
      <c r="AN221" s="55"/>
      <c r="AO221" s="55"/>
      <c r="AP221" s="55"/>
      <c r="AQ221" s="55"/>
      <c r="AR221" s="55"/>
      <c r="AS221" s="55"/>
      <c r="AT221" s="55"/>
      <c r="AU221" s="55"/>
      <c r="AV221" s="55"/>
      <c r="AW221" s="55"/>
      <c r="AX221" s="55"/>
      <c r="AY221" s="55"/>
      <c r="AZ221" s="55"/>
      <c r="BA221" s="55"/>
      <c r="BB221" s="55"/>
      <c r="BC221" s="55"/>
      <c r="BD221" s="55"/>
      <c r="BE221" s="55"/>
      <c r="BF221" s="55"/>
      <c r="BG221" s="55"/>
      <c r="BH221" s="55"/>
    </row>
    <row r="222" spans="1:60" x14ac:dyDescent="0.25">
      <c r="A222" s="55"/>
      <c r="J222" s="55"/>
      <c r="K222" s="55"/>
      <c r="L222" s="55"/>
      <c r="M222" s="55"/>
      <c r="N222" s="55"/>
      <c r="O222" s="55"/>
      <c r="P222" s="55"/>
      <c r="Q222" s="55"/>
      <c r="R222" s="55"/>
      <c r="S222" s="55"/>
      <c r="T222" s="55"/>
      <c r="U222" s="55"/>
      <c r="V222" s="55"/>
      <c r="W222" s="55"/>
      <c r="X222" s="55"/>
      <c r="Y222" s="55"/>
      <c r="Z222" s="55"/>
      <c r="AA222" s="55"/>
      <c r="AB222" s="55"/>
      <c r="AC222" s="55"/>
      <c r="AD222" s="55"/>
      <c r="AE222" s="55"/>
      <c r="AF222" s="55"/>
      <c r="AG222" s="55"/>
      <c r="AH222" s="55"/>
      <c r="AI222" s="55"/>
      <c r="AJ222" s="55"/>
      <c r="AK222" s="55"/>
      <c r="AL222" s="55"/>
      <c r="AM222" s="55"/>
      <c r="AN222" s="55"/>
      <c r="AO222" s="55"/>
      <c r="AP222" s="55"/>
      <c r="AQ222" s="55"/>
      <c r="AR222" s="55"/>
      <c r="AS222" s="55"/>
      <c r="AT222" s="55"/>
      <c r="AU222" s="55"/>
      <c r="AV222" s="55"/>
      <c r="AW222" s="55"/>
      <c r="AX222" s="55"/>
      <c r="AY222" s="55"/>
      <c r="AZ222" s="55"/>
      <c r="BA222" s="55"/>
      <c r="BB222" s="55"/>
      <c r="BC222" s="55"/>
      <c r="BD222" s="55"/>
      <c r="BE222" s="55"/>
      <c r="BF222" s="55"/>
      <c r="BG222" s="55"/>
      <c r="BH222" s="55"/>
    </row>
    <row r="223" spans="1:60" x14ac:dyDescent="0.25">
      <c r="A223" s="55"/>
      <c r="J223" s="55"/>
      <c r="K223" s="55"/>
      <c r="L223" s="55"/>
      <c r="M223" s="55"/>
      <c r="N223" s="55"/>
      <c r="O223" s="55"/>
      <c r="P223" s="55"/>
      <c r="Q223" s="55"/>
      <c r="R223" s="55"/>
      <c r="S223" s="55"/>
      <c r="T223" s="55"/>
      <c r="U223" s="55"/>
      <c r="V223" s="55"/>
      <c r="W223" s="55"/>
      <c r="X223" s="55"/>
      <c r="Y223" s="55"/>
      <c r="Z223" s="55"/>
      <c r="AA223" s="55"/>
      <c r="AB223" s="55"/>
      <c r="AC223" s="55"/>
      <c r="AD223" s="55"/>
      <c r="AE223" s="55"/>
      <c r="AF223" s="55"/>
      <c r="AG223" s="55"/>
      <c r="AH223" s="55"/>
      <c r="AI223" s="55"/>
      <c r="AJ223" s="55"/>
      <c r="AK223" s="55"/>
      <c r="AL223" s="55"/>
      <c r="AM223" s="55"/>
      <c r="AN223" s="55"/>
      <c r="AO223" s="55"/>
      <c r="AP223" s="55"/>
      <c r="AQ223" s="55"/>
      <c r="AR223" s="55"/>
      <c r="AS223" s="55"/>
      <c r="AT223" s="55"/>
      <c r="AU223" s="55"/>
      <c r="AV223" s="55"/>
      <c r="AW223" s="55"/>
      <c r="AX223" s="55"/>
      <c r="AY223" s="55"/>
      <c r="AZ223" s="55"/>
      <c r="BA223" s="55"/>
      <c r="BB223" s="55"/>
      <c r="BC223" s="55"/>
      <c r="BD223" s="55"/>
      <c r="BE223" s="55"/>
      <c r="BF223" s="55"/>
      <c r="BG223" s="55"/>
      <c r="BH223" s="55"/>
    </row>
    <row r="224" spans="1:60" x14ac:dyDescent="0.25">
      <c r="A224" s="55"/>
      <c r="J224" s="55"/>
      <c r="K224" s="55"/>
      <c r="L224" s="55"/>
      <c r="M224" s="55"/>
      <c r="N224" s="55"/>
      <c r="O224" s="55"/>
      <c r="P224" s="55"/>
      <c r="Q224" s="55"/>
      <c r="R224" s="55"/>
      <c r="S224" s="55"/>
      <c r="T224" s="55"/>
      <c r="U224" s="55"/>
      <c r="V224" s="55"/>
      <c r="W224" s="55"/>
      <c r="X224" s="55"/>
      <c r="Y224" s="55"/>
      <c r="Z224" s="55"/>
      <c r="AA224" s="55"/>
      <c r="AB224" s="55"/>
      <c r="AC224" s="55"/>
      <c r="AD224" s="55"/>
      <c r="AE224" s="55"/>
      <c r="AF224" s="55"/>
      <c r="AG224" s="55"/>
      <c r="AH224" s="55"/>
      <c r="AI224" s="55"/>
      <c r="AJ224" s="55"/>
      <c r="AK224" s="55"/>
      <c r="AL224" s="55"/>
      <c r="AM224" s="55"/>
      <c r="AN224" s="55"/>
      <c r="AO224" s="55"/>
      <c r="AP224" s="55"/>
      <c r="AQ224" s="55"/>
      <c r="AR224" s="55"/>
      <c r="AS224" s="55"/>
      <c r="AT224" s="55"/>
      <c r="AU224" s="55"/>
      <c r="AV224" s="55"/>
      <c r="AW224" s="55"/>
      <c r="AX224" s="55"/>
      <c r="AY224" s="55"/>
      <c r="AZ224" s="55"/>
      <c r="BA224" s="55"/>
      <c r="BB224" s="55"/>
      <c r="BC224" s="55"/>
      <c r="BD224" s="55"/>
      <c r="BE224" s="55"/>
      <c r="BF224" s="55"/>
      <c r="BG224" s="55"/>
      <c r="BH224" s="55"/>
    </row>
    <row r="225" spans="1:60" x14ac:dyDescent="0.25">
      <c r="A225" s="55"/>
      <c r="J225" s="55"/>
      <c r="K225" s="55"/>
      <c r="L225" s="55"/>
      <c r="M225" s="55"/>
      <c r="N225" s="55"/>
      <c r="O225" s="55"/>
      <c r="P225" s="55"/>
      <c r="Q225" s="55"/>
      <c r="R225" s="55"/>
      <c r="S225" s="55"/>
      <c r="T225" s="55"/>
      <c r="U225" s="55"/>
      <c r="V225" s="55"/>
      <c r="W225" s="55"/>
      <c r="X225" s="55"/>
      <c r="Y225" s="55"/>
      <c r="Z225" s="55"/>
      <c r="AA225" s="55"/>
      <c r="AB225" s="55"/>
      <c r="AC225" s="55"/>
      <c r="AD225" s="55"/>
      <c r="AE225" s="55"/>
      <c r="AF225" s="55"/>
      <c r="AG225" s="55"/>
      <c r="AH225" s="55"/>
      <c r="AI225" s="55"/>
      <c r="AJ225" s="55"/>
      <c r="AK225" s="55"/>
      <c r="AL225" s="55"/>
      <c r="AM225" s="55"/>
      <c r="AN225" s="55"/>
      <c r="AO225" s="55"/>
      <c r="AP225" s="55"/>
      <c r="AQ225" s="55"/>
      <c r="AR225" s="55"/>
      <c r="AS225" s="55"/>
      <c r="AT225" s="55"/>
      <c r="AU225" s="55"/>
      <c r="AV225" s="55"/>
      <c r="AW225" s="55"/>
      <c r="AX225" s="55"/>
      <c r="AY225" s="55"/>
      <c r="AZ225" s="55"/>
      <c r="BA225" s="55"/>
      <c r="BB225" s="55"/>
      <c r="BC225" s="55"/>
      <c r="BD225" s="55"/>
      <c r="BE225" s="55"/>
      <c r="BF225" s="55"/>
      <c r="BG225" s="55"/>
      <c r="BH225" s="55"/>
    </row>
    <row r="226" spans="1:60" x14ac:dyDescent="0.25">
      <c r="A226" s="55"/>
      <c r="J226" s="55"/>
      <c r="K226" s="55"/>
      <c r="L226" s="55"/>
      <c r="M226" s="55"/>
      <c r="N226" s="55"/>
      <c r="O226" s="55"/>
      <c r="P226" s="55"/>
      <c r="Q226" s="55"/>
      <c r="R226" s="55"/>
      <c r="S226" s="55"/>
      <c r="T226" s="55"/>
      <c r="U226" s="55"/>
      <c r="V226" s="55"/>
      <c r="W226" s="55"/>
      <c r="X226" s="55"/>
      <c r="Y226" s="55"/>
      <c r="Z226" s="55"/>
      <c r="AA226" s="55"/>
      <c r="AB226" s="55"/>
      <c r="AC226" s="55"/>
      <c r="AD226" s="55"/>
      <c r="AE226" s="55"/>
      <c r="AF226" s="55"/>
      <c r="AG226" s="55"/>
      <c r="AH226" s="55"/>
      <c r="AI226" s="55"/>
      <c r="AJ226" s="55"/>
      <c r="AK226" s="55"/>
      <c r="AL226" s="55"/>
      <c r="AM226" s="55"/>
      <c r="AN226" s="55"/>
      <c r="AO226" s="55"/>
      <c r="AP226" s="55"/>
      <c r="AQ226" s="55"/>
      <c r="AR226" s="55"/>
      <c r="AS226" s="55"/>
      <c r="AT226" s="55"/>
      <c r="AU226" s="55"/>
      <c r="AV226" s="55"/>
      <c r="AW226" s="55"/>
      <c r="AX226" s="55"/>
      <c r="AY226" s="55"/>
      <c r="AZ226" s="55"/>
      <c r="BA226" s="55"/>
      <c r="BB226" s="55"/>
      <c r="BC226" s="55"/>
      <c r="BD226" s="55"/>
      <c r="BE226" s="55"/>
      <c r="BF226" s="55"/>
      <c r="BG226" s="55"/>
      <c r="BH226" s="55"/>
    </row>
    <row r="227" spans="1:60" x14ac:dyDescent="0.25">
      <c r="A227" s="55"/>
      <c r="J227" s="55"/>
      <c r="K227" s="55"/>
      <c r="L227" s="55"/>
      <c r="M227" s="55"/>
      <c r="N227" s="55"/>
      <c r="O227" s="55"/>
      <c r="P227" s="55"/>
      <c r="Q227" s="55"/>
      <c r="R227" s="55"/>
      <c r="S227" s="55"/>
      <c r="T227" s="55"/>
      <c r="U227" s="55"/>
      <c r="V227" s="55"/>
      <c r="W227" s="55"/>
      <c r="X227" s="55"/>
      <c r="Y227" s="55"/>
      <c r="Z227" s="55"/>
      <c r="AA227" s="55"/>
      <c r="AB227" s="55"/>
      <c r="AC227" s="55"/>
      <c r="AD227" s="55"/>
      <c r="AE227" s="55"/>
      <c r="AF227" s="55"/>
      <c r="AG227" s="55"/>
      <c r="AH227" s="55"/>
      <c r="AI227" s="55"/>
      <c r="AJ227" s="55"/>
      <c r="AK227" s="55"/>
      <c r="AL227" s="55"/>
      <c r="AM227" s="55"/>
      <c r="AN227" s="55"/>
      <c r="AO227" s="55"/>
      <c r="AP227" s="55"/>
      <c r="AQ227" s="55"/>
      <c r="AR227" s="55"/>
      <c r="AS227" s="55"/>
      <c r="AT227" s="55"/>
      <c r="AU227" s="55"/>
      <c r="AV227" s="55"/>
      <c r="AW227" s="55"/>
      <c r="AX227" s="55"/>
      <c r="AY227" s="55"/>
      <c r="AZ227" s="55"/>
      <c r="BA227" s="55"/>
      <c r="BB227" s="55"/>
      <c r="BC227" s="55"/>
      <c r="BD227" s="55"/>
      <c r="BE227" s="55"/>
      <c r="BF227" s="55"/>
      <c r="BG227" s="55"/>
      <c r="BH227" s="55"/>
    </row>
    <row r="228" spans="1:60" x14ac:dyDescent="0.25">
      <c r="A228" s="55"/>
      <c r="J228" s="55"/>
      <c r="K228" s="55"/>
      <c r="L228" s="55"/>
      <c r="M228" s="55"/>
      <c r="N228" s="55"/>
      <c r="O228" s="55"/>
      <c r="P228" s="55"/>
      <c r="Q228" s="55"/>
      <c r="R228" s="55"/>
      <c r="S228" s="55"/>
      <c r="T228" s="55"/>
      <c r="U228" s="55"/>
      <c r="V228" s="55"/>
      <c r="W228" s="55"/>
      <c r="X228" s="55"/>
      <c r="Y228" s="55"/>
      <c r="Z228" s="55"/>
      <c r="AA228" s="55"/>
      <c r="AB228" s="55"/>
      <c r="AC228" s="55"/>
      <c r="AD228" s="55"/>
      <c r="AE228" s="55"/>
      <c r="AF228" s="55"/>
      <c r="AG228" s="55"/>
      <c r="AH228" s="55"/>
      <c r="AI228" s="55"/>
      <c r="AJ228" s="55"/>
      <c r="AK228" s="55"/>
      <c r="AL228" s="55"/>
      <c r="AM228" s="55"/>
      <c r="AN228" s="55"/>
      <c r="AO228" s="55"/>
      <c r="AP228" s="55"/>
      <c r="AQ228" s="55"/>
      <c r="AR228" s="55"/>
      <c r="AS228" s="55"/>
      <c r="AT228" s="55"/>
      <c r="AU228" s="55"/>
      <c r="AV228" s="55"/>
      <c r="AW228" s="55"/>
      <c r="AX228" s="55"/>
      <c r="AY228" s="55"/>
      <c r="AZ228" s="55"/>
      <c r="BA228" s="55"/>
      <c r="BB228" s="55"/>
      <c r="BC228" s="55"/>
      <c r="BD228" s="55"/>
      <c r="BE228" s="55"/>
      <c r="BF228" s="55"/>
      <c r="BG228" s="55"/>
      <c r="BH228" s="55"/>
    </row>
    <row r="229" spans="1:60" x14ac:dyDescent="0.25">
      <c r="A229" s="55"/>
      <c r="J229" s="55"/>
      <c r="K229" s="55"/>
      <c r="L229" s="55"/>
      <c r="M229" s="55"/>
      <c r="N229" s="55"/>
      <c r="O229" s="55"/>
      <c r="P229" s="55"/>
      <c r="Q229" s="55"/>
      <c r="R229" s="55"/>
      <c r="S229" s="55"/>
      <c r="T229" s="55"/>
      <c r="U229" s="55"/>
      <c r="V229" s="55"/>
      <c r="W229" s="55"/>
      <c r="X229" s="55"/>
      <c r="Y229" s="55"/>
      <c r="Z229" s="55"/>
      <c r="AA229" s="55"/>
      <c r="AB229" s="55"/>
      <c r="AC229" s="55"/>
      <c r="AD229" s="55"/>
      <c r="AE229" s="55"/>
      <c r="AF229" s="55"/>
      <c r="AG229" s="55"/>
      <c r="AH229" s="55"/>
      <c r="AI229" s="55"/>
      <c r="AJ229" s="55"/>
      <c r="AK229" s="55"/>
      <c r="AL229" s="55"/>
      <c r="AM229" s="55"/>
      <c r="AN229" s="55"/>
      <c r="AO229" s="55"/>
      <c r="AP229" s="55"/>
      <c r="AQ229" s="55"/>
      <c r="AR229" s="55"/>
      <c r="AS229" s="55"/>
      <c r="AT229" s="55"/>
      <c r="AU229" s="55"/>
      <c r="AV229" s="55"/>
      <c r="AW229" s="55"/>
      <c r="AX229" s="55"/>
      <c r="AY229" s="55"/>
      <c r="AZ229" s="55"/>
      <c r="BA229" s="55"/>
      <c r="BB229" s="55"/>
      <c r="BC229" s="55"/>
      <c r="BD229" s="55"/>
      <c r="BE229" s="55"/>
      <c r="BF229" s="55"/>
      <c r="BG229" s="55"/>
      <c r="BH229" s="55"/>
    </row>
    <row r="230" spans="1:60" x14ac:dyDescent="0.25">
      <c r="A230" s="55"/>
      <c r="J230" s="55"/>
      <c r="K230" s="55"/>
      <c r="L230" s="55"/>
      <c r="M230" s="55"/>
      <c r="N230" s="55"/>
      <c r="O230" s="55"/>
      <c r="P230" s="55"/>
      <c r="Q230" s="55"/>
      <c r="R230" s="55"/>
      <c r="S230" s="55"/>
      <c r="T230" s="55"/>
      <c r="U230" s="55"/>
      <c r="V230" s="55"/>
      <c r="W230" s="55"/>
      <c r="X230" s="55"/>
      <c r="Y230" s="55"/>
      <c r="Z230" s="55"/>
      <c r="AA230" s="55"/>
      <c r="AB230" s="55"/>
      <c r="AC230" s="55"/>
      <c r="AD230" s="55"/>
      <c r="AE230" s="55"/>
      <c r="AF230" s="55"/>
      <c r="AG230" s="55"/>
      <c r="AH230" s="55"/>
      <c r="AI230" s="55"/>
      <c r="AJ230" s="55"/>
      <c r="AK230" s="55"/>
      <c r="AL230" s="55"/>
      <c r="AM230" s="55"/>
      <c r="AN230" s="55"/>
      <c r="AO230" s="55"/>
      <c r="AP230" s="55"/>
      <c r="AQ230" s="55"/>
      <c r="AR230" s="55"/>
      <c r="AS230" s="55"/>
      <c r="AT230" s="55"/>
      <c r="AU230" s="55"/>
      <c r="AV230" s="55"/>
      <c r="AW230" s="55"/>
      <c r="AX230" s="55"/>
      <c r="AY230" s="55"/>
      <c r="AZ230" s="55"/>
      <c r="BA230" s="55"/>
      <c r="BB230" s="55"/>
      <c r="BC230" s="55"/>
      <c r="BD230" s="55"/>
      <c r="BE230" s="55"/>
      <c r="BF230" s="55"/>
      <c r="BG230" s="55"/>
      <c r="BH230" s="55"/>
    </row>
    <row r="231" spans="1:60" x14ac:dyDescent="0.25">
      <c r="A231" s="55"/>
      <c r="J231" s="55"/>
      <c r="K231" s="55"/>
      <c r="L231" s="55"/>
      <c r="M231" s="55"/>
      <c r="N231" s="55"/>
      <c r="O231" s="55"/>
      <c r="P231" s="55"/>
      <c r="Q231" s="55"/>
      <c r="R231" s="55"/>
      <c r="S231" s="55"/>
      <c r="T231" s="55"/>
      <c r="U231" s="55"/>
      <c r="V231" s="55"/>
      <c r="W231" s="55"/>
      <c r="X231" s="55"/>
      <c r="Y231" s="55"/>
      <c r="Z231" s="55"/>
      <c r="AA231" s="55"/>
      <c r="AB231" s="55"/>
      <c r="AC231" s="55"/>
      <c r="AD231" s="55"/>
      <c r="AE231" s="55"/>
      <c r="AF231" s="55"/>
      <c r="AG231" s="55"/>
      <c r="AH231" s="55"/>
      <c r="AI231" s="55"/>
      <c r="AJ231" s="55"/>
      <c r="AK231" s="55"/>
      <c r="AL231" s="55"/>
      <c r="AM231" s="55"/>
      <c r="AN231" s="55"/>
      <c r="AO231" s="55"/>
      <c r="AP231" s="55"/>
      <c r="AQ231" s="55"/>
      <c r="AR231" s="55"/>
      <c r="AS231" s="55"/>
      <c r="AT231" s="55"/>
      <c r="AU231" s="55"/>
      <c r="AV231" s="55"/>
      <c r="AW231" s="55"/>
      <c r="AX231" s="55"/>
      <c r="AY231" s="55"/>
      <c r="AZ231" s="55"/>
      <c r="BA231" s="55"/>
      <c r="BB231" s="55"/>
      <c r="BC231" s="55"/>
      <c r="BD231" s="55"/>
      <c r="BE231" s="55"/>
      <c r="BF231" s="55"/>
      <c r="BG231" s="55"/>
      <c r="BH231" s="55"/>
    </row>
    <row r="232" spans="1:60" x14ac:dyDescent="0.25">
      <c r="A232" s="55"/>
      <c r="J232" s="55"/>
      <c r="K232" s="55"/>
      <c r="L232" s="55"/>
      <c r="M232" s="55"/>
      <c r="N232" s="55"/>
      <c r="O232" s="55"/>
      <c r="P232" s="55"/>
      <c r="Q232" s="55"/>
      <c r="R232" s="55"/>
      <c r="S232" s="55"/>
      <c r="T232" s="55"/>
      <c r="U232" s="55"/>
      <c r="V232" s="55"/>
      <c r="W232" s="55"/>
      <c r="X232" s="55"/>
      <c r="Y232" s="55"/>
      <c r="Z232" s="55"/>
      <c r="AA232" s="55"/>
      <c r="AB232" s="55"/>
      <c r="AC232" s="55"/>
      <c r="AD232" s="55"/>
      <c r="AE232" s="55"/>
      <c r="AF232" s="55"/>
      <c r="AG232" s="55"/>
      <c r="AH232" s="55"/>
      <c r="AI232" s="55"/>
      <c r="AJ232" s="55"/>
      <c r="AK232" s="55"/>
      <c r="AL232" s="55"/>
      <c r="AM232" s="55"/>
      <c r="AN232" s="55"/>
      <c r="AO232" s="55"/>
      <c r="AP232" s="55"/>
      <c r="AQ232" s="55"/>
      <c r="AR232" s="55"/>
      <c r="AS232" s="55"/>
      <c r="AT232" s="55"/>
      <c r="AU232" s="55"/>
      <c r="AV232" s="55"/>
      <c r="AW232" s="55"/>
      <c r="AX232" s="55"/>
      <c r="AY232" s="55"/>
      <c r="AZ232" s="55"/>
      <c r="BA232" s="55"/>
      <c r="BB232" s="55"/>
      <c r="BC232" s="55"/>
      <c r="BD232" s="55"/>
      <c r="BE232" s="55"/>
      <c r="BF232" s="55"/>
      <c r="BG232" s="55"/>
      <c r="BH232" s="55"/>
    </row>
    <row r="233" spans="1:60" x14ac:dyDescent="0.25">
      <c r="A233" s="55"/>
      <c r="J233" s="55"/>
      <c r="K233" s="55"/>
      <c r="L233" s="55"/>
      <c r="M233" s="55"/>
      <c r="N233" s="55"/>
      <c r="O233" s="55"/>
      <c r="P233" s="55"/>
      <c r="Q233" s="55"/>
      <c r="R233" s="55"/>
      <c r="S233" s="55"/>
      <c r="T233" s="55"/>
      <c r="U233" s="55"/>
      <c r="V233" s="55"/>
      <c r="W233" s="55"/>
      <c r="X233" s="55"/>
      <c r="Y233" s="55"/>
      <c r="Z233" s="55"/>
      <c r="AA233" s="55"/>
      <c r="AB233" s="55"/>
      <c r="AC233" s="55"/>
      <c r="AD233" s="55"/>
      <c r="AE233" s="55"/>
      <c r="AF233" s="55"/>
      <c r="AG233" s="55"/>
      <c r="AH233" s="55"/>
      <c r="AI233" s="55"/>
      <c r="AJ233" s="55"/>
      <c r="AK233" s="55"/>
      <c r="AL233" s="55"/>
      <c r="AM233" s="55"/>
      <c r="AN233" s="55"/>
      <c r="AO233" s="55"/>
      <c r="AP233" s="55"/>
      <c r="AQ233" s="55"/>
      <c r="AR233" s="55"/>
      <c r="AS233" s="55"/>
      <c r="AT233" s="55"/>
      <c r="AU233" s="55"/>
      <c r="AV233" s="55"/>
      <c r="AW233" s="55"/>
      <c r="AX233" s="55"/>
      <c r="AY233" s="55"/>
      <c r="AZ233" s="55"/>
      <c r="BA233" s="55"/>
      <c r="BB233" s="55"/>
      <c r="BC233" s="55"/>
      <c r="BD233" s="55"/>
      <c r="BE233" s="55"/>
      <c r="BF233" s="55"/>
      <c r="BG233" s="55"/>
      <c r="BH233" s="55"/>
    </row>
    <row r="234" spans="1:60" x14ac:dyDescent="0.25">
      <c r="A234" s="55"/>
      <c r="J234" s="55"/>
      <c r="K234" s="55"/>
      <c r="L234" s="55"/>
      <c r="M234" s="55"/>
      <c r="N234" s="55"/>
      <c r="O234" s="55"/>
      <c r="P234" s="55"/>
      <c r="Q234" s="55"/>
      <c r="R234" s="55"/>
      <c r="S234" s="55"/>
      <c r="T234" s="55"/>
      <c r="U234" s="55"/>
      <c r="V234" s="55"/>
      <c r="W234" s="55"/>
      <c r="X234" s="55"/>
      <c r="Y234" s="55"/>
      <c r="Z234" s="55"/>
      <c r="AA234" s="55"/>
      <c r="AB234" s="55"/>
      <c r="AC234" s="55"/>
      <c r="AD234" s="55"/>
      <c r="AE234" s="55"/>
      <c r="AF234" s="55"/>
      <c r="AG234" s="55"/>
      <c r="AH234" s="55"/>
      <c r="AI234" s="55"/>
      <c r="AJ234" s="55"/>
      <c r="AK234" s="55"/>
      <c r="AL234" s="55"/>
      <c r="AM234" s="55"/>
      <c r="AN234" s="55"/>
      <c r="AO234" s="55"/>
      <c r="AP234" s="55"/>
      <c r="AQ234" s="55"/>
      <c r="AR234" s="55"/>
      <c r="AS234" s="55"/>
      <c r="AT234" s="55"/>
      <c r="AU234" s="55"/>
      <c r="AV234" s="55"/>
      <c r="AW234" s="55"/>
      <c r="AX234" s="55"/>
      <c r="AY234" s="55"/>
      <c r="AZ234" s="55"/>
      <c r="BA234" s="55"/>
      <c r="BB234" s="55"/>
      <c r="BC234" s="55"/>
      <c r="BD234" s="55"/>
      <c r="BE234" s="55"/>
      <c r="BF234" s="55"/>
      <c r="BG234" s="55"/>
      <c r="BH234" s="55"/>
    </row>
    <row r="235" spans="1:60" x14ac:dyDescent="0.25">
      <c r="A235" s="55"/>
      <c r="J235" s="55"/>
      <c r="K235" s="55"/>
      <c r="L235" s="55"/>
      <c r="M235" s="55"/>
      <c r="N235" s="55"/>
      <c r="O235" s="55"/>
      <c r="P235" s="55"/>
      <c r="Q235" s="55"/>
      <c r="R235" s="55"/>
      <c r="S235" s="55"/>
      <c r="T235" s="55"/>
      <c r="U235" s="55"/>
      <c r="V235" s="55"/>
      <c r="W235" s="55"/>
      <c r="X235" s="55"/>
      <c r="Y235" s="55"/>
      <c r="Z235" s="55"/>
      <c r="AA235" s="55"/>
      <c r="AB235" s="55"/>
      <c r="AC235" s="55"/>
      <c r="AD235" s="55"/>
      <c r="AE235" s="55"/>
      <c r="AF235" s="55"/>
      <c r="AG235" s="55"/>
      <c r="AH235" s="55"/>
      <c r="AI235" s="55"/>
      <c r="AJ235" s="55"/>
      <c r="AK235" s="55"/>
      <c r="AL235" s="55"/>
      <c r="AM235" s="55"/>
      <c r="AN235" s="55"/>
      <c r="AO235" s="55"/>
      <c r="AP235" s="55"/>
      <c r="AQ235" s="55"/>
      <c r="AR235" s="55"/>
      <c r="AS235" s="55"/>
      <c r="AT235" s="55"/>
      <c r="AU235" s="55"/>
      <c r="AV235" s="55"/>
      <c r="AW235" s="55"/>
      <c r="AX235" s="55"/>
      <c r="AY235" s="55"/>
      <c r="AZ235" s="55"/>
      <c r="BA235" s="55"/>
      <c r="BB235" s="55"/>
      <c r="BC235" s="55"/>
      <c r="BD235" s="55"/>
      <c r="BE235" s="55"/>
      <c r="BF235" s="55"/>
      <c r="BG235" s="55"/>
      <c r="BH235" s="55"/>
    </row>
    <row r="236" spans="1:60" x14ac:dyDescent="0.25">
      <c r="A236" s="55"/>
      <c r="J236" s="55"/>
      <c r="K236" s="55"/>
      <c r="L236" s="55"/>
      <c r="M236" s="55"/>
      <c r="N236" s="55"/>
      <c r="O236" s="55"/>
      <c r="P236" s="55"/>
      <c r="Q236" s="55"/>
      <c r="R236" s="55"/>
      <c r="S236" s="55"/>
      <c r="T236" s="55"/>
      <c r="U236" s="55"/>
      <c r="V236" s="55"/>
      <c r="W236" s="55"/>
      <c r="X236" s="55"/>
      <c r="Y236" s="55"/>
      <c r="Z236" s="55"/>
      <c r="AA236" s="55"/>
      <c r="AB236" s="55"/>
      <c r="AC236" s="55"/>
      <c r="AD236" s="55"/>
      <c r="AE236" s="55"/>
      <c r="AF236" s="55"/>
      <c r="AG236" s="55"/>
      <c r="AH236" s="55"/>
      <c r="AI236" s="55"/>
      <c r="AJ236" s="55"/>
      <c r="AK236" s="55"/>
      <c r="AL236" s="55"/>
      <c r="AM236" s="55"/>
      <c r="AN236" s="55"/>
      <c r="AO236" s="55"/>
      <c r="AP236" s="55"/>
      <c r="AQ236" s="55"/>
      <c r="AR236" s="55"/>
      <c r="AS236" s="55"/>
      <c r="AT236" s="55"/>
      <c r="AU236" s="55"/>
      <c r="AV236" s="55"/>
      <c r="AW236" s="55"/>
      <c r="AX236" s="55"/>
      <c r="AY236" s="55"/>
      <c r="AZ236" s="55"/>
      <c r="BA236" s="55"/>
      <c r="BB236" s="55"/>
      <c r="BC236" s="55"/>
      <c r="BD236" s="55"/>
      <c r="BE236" s="55"/>
      <c r="BF236" s="55"/>
      <c r="BG236" s="55"/>
      <c r="BH236" s="55"/>
    </row>
    <row r="237" spans="1:60" x14ac:dyDescent="0.25">
      <c r="A237" s="55"/>
      <c r="J237" s="55"/>
      <c r="K237" s="55"/>
      <c r="L237" s="55"/>
      <c r="M237" s="55"/>
      <c r="N237" s="55"/>
      <c r="O237" s="55"/>
      <c r="P237" s="55"/>
      <c r="Q237" s="55"/>
      <c r="R237" s="55"/>
      <c r="S237" s="55"/>
      <c r="T237" s="55"/>
      <c r="U237" s="55"/>
      <c r="V237" s="55"/>
      <c r="W237" s="55"/>
      <c r="X237" s="55"/>
      <c r="Y237" s="55"/>
      <c r="Z237" s="55"/>
      <c r="AA237" s="55"/>
      <c r="AB237" s="55"/>
      <c r="AC237" s="55"/>
      <c r="AD237" s="55"/>
      <c r="AE237" s="55"/>
      <c r="AF237" s="55"/>
      <c r="AG237" s="55"/>
      <c r="AH237" s="55"/>
      <c r="AI237" s="55"/>
      <c r="AJ237" s="55"/>
      <c r="AK237" s="55"/>
      <c r="AL237" s="55"/>
      <c r="AM237" s="55"/>
      <c r="AN237" s="55"/>
      <c r="AO237" s="55"/>
      <c r="AP237" s="55"/>
      <c r="AQ237" s="55"/>
      <c r="AR237" s="55"/>
      <c r="AS237" s="55"/>
      <c r="AT237" s="55"/>
      <c r="AU237" s="55"/>
      <c r="AV237" s="55"/>
      <c r="AW237" s="55"/>
      <c r="AX237" s="55"/>
      <c r="AY237" s="55"/>
      <c r="AZ237" s="55"/>
      <c r="BA237" s="55"/>
      <c r="BB237" s="55"/>
      <c r="BC237" s="55"/>
      <c r="BD237" s="55"/>
      <c r="BE237" s="55"/>
      <c r="BF237" s="55"/>
      <c r="BG237" s="55"/>
      <c r="BH237" s="55"/>
    </row>
    <row r="238" spans="1:60" x14ac:dyDescent="0.25">
      <c r="A238" s="55"/>
      <c r="J238" s="55"/>
      <c r="K238" s="55"/>
      <c r="L238" s="55"/>
      <c r="M238" s="55"/>
      <c r="N238" s="55"/>
      <c r="O238" s="55"/>
      <c r="P238" s="55"/>
      <c r="Q238" s="55"/>
      <c r="R238" s="55"/>
      <c r="S238" s="55"/>
      <c r="T238" s="55"/>
      <c r="U238" s="55"/>
      <c r="V238" s="55"/>
      <c r="W238" s="55"/>
      <c r="X238" s="55"/>
      <c r="Y238" s="55"/>
      <c r="Z238" s="55"/>
      <c r="AA238" s="55"/>
      <c r="AB238" s="55"/>
      <c r="AC238" s="55"/>
      <c r="AD238" s="55"/>
      <c r="AE238" s="55"/>
      <c r="AF238" s="55"/>
      <c r="AG238" s="55"/>
      <c r="AH238" s="55"/>
      <c r="AI238" s="55"/>
      <c r="AJ238" s="55"/>
      <c r="AK238" s="55"/>
      <c r="AL238" s="55"/>
      <c r="AM238" s="55"/>
      <c r="AN238" s="55"/>
      <c r="AO238" s="55"/>
      <c r="AP238" s="55"/>
      <c r="AQ238" s="55"/>
      <c r="AR238" s="55"/>
      <c r="AS238" s="55"/>
      <c r="AT238" s="55"/>
      <c r="AU238" s="55"/>
      <c r="AV238" s="55"/>
      <c r="AW238" s="55"/>
      <c r="AX238" s="55"/>
      <c r="AY238" s="55"/>
      <c r="AZ238" s="55"/>
      <c r="BA238" s="55"/>
      <c r="BB238" s="55"/>
      <c r="BC238" s="55"/>
      <c r="BD238" s="55"/>
      <c r="BE238" s="55"/>
      <c r="BF238" s="55"/>
      <c r="BG238" s="55"/>
      <c r="BH238" s="55"/>
    </row>
    <row r="239" spans="1:60" x14ac:dyDescent="0.25">
      <c r="A239" s="55"/>
      <c r="J239" s="55"/>
      <c r="K239" s="55"/>
      <c r="L239" s="55"/>
      <c r="M239" s="55"/>
      <c r="N239" s="55"/>
      <c r="O239" s="55"/>
      <c r="P239" s="55"/>
      <c r="Q239" s="55"/>
      <c r="R239" s="55"/>
      <c r="S239" s="55"/>
      <c r="T239" s="55"/>
      <c r="U239" s="55"/>
      <c r="V239" s="55"/>
      <c r="W239" s="55"/>
      <c r="X239" s="55"/>
      <c r="Y239" s="55"/>
      <c r="Z239" s="55"/>
      <c r="AA239" s="55"/>
      <c r="AB239" s="55"/>
      <c r="AC239" s="55"/>
      <c r="AD239" s="55"/>
      <c r="AE239" s="55"/>
      <c r="AF239" s="55"/>
      <c r="AG239" s="55"/>
      <c r="AH239" s="55"/>
      <c r="AI239" s="55"/>
      <c r="AJ239" s="55"/>
      <c r="AK239" s="55"/>
      <c r="AL239" s="55"/>
      <c r="AM239" s="55"/>
      <c r="AN239" s="55"/>
      <c r="AO239" s="55"/>
      <c r="AP239" s="55"/>
      <c r="AQ239" s="55"/>
      <c r="AR239" s="55"/>
      <c r="AS239" s="55"/>
      <c r="AT239" s="55"/>
      <c r="AU239" s="55"/>
      <c r="AV239" s="55"/>
      <c r="AW239" s="55"/>
      <c r="AX239" s="55"/>
      <c r="AY239" s="55"/>
      <c r="AZ239" s="55"/>
      <c r="BA239" s="55"/>
      <c r="BB239" s="55"/>
      <c r="BC239" s="55"/>
      <c r="BD239" s="55"/>
      <c r="BE239" s="55"/>
      <c r="BF239" s="55"/>
      <c r="BG239" s="55"/>
      <c r="BH239" s="55"/>
    </row>
    <row r="240" spans="1:60" x14ac:dyDescent="0.25">
      <c r="A240" s="55"/>
      <c r="J240" s="55"/>
      <c r="K240" s="55"/>
      <c r="L240" s="55"/>
      <c r="M240" s="55"/>
      <c r="N240" s="55"/>
      <c r="O240" s="55"/>
      <c r="P240" s="55"/>
      <c r="Q240" s="55"/>
      <c r="R240" s="55"/>
      <c r="S240" s="55"/>
      <c r="T240" s="55"/>
      <c r="U240" s="55"/>
      <c r="V240" s="55"/>
      <c r="W240" s="55"/>
      <c r="X240" s="55"/>
      <c r="Y240" s="55"/>
      <c r="Z240" s="55"/>
      <c r="AA240" s="55"/>
      <c r="AB240" s="55"/>
      <c r="AC240" s="55"/>
      <c r="AD240" s="55"/>
      <c r="AE240" s="55"/>
      <c r="AF240" s="55"/>
      <c r="AG240" s="55"/>
      <c r="AH240" s="55"/>
      <c r="AI240" s="55"/>
      <c r="AJ240" s="55"/>
      <c r="AK240" s="55"/>
      <c r="AL240" s="55"/>
      <c r="AM240" s="55"/>
      <c r="AN240" s="55"/>
      <c r="AO240" s="55"/>
      <c r="AP240" s="55"/>
      <c r="AQ240" s="55"/>
      <c r="AR240" s="55"/>
      <c r="AS240" s="55"/>
      <c r="AT240" s="55"/>
      <c r="AU240" s="55"/>
      <c r="AV240" s="55"/>
      <c r="AW240" s="55"/>
      <c r="AX240" s="55"/>
      <c r="AY240" s="55"/>
      <c r="AZ240" s="55"/>
      <c r="BA240" s="55"/>
      <c r="BB240" s="55"/>
      <c r="BC240" s="55"/>
      <c r="BD240" s="55"/>
      <c r="BE240" s="55"/>
      <c r="BF240" s="55"/>
      <c r="BG240" s="55"/>
      <c r="BH240" s="55"/>
    </row>
    <row r="241" spans="1:60" x14ac:dyDescent="0.25">
      <c r="A241" s="55"/>
      <c r="J241" s="55"/>
      <c r="K241" s="55"/>
      <c r="L241" s="55"/>
      <c r="M241" s="55"/>
      <c r="N241" s="55"/>
      <c r="O241" s="55"/>
      <c r="P241" s="55"/>
      <c r="Q241" s="55"/>
      <c r="R241" s="55"/>
      <c r="S241" s="55"/>
      <c r="T241" s="55"/>
      <c r="U241" s="55"/>
      <c r="V241" s="55"/>
      <c r="W241" s="55"/>
      <c r="X241" s="55"/>
      <c r="Y241" s="55"/>
      <c r="Z241" s="55"/>
      <c r="AA241" s="55"/>
      <c r="AB241" s="55"/>
      <c r="AC241" s="55"/>
      <c r="AD241" s="55"/>
      <c r="AE241" s="55"/>
      <c r="AF241" s="55"/>
      <c r="AG241" s="55"/>
      <c r="AH241" s="55"/>
      <c r="AI241" s="55"/>
      <c r="AJ241" s="55"/>
      <c r="AK241" s="55"/>
      <c r="AL241" s="55"/>
      <c r="AM241" s="55"/>
      <c r="AN241" s="55"/>
      <c r="AO241" s="55"/>
      <c r="AP241" s="55"/>
      <c r="AQ241" s="55"/>
      <c r="AR241" s="55"/>
      <c r="AS241" s="55"/>
      <c r="AT241" s="55"/>
      <c r="AU241" s="55"/>
      <c r="AV241" s="55"/>
      <c r="AW241" s="55"/>
      <c r="AX241" s="55"/>
      <c r="AY241" s="55"/>
      <c r="AZ241" s="55"/>
      <c r="BA241" s="55"/>
      <c r="BB241" s="55"/>
      <c r="BC241" s="55"/>
      <c r="BD241" s="55"/>
      <c r="BE241" s="55"/>
      <c r="BF241" s="55"/>
      <c r="BG241" s="55"/>
      <c r="BH241" s="55"/>
    </row>
    <row r="242" spans="1:60" x14ac:dyDescent="0.25">
      <c r="A242" s="55"/>
      <c r="J242" s="55"/>
      <c r="K242" s="55"/>
      <c r="L242" s="55"/>
      <c r="M242" s="55"/>
      <c r="N242" s="55"/>
      <c r="O242" s="55"/>
      <c r="P242" s="55"/>
      <c r="Q242" s="55"/>
      <c r="R242" s="55"/>
      <c r="S242" s="55"/>
      <c r="T242" s="55"/>
      <c r="U242" s="55"/>
      <c r="V242" s="55"/>
      <c r="W242" s="55"/>
      <c r="X242" s="55"/>
      <c r="Y242" s="55"/>
      <c r="Z242" s="55"/>
      <c r="AA242" s="55"/>
      <c r="AB242" s="55"/>
      <c r="AC242" s="55"/>
      <c r="AD242" s="55"/>
      <c r="AE242" s="55"/>
      <c r="AF242" s="55"/>
      <c r="AG242" s="55"/>
      <c r="AH242" s="55"/>
      <c r="AI242" s="55"/>
      <c r="AJ242" s="55"/>
      <c r="AK242" s="55"/>
      <c r="AL242" s="55"/>
      <c r="AM242" s="55"/>
      <c r="AN242" s="55"/>
      <c r="AO242" s="55"/>
      <c r="AP242" s="55"/>
      <c r="AQ242" s="55"/>
      <c r="AR242" s="55"/>
      <c r="AS242" s="55"/>
      <c r="AT242" s="55"/>
      <c r="AU242" s="55"/>
      <c r="AV242" s="55"/>
      <c r="AW242" s="55"/>
      <c r="AX242" s="55"/>
      <c r="AY242" s="55"/>
      <c r="AZ242" s="55"/>
      <c r="BA242" s="55"/>
      <c r="BB242" s="55"/>
      <c r="BC242" s="55"/>
      <c r="BD242" s="55"/>
      <c r="BE242" s="55"/>
      <c r="BF242" s="55"/>
      <c r="BG242" s="55"/>
      <c r="BH242" s="55"/>
    </row>
    <row r="243" spans="1:60" x14ac:dyDescent="0.25">
      <c r="A243" s="55"/>
      <c r="J243" s="55"/>
      <c r="K243" s="55"/>
      <c r="L243" s="55"/>
      <c r="M243" s="55"/>
      <c r="N243" s="55"/>
      <c r="O243" s="55"/>
      <c r="P243" s="55"/>
      <c r="Q243" s="55"/>
      <c r="R243" s="55"/>
      <c r="S243" s="55"/>
      <c r="T243" s="55"/>
      <c r="U243" s="55"/>
      <c r="V243" s="55"/>
      <c r="W243" s="55"/>
      <c r="X243" s="55"/>
      <c r="Y243" s="55"/>
      <c r="Z243" s="55"/>
      <c r="AA243" s="55"/>
      <c r="AB243" s="55"/>
      <c r="AC243" s="55"/>
      <c r="AD243" s="55"/>
      <c r="AE243" s="55"/>
      <c r="AF243" s="55"/>
      <c r="AG243" s="55"/>
      <c r="AH243" s="55"/>
      <c r="AI243" s="55"/>
      <c r="AJ243" s="55"/>
      <c r="AK243" s="55"/>
      <c r="AL243" s="55"/>
      <c r="AM243" s="55"/>
      <c r="AN243" s="55"/>
      <c r="AO243" s="55"/>
      <c r="AP243" s="55"/>
      <c r="AQ243" s="55"/>
      <c r="AR243" s="55"/>
      <c r="AS243" s="55"/>
      <c r="AT243" s="55"/>
      <c r="AU243" s="55"/>
      <c r="AV243" s="55"/>
      <c r="AW243" s="55"/>
      <c r="AX243" s="55"/>
      <c r="AY243" s="55"/>
      <c r="AZ243" s="55"/>
      <c r="BA243" s="55"/>
      <c r="BB243" s="55"/>
      <c r="BC243" s="55"/>
      <c r="BD243" s="55"/>
      <c r="BE243" s="55"/>
      <c r="BF243" s="55"/>
      <c r="BG243" s="55"/>
      <c r="BH243" s="55"/>
    </row>
    <row r="244" spans="1:60" x14ac:dyDescent="0.25">
      <c r="A244" s="55"/>
      <c r="J244" s="55"/>
      <c r="K244" s="55"/>
      <c r="L244" s="55"/>
      <c r="M244" s="55"/>
      <c r="N244" s="55"/>
      <c r="O244" s="55"/>
      <c r="P244" s="55"/>
      <c r="Q244" s="55"/>
      <c r="R244" s="55"/>
      <c r="S244" s="55"/>
      <c r="T244" s="55"/>
      <c r="U244" s="55"/>
      <c r="V244" s="55"/>
      <c r="W244" s="55"/>
      <c r="X244" s="55"/>
      <c r="Y244" s="55"/>
      <c r="Z244" s="55"/>
      <c r="AA244" s="55"/>
      <c r="AB244" s="55"/>
      <c r="AC244" s="55"/>
      <c r="AD244" s="55"/>
      <c r="AE244" s="55"/>
      <c r="AF244" s="55"/>
      <c r="AG244" s="55"/>
      <c r="AH244" s="55"/>
      <c r="AI244" s="55"/>
      <c r="AJ244" s="55"/>
      <c r="AK244" s="55"/>
      <c r="AL244" s="55"/>
      <c r="AM244" s="55"/>
      <c r="AN244" s="55"/>
      <c r="AO244" s="55"/>
      <c r="AP244" s="55"/>
      <c r="AQ244" s="55"/>
      <c r="AR244" s="55"/>
      <c r="AS244" s="55"/>
      <c r="AT244" s="55"/>
      <c r="AU244" s="55"/>
      <c r="AV244" s="55"/>
      <c r="AW244" s="55"/>
      <c r="AX244" s="55"/>
      <c r="AY244" s="55"/>
      <c r="AZ244" s="55"/>
      <c r="BA244" s="55"/>
      <c r="BB244" s="55"/>
      <c r="BC244" s="55"/>
      <c r="BD244" s="55"/>
      <c r="BE244" s="55"/>
      <c r="BF244" s="55"/>
      <c r="BG244" s="55"/>
      <c r="BH244" s="55"/>
    </row>
    <row r="245" spans="1:60" x14ac:dyDescent="0.25">
      <c r="A245" s="55"/>
    </row>
    <row r="246" spans="1:60" x14ac:dyDescent="0.25">
      <c r="A246" s="55"/>
    </row>
    <row r="247" spans="1:60" x14ac:dyDescent="0.25">
      <c r="A247" s="55"/>
    </row>
    <row r="248" spans="1:60" x14ac:dyDescent="0.25">
      <c r="A248" s="55"/>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AK56"/>
  <sheetViews>
    <sheetView showRowColHeaders="0" zoomScale="90" zoomScaleNormal="90" workbookViewId="0"/>
  </sheetViews>
  <sheetFormatPr baseColWidth="10" defaultColWidth="10.85546875" defaultRowHeight="16.5" x14ac:dyDescent="0.3"/>
  <cols>
    <col min="1" max="1" width="10.85546875" style="110"/>
    <col min="2" max="2" width="24.140625" style="110" customWidth="1" collapsed="1"/>
    <col min="3" max="3" width="70.140625" style="110" customWidth="1" collapsed="1"/>
    <col min="4" max="4" width="29.85546875" style="110" customWidth="1" collapsed="1"/>
    <col min="5" max="16384" width="10.85546875" style="110"/>
  </cols>
  <sheetData>
    <row r="1" spans="1:37" ht="17.25" thickBot="1" x14ac:dyDescent="0.35">
      <c r="A1" s="6"/>
      <c r="B1" s="6"/>
      <c r="C1" s="6"/>
    </row>
    <row r="2" spans="1:37" ht="18.600000000000001" customHeight="1" thickBot="1" x14ac:dyDescent="0.35">
      <c r="A2" s="6"/>
      <c r="B2" s="509" t="s">
        <v>241</v>
      </c>
      <c r="C2" s="510"/>
      <c r="D2" s="511"/>
      <c r="E2" s="6"/>
      <c r="F2" s="6"/>
      <c r="G2" s="6"/>
      <c r="H2" s="6"/>
      <c r="I2" s="6"/>
      <c r="J2" s="6"/>
      <c r="K2" s="6"/>
      <c r="L2" s="6"/>
      <c r="M2" s="6"/>
      <c r="N2" s="6"/>
      <c r="O2" s="6"/>
      <c r="P2" s="6"/>
      <c r="Q2" s="6"/>
      <c r="R2" s="6"/>
      <c r="S2" s="6"/>
      <c r="T2" s="6"/>
      <c r="U2" s="6"/>
      <c r="V2" s="6"/>
      <c r="W2" s="6"/>
      <c r="X2" s="6"/>
      <c r="Y2" s="6"/>
      <c r="Z2" s="6"/>
      <c r="AA2" s="6"/>
      <c r="AB2" s="6"/>
      <c r="AC2" s="6"/>
      <c r="AD2" s="6"/>
      <c r="AE2" s="6"/>
    </row>
    <row r="3" spans="1:37" ht="16.5" customHeight="1" thickBot="1" x14ac:dyDescent="0.3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row>
    <row r="4" spans="1:37" ht="21" thickBot="1" x14ac:dyDescent="0.35">
      <c r="A4" s="6"/>
      <c r="B4" s="163"/>
      <c r="C4" s="164" t="s">
        <v>50</v>
      </c>
      <c r="D4" s="165" t="s">
        <v>4</v>
      </c>
      <c r="E4" s="6"/>
      <c r="F4" s="6"/>
      <c r="G4" s="6"/>
      <c r="H4" s="6"/>
      <c r="I4" s="6"/>
      <c r="J4" s="6"/>
      <c r="K4" s="6"/>
      <c r="L4" s="6"/>
      <c r="M4" s="6"/>
      <c r="N4" s="6"/>
      <c r="O4" s="6"/>
      <c r="P4" s="6"/>
      <c r="Q4" s="6"/>
      <c r="R4" s="6"/>
      <c r="S4" s="6"/>
      <c r="T4" s="6"/>
      <c r="U4" s="6"/>
      <c r="V4" s="6"/>
      <c r="W4" s="6"/>
      <c r="X4" s="6"/>
      <c r="Y4" s="6"/>
      <c r="Z4" s="6"/>
      <c r="AA4" s="6"/>
      <c r="AB4" s="6"/>
      <c r="AC4" s="6"/>
      <c r="AD4" s="6"/>
      <c r="AE4" s="6"/>
    </row>
    <row r="5" spans="1:37" ht="40.5" x14ac:dyDescent="0.3">
      <c r="A5" s="6"/>
      <c r="B5" s="166" t="s">
        <v>49</v>
      </c>
      <c r="C5" s="167" t="s">
        <v>93</v>
      </c>
      <c r="D5" s="168">
        <v>0.2</v>
      </c>
      <c r="E5" s="6"/>
      <c r="F5" s="6"/>
      <c r="G5" s="6"/>
      <c r="H5" s="6"/>
      <c r="I5" s="6"/>
      <c r="J5" s="6"/>
      <c r="K5" s="6"/>
      <c r="L5" s="6"/>
      <c r="M5" s="6"/>
      <c r="N5" s="6"/>
      <c r="O5" s="6"/>
      <c r="P5" s="6"/>
      <c r="Q5" s="6"/>
      <c r="R5" s="6"/>
      <c r="S5" s="6"/>
      <c r="T5" s="6"/>
      <c r="U5" s="6"/>
      <c r="V5" s="6"/>
      <c r="W5" s="6"/>
      <c r="X5" s="6"/>
      <c r="Y5" s="6"/>
      <c r="Z5" s="6"/>
      <c r="AA5" s="6"/>
      <c r="AB5" s="6"/>
      <c r="AC5" s="6"/>
      <c r="AD5" s="6"/>
      <c r="AE5" s="6"/>
    </row>
    <row r="6" spans="1:37" ht="40.5" x14ac:dyDescent="0.3">
      <c r="A6" s="6"/>
      <c r="B6" s="169" t="s">
        <v>51</v>
      </c>
      <c r="C6" s="170" t="s">
        <v>94</v>
      </c>
      <c r="D6" s="171">
        <v>0.4</v>
      </c>
      <c r="E6" s="6"/>
      <c r="F6" s="6"/>
      <c r="G6" s="6"/>
      <c r="H6" s="6"/>
      <c r="I6" s="6"/>
      <c r="J6" s="6"/>
      <c r="K6" s="6"/>
      <c r="L6" s="6"/>
      <c r="M6" s="6"/>
      <c r="N6" s="6"/>
      <c r="O6" s="6"/>
      <c r="P6" s="6"/>
      <c r="Q6" s="6"/>
      <c r="R6" s="6"/>
      <c r="S6" s="6"/>
      <c r="T6" s="6"/>
      <c r="U6" s="6"/>
      <c r="V6" s="6"/>
      <c r="W6" s="6"/>
      <c r="X6" s="6"/>
      <c r="Y6" s="6"/>
      <c r="Z6" s="6"/>
      <c r="AA6" s="6"/>
      <c r="AB6" s="6"/>
      <c r="AC6" s="6"/>
      <c r="AD6" s="6"/>
      <c r="AE6" s="6"/>
    </row>
    <row r="7" spans="1:37" ht="40.5" x14ac:dyDescent="0.3">
      <c r="A7" s="6"/>
      <c r="B7" s="172" t="s">
        <v>98</v>
      </c>
      <c r="C7" s="170" t="s">
        <v>95</v>
      </c>
      <c r="D7" s="171">
        <v>0.6</v>
      </c>
      <c r="E7" s="6"/>
      <c r="F7" s="6"/>
      <c r="G7" s="6"/>
      <c r="H7" s="6"/>
      <c r="I7" s="6"/>
      <c r="J7" s="6"/>
      <c r="K7" s="6"/>
      <c r="L7" s="6"/>
      <c r="M7" s="6"/>
      <c r="N7" s="6"/>
      <c r="O7" s="6"/>
      <c r="P7" s="6"/>
      <c r="Q7" s="6"/>
      <c r="R7" s="6"/>
      <c r="S7" s="6"/>
      <c r="T7" s="6"/>
      <c r="U7" s="6"/>
      <c r="V7" s="6"/>
      <c r="W7" s="6"/>
      <c r="X7" s="6"/>
      <c r="Y7" s="6"/>
      <c r="Z7" s="6"/>
      <c r="AA7" s="6"/>
      <c r="AB7" s="6"/>
      <c r="AC7" s="6"/>
      <c r="AD7" s="6"/>
      <c r="AE7" s="6"/>
    </row>
    <row r="8" spans="1:37" ht="40.5" x14ac:dyDescent="0.3">
      <c r="A8" s="6"/>
      <c r="B8" s="173" t="s">
        <v>6</v>
      </c>
      <c r="C8" s="170" t="s">
        <v>96</v>
      </c>
      <c r="D8" s="171">
        <v>0.8</v>
      </c>
      <c r="E8" s="6"/>
      <c r="F8" s="6"/>
      <c r="G8" s="6"/>
      <c r="H8" s="6"/>
      <c r="I8" s="6"/>
      <c r="J8" s="6"/>
      <c r="K8" s="6"/>
      <c r="L8" s="6"/>
      <c r="M8" s="6"/>
      <c r="N8" s="6"/>
      <c r="O8" s="6"/>
      <c r="P8" s="6"/>
      <c r="Q8" s="6"/>
      <c r="R8" s="6"/>
      <c r="S8" s="6"/>
      <c r="T8" s="6"/>
      <c r="U8" s="6"/>
      <c r="V8" s="6"/>
      <c r="W8" s="6"/>
      <c r="X8" s="6"/>
      <c r="Y8" s="6"/>
      <c r="Z8" s="6"/>
      <c r="AA8" s="6"/>
      <c r="AB8" s="6"/>
      <c r="AC8" s="6"/>
      <c r="AD8" s="6"/>
      <c r="AE8" s="6"/>
    </row>
    <row r="9" spans="1:37" ht="41.25" thickBot="1" x14ac:dyDescent="0.35">
      <c r="A9" s="6"/>
      <c r="B9" s="174" t="s">
        <v>52</v>
      </c>
      <c r="C9" s="175" t="s">
        <v>97</v>
      </c>
      <c r="D9" s="176">
        <v>1</v>
      </c>
      <c r="E9" s="6"/>
      <c r="F9" s="6"/>
      <c r="G9" s="6"/>
      <c r="H9" s="6"/>
      <c r="I9" s="6"/>
      <c r="J9" s="6"/>
      <c r="K9" s="6"/>
      <c r="L9" s="6"/>
      <c r="M9" s="6"/>
      <c r="N9" s="6"/>
      <c r="O9" s="6"/>
      <c r="P9" s="6"/>
      <c r="Q9" s="6"/>
      <c r="R9" s="6"/>
      <c r="S9" s="6"/>
      <c r="T9" s="6"/>
      <c r="U9" s="6"/>
      <c r="V9" s="6"/>
      <c r="W9" s="6"/>
      <c r="X9" s="6"/>
      <c r="Y9" s="6"/>
      <c r="Z9" s="6"/>
      <c r="AA9" s="6"/>
      <c r="AB9" s="6"/>
      <c r="AC9" s="6"/>
      <c r="AD9" s="6"/>
      <c r="AE9" s="6"/>
    </row>
    <row r="10" spans="1:37" x14ac:dyDescent="0.3">
      <c r="A10" s="6"/>
      <c r="B10" s="153"/>
      <c r="C10" s="153"/>
      <c r="D10" s="153"/>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row>
    <row r="11" spans="1:37" x14ac:dyDescent="0.3">
      <c r="A11" s="6"/>
      <c r="B11" s="71"/>
      <c r="C11" s="153"/>
      <c r="D11" s="153"/>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row>
    <row r="12" spans="1:37" x14ac:dyDescent="0.3">
      <c r="A12" s="6"/>
      <c r="B12" s="153"/>
      <c r="C12" s="153"/>
      <c r="D12" s="153"/>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row>
    <row r="13" spans="1:37" x14ac:dyDescent="0.3">
      <c r="A13" s="6"/>
      <c r="B13" s="153"/>
      <c r="C13" s="153"/>
      <c r="D13" s="153"/>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row>
    <row r="14" spans="1:37" x14ac:dyDescent="0.3">
      <c r="A14" s="6"/>
      <c r="B14" s="153"/>
      <c r="C14" s="153"/>
      <c r="D14" s="153"/>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row>
    <row r="15" spans="1:37" x14ac:dyDescent="0.3">
      <c r="A15" s="6"/>
      <c r="B15" s="153"/>
      <c r="C15" s="153"/>
      <c r="D15" s="153"/>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row>
    <row r="16" spans="1:37" x14ac:dyDescent="0.3">
      <c r="A16" s="6"/>
      <c r="B16" s="153"/>
      <c r="C16" s="153"/>
      <c r="D16" s="153"/>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6"/>
      <c r="AH16" s="6"/>
      <c r="AI16" s="6"/>
      <c r="AJ16" s="6"/>
      <c r="AK16" s="6"/>
    </row>
    <row r="17" spans="1:37" x14ac:dyDescent="0.3">
      <c r="A17" s="6"/>
      <c r="B17" s="153"/>
      <c r="C17" s="153"/>
      <c r="D17" s="153"/>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6"/>
      <c r="AH17" s="6"/>
      <c r="AI17" s="6"/>
      <c r="AJ17" s="6"/>
      <c r="AK17" s="6"/>
    </row>
    <row r="18" spans="1:37" x14ac:dyDescent="0.3">
      <c r="A18" s="6"/>
      <c r="B18" s="153"/>
      <c r="C18" s="153"/>
      <c r="D18" s="153"/>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x14ac:dyDescent="0.3">
      <c r="A19" s="6"/>
      <c r="B19" s="153"/>
      <c r="C19" s="153"/>
      <c r="D19" s="153"/>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row>
    <row r="20" spans="1:37" x14ac:dyDescent="0.3">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row>
    <row r="21" spans="1:37" x14ac:dyDescent="0.3">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row>
    <row r="22" spans="1:37" x14ac:dyDescent="0.3">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row>
    <row r="23" spans="1:37" x14ac:dyDescent="0.3">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row>
    <row r="24" spans="1:37" x14ac:dyDescent="0.3">
      <c r="A24" s="6"/>
      <c r="B24" s="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row>
    <row r="25" spans="1:37" x14ac:dyDescent="0.3">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row>
    <row r="26" spans="1:37" x14ac:dyDescent="0.3">
      <c r="A26" s="6"/>
      <c r="B26" s="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row>
    <row r="27" spans="1:37" x14ac:dyDescent="0.3">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row>
    <row r="28" spans="1:37" x14ac:dyDescent="0.3">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1:37" x14ac:dyDescent="0.3">
      <c r="A29" s="6"/>
      <c r="B29" s="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1:37" x14ac:dyDescent="0.3">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1:37" x14ac:dyDescent="0.3">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1:37" x14ac:dyDescent="0.3">
      <c r="A32" s="6"/>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x14ac:dyDescent="0.3">
      <c r="A33" s="6"/>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x14ac:dyDescent="0.3">
      <c r="A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row>
    <row r="35" spans="1:37" x14ac:dyDescent="0.3">
      <c r="A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row>
    <row r="36" spans="1:37" x14ac:dyDescent="0.3">
      <c r="A36" s="6"/>
    </row>
    <row r="37" spans="1:37" x14ac:dyDescent="0.3">
      <c r="A37" s="6"/>
    </row>
    <row r="38" spans="1:37" x14ac:dyDescent="0.3">
      <c r="A38" s="6"/>
    </row>
    <row r="39" spans="1:37" x14ac:dyDescent="0.3">
      <c r="A39" s="6"/>
    </row>
    <row r="40" spans="1:37" x14ac:dyDescent="0.3">
      <c r="A40" s="6"/>
    </row>
    <row r="41" spans="1:37" x14ac:dyDescent="0.3">
      <c r="A41" s="6"/>
    </row>
    <row r="42" spans="1:37" x14ac:dyDescent="0.3">
      <c r="A42" s="6"/>
    </row>
    <row r="43" spans="1:37" x14ac:dyDescent="0.3">
      <c r="A43" s="6"/>
    </row>
    <row r="44" spans="1:37" x14ac:dyDescent="0.3">
      <c r="A44" s="6"/>
    </row>
    <row r="45" spans="1:37" x14ac:dyDescent="0.3">
      <c r="A45" s="6"/>
    </row>
    <row r="46" spans="1:37" x14ac:dyDescent="0.3">
      <c r="A46" s="6"/>
    </row>
    <row r="47" spans="1:37" x14ac:dyDescent="0.3">
      <c r="A47" s="6"/>
    </row>
    <row r="48" spans="1:37" x14ac:dyDescent="0.3">
      <c r="A48" s="6"/>
    </row>
    <row r="49" spans="1:1" x14ac:dyDescent="0.3">
      <c r="A49" s="6"/>
    </row>
    <row r="50" spans="1:1" x14ac:dyDescent="0.3">
      <c r="A50" s="6"/>
    </row>
    <row r="51" spans="1:1" x14ac:dyDescent="0.3">
      <c r="A51" s="6"/>
    </row>
    <row r="52" spans="1:1" x14ac:dyDescent="0.3">
      <c r="A52" s="6"/>
    </row>
    <row r="53" spans="1:1" x14ac:dyDescent="0.3">
      <c r="A53" s="6"/>
    </row>
    <row r="54" spans="1:1" x14ac:dyDescent="0.3">
      <c r="A54" s="6"/>
    </row>
    <row r="55" spans="1:1" x14ac:dyDescent="0.3">
      <c r="A55" s="6"/>
    </row>
    <row r="56" spans="1:1" x14ac:dyDescent="0.3">
      <c r="A56" s="6"/>
    </row>
  </sheetData>
  <mergeCells count="1">
    <mergeCell ref="B2:D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U233"/>
  <sheetViews>
    <sheetView showRowColHeaders="0" zoomScale="60" zoomScaleNormal="60" workbookViewId="0"/>
  </sheetViews>
  <sheetFormatPr baseColWidth="10" defaultColWidth="10.85546875" defaultRowHeight="16.5" x14ac:dyDescent="0.3"/>
  <cols>
    <col min="1" max="1" width="10.85546875" style="110"/>
    <col min="2" max="2" width="40.42578125" style="110" customWidth="1" collapsed="1"/>
    <col min="3" max="3" width="74.85546875" style="110" customWidth="1" collapsed="1"/>
    <col min="4" max="4" width="135" style="110" bestFit="1" customWidth="1" collapsed="1"/>
    <col min="5" max="5" width="144.7109375" style="110" bestFit="1" customWidth="1" collapsed="1"/>
    <col min="6" max="16384" width="10.85546875" style="110"/>
  </cols>
  <sheetData>
    <row r="1" spans="1:21" ht="17.25" thickBot="1" x14ac:dyDescent="0.35"/>
    <row r="2" spans="1:21" ht="30.75" thickBot="1" x14ac:dyDescent="0.35">
      <c r="A2" s="6"/>
      <c r="B2" s="512" t="s">
        <v>242</v>
      </c>
      <c r="C2" s="513"/>
      <c r="D2" s="513"/>
      <c r="E2" s="6"/>
      <c r="F2" s="6"/>
      <c r="G2" s="6"/>
      <c r="H2" s="6"/>
      <c r="I2" s="6"/>
      <c r="J2" s="6"/>
      <c r="K2" s="6"/>
      <c r="L2" s="6"/>
      <c r="M2" s="6"/>
      <c r="N2" s="6"/>
      <c r="O2" s="6"/>
      <c r="P2" s="6"/>
      <c r="Q2" s="6"/>
      <c r="R2" s="6"/>
      <c r="S2" s="6"/>
      <c r="T2" s="6"/>
      <c r="U2" s="6"/>
    </row>
    <row r="3" spans="1:21" ht="24.6" customHeight="1" thickBot="1" x14ac:dyDescent="0.35">
      <c r="A3" s="6"/>
      <c r="B3" s="6"/>
      <c r="C3" s="6"/>
      <c r="D3" s="6"/>
      <c r="E3" s="6"/>
      <c r="F3" s="6"/>
      <c r="G3" s="6"/>
      <c r="H3" s="6"/>
      <c r="I3" s="6"/>
      <c r="J3" s="6"/>
      <c r="K3" s="6"/>
      <c r="L3" s="6"/>
      <c r="M3" s="6"/>
      <c r="N3" s="6"/>
      <c r="O3" s="6"/>
      <c r="P3" s="6"/>
      <c r="Q3" s="6"/>
      <c r="R3" s="6"/>
      <c r="S3" s="6"/>
      <c r="T3" s="6"/>
      <c r="U3" s="6"/>
    </row>
    <row r="4" spans="1:21" ht="27.75" thickBot="1" x14ac:dyDescent="0.35">
      <c r="A4" s="6"/>
      <c r="B4" s="177"/>
      <c r="C4" s="178" t="s">
        <v>53</v>
      </c>
      <c r="D4" s="179" t="s">
        <v>54</v>
      </c>
      <c r="E4" s="6"/>
      <c r="F4" s="6"/>
      <c r="G4" s="6"/>
      <c r="H4" s="6"/>
      <c r="I4" s="6"/>
      <c r="J4" s="6"/>
      <c r="K4" s="6"/>
      <c r="L4" s="6"/>
      <c r="M4" s="6"/>
      <c r="N4" s="6"/>
      <c r="O4" s="6"/>
      <c r="P4" s="6"/>
      <c r="Q4" s="6"/>
      <c r="R4" s="6"/>
      <c r="S4" s="6"/>
      <c r="T4" s="6"/>
      <c r="U4" s="6"/>
    </row>
    <row r="5" spans="1:21" ht="27" x14ac:dyDescent="0.3">
      <c r="A5" s="154" t="s">
        <v>75</v>
      </c>
      <c r="B5" s="180" t="s">
        <v>92</v>
      </c>
      <c r="C5" s="181" t="s">
        <v>139</v>
      </c>
      <c r="D5" s="182" t="s">
        <v>88</v>
      </c>
      <c r="E5" s="6"/>
      <c r="F5" s="6"/>
      <c r="G5" s="6"/>
      <c r="H5" s="6"/>
      <c r="I5" s="6"/>
      <c r="J5" s="6"/>
      <c r="K5" s="6"/>
      <c r="L5" s="6"/>
      <c r="M5" s="6"/>
      <c r="N5" s="6"/>
      <c r="O5" s="6"/>
      <c r="P5" s="6"/>
      <c r="Q5" s="6"/>
      <c r="R5" s="6"/>
      <c r="S5" s="6"/>
      <c r="T5" s="6"/>
      <c r="U5" s="6"/>
    </row>
    <row r="6" spans="1:21" ht="54" x14ac:dyDescent="0.3">
      <c r="A6" s="154" t="s">
        <v>76</v>
      </c>
      <c r="B6" s="183" t="s">
        <v>56</v>
      </c>
      <c r="C6" s="184" t="s">
        <v>84</v>
      </c>
      <c r="D6" s="185" t="s">
        <v>89</v>
      </c>
      <c r="E6" s="6"/>
      <c r="F6" s="6"/>
      <c r="G6" s="6"/>
      <c r="H6" s="6"/>
      <c r="I6" s="6"/>
      <c r="J6" s="6"/>
      <c r="K6" s="6"/>
      <c r="L6" s="6"/>
      <c r="M6" s="6"/>
      <c r="N6" s="6"/>
      <c r="O6" s="6"/>
      <c r="P6" s="6"/>
      <c r="Q6" s="6"/>
      <c r="R6" s="6"/>
      <c r="S6" s="6"/>
      <c r="T6" s="6"/>
      <c r="U6" s="6"/>
    </row>
    <row r="7" spans="1:21" ht="54" x14ac:dyDescent="0.3">
      <c r="A7" s="154" t="s">
        <v>73</v>
      </c>
      <c r="B7" s="186" t="s">
        <v>57</v>
      </c>
      <c r="C7" s="184" t="s">
        <v>85</v>
      </c>
      <c r="D7" s="185" t="s">
        <v>91</v>
      </c>
      <c r="E7" s="6"/>
      <c r="F7" s="6"/>
      <c r="G7" s="6"/>
      <c r="H7" s="6"/>
      <c r="I7" s="6"/>
      <c r="J7" s="6"/>
      <c r="K7" s="6"/>
      <c r="L7" s="6"/>
      <c r="M7" s="6"/>
      <c r="N7" s="6"/>
      <c r="O7" s="6"/>
      <c r="P7" s="6"/>
      <c r="Q7" s="6"/>
      <c r="R7" s="6"/>
      <c r="S7" s="6"/>
      <c r="T7" s="6"/>
      <c r="U7" s="6"/>
    </row>
    <row r="8" spans="1:21" ht="54" x14ac:dyDescent="0.3">
      <c r="A8" s="154" t="s">
        <v>7</v>
      </c>
      <c r="B8" s="187" t="s">
        <v>58</v>
      </c>
      <c r="C8" s="184" t="s">
        <v>86</v>
      </c>
      <c r="D8" s="185" t="s">
        <v>90</v>
      </c>
      <c r="E8" s="6"/>
      <c r="F8" s="6"/>
      <c r="G8" s="6"/>
      <c r="H8" s="6"/>
      <c r="I8" s="6"/>
      <c r="J8" s="6"/>
      <c r="K8" s="6"/>
      <c r="L8" s="6"/>
      <c r="M8" s="6"/>
      <c r="N8" s="6"/>
      <c r="O8" s="6"/>
      <c r="P8" s="6"/>
      <c r="Q8" s="6"/>
      <c r="R8" s="6"/>
      <c r="S8" s="6"/>
      <c r="T8" s="6"/>
      <c r="U8" s="6"/>
    </row>
    <row r="9" spans="1:21" ht="54.75" thickBot="1" x14ac:dyDescent="0.35">
      <c r="A9" s="154" t="s">
        <v>77</v>
      </c>
      <c r="B9" s="188" t="s">
        <v>59</v>
      </c>
      <c r="C9" s="189" t="s">
        <v>87</v>
      </c>
      <c r="D9" s="190" t="s">
        <v>109</v>
      </c>
      <c r="E9" s="6"/>
      <c r="F9" s="6"/>
      <c r="G9" s="6"/>
      <c r="H9" s="6"/>
      <c r="I9" s="6"/>
      <c r="J9" s="6"/>
      <c r="K9" s="6"/>
      <c r="L9" s="6"/>
      <c r="M9" s="6"/>
      <c r="N9" s="6"/>
      <c r="O9" s="6"/>
      <c r="P9" s="6"/>
      <c r="Q9" s="6"/>
      <c r="R9" s="6"/>
      <c r="S9" s="6"/>
      <c r="T9" s="6"/>
      <c r="U9" s="6"/>
    </row>
    <row r="10" spans="1:21" ht="20.25" x14ac:dyDescent="0.3">
      <c r="A10" s="154"/>
      <c r="B10" s="154"/>
      <c r="C10" s="104"/>
      <c r="D10" s="69"/>
      <c r="E10" s="6"/>
      <c r="F10" s="6"/>
      <c r="G10" s="6"/>
      <c r="H10" s="6"/>
      <c r="I10" s="6"/>
      <c r="J10" s="6"/>
      <c r="K10" s="6"/>
      <c r="L10" s="6"/>
      <c r="M10" s="6"/>
      <c r="N10" s="6"/>
      <c r="O10" s="6"/>
      <c r="P10" s="6"/>
      <c r="Q10" s="6"/>
      <c r="R10" s="6"/>
      <c r="S10" s="6"/>
      <c r="T10" s="6"/>
      <c r="U10" s="6"/>
    </row>
    <row r="11" spans="1:21" x14ac:dyDescent="0.3">
      <c r="A11" s="154"/>
      <c r="B11" s="70"/>
      <c r="C11" s="70"/>
      <c r="D11" s="70"/>
      <c r="E11" s="6"/>
      <c r="F11" s="6"/>
      <c r="G11" s="6"/>
      <c r="H11" s="6"/>
      <c r="I11" s="6"/>
      <c r="J11" s="6"/>
      <c r="K11" s="6"/>
      <c r="L11" s="6"/>
      <c r="M11" s="6"/>
      <c r="N11" s="6"/>
      <c r="O11" s="6"/>
      <c r="P11" s="6"/>
      <c r="Q11" s="6"/>
      <c r="R11" s="6"/>
      <c r="S11" s="6"/>
      <c r="T11" s="6"/>
      <c r="U11" s="6"/>
    </row>
    <row r="12" spans="1:21" x14ac:dyDescent="0.3">
      <c r="A12" s="154"/>
      <c r="B12" s="154" t="s">
        <v>82</v>
      </c>
      <c r="C12" s="154" t="s">
        <v>127</v>
      </c>
      <c r="D12" s="154" t="s">
        <v>134</v>
      </c>
      <c r="E12" s="6"/>
      <c r="F12" s="6"/>
      <c r="G12" s="6"/>
      <c r="H12" s="6"/>
      <c r="I12" s="6"/>
      <c r="J12" s="6"/>
      <c r="K12" s="6"/>
      <c r="L12" s="6"/>
      <c r="M12" s="6"/>
      <c r="N12" s="6"/>
      <c r="O12" s="6"/>
      <c r="P12" s="6"/>
      <c r="Q12" s="6"/>
      <c r="R12" s="6"/>
      <c r="S12" s="6"/>
      <c r="T12" s="6"/>
      <c r="U12" s="6"/>
    </row>
    <row r="13" spans="1:21" x14ac:dyDescent="0.3">
      <c r="A13" s="154"/>
      <c r="B13" s="154" t="s">
        <v>80</v>
      </c>
      <c r="C13" s="154" t="s">
        <v>131</v>
      </c>
      <c r="D13" s="154" t="s">
        <v>135</v>
      </c>
      <c r="E13" s="6"/>
      <c r="F13" s="6"/>
      <c r="G13" s="6"/>
      <c r="H13" s="6"/>
      <c r="I13" s="6"/>
      <c r="J13" s="6"/>
      <c r="K13" s="6"/>
      <c r="L13" s="6"/>
      <c r="M13" s="6"/>
      <c r="N13" s="6"/>
      <c r="O13" s="6"/>
      <c r="P13" s="6"/>
      <c r="Q13" s="6"/>
      <c r="R13" s="6"/>
      <c r="S13" s="6"/>
      <c r="T13" s="6"/>
      <c r="U13" s="6"/>
    </row>
    <row r="14" spans="1:21" x14ac:dyDescent="0.3">
      <c r="A14" s="154"/>
      <c r="B14" s="154"/>
      <c r="C14" s="154" t="s">
        <v>130</v>
      </c>
      <c r="D14" s="154" t="s">
        <v>136</v>
      </c>
      <c r="E14" s="6"/>
      <c r="F14" s="6"/>
      <c r="G14" s="6"/>
      <c r="H14" s="6"/>
      <c r="I14" s="6"/>
      <c r="J14" s="6"/>
      <c r="K14" s="6"/>
      <c r="L14" s="6"/>
      <c r="M14" s="6"/>
      <c r="N14" s="6"/>
      <c r="O14" s="6"/>
      <c r="P14" s="6"/>
      <c r="Q14" s="6"/>
      <c r="R14" s="6"/>
      <c r="S14" s="6"/>
      <c r="T14" s="6"/>
      <c r="U14" s="6"/>
    </row>
    <row r="15" spans="1:21" x14ac:dyDescent="0.3">
      <c r="A15" s="154"/>
      <c r="B15" s="154"/>
      <c r="C15" s="154" t="s">
        <v>132</v>
      </c>
      <c r="D15" s="154" t="s">
        <v>137</v>
      </c>
      <c r="E15" s="6"/>
      <c r="F15" s="6"/>
      <c r="G15" s="6"/>
      <c r="H15" s="6"/>
      <c r="I15" s="6"/>
      <c r="J15" s="6"/>
      <c r="K15" s="6"/>
      <c r="L15" s="6"/>
      <c r="M15" s="6"/>
      <c r="N15" s="6"/>
      <c r="O15" s="6"/>
      <c r="P15" s="6"/>
      <c r="Q15" s="6"/>
      <c r="R15" s="6"/>
      <c r="S15" s="6"/>
      <c r="T15" s="6"/>
      <c r="U15" s="6"/>
    </row>
    <row r="16" spans="1:21" x14ac:dyDescent="0.3">
      <c r="A16" s="154"/>
      <c r="B16" s="154"/>
      <c r="C16" s="154" t="s">
        <v>133</v>
      </c>
      <c r="D16" s="154" t="s">
        <v>138</v>
      </c>
      <c r="E16" s="6"/>
      <c r="F16" s="6"/>
      <c r="G16" s="6"/>
      <c r="H16" s="6"/>
      <c r="I16" s="6"/>
      <c r="J16" s="6"/>
      <c r="K16" s="6"/>
      <c r="L16" s="6"/>
      <c r="M16" s="6"/>
      <c r="N16" s="6"/>
      <c r="O16" s="6"/>
      <c r="P16" s="6"/>
      <c r="Q16" s="6"/>
      <c r="R16" s="6"/>
      <c r="S16" s="6"/>
      <c r="T16" s="6"/>
      <c r="U16" s="6"/>
    </row>
    <row r="17" spans="1:15" x14ac:dyDescent="0.3">
      <c r="A17" s="154"/>
      <c r="B17" s="154"/>
      <c r="C17" s="6"/>
      <c r="D17" s="154"/>
      <c r="E17" s="6"/>
      <c r="F17" s="6"/>
      <c r="G17" s="6"/>
      <c r="H17" s="6"/>
      <c r="I17" s="6"/>
      <c r="J17" s="6"/>
      <c r="K17" s="6"/>
      <c r="L17" s="6"/>
      <c r="M17" s="6"/>
      <c r="N17" s="6"/>
      <c r="O17" s="6"/>
    </row>
    <row r="18" spans="1:15" x14ac:dyDescent="0.3">
      <c r="A18" s="154"/>
      <c r="B18" s="154"/>
      <c r="C18" s="6"/>
      <c r="D18" s="154"/>
      <c r="E18" s="6"/>
      <c r="F18" s="6"/>
      <c r="G18" s="6"/>
      <c r="H18" s="6"/>
      <c r="I18" s="6"/>
      <c r="J18" s="6"/>
      <c r="K18" s="6"/>
      <c r="L18" s="6"/>
      <c r="M18" s="6"/>
      <c r="N18" s="6"/>
      <c r="O18" s="6"/>
    </row>
    <row r="19" spans="1:15" x14ac:dyDescent="0.3">
      <c r="A19" s="154"/>
      <c r="B19" s="153"/>
      <c r="C19" s="6"/>
      <c r="D19" s="153"/>
      <c r="E19" s="6"/>
      <c r="F19" s="6"/>
      <c r="G19" s="6"/>
      <c r="H19" s="6"/>
      <c r="I19" s="6"/>
      <c r="J19" s="6"/>
      <c r="K19" s="6"/>
      <c r="L19" s="6"/>
      <c r="M19" s="6"/>
      <c r="N19" s="6"/>
      <c r="O19" s="6"/>
    </row>
    <row r="20" spans="1:15" x14ac:dyDescent="0.3">
      <c r="A20" s="154"/>
      <c r="B20" s="153"/>
      <c r="C20" s="6"/>
      <c r="D20" s="153"/>
      <c r="E20" s="6"/>
      <c r="F20" s="6"/>
      <c r="G20" s="6"/>
      <c r="H20" s="6"/>
      <c r="I20" s="6"/>
      <c r="J20" s="6"/>
      <c r="K20" s="6"/>
      <c r="L20" s="6"/>
      <c r="M20" s="6"/>
      <c r="N20" s="6"/>
      <c r="O20" s="6"/>
    </row>
    <row r="21" spans="1:15" x14ac:dyDescent="0.3">
      <c r="A21" s="154"/>
      <c r="B21" s="153"/>
      <c r="C21" s="6"/>
      <c r="D21" s="153"/>
      <c r="E21" s="6"/>
      <c r="F21" s="6"/>
      <c r="G21" s="6"/>
      <c r="H21" s="6"/>
      <c r="I21" s="6"/>
      <c r="J21" s="6"/>
      <c r="K21" s="6"/>
      <c r="L21" s="6"/>
      <c r="M21" s="6"/>
      <c r="N21" s="6"/>
      <c r="O21" s="6"/>
    </row>
    <row r="22" spans="1:15" x14ac:dyDescent="0.3">
      <c r="A22" s="154"/>
      <c r="B22" s="153"/>
      <c r="C22" s="6"/>
      <c r="D22" s="153"/>
      <c r="E22" s="6"/>
      <c r="F22" s="6"/>
      <c r="G22" s="6"/>
      <c r="H22" s="6"/>
      <c r="I22" s="6"/>
      <c r="J22" s="6"/>
      <c r="K22" s="6"/>
      <c r="L22" s="6"/>
      <c r="M22" s="6"/>
      <c r="N22" s="6"/>
      <c r="O22" s="6"/>
    </row>
    <row r="23" spans="1:15" ht="20.25" x14ac:dyDescent="0.3">
      <c r="A23" s="154"/>
      <c r="B23" s="154"/>
      <c r="C23" s="104"/>
      <c r="D23" s="69"/>
      <c r="E23" s="6"/>
      <c r="F23" s="6"/>
      <c r="G23" s="6"/>
      <c r="H23" s="6"/>
      <c r="I23" s="6"/>
      <c r="J23" s="6"/>
      <c r="K23" s="6"/>
      <c r="L23" s="6"/>
      <c r="M23" s="6"/>
      <c r="N23" s="6"/>
      <c r="O23" s="6"/>
    </row>
    <row r="24" spans="1:15" ht="20.25" x14ac:dyDescent="0.3">
      <c r="A24" s="154"/>
      <c r="B24" s="154"/>
      <c r="C24" s="104"/>
      <c r="D24" s="69"/>
      <c r="E24" s="6"/>
      <c r="F24" s="6"/>
      <c r="G24" s="6"/>
      <c r="H24" s="6"/>
      <c r="I24" s="6"/>
      <c r="J24" s="6"/>
      <c r="K24" s="6"/>
      <c r="L24" s="6"/>
      <c r="M24" s="6"/>
      <c r="N24" s="6"/>
      <c r="O24" s="6"/>
    </row>
    <row r="25" spans="1:15" ht="20.25" x14ac:dyDescent="0.3">
      <c r="A25" s="154"/>
      <c r="B25" s="154"/>
      <c r="C25" s="104"/>
      <c r="D25" s="69"/>
      <c r="E25" s="6"/>
      <c r="F25" s="6"/>
      <c r="G25" s="6"/>
      <c r="H25" s="6"/>
      <c r="I25" s="6"/>
      <c r="J25" s="6"/>
      <c r="K25" s="6"/>
      <c r="L25" s="6"/>
      <c r="M25" s="6"/>
      <c r="N25" s="6"/>
      <c r="O25" s="6"/>
    </row>
    <row r="26" spans="1:15" ht="20.25" x14ac:dyDescent="0.3">
      <c r="A26" s="154"/>
      <c r="B26" s="154"/>
      <c r="C26" s="104"/>
      <c r="D26" s="69"/>
      <c r="E26" s="6"/>
      <c r="F26" s="6"/>
      <c r="G26" s="6"/>
      <c r="H26" s="6"/>
      <c r="I26" s="6"/>
      <c r="J26" s="6"/>
      <c r="K26" s="6"/>
      <c r="L26" s="6"/>
      <c r="M26" s="6"/>
      <c r="N26" s="6"/>
      <c r="O26" s="6"/>
    </row>
    <row r="27" spans="1:15" ht="20.25" x14ac:dyDescent="0.3">
      <c r="A27" s="154"/>
      <c r="B27" s="154"/>
      <c r="C27" s="104"/>
      <c r="D27" s="69"/>
      <c r="E27" s="6"/>
      <c r="F27" s="6"/>
      <c r="G27" s="6"/>
      <c r="H27" s="6"/>
      <c r="I27" s="6"/>
      <c r="J27" s="6"/>
      <c r="K27" s="6"/>
      <c r="L27" s="6"/>
      <c r="M27" s="6"/>
      <c r="N27" s="6"/>
      <c r="O27" s="6"/>
    </row>
    <row r="28" spans="1:15" ht="20.25" x14ac:dyDescent="0.3">
      <c r="A28" s="154"/>
      <c r="B28" s="154"/>
      <c r="C28" s="104"/>
      <c r="D28" s="69"/>
      <c r="E28" s="6"/>
      <c r="F28" s="6"/>
      <c r="G28" s="6"/>
      <c r="H28" s="6"/>
      <c r="I28" s="6"/>
      <c r="J28" s="6"/>
      <c r="K28" s="6"/>
      <c r="L28" s="6"/>
      <c r="M28" s="6"/>
      <c r="N28" s="6"/>
      <c r="O28" s="6"/>
    </row>
    <row r="29" spans="1:15" ht="20.25" x14ac:dyDescent="0.3">
      <c r="A29" s="154"/>
      <c r="B29" s="154"/>
      <c r="C29" s="104"/>
      <c r="D29" s="69"/>
      <c r="E29" s="6"/>
      <c r="F29" s="6"/>
      <c r="G29" s="6"/>
      <c r="H29" s="6"/>
      <c r="I29" s="6"/>
      <c r="J29" s="6"/>
      <c r="K29" s="6"/>
      <c r="L29" s="6"/>
      <c r="M29" s="6"/>
      <c r="N29" s="6"/>
      <c r="O29" s="6"/>
    </row>
    <row r="30" spans="1:15" ht="20.25" x14ac:dyDescent="0.3">
      <c r="A30" s="154"/>
      <c r="B30" s="154"/>
      <c r="C30" s="104"/>
      <c r="D30" s="69"/>
      <c r="E30" s="6"/>
      <c r="F30" s="6"/>
      <c r="G30" s="6"/>
      <c r="H30" s="6"/>
      <c r="I30" s="6"/>
      <c r="J30" s="6"/>
      <c r="K30" s="6"/>
      <c r="L30" s="6"/>
      <c r="M30" s="6"/>
      <c r="N30" s="6"/>
      <c r="O30" s="6"/>
    </row>
    <row r="31" spans="1:15" ht="20.25" x14ac:dyDescent="0.3">
      <c r="A31" s="154"/>
      <c r="B31" s="154"/>
      <c r="C31" s="104"/>
      <c r="D31" s="69"/>
      <c r="E31" s="6"/>
      <c r="F31" s="6"/>
      <c r="G31" s="6"/>
      <c r="H31" s="6"/>
      <c r="I31" s="6"/>
      <c r="J31" s="6"/>
      <c r="K31" s="6"/>
      <c r="L31" s="6"/>
      <c r="M31" s="6"/>
      <c r="N31" s="6"/>
      <c r="O31" s="6"/>
    </row>
    <row r="32" spans="1:15" ht="20.25" x14ac:dyDescent="0.3">
      <c r="A32" s="154"/>
      <c r="B32" s="154"/>
      <c r="C32" s="104"/>
      <c r="D32" s="69"/>
      <c r="E32" s="6"/>
      <c r="F32" s="6"/>
      <c r="G32" s="6"/>
      <c r="H32" s="6"/>
      <c r="I32" s="6"/>
      <c r="J32" s="6"/>
      <c r="K32" s="6"/>
      <c r="L32" s="6"/>
      <c r="M32" s="6"/>
      <c r="N32" s="6"/>
      <c r="O32" s="6"/>
    </row>
    <row r="33" spans="1:15" ht="20.25" x14ac:dyDescent="0.3">
      <c r="A33" s="154"/>
      <c r="B33" s="154"/>
      <c r="C33" s="104"/>
      <c r="D33" s="69"/>
      <c r="E33" s="6"/>
      <c r="F33" s="6"/>
      <c r="G33" s="6"/>
      <c r="H33" s="6"/>
      <c r="I33" s="6"/>
      <c r="J33" s="6"/>
      <c r="K33" s="6"/>
      <c r="L33" s="6"/>
      <c r="M33" s="6"/>
      <c r="N33" s="6"/>
      <c r="O33" s="6"/>
    </row>
    <row r="34" spans="1:15" ht="20.25" x14ac:dyDescent="0.3">
      <c r="A34" s="154"/>
      <c r="B34" s="154"/>
      <c r="C34" s="104"/>
      <c r="D34" s="69"/>
      <c r="E34" s="6"/>
      <c r="F34" s="6"/>
      <c r="G34" s="6"/>
      <c r="H34" s="6"/>
      <c r="I34" s="6"/>
      <c r="J34" s="6"/>
      <c r="K34" s="6"/>
      <c r="L34" s="6"/>
      <c r="M34" s="6"/>
      <c r="N34" s="6"/>
      <c r="O34" s="6"/>
    </row>
    <row r="35" spans="1:15" ht="20.25" x14ac:dyDescent="0.3">
      <c r="A35" s="154"/>
      <c r="B35" s="154"/>
      <c r="C35" s="104"/>
      <c r="D35" s="69"/>
      <c r="E35" s="6"/>
      <c r="F35" s="6"/>
      <c r="G35" s="6"/>
      <c r="H35" s="6"/>
      <c r="I35" s="6"/>
      <c r="J35" s="6"/>
      <c r="K35" s="6"/>
      <c r="L35" s="6"/>
      <c r="M35" s="6"/>
      <c r="N35" s="6"/>
      <c r="O35" s="6"/>
    </row>
    <row r="36" spans="1:15" ht="20.25" x14ac:dyDescent="0.3">
      <c r="A36" s="154"/>
      <c r="B36" s="154"/>
      <c r="C36" s="104"/>
      <c r="D36" s="69"/>
      <c r="E36" s="6"/>
      <c r="F36" s="6"/>
      <c r="G36" s="6"/>
      <c r="H36" s="6"/>
      <c r="I36" s="6"/>
      <c r="J36" s="6"/>
      <c r="K36" s="6"/>
      <c r="L36" s="6"/>
      <c r="M36" s="6"/>
      <c r="N36" s="6"/>
      <c r="O36" s="6"/>
    </row>
    <row r="37" spans="1:15" ht="20.25" x14ac:dyDescent="0.3">
      <c r="A37" s="154"/>
      <c r="B37" s="154"/>
      <c r="C37" s="104"/>
      <c r="D37" s="69"/>
      <c r="E37" s="6"/>
      <c r="F37" s="6"/>
      <c r="G37" s="6"/>
      <c r="H37" s="6"/>
      <c r="I37" s="6"/>
      <c r="J37" s="6"/>
      <c r="K37" s="6"/>
      <c r="L37" s="6"/>
      <c r="M37" s="6"/>
      <c r="N37" s="6"/>
      <c r="O37" s="6"/>
    </row>
    <row r="38" spans="1:15" ht="20.25" x14ac:dyDescent="0.3">
      <c r="A38" s="154"/>
      <c r="B38" s="154"/>
      <c r="C38" s="104"/>
      <c r="D38" s="69"/>
      <c r="E38" s="6"/>
      <c r="F38" s="6"/>
      <c r="G38" s="6"/>
      <c r="H38" s="6"/>
      <c r="I38" s="6"/>
      <c r="J38" s="6"/>
      <c r="K38" s="6"/>
      <c r="L38" s="6"/>
      <c r="M38" s="6"/>
      <c r="N38" s="6"/>
      <c r="O38" s="6"/>
    </row>
    <row r="39" spans="1:15" ht="20.25" x14ac:dyDescent="0.3">
      <c r="A39" s="154"/>
      <c r="B39" s="154"/>
      <c r="C39" s="104"/>
      <c r="D39" s="69"/>
      <c r="E39" s="6"/>
      <c r="F39" s="6"/>
      <c r="G39" s="6"/>
      <c r="H39" s="6"/>
      <c r="I39" s="6"/>
      <c r="J39" s="6"/>
      <c r="K39" s="6"/>
      <c r="L39" s="6"/>
      <c r="M39" s="6"/>
      <c r="N39" s="6"/>
      <c r="O39" s="6"/>
    </row>
    <row r="40" spans="1:15" ht="20.25" x14ac:dyDescent="0.3">
      <c r="A40" s="154"/>
      <c r="B40" s="154"/>
      <c r="C40" s="104"/>
      <c r="D40" s="69"/>
      <c r="E40" s="6"/>
      <c r="F40" s="6"/>
      <c r="G40" s="6"/>
      <c r="H40" s="6"/>
      <c r="I40" s="6"/>
      <c r="J40" s="6"/>
      <c r="K40" s="6"/>
      <c r="L40" s="6"/>
      <c r="M40" s="6"/>
      <c r="N40" s="6"/>
      <c r="O40" s="6"/>
    </row>
    <row r="41" spans="1:15" ht="20.25" x14ac:dyDescent="0.3">
      <c r="A41" s="154"/>
      <c r="B41" s="154"/>
      <c r="C41" s="104"/>
      <c r="D41" s="69"/>
      <c r="E41" s="6"/>
      <c r="F41" s="6"/>
      <c r="G41" s="6"/>
      <c r="H41" s="6"/>
      <c r="I41" s="6"/>
      <c r="J41" s="6"/>
      <c r="K41" s="6"/>
      <c r="L41" s="6"/>
      <c r="M41" s="6"/>
      <c r="N41" s="6"/>
      <c r="O41" s="6"/>
    </row>
    <row r="42" spans="1:15" ht="20.25" x14ac:dyDescent="0.3">
      <c r="A42" s="154"/>
      <c r="B42" s="154"/>
      <c r="C42" s="104"/>
      <c r="D42" s="69"/>
      <c r="E42" s="6"/>
      <c r="F42" s="6"/>
      <c r="G42" s="6"/>
      <c r="H42" s="6"/>
      <c r="I42" s="6"/>
      <c r="J42" s="6"/>
      <c r="K42" s="6"/>
      <c r="L42" s="6"/>
      <c r="M42" s="6"/>
      <c r="N42" s="6"/>
      <c r="O42" s="6"/>
    </row>
    <row r="43" spans="1:15" ht="20.25" x14ac:dyDescent="0.3">
      <c r="A43" s="154"/>
      <c r="B43" s="154"/>
      <c r="C43" s="104"/>
      <c r="D43" s="69"/>
      <c r="E43" s="6"/>
      <c r="F43" s="6"/>
      <c r="G43" s="6"/>
      <c r="H43" s="6"/>
      <c r="I43" s="6"/>
      <c r="J43" s="6"/>
      <c r="K43" s="6"/>
      <c r="L43" s="6"/>
      <c r="M43" s="6"/>
      <c r="N43" s="6"/>
      <c r="O43" s="6"/>
    </row>
    <row r="44" spans="1:15" ht="20.25" x14ac:dyDescent="0.3">
      <c r="A44" s="154"/>
      <c r="B44" s="154"/>
      <c r="C44" s="104"/>
      <c r="D44" s="69"/>
      <c r="E44" s="6"/>
      <c r="F44" s="6"/>
      <c r="G44" s="6"/>
      <c r="H44" s="6"/>
      <c r="I44" s="6"/>
      <c r="J44" s="6"/>
      <c r="K44" s="6"/>
      <c r="L44" s="6"/>
      <c r="M44" s="6"/>
      <c r="N44" s="6"/>
      <c r="O44" s="6"/>
    </row>
    <row r="45" spans="1:15" ht="20.25" x14ac:dyDescent="0.3">
      <c r="A45" s="154"/>
      <c r="B45" s="154"/>
      <c r="C45" s="104"/>
      <c r="D45" s="69"/>
      <c r="E45" s="6"/>
      <c r="F45" s="6"/>
      <c r="G45" s="6"/>
      <c r="H45" s="6"/>
      <c r="I45" s="6"/>
      <c r="J45" s="6"/>
      <c r="K45" s="6"/>
      <c r="L45" s="6"/>
      <c r="M45" s="6"/>
      <c r="N45" s="6"/>
      <c r="O45" s="6"/>
    </row>
    <row r="46" spans="1:15" ht="20.25" x14ac:dyDescent="0.3">
      <c r="A46" s="154"/>
      <c r="B46" s="154"/>
      <c r="C46" s="104"/>
      <c r="D46" s="69"/>
      <c r="E46" s="6"/>
      <c r="F46" s="6"/>
      <c r="G46" s="6"/>
      <c r="H46" s="6"/>
      <c r="I46" s="6"/>
      <c r="J46" s="6"/>
      <c r="K46" s="6"/>
      <c r="L46" s="6"/>
      <c r="M46" s="6"/>
      <c r="N46" s="6"/>
      <c r="O46" s="6"/>
    </row>
    <row r="47" spans="1:15" ht="20.25" x14ac:dyDescent="0.3">
      <c r="A47" s="154"/>
      <c r="B47" s="154"/>
      <c r="C47" s="104"/>
      <c r="D47" s="69"/>
      <c r="E47" s="6"/>
      <c r="F47" s="6"/>
      <c r="G47" s="6"/>
      <c r="H47" s="6"/>
      <c r="I47" s="6"/>
      <c r="J47" s="6"/>
      <c r="K47" s="6"/>
      <c r="L47" s="6"/>
      <c r="M47" s="6"/>
      <c r="N47" s="6"/>
      <c r="O47" s="6"/>
    </row>
    <row r="48" spans="1:15" ht="20.25" x14ac:dyDescent="0.3">
      <c r="A48" s="154"/>
      <c r="B48" s="154"/>
      <c r="C48" s="104"/>
      <c r="D48" s="69"/>
      <c r="E48" s="6"/>
      <c r="F48" s="6"/>
      <c r="G48" s="6"/>
      <c r="H48" s="6"/>
      <c r="I48" s="6"/>
      <c r="J48" s="6"/>
      <c r="K48" s="6"/>
      <c r="L48" s="6"/>
      <c r="M48" s="6"/>
      <c r="N48" s="6"/>
      <c r="O48" s="6"/>
    </row>
    <row r="49" spans="1:15" ht="20.25" x14ac:dyDescent="0.3">
      <c r="A49" s="154"/>
      <c r="B49" s="154"/>
      <c r="C49" s="104"/>
      <c r="D49" s="69"/>
      <c r="E49" s="6"/>
      <c r="F49" s="6"/>
      <c r="G49" s="6"/>
      <c r="H49" s="6"/>
      <c r="I49" s="6"/>
      <c r="J49" s="6"/>
      <c r="K49" s="6"/>
      <c r="L49" s="6"/>
      <c r="M49" s="6"/>
      <c r="N49" s="6"/>
      <c r="O49" s="6"/>
    </row>
    <row r="50" spans="1:15" ht="20.25" x14ac:dyDescent="0.3">
      <c r="A50" s="154"/>
      <c r="B50" s="154"/>
      <c r="C50" s="104"/>
      <c r="D50" s="69"/>
      <c r="E50" s="6"/>
      <c r="F50" s="6"/>
      <c r="G50" s="6"/>
      <c r="H50" s="6"/>
      <c r="I50" s="6"/>
      <c r="J50" s="6"/>
      <c r="K50" s="6"/>
      <c r="L50" s="6"/>
      <c r="M50" s="6"/>
      <c r="N50" s="6"/>
      <c r="O50" s="6"/>
    </row>
    <row r="51" spans="1:15" ht="20.25" x14ac:dyDescent="0.3">
      <c r="A51" s="154"/>
      <c r="B51" s="154"/>
      <c r="C51" s="104"/>
      <c r="D51" s="69"/>
      <c r="E51" s="6"/>
      <c r="F51" s="6"/>
      <c r="G51" s="6"/>
      <c r="H51" s="6"/>
      <c r="I51" s="6"/>
      <c r="J51" s="6"/>
      <c r="K51" s="6"/>
      <c r="L51" s="6"/>
      <c r="M51" s="6"/>
      <c r="N51" s="6"/>
      <c r="O51" s="6"/>
    </row>
    <row r="52" spans="1:15" ht="20.25" x14ac:dyDescent="0.3">
      <c r="A52" s="154"/>
      <c r="B52" s="154"/>
      <c r="C52" s="104"/>
      <c r="D52" s="69"/>
      <c r="E52" s="6"/>
      <c r="F52" s="6"/>
      <c r="G52" s="6"/>
      <c r="H52" s="6"/>
      <c r="I52" s="6"/>
      <c r="J52" s="6"/>
      <c r="K52" s="6"/>
      <c r="L52" s="6"/>
      <c r="M52" s="6"/>
      <c r="N52" s="6"/>
      <c r="O52" s="6"/>
    </row>
    <row r="53" spans="1:15" ht="20.25" x14ac:dyDescent="0.3">
      <c r="A53" s="154"/>
      <c r="B53" s="155"/>
      <c r="C53" s="105"/>
      <c r="D53" s="16"/>
    </row>
    <row r="54" spans="1:15" ht="20.25" x14ac:dyDescent="0.3">
      <c r="A54" s="154"/>
      <c r="B54" s="155"/>
      <c r="C54" s="105"/>
      <c r="D54" s="16"/>
    </row>
    <row r="55" spans="1:15" ht="20.25" x14ac:dyDescent="0.3">
      <c r="A55" s="154"/>
      <c r="B55" s="155"/>
      <c r="C55" s="105"/>
      <c r="D55" s="16"/>
    </row>
    <row r="56" spans="1:15" ht="20.25" x14ac:dyDescent="0.3">
      <c r="A56" s="154"/>
      <c r="B56" s="155"/>
      <c r="C56" s="105"/>
      <c r="D56" s="16"/>
    </row>
    <row r="57" spans="1:15" ht="20.25" x14ac:dyDescent="0.3">
      <c r="A57" s="154"/>
      <c r="B57" s="155"/>
      <c r="C57" s="105"/>
      <c r="D57" s="16"/>
    </row>
    <row r="58" spans="1:15" ht="20.25" x14ac:dyDescent="0.3">
      <c r="A58" s="154"/>
      <c r="B58" s="155"/>
      <c r="C58" s="105"/>
      <c r="D58" s="16"/>
    </row>
    <row r="59" spans="1:15" ht="20.25" x14ac:dyDescent="0.3">
      <c r="A59" s="154"/>
      <c r="B59" s="155"/>
      <c r="C59" s="105"/>
      <c r="D59" s="16"/>
    </row>
    <row r="60" spans="1:15" ht="20.25" x14ac:dyDescent="0.3">
      <c r="A60" s="154"/>
      <c r="B60" s="155"/>
      <c r="C60" s="105"/>
      <c r="D60" s="16"/>
    </row>
    <row r="61" spans="1:15" ht="20.25" x14ac:dyDescent="0.3">
      <c r="A61" s="154"/>
      <c r="B61" s="155"/>
      <c r="C61" s="105"/>
      <c r="D61" s="16"/>
    </row>
    <row r="62" spans="1:15" ht="20.25" x14ac:dyDescent="0.3">
      <c r="A62" s="154"/>
      <c r="B62" s="155"/>
      <c r="C62" s="105"/>
      <c r="D62" s="16"/>
    </row>
    <row r="63" spans="1:15" ht="20.25" x14ac:dyDescent="0.3">
      <c r="A63" s="154"/>
      <c r="B63" s="155"/>
      <c r="C63" s="105"/>
      <c r="D63" s="16"/>
    </row>
    <row r="64" spans="1:15" ht="20.25" x14ac:dyDescent="0.3">
      <c r="A64" s="154"/>
      <c r="B64" s="155"/>
      <c r="C64" s="105"/>
      <c r="D64" s="16"/>
    </row>
    <row r="65" spans="1:4" ht="20.25" x14ac:dyDescent="0.3">
      <c r="A65" s="154"/>
      <c r="B65" s="155"/>
      <c r="C65" s="105"/>
      <c r="D65" s="16"/>
    </row>
    <row r="66" spans="1:4" ht="20.25" x14ac:dyDescent="0.3">
      <c r="A66" s="154"/>
      <c r="B66" s="155"/>
      <c r="C66" s="105"/>
      <c r="D66" s="16"/>
    </row>
    <row r="67" spans="1:4" ht="20.25" x14ac:dyDescent="0.3">
      <c r="A67" s="154"/>
      <c r="B67" s="155"/>
      <c r="C67" s="105"/>
      <c r="D67" s="16"/>
    </row>
    <row r="68" spans="1:4" ht="20.25" x14ac:dyDescent="0.3">
      <c r="A68" s="154"/>
      <c r="B68" s="155"/>
      <c r="C68" s="105"/>
      <c r="D68" s="16"/>
    </row>
    <row r="69" spans="1:4" ht="20.25" x14ac:dyDescent="0.3">
      <c r="A69" s="154"/>
      <c r="B69" s="155"/>
      <c r="C69" s="105"/>
      <c r="D69" s="16"/>
    </row>
    <row r="70" spans="1:4" ht="20.25" x14ac:dyDescent="0.3">
      <c r="A70" s="154"/>
      <c r="B70" s="155"/>
      <c r="C70" s="105"/>
      <c r="D70" s="16"/>
    </row>
    <row r="71" spans="1:4" ht="20.25" x14ac:dyDescent="0.3">
      <c r="A71" s="154"/>
      <c r="B71" s="155"/>
      <c r="C71" s="105"/>
      <c r="D71" s="16"/>
    </row>
    <row r="72" spans="1:4" ht="20.25" x14ac:dyDescent="0.3">
      <c r="A72" s="154"/>
      <c r="B72" s="155"/>
      <c r="C72" s="105"/>
      <c r="D72" s="16"/>
    </row>
    <row r="73" spans="1:4" ht="20.25" x14ac:dyDescent="0.3">
      <c r="A73" s="154"/>
      <c r="B73" s="155"/>
      <c r="C73" s="105"/>
      <c r="D73" s="16"/>
    </row>
    <row r="74" spans="1:4" ht="20.25" x14ac:dyDescent="0.3">
      <c r="A74" s="154"/>
      <c r="B74" s="155"/>
      <c r="C74" s="105"/>
      <c r="D74" s="16"/>
    </row>
    <row r="75" spans="1:4" ht="20.25" x14ac:dyDescent="0.3">
      <c r="A75" s="154"/>
      <c r="B75" s="155"/>
      <c r="C75" s="105"/>
      <c r="D75" s="16"/>
    </row>
    <row r="76" spans="1:4" ht="20.25" x14ac:dyDescent="0.3">
      <c r="A76" s="154"/>
      <c r="B76" s="155"/>
      <c r="C76" s="105"/>
      <c r="D76" s="16"/>
    </row>
    <row r="77" spans="1:4" ht="20.25" x14ac:dyDescent="0.3">
      <c r="A77" s="154"/>
      <c r="B77" s="155"/>
      <c r="C77" s="105"/>
      <c r="D77" s="16"/>
    </row>
    <row r="78" spans="1:4" ht="20.25" x14ac:dyDescent="0.3">
      <c r="A78" s="154"/>
      <c r="B78" s="155"/>
      <c r="C78" s="105"/>
      <c r="D78" s="16"/>
    </row>
    <row r="79" spans="1:4" ht="20.25" x14ac:dyDescent="0.3">
      <c r="A79" s="154"/>
      <c r="B79" s="155"/>
      <c r="C79" s="105"/>
      <c r="D79" s="16"/>
    </row>
    <row r="80" spans="1:4" ht="20.25" x14ac:dyDescent="0.3">
      <c r="A80" s="154"/>
      <c r="B80" s="155"/>
      <c r="C80" s="105"/>
      <c r="D80" s="16"/>
    </row>
    <row r="81" spans="1:4" ht="20.25" x14ac:dyDescent="0.3">
      <c r="A81" s="154"/>
      <c r="B81" s="155"/>
      <c r="C81" s="105"/>
      <c r="D81" s="16"/>
    </row>
    <row r="82" spans="1:4" ht="20.25" x14ac:dyDescent="0.3">
      <c r="A82" s="154"/>
      <c r="B82" s="155"/>
      <c r="C82" s="105"/>
      <c r="D82" s="16"/>
    </row>
    <row r="83" spans="1:4" ht="20.25" x14ac:dyDescent="0.3">
      <c r="A83" s="154"/>
      <c r="B83" s="155"/>
      <c r="C83" s="105"/>
      <c r="D83" s="16"/>
    </row>
    <row r="84" spans="1:4" ht="20.25" x14ac:dyDescent="0.3">
      <c r="A84" s="154"/>
      <c r="B84" s="155"/>
      <c r="C84" s="105"/>
      <c r="D84" s="16"/>
    </row>
    <row r="85" spans="1:4" ht="20.25" x14ac:dyDescent="0.3">
      <c r="A85" s="154"/>
      <c r="B85" s="155"/>
      <c r="C85" s="105"/>
      <c r="D85" s="16"/>
    </row>
    <row r="86" spans="1:4" ht="20.25" x14ac:dyDescent="0.3">
      <c r="A86" s="154"/>
      <c r="B86" s="155"/>
      <c r="C86" s="105"/>
      <c r="D86" s="16"/>
    </row>
    <row r="87" spans="1:4" ht="20.25" x14ac:dyDescent="0.3">
      <c r="A87" s="154"/>
      <c r="B87" s="155"/>
      <c r="C87" s="105"/>
      <c r="D87" s="16"/>
    </row>
    <row r="88" spans="1:4" ht="20.25" x14ac:dyDescent="0.3">
      <c r="A88" s="154"/>
      <c r="B88" s="155"/>
      <c r="C88" s="105"/>
      <c r="D88" s="16"/>
    </row>
    <row r="89" spans="1:4" ht="20.25" x14ac:dyDescent="0.3">
      <c r="A89" s="154"/>
      <c r="B89" s="155"/>
      <c r="C89" s="105"/>
      <c r="D89" s="16"/>
    </row>
    <row r="90" spans="1:4" ht="20.25" x14ac:dyDescent="0.3">
      <c r="A90" s="154"/>
      <c r="B90" s="155"/>
      <c r="C90" s="105"/>
      <c r="D90" s="16"/>
    </row>
    <row r="91" spans="1:4" ht="20.25" x14ac:dyDescent="0.3">
      <c r="A91" s="154"/>
      <c r="B91" s="155"/>
      <c r="C91" s="105"/>
      <c r="D91" s="16"/>
    </row>
    <row r="92" spans="1:4" ht="20.25" x14ac:dyDescent="0.3">
      <c r="A92" s="154"/>
      <c r="B92" s="155"/>
      <c r="C92" s="105"/>
      <c r="D92" s="16"/>
    </row>
    <row r="93" spans="1:4" ht="20.25" x14ac:dyDescent="0.3">
      <c r="A93" s="154"/>
      <c r="B93" s="155"/>
      <c r="C93" s="105"/>
      <c r="D93" s="16"/>
    </row>
    <row r="94" spans="1:4" ht="20.25" x14ac:dyDescent="0.3">
      <c r="A94" s="154"/>
      <c r="B94" s="155"/>
      <c r="C94" s="105"/>
      <c r="D94" s="16"/>
    </row>
    <row r="95" spans="1:4" ht="20.25" x14ac:dyDescent="0.3">
      <c r="A95" s="154"/>
      <c r="B95" s="155"/>
      <c r="C95" s="105"/>
      <c r="D95" s="16"/>
    </row>
    <row r="96" spans="1:4" ht="20.25" x14ac:dyDescent="0.3">
      <c r="A96" s="154"/>
      <c r="B96" s="155"/>
      <c r="C96" s="105"/>
      <c r="D96" s="16"/>
    </row>
    <row r="97" spans="1:4" ht="20.25" x14ac:dyDescent="0.3">
      <c r="A97" s="154"/>
      <c r="B97" s="155"/>
      <c r="C97" s="105"/>
      <c r="D97" s="16"/>
    </row>
    <row r="98" spans="1:4" ht="20.25" x14ac:dyDescent="0.3">
      <c r="A98" s="154"/>
      <c r="B98" s="155"/>
      <c r="C98" s="105"/>
      <c r="D98" s="16"/>
    </row>
    <row r="99" spans="1:4" ht="20.25" x14ac:dyDescent="0.3">
      <c r="A99" s="154"/>
      <c r="B99" s="155"/>
      <c r="C99" s="105"/>
      <c r="D99" s="16"/>
    </row>
    <row r="100" spans="1:4" ht="20.25" x14ac:dyDescent="0.3">
      <c r="A100" s="154"/>
      <c r="B100" s="155"/>
      <c r="C100" s="105"/>
      <c r="D100" s="16"/>
    </row>
    <row r="101" spans="1:4" ht="20.25" x14ac:dyDescent="0.3">
      <c r="A101" s="154"/>
      <c r="B101" s="155"/>
      <c r="C101" s="105"/>
      <c r="D101" s="16"/>
    </row>
    <row r="102" spans="1:4" ht="20.25" x14ac:dyDescent="0.3">
      <c r="A102" s="154"/>
      <c r="B102" s="155"/>
      <c r="C102" s="105"/>
      <c r="D102" s="16"/>
    </row>
    <row r="103" spans="1:4" ht="20.25" x14ac:dyDescent="0.3">
      <c r="A103" s="154"/>
      <c r="B103" s="155"/>
      <c r="C103" s="105"/>
      <c r="D103" s="16"/>
    </row>
    <row r="104" spans="1:4" ht="20.25" x14ac:dyDescent="0.3">
      <c r="A104" s="154"/>
      <c r="B104" s="155"/>
      <c r="C104" s="105"/>
      <c r="D104" s="16"/>
    </row>
    <row r="105" spans="1:4" ht="20.25" x14ac:dyDescent="0.3">
      <c r="A105" s="154"/>
      <c r="B105" s="155"/>
      <c r="C105" s="105"/>
      <c r="D105" s="16"/>
    </row>
    <row r="106" spans="1:4" ht="20.25" x14ac:dyDescent="0.3">
      <c r="A106" s="154"/>
      <c r="B106" s="155"/>
      <c r="C106" s="105"/>
      <c r="D106" s="16"/>
    </row>
    <row r="107" spans="1:4" ht="20.25" x14ac:dyDescent="0.3">
      <c r="A107" s="154"/>
      <c r="B107" s="155"/>
      <c r="C107" s="105"/>
      <c r="D107" s="16"/>
    </row>
    <row r="108" spans="1:4" ht="20.25" x14ac:dyDescent="0.3">
      <c r="A108" s="154"/>
      <c r="B108" s="155"/>
      <c r="C108" s="105"/>
      <c r="D108" s="16"/>
    </row>
    <row r="109" spans="1:4" ht="20.25" x14ac:dyDescent="0.3">
      <c r="A109" s="154"/>
      <c r="B109" s="155"/>
      <c r="C109" s="105"/>
      <c r="D109" s="16"/>
    </row>
    <row r="110" spans="1:4" ht="20.25" x14ac:dyDescent="0.3">
      <c r="A110" s="154"/>
      <c r="B110" s="155"/>
      <c r="C110" s="105"/>
      <c r="D110" s="16"/>
    </row>
    <row r="111" spans="1:4" ht="20.25" x14ac:dyDescent="0.3">
      <c r="A111" s="154"/>
      <c r="B111" s="155"/>
      <c r="C111" s="105"/>
      <c r="D111" s="16"/>
    </row>
    <row r="112" spans="1:4" ht="20.25" x14ac:dyDescent="0.3">
      <c r="A112" s="154"/>
      <c r="B112" s="155"/>
      <c r="C112" s="105"/>
      <c r="D112" s="16"/>
    </row>
    <row r="113" spans="1:4" ht="20.25" x14ac:dyDescent="0.3">
      <c r="A113" s="154"/>
      <c r="B113" s="155"/>
      <c r="C113" s="105"/>
      <c r="D113" s="16"/>
    </row>
    <row r="114" spans="1:4" ht="20.25" x14ac:dyDescent="0.3">
      <c r="A114" s="154"/>
      <c r="B114" s="155"/>
      <c r="C114" s="105"/>
      <c r="D114" s="16"/>
    </row>
    <row r="115" spans="1:4" ht="20.25" x14ac:dyDescent="0.3">
      <c r="A115" s="154"/>
      <c r="B115" s="155"/>
      <c r="C115" s="105"/>
      <c r="D115" s="16"/>
    </row>
    <row r="116" spans="1:4" ht="20.25" x14ac:dyDescent="0.3">
      <c r="A116" s="154"/>
      <c r="B116" s="155"/>
      <c r="C116" s="105"/>
      <c r="D116" s="16"/>
    </row>
    <row r="117" spans="1:4" ht="20.25" x14ac:dyDescent="0.3">
      <c r="A117" s="154"/>
      <c r="B117" s="155"/>
      <c r="C117" s="105"/>
      <c r="D117" s="16"/>
    </row>
    <row r="118" spans="1:4" ht="20.25" x14ac:dyDescent="0.3">
      <c r="A118" s="154"/>
      <c r="B118" s="155"/>
      <c r="C118" s="105"/>
      <c r="D118" s="16"/>
    </row>
    <row r="119" spans="1:4" ht="20.25" x14ac:dyDescent="0.3">
      <c r="A119" s="154"/>
      <c r="B119" s="155"/>
      <c r="C119" s="105"/>
      <c r="D119" s="16"/>
    </row>
    <row r="120" spans="1:4" ht="20.25" x14ac:dyDescent="0.3">
      <c r="A120" s="154"/>
      <c r="B120" s="155"/>
      <c r="C120" s="105"/>
      <c r="D120" s="16"/>
    </row>
    <row r="121" spans="1:4" ht="20.25" x14ac:dyDescent="0.3">
      <c r="A121" s="154"/>
      <c r="B121" s="155"/>
      <c r="C121" s="105"/>
      <c r="D121" s="16"/>
    </row>
    <row r="122" spans="1:4" ht="20.25" x14ac:dyDescent="0.3">
      <c r="A122" s="154"/>
      <c r="B122" s="155"/>
      <c r="C122" s="105"/>
      <c r="D122" s="16"/>
    </row>
    <row r="123" spans="1:4" ht="20.25" x14ac:dyDescent="0.3">
      <c r="A123" s="154"/>
      <c r="B123" s="155"/>
      <c r="C123" s="16"/>
      <c r="D123" s="16"/>
    </row>
    <row r="124" spans="1:4" ht="20.25" x14ac:dyDescent="0.3">
      <c r="A124" s="154"/>
      <c r="B124" s="155"/>
      <c r="C124" s="16"/>
      <c r="D124" s="16"/>
    </row>
    <row r="125" spans="1:4" ht="20.25" x14ac:dyDescent="0.3">
      <c r="A125" s="154"/>
      <c r="B125" s="155"/>
      <c r="C125" s="16"/>
      <c r="D125" s="16"/>
    </row>
    <row r="126" spans="1:4" ht="20.25" x14ac:dyDescent="0.3">
      <c r="A126" s="154"/>
      <c r="B126" s="155"/>
      <c r="C126" s="16"/>
      <c r="D126" s="16"/>
    </row>
    <row r="127" spans="1:4" ht="20.25" x14ac:dyDescent="0.3">
      <c r="A127" s="154"/>
      <c r="B127" s="155"/>
      <c r="C127" s="16"/>
      <c r="D127" s="16"/>
    </row>
    <row r="128" spans="1:4" ht="20.25" x14ac:dyDescent="0.3">
      <c r="A128" s="154"/>
      <c r="B128" s="155"/>
      <c r="C128" s="16"/>
      <c r="D128" s="16"/>
    </row>
    <row r="129" spans="1:4" ht="20.25" x14ac:dyDescent="0.3">
      <c r="A129" s="154"/>
      <c r="B129" s="155"/>
      <c r="C129" s="16"/>
      <c r="D129" s="16"/>
    </row>
    <row r="130" spans="1:4" ht="20.25" x14ac:dyDescent="0.3">
      <c r="A130" s="154"/>
      <c r="B130" s="155"/>
      <c r="C130" s="16"/>
      <c r="D130" s="16"/>
    </row>
    <row r="131" spans="1:4" ht="20.25" x14ac:dyDescent="0.3">
      <c r="A131" s="154"/>
      <c r="B131" s="155"/>
      <c r="C131" s="16"/>
      <c r="D131" s="16"/>
    </row>
    <row r="132" spans="1:4" ht="20.25" x14ac:dyDescent="0.3">
      <c r="A132" s="154"/>
      <c r="B132" s="155"/>
      <c r="C132" s="16"/>
      <c r="D132" s="16"/>
    </row>
    <row r="133" spans="1:4" ht="20.25" x14ac:dyDescent="0.3">
      <c r="A133" s="154"/>
      <c r="B133" s="155"/>
      <c r="C133" s="16"/>
      <c r="D133" s="16"/>
    </row>
    <row r="134" spans="1:4" ht="20.25" x14ac:dyDescent="0.3">
      <c r="A134" s="154"/>
      <c r="B134" s="155"/>
      <c r="C134" s="16"/>
      <c r="D134" s="16"/>
    </row>
    <row r="135" spans="1:4" ht="20.25" x14ac:dyDescent="0.3">
      <c r="A135" s="154"/>
      <c r="B135" s="155"/>
      <c r="C135" s="16"/>
      <c r="D135" s="16"/>
    </row>
    <row r="136" spans="1:4" ht="20.25" x14ac:dyDescent="0.3">
      <c r="A136" s="154"/>
      <c r="B136" s="155"/>
      <c r="C136" s="16"/>
      <c r="D136" s="16"/>
    </row>
    <row r="137" spans="1:4" ht="20.25" x14ac:dyDescent="0.3">
      <c r="A137" s="154"/>
      <c r="B137" s="155"/>
      <c r="C137" s="16"/>
      <c r="D137" s="16"/>
    </row>
    <row r="138" spans="1:4" ht="20.25" x14ac:dyDescent="0.3">
      <c r="A138" s="154"/>
      <c r="B138" s="155"/>
      <c r="C138" s="16"/>
      <c r="D138" s="16"/>
    </row>
    <row r="139" spans="1:4" ht="20.25" x14ac:dyDescent="0.3">
      <c r="A139" s="154"/>
      <c r="B139" s="155"/>
      <c r="C139" s="16"/>
      <c r="D139" s="16"/>
    </row>
    <row r="140" spans="1:4" ht="20.25" x14ac:dyDescent="0.3">
      <c r="A140" s="154"/>
      <c r="B140" s="155"/>
      <c r="C140" s="16"/>
      <c r="D140" s="16"/>
    </row>
    <row r="141" spans="1:4" ht="20.25" x14ac:dyDescent="0.3">
      <c r="A141" s="154"/>
      <c r="B141" s="155"/>
      <c r="C141" s="16"/>
      <c r="D141" s="16"/>
    </row>
    <row r="142" spans="1:4" ht="20.25" x14ac:dyDescent="0.3">
      <c r="A142" s="154"/>
      <c r="B142" s="155"/>
      <c r="C142" s="16"/>
      <c r="D142" s="16"/>
    </row>
    <row r="143" spans="1:4" ht="20.25" x14ac:dyDescent="0.3">
      <c r="A143" s="154"/>
      <c r="B143" s="155"/>
      <c r="C143" s="16"/>
      <c r="D143" s="16"/>
    </row>
    <row r="144" spans="1:4" ht="20.25" x14ac:dyDescent="0.3">
      <c r="A144" s="154"/>
      <c r="B144" s="155"/>
      <c r="C144" s="16"/>
      <c r="D144" s="16"/>
    </row>
    <row r="145" spans="1:4" ht="20.25" x14ac:dyDescent="0.3">
      <c r="A145" s="154"/>
      <c r="B145" s="155"/>
      <c r="C145" s="16"/>
      <c r="D145" s="16"/>
    </row>
    <row r="146" spans="1:4" ht="20.25" x14ac:dyDescent="0.3">
      <c r="A146" s="154"/>
      <c r="B146" s="155"/>
      <c r="C146" s="16"/>
      <c r="D146" s="16"/>
    </row>
    <row r="147" spans="1:4" ht="20.25" x14ac:dyDescent="0.3">
      <c r="A147" s="154"/>
      <c r="B147" s="155"/>
      <c r="C147" s="16"/>
      <c r="D147" s="16"/>
    </row>
    <row r="148" spans="1:4" ht="20.25" x14ac:dyDescent="0.3">
      <c r="A148" s="154"/>
      <c r="B148" s="155"/>
      <c r="C148" s="16"/>
      <c r="D148" s="16"/>
    </row>
    <row r="149" spans="1:4" ht="20.25" x14ac:dyDescent="0.3">
      <c r="A149" s="154"/>
      <c r="B149" s="155"/>
      <c r="C149" s="16"/>
      <c r="D149" s="16"/>
    </row>
    <row r="150" spans="1:4" ht="20.25" x14ac:dyDescent="0.3">
      <c r="A150" s="154"/>
      <c r="B150" s="155"/>
      <c r="C150" s="16"/>
      <c r="D150" s="16"/>
    </row>
    <row r="151" spans="1:4" ht="20.25" x14ac:dyDescent="0.3">
      <c r="A151" s="154"/>
      <c r="B151" s="155"/>
      <c r="C151" s="16"/>
      <c r="D151" s="16"/>
    </row>
    <row r="152" spans="1:4" ht="20.25" x14ac:dyDescent="0.3">
      <c r="A152" s="154"/>
      <c r="B152" s="155"/>
      <c r="C152" s="16"/>
      <c r="D152" s="16"/>
    </row>
    <row r="153" spans="1:4" ht="20.25" x14ac:dyDescent="0.3">
      <c r="A153" s="154"/>
      <c r="B153" s="155"/>
      <c r="C153" s="16"/>
      <c r="D153" s="16"/>
    </row>
    <row r="154" spans="1:4" ht="20.25" x14ac:dyDescent="0.3">
      <c r="A154" s="154"/>
      <c r="B154" s="155"/>
      <c r="C154" s="16"/>
      <c r="D154" s="16"/>
    </row>
    <row r="155" spans="1:4" ht="20.25" x14ac:dyDescent="0.3">
      <c r="A155" s="154"/>
      <c r="B155" s="155"/>
      <c r="C155" s="16"/>
      <c r="D155" s="16"/>
    </row>
    <row r="156" spans="1:4" ht="20.25" x14ac:dyDescent="0.3">
      <c r="A156" s="154"/>
      <c r="B156" s="155"/>
      <c r="C156" s="16"/>
      <c r="D156" s="16"/>
    </row>
    <row r="157" spans="1:4" ht="20.25" x14ac:dyDescent="0.3">
      <c r="A157" s="154"/>
      <c r="B157" s="155"/>
      <c r="C157" s="16"/>
      <c r="D157" s="16"/>
    </row>
    <row r="158" spans="1:4" ht="20.25" x14ac:dyDescent="0.3">
      <c r="A158" s="154"/>
      <c r="B158" s="155"/>
      <c r="C158" s="16"/>
      <c r="D158" s="16"/>
    </row>
    <row r="159" spans="1:4" ht="20.25" x14ac:dyDescent="0.3">
      <c r="A159" s="154"/>
      <c r="B159" s="155"/>
      <c r="C159" s="16"/>
      <c r="D159" s="16"/>
    </row>
    <row r="160" spans="1:4" ht="20.25" x14ac:dyDescent="0.3">
      <c r="A160" s="154"/>
      <c r="B160" s="155"/>
      <c r="C160" s="16"/>
      <c r="D160" s="16"/>
    </row>
    <row r="161" spans="1:4" ht="20.25" x14ac:dyDescent="0.3">
      <c r="A161" s="154"/>
      <c r="B161" s="155"/>
      <c r="C161" s="16"/>
      <c r="D161" s="16"/>
    </row>
    <row r="162" spans="1:4" ht="20.25" x14ac:dyDescent="0.3">
      <c r="A162" s="154"/>
      <c r="B162" s="155"/>
      <c r="C162" s="16"/>
      <c r="D162" s="16"/>
    </row>
    <row r="163" spans="1:4" ht="20.25" x14ac:dyDescent="0.3">
      <c r="A163" s="154"/>
      <c r="B163" s="155"/>
      <c r="C163" s="16"/>
      <c r="D163" s="16"/>
    </row>
    <row r="164" spans="1:4" ht="20.25" x14ac:dyDescent="0.3">
      <c r="A164" s="154"/>
      <c r="B164" s="155"/>
      <c r="C164" s="16"/>
      <c r="D164" s="16"/>
    </row>
    <row r="165" spans="1:4" ht="20.25" x14ac:dyDescent="0.3">
      <c r="A165" s="154"/>
      <c r="B165" s="155"/>
      <c r="C165" s="16"/>
      <c r="D165" s="16"/>
    </row>
    <row r="166" spans="1:4" ht="20.25" x14ac:dyDescent="0.3">
      <c r="A166" s="154"/>
      <c r="B166" s="155"/>
      <c r="C166" s="16"/>
      <c r="D166" s="16"/>
    </row>
    <row r="167" spans="1:4" ht="20.25" x14ac:dyDescent="0.3">
      <c r="A167" s="154"/>
      <c r="B167" s="155"/>
      <c r="C167" s="16"/>
      <c r="D167" s="16"/>
    </row>
    <row r="168" spans="1:4" ht="20.25" x14ac:dyDescent="0.3">
      <c r="A168" s="154"/>
      <c r="B168" s="155"/>
      <c r="C168" s="16"/>
      <c r="D168" s="16"/>
    </row>
    <row r="169" spans="1:4" ht="20.25" x14ac:dyDescent="0.3">
      <c r="A169" s="154"/>
      <c r="B169" s="155"/>
      <c r="C169" s="16"/>
      <c r="D169" s="16"/>
    </row>
    <row r="170" spans="1:4" ht="20.25" x14ac:dyDescent="0.3">
      <c r="A170" s="154"/>
      <c r="B170" s="155"/>
      <c r="C170" s="16"/>
      <c r="D170" s="16"/>
    </row>
    <row r="171" spans="1:4" ht="20.25" x14ac:dyDescent="0.3">
      <c r="A171" s="154"/>
      <c r="B171" s="155"/>
      <c r="C171" s="16"/>
      <c r="D171" s="16"/>
    </row>
    <row r="172" spans="1:4" ht="20.25" x14ac:dyDescent="0.3">
      <c r="A172" s="154"/>
      <c r="B172" s="155"/>
      <c r="C172" s="16"/>
      <c r="D172" s="16"/>
    </row>
    <row r="173" spans="1:4" ht="20.25" x14ac:dyDescent="0.3">
      <c r="A173" s="154"/>
      <c r="B173" s="155"/>
      <c r="C173" s="16"/>
      <c r="D173" s="16"/>
    </row>
    <row r="174" spans="1:4" ht="20.25" x14ac:dyDescent="0.3">
      <c r="A174" s="154"/>
      <c r="B174" s="155"/>
      <c r="C174" s="16"/>
      <c r="D174" s="16"/>
    </row>
    <row r="175" spans="1:4" ht="20.25" x14ac:dyDescent="0.3">
      <c r="A175" s="154"/>
      <c r="B175" s="155"/>
      <c r="C175" s="16"/>
      <c r="D175" s="16"/>
    </row>
    <row r="176" spans="1:4" ht="20.25" x14ac:dyDescent="0.3">
      <c r="A176" s="154"/>
      <c r="B176" s="155"/>
      <c r="C176" s="16"/>
      <c r="D176" s="16"/>
    </row>
    <row r="177" spans="1:4" ht="20.25" x14ac:dyDescent="0.3">
      <c r="A177" s="154"/>
      <c r="B177" s="155"/>
      <c r="C177" s="16"/>
      <c r="D177" s="16"/>
    </row>
    <row r="178" spans="1:4" ht="20.25" x14ac:dyDescent="0.3">
      <c r="A178" s="154"/>
      <c r="B178" s="155"/>
      <c r="C178" s="16"/>
      <c r="D178" s="16"/>
    </row>
    <row r="179" spans="1:4" ht="20.25" x14ac:dyDescent="0.3">
      <c r="A179" s="154"/>
      <c r="B179" s="155"/>
      <c r="C179" s="16"/>
      <c r="D179" s="16"/>
    </row>
    <row r="180" spans="1:4" ht="20.25" x14ac:dyDescent="0.3">
      <c r="A180" s="154"/>
      <c r="B180" s="155"/>
      <c r="C180" s="16"/>
      <c r="D180" s="16"/>
    </row>
    <row r="181" spans="1:4" ht="20.25" x14ac:dyDescent="0.3">
      <c r="A181" s="154"/>
      <c r="B181" s="155"/>
      <c r="C181" s="16"/>
      <c r="D181" s="16"/>
    </row>
    <row r="182" spans="1:4" ht="20.25" x14ac:dyDescent="0.3">
      <c r="A182" s="154"/>
      <c r="B182" s="155"/>
      <c r="C182" s="16"/>
      <c r="D182" s="16"/>
    </row>
    <row r="183" spans="1:4" ht="20.25" x14ac:dyDescent="0.3">
      <c r="A183" s="154"/>
      <c r="B183" s="155"/>
      <c r="C183" s="16"/>
      <c r="D183" s="16"/>
    </row>
    <row r="184" spans="1:4" ht="20.25" x14ac:dyDescent="0.3">
      <c r="A184" s="154"/>
      <c r="B184" s="155"/>
      <c r="C184" s="16"/>
      <c r="D184" s="16"/>
    </row>
    <row r="185" spans="1:4" ht="20.25" x14ac:dyDescent="0.3">
      <c r="A185" s="154"/>
      <c r="B185" s="155"/>
      <c r="C185" s="16"/>
      <c r="D185" s="16"/>
    </row>
    <row r="186" spans="1:4" ht="20.25" x14ac:dyDescent="0.3">
      <c r="A186" s="154"/>
      <c r="B186" s="155"/>
      <c r="C186" s="16"/>
      <c r="D186" s="16"/>
    </row>
    <row r="187" spans="1:4" ht="20.25" x14ac:dyDescent="0.3">
      <c r="A187" s="154"/>
      <c r="B187" s="155"/>
      <c r="C187" s="16"/>
      <c r="D187" s="16"/>
    </row>
    <row r="188" spans="1:4" ht="20.25" x14ac:dyDescent="0.3">
      <c r="A188" s="154"/>
      <c r="B188" s="155"/>
      <c r="C188" s="16"/>
      <c r="D188" s="16"/>
    </row>
    <row r="189" spans="1:4" ht="20.25" x14ac:dyDescent="0.3">
      <c r="A189" s="154"/>
      <c r="B189" s="155"/>
      <c r="C189" s="16"/>
      <c r="D189" s="16"/>
    </row>
    <row r="190" spans="1:4" ht="20.25" x14ac:dyDescent="0.3">
      <c r="A190" s="154"/>
      <c r="B190" s="155"/>
      <c r="C190" s="16"/>
      <c r="D190" s="16"/>
    </row>
    <row r="191" spans="1:4" ht="20.25" x14ac:dyDescent="0.3">
      <c r="A191" s="154"/>
      <c r="B191" s="155"/>
      <c r="C191" s="16"/>
      <c r="D191" s="16"/>
    </row>
    <row r="192" spans="1:4" ht="20.25" x14ac:dyDescent="0.3">
      <c r="A192" s="154"/>
      <c r="B192" s="155"/>
      <c r="C192" s="16"/>
      <c r="D192" s="16"/>
    </row>
    <row r="193" spans="1:4" ht="20.25" x14ac:dyDescent="0.3">
      <c r="A193" s="154"/>
      <c r="B193" s="155"/>
      <c r="C193" s="16"/>
      <c r="D193" s="16"/>
    </row>
    <row r="194" spans="1:4" ht="20.25" x14ac:dyDescent="0.3">
      <c r="A194" s="154"/>
      <c r="B194" s="155"/>
      <c r="C194" s="16"/>
      <c r="D194" s="16"/>
    </row>
    <row r="195" spans="1:4" ht="20.25" x14ac:dyDescent="0.3">
      <c r="A195" s="154"/>
      <c r="B195" s="155"/>
      <c r="C195" s="16"/>
      <c r="D195" s="16"/>
    </row>
    <row r="196" spans="1:4" ht="20.25" x14ac:dyDescent="0.3">
      <c r="A196" s="154"/>
      <c r="B196" s="155"/>
      <c r="C196" s="16"/>
      <c r="D196" s="16"/>
    </row>
    <row r="197" spans="1:4" ht="20.25" x14ac:dyDescent="0.3">
      <c r="A197" s="154"/>
      <c r="B197" s="155"/>
      <c r="C197" s="16"/>
      <c r="D197" s="16"/>
    </row>
    <row r="198" spans="1:4" ht="20.25" x14ac:dyDescent="0.3">
      <c r="A198" s="154"/>
      <c r="B198" s="155"/>
      <c r="C198" s="16"/>
      <c r="D198" s="16"/>
    </row>
    <row r="199" spans="1:4" ht="20.25" x14ac:dyDescent="0.3">
      <c r="A199" s="154"/>
      <c r="B199" s="155"/>
      <c r="C199" s="16"/>
      <c r="D199" s="16"/>
    </row>
    <row r="200" spans="1:4" ht="20.25" x14ac:dyDescent="0.3">
      <c r="A200" s="154"/>
      <c r="B200" s="155"/>
      <c r="C200" s="16"/>
      <c r="D200" s="16"/>
    </row>
    <row r="201" spans="1:4" ht="20.25" x14ac:dyDescent="0.3">
      <c r="A201" s="154"/>
      <c r="B201" s="155"/>
      <c r="C201" s="16"/>
      <c r="D201" s="16"/>
    </row>
    <row r="202" spans="1:4" ht="20.25" x14ac:dyDescent="0.3">
      <c r="A202" s="154"/>
      <c r="B202" s="155"/>
      <c r="C202" s="16"/>
      <c r="D202" s="16"/>
    </row>
    <row r="203" spans="1:4" ht="20.25" x14ac:dyDescent="0.3">
      <c r="A203" s="154"/>
      <c r="B203" s="155"/>
      <c r="C203" s="16"/>
      <c r="D203" s="16"/>
    </row>
    <row r="204" spans="1:4" ht="20.25" x14ac:dyDescent="0.3">
      <c r="A204" s="154"/>
      <c r="B204" s="155"/>
      <c r="C204" s="16"/>
      <c r="D204" s="16"/>
    </row>
    <row r="205" spans="1:4" ht="20.25" x14ac:dyDescent="0.3">
      <c r="A205" s="154"/>
      <c r="B205" s="155"/>
      <c r="C205" s="16"/>
      <c r="D205" s="16"/>
    </row>
    <row r="206" spans="1:4" ht="20.25" x14ac:dyDescent="0.3">
      <c r="A206" s="154"/>
      <c r="B206" s="155"/>
      <c r="C206" s="16"/>
      <c r="D206" s="16"/>
    </row>
    <row r="207" spans="1:4" ht="20.25" x14ac:dyDescent="0.3">
      <c r="A207" s="154"/>
      <c r="B207" s="155"/>
      <c r="C207" s="16"/>
      <c r="D207" s="16"/>
    </row>
    <row r="208" spans="1:4" ht="20.25" x14ac:dyDescent="0.3">
      <c r="A208" s="154"/>
      <c r="B208" s="155"/>
      <c r="C208" s="16"/>
      <c r="D208" s="16"/>
    </row>
    <row r="209" spans="1:8" x14ac:dyDescent="0.3">
      <c r="A209" s="6"/>
      <c r="B209" s="155"/>
      <c r="C209" s="155"/>
      <c r="D209" s="155"/>
    </row>
    <row r="210" spans="1:8" ht="20.25" x14ac:dyDescent="0.3">
      <c r="A210" s="6"/>
      <c r="B210" s="15" t="s">
        <v>79</v>
      </c>
      <c r="C210" s="15" t="s">
        <v>126</v>
      </c>
      <c r="D210" s="156" t="s">
        <v>79</v>
      </c>
      <c r="E210" s="156" t="s">
        <v>126</v>
      </c>
    </row>
    <row r="211" spans="1:8" ht="20.25" x14ac:dyDescent="0.3">
      <c r="A211" s="6"/>
      <c r="B211" s="157" t="s">
        <v>81</v>
      </c>
      <c r="C211" s="157" t="s">
        <v>55</v>
      </c>
      <c r="D211" s="110" t="s">
        <v>81</v>
      </c>
      <c r="F211" s="110" t="str">
        <f>IF(NOT(ISBLANK(D211)),D211,IF(NOT(ISBLANK(E211)),"     "&amp;E211,FALSE))</f>
        <v>Afectación Económica o presupuestal</v>
      </c>
      <c r="G211" s="110" t="s">
        <v>81</v>
      </c>
      <c r="H211" s="110" t="str">
        <f ca="1">IF(NOT(ISERROR(MATCH(G211,_xlfn.ANCHORARRAY(B222),0))),F224&amp;"Por favor no seleccionar los criterios de impacto",G211)</f>
        <v>Afectación Económica o presupuestal</v>
      </c>
    </row>
    <row r="212" spans="1:8" ht="20.25" x14ac:dyDescent="0.3">
      <c r="A212" s="6"/>
      <c r="B212" s="157" t="s">
        <v>81</v>
      </c>
      <c r="C212" s="157" t="s">
        <v>84</v>
      </c>
      <c r="E212" s="110" t="s">
        <v>55</v>
      </c>
      <c r="F212" s="110" t="str">
        <f t="shared" ref="F212:F222" si="0">IF(NOT(ISBLANK(D212)),D212,IF(NOT(ISBLANK(E212)),"     "&amp;E212,FALSE))</f>
        <v xml:space="preserve">     Afectación menor a 10 SMLMV .</v>
      </c>
    </row>
    <row r="213" spans="1:8" ht="20.25" x14ac:dyDescent="0.3">
      <c r="A213" s="6"/>
      <c r="B213" s="157" t="s">
        <v>81</v>
      </c>
      <c r="C213" s="157" t="s">
        <v>85</v>
      </c>
      <c r="E213" s="110" t="s">
        <v>84</v>
      </c>
      <c r="F213" s="110" t="str">
        <f t="shared" si="0"/>
        <v xml:space="preserve">     Entre 10 y 50 SMLMV </v>
      </c>
    </row>
    <row r="214" spans="1:8" ht="20.25" x14ac:dyDescent="0.3">
      <c r="A214" s="6"/>
      <c r="B214" s="157" t="s">
        <v>81</v>
      </c>
      <c r="C214" s="157" t="s">
        <v>86</v>
      </c>
      <c r="E214" s="110" t="s">
        <v>85</v>
      </c>
      <c r="F214" s="110" t="str">
        <f t="shared" si="0"/>
        <v xml:space="preserve">     Entre 50 y 100 SMLMV </v>
      </c>
    </row>
    <row r="215" spans="1:8" ht="20.25" x14ac:dyDescent="0.3">
      <c r="A215" s="6"/>
      <c r="B215" s="157" t="s">
        <v>81</v>
      </c>
      <c r="C215" s="157" t="s">
        <v>87</v>
      </c>
      <c r="E215" s="110" t="s">
        <v>86</v>
      </c>
      <c r="F215" s="110" t="str">
        <f t="shared" si="0"/>
        <v xml:space="preserve">     Entre 100 y 500 SMLMV </v>
      </c>
    </row>
    <row r="216" spans="1:8" ht="20.25" x14ac:dyDescent="0.3">
      <c r="A216" s="6"/>
      <c r="B216" s="157" t="s">
        <v>54</v>
      </c>
      <c r="C216" s="157" t="s">
        <v>88</v>
      </c>
      <c r="E216" s="110" t="s">
        <v>87</v>
      </c>
      <c r="F216" s="110" t="str">
        <f t="shared" si="0"/>
        <v xml:space="preserve">     Mayor a 500 SMLMV </v>
      </c>
    </row>
    <row r="217" spans="1:8" ht="20.25" x14ac:dyDescent="0.3">
      <c r="A217" s="6"/>
      <c r="B217" s="157" t="s">
        <v>54</v>
      </c>
      <c r="C217" s="157" t="s">
        <v>89</v>
      </c>
      <c r="D217" s="110" t="s">
        <v>54</v>
      </c>
      <c r="F217" s="110" t="str">
        <f t="shared" si="0"/>
        <v>Pérdida Reputacional</v>
      </c>
    </row>
    <row r="218" spans="1:8" ht="20.25" x14ac:dyDescent="0.3">
      <c r="A218" s="6"/>
      <c r="B218" s="157" t="s">
        <v>54</v>
      </c>
      <c r="C218" s="157" t="s">
        <v>91</v>
      </c>
      <c r="E218" s="110" t="s">
        <v>88</v>
      </c>
      <c r="F218" s="110" t="str">
        <f t="shared" si="0"/>
        <v xml:space="preserve">     El riesgo afecta la imagen de alguna área de la organización</v>
      </c>
    </row>
    <row r="219" spans="1:8" ht="20.25" x14ac:dyDescent="0.3">
      <c r="A219" s="6"/>
      <c r="B219" s="157" t="s">
        <v>54</v>
      </c>
      <c r="C219" s="157" t="s">
        <v>90</v>
      </c>
      <c r="E219" s="110" t="s">
        <v>89</v>
      </c>
      <c r="F219" s="110" t="str">
        <f t="shared" si="0"/>
        <v xml:space="preserve">     El riesgo afecta la imagen de la entidad internamente, de conocimiento general, nivel interno, de junta dircetiva y accionistas y/o de provedores</v>
      </c>
    </row>
    <row r="220" spans="1:8" ht="20.25" x14ac:dyDescent="0.3">
      <c r="A220" s="6"/>
      <c r="B220" s="157" t="s">
        <v>54</v>
      </c>
      <c r="C220" s="157" t="s">
        <v>109</v>
      </c>
      <c r="E220" s="110" t="s">
        <v>91</v>
      </c>
      <c r="F220" s="110" t="str">
        <f t="shared" si="0"/>
        <v xml:space="preserve">     El riesgo afecta la imagen de la entidad con algunos usuarios de relevancia frente al logro de los objetivos</v>
      </c>
    </row>
    <row r="221" spans="1:8" x14ac:dyDescent="0.3">
      <c r="A221" s="6"/>
      <c r="B221" s="158"/>
      <c r="C221" s="158"/>
      <c r="E221" s="110" t="s">
        <v>90</v>
      </c>
      <c r="F221" s="110" t="str">
        <f t="shared" si="0"/>
        <v xml:space="preserve">     El riesgo afecta la imagen de de la entidad con efecto publicitario sostenido a nivel de sector administrativo, nivel departamental o municipal</v>
      </c>
    </row>
    <row r="222" spans="1:8" x14ac:dyDescent="0.3">
      <c r="A222" s="6"/>
      <c r="B222" s="158" t="e" cm="1">
        <f t="array" aca="1" ref="B222:B224" ca="1">_xlfn.UNIQUE(Tabla1[[#All],[Criterios]])</f>
        <v>#NAME?</v>
      </c>
      <c r="C222" s="158"/>
      <c r="E222" s="110" t="s">
        <v>109</v>
      </c>
      <c r="F222" s="110" t="str">
        <f t="shared" si="0"/>
        <v xml:space="preserve">     El riesgo afecta la imagen de la entidad a nivel nacional, con efecto publicitarios sostenible a nivel país</v>
      </c>
    </row>
    <row r="223" spans="1:8" x14ac:dyDescent="0.3">
      <c r="A223" s="6"/>
      <c r="B223" s="158" t="e">
        <f ca="1"/>
        <v>#NAME?</v>
      </c>
      <c r="C223" s="158"/>
    </row>
    <row r="224" spans="1:8" x14ac:dyDescent="0.3">
      <c r="B224" s="158" t="e">
        <f ca="1"/>
        <v>#NAME?</v>
      </c>
      <c r="C224" s="158"/>
      <c r="F224" s="159" t="s">
        <v>128</v>
      </c>
    </row>
    <row r="225" spans="2:6" x14ac:dyDescent="0.3">
      <c r="B225" s="160"/>
      <c r="C225" s="160"/>
      <c r="F225" s="159" t="s">
        <v>129</v>
      </c>
    </row>
    <row r="226" spans="2:6" x14ac:dyDescent="0.3">
      <c r="B226" s="160"/>
      <c r="C226" s="160"/>
    </row>
    <row r="227" spans="2:6" x14ac:dyDescent="0.3">
      <c r="B227" s="160"/>
      <c r="C227" s="160"/>
    </row>
    <row r="228" spans="2:6" x14ac:dyDescent="0.3">
      <c r="B228" s="160"/>
      <c r="C228" s="160"/>
      <c r="D228" s="160"/>
    </row>
    <row r="229" spans="2:6" x14ac:dyDescent="0.3">
      <c r="B229" s="160"/>
      <c r="C229" s="160"/>
      <c r="D229" s="160"/>
    </row>
    <row r="230" spans="2:6" x14ac:dyDescent="0.3">
      <c r="B230" s="160"/>
      <c r="C230" s="160"/>
      <c r="D230" s="160"/>
    </row>
    <row r="231" spans="2:6" x14ac:dyDescent="0.3">
      <c r="B231" s="160"/>
      <c r="C231" s="160"/>
      <c r="D231" s="160"/>
    </row>
    <row r="232" spans="2:6" x14ac:dyDescent="0.3">
      <c r="B232" s="160"/>
      <c r="C232" s="160"/>
      <c r="D232" s="160"/>
    </row>
    <row r="233" spans="2:6" x14ac:dyDescent="0.3">
      <c r="B233" s="160"/>
      <c r="C233" s="160"/>
      <c r="D233" s="160"/>
    </row>
  </sheetData>
  <mergeCells count="1">
    <mergeCell ref="B2:D2"/>
  </mergeCells>
  <dataValidations disablePrompts="1" count="1">
    <dataValidation type="list" allowBlank="1" showInputMessage="1" showErrorMessage="1" sqref="G211">
      <formula1>$F$211:$F$222</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G17"/>
  <sheetViews>
    <sheetView showRowColHeaders="0" workbookViewId="0"/>
  </sheetViews>
  <sheetFormatPr baseColWidth="10" defaultColWidth="14.28515625" defaultRowHeight="12.75" x14ac:dyDescent="0.2"/>
  <cols>
    <col min="1" max="2" width="14.28515625" style="60" collapsed="1"/>
    <col min="3" max="3" width="17" style="60" customWidth="1" collapsed="1"/>
    <col min="4" max="4" width="14.28515625" style="60" collapsed="1"/>
    <col min="5" max="5" width="46" style="60" customWidth="1" collapsed="1"/>
    <col min="6" max="16384" width="14.28515625" style="60" collapsed="1"/>
  </cols>
  <sheetData>
    <row r="1" spans="1:7" ht="13.5" thickBot="1" x14ac:dyDescent="0.25"/>
    <row r="2" spans="1:7" ht="24" customHeight="1" thickBot="1" x14ac:dyDescent="0.25">
      <c r="A2" s="161"/>
      <c r="B2" s="509" t="s">
        <v>240</v>
      </c>
      <c r="C2" s="510"/>
      <c r="D2" s="510"/>
      <c r="E2" s="510"/>
      <c r="F2" s="511"/>
      <c r="G2" s="161"/>
    </row>
    <row r="3" spans="1:7" ht="16.5" thickBot="1" x14ac:dyDescent="0.3">
      <c r="A3" s="161"/>
      <c r="B3" s="162"/>
      <c r="C3" s="162"/>
      <c r="D3" s="162"/>
      <c r="E3" s="162"/>
      <c r="F3" s="162"/>
      <c r="G3" s="161"/>
    </row>
    <row r="4" spans="1:7" ht="16.5" thickBot="1" x14ac:dyDescent="0.25">
      <c r="A4" s="161"/>
      <c r="B4" s="515" t="s">
        <v>237</v>
      </c>
      <c r="C4" s="516"/>
      <c r="D4" s="516"/>
      <c r="E4" s="151" t="s">
        <v>238</v>
      </c>
      <c r="F4" s="152" t="s">
        <v>239</v>
      </c>
      <c r="G4" s="161"/>
    </row>
    <row r="5" spans="1:7" ht="31.5" x14ac:dyDescent="0.2">
      <c r="A5" s="161"/>
      <c r="B5" s="517" t="s">
        <v>60</v>
      </c>
      <c r="C5" s="519" t="s">
        <v>13</v>
      </c>
      <c r="D5" s="125" t="s">
        <v>14</v>
      </c>
      <c r="E5" s="61" t="s">
        <v>61</v>
      </c>
      <c r="F5" s="62">
        <v>0.25</v>
      </c>
      <c r="G5" s="161"/>
    </row>
    <row r="6" spans="1:7" ht="47.25" x14ac:dyDescent="0.2">
      <c r="A6" s="161"/>
      <c r="B6" s="518"/>
      <c r="C6" s="520"/>
      <c r="D6" s="126" t="s">
        <v>15</v>
      </c>
      <c r="E6" s="63" t="s">
        <v>62</v>
      </c>
      <c r="F6" s="64">
        <v>0.15</v>
      </c>
      <c r="G6" s="161"/>
    </row>
    <row r="7" spans="1:7" ht="47.25" x14ac:dyDescent="0.2">
      <c r="A7" s="161"/>
      <c r="B7" s="518"/>
      <c r="C7" s="520"/>
      <c r="D7" s="126" t="s">
        <v>16</v>
      </c>
      <c r="E7" s="63" t="s">
        <v>63</v>
      </c>
      <c r="F7" s="64">
        <v>0.1</v>
      </c>
      <c r="G7" s="161"/>
    </row>
    <row r="8" spans="1:7" ht="63" x14ac:dyDescent="0.2">
      <c r="A8" s="161"/>
      <c r="B8" s="518"/>
      <c r="C8" s="520" t="s">
        <v>17</v>
      </c>
      <c r="D8" s="126" t="s">
        <v>10</v>
      </c>
      <c r="E8" s="63" t="s">
        <v>64</v>
      </c>
      <c r="F8" s="64">
        <v>0.25</v>
      </c>
      <c r="G8" s="161"/>
    </row>
    <row r="9" spans="1:7" ht="31.5" x14ac:dyDescent="0.2">
      <c r="A9" s="161"/>
      <c r="B9" s="518"/>
      <c r="C9" s="520"/>
      <c r="D9" s="126" t="s">
        <v>9</v>
      </c>
      <c r="E9" s="63" t="s">
        <v>65</v>
      </c>
      <c r="F9" s="64">
        <v>0.15</v>
      </c>
      <c r="G9" s="161"/>
    </row>
    <row r="10" spans="1:7" ht="47.25" x14ac:dyDescent="0.2">
      <c r="A10" s="161"/>
      <c r="B10" s="518" t="s">
        <v>143</v>
      </c>
      <c r="C10" s="520" t="s">
        <v>18</v>
      </c>
      <c r="D10" s="126" t="s">
        <v>19</v>
      </c>
      <c r="E10" s="63" t="s">
        <v>66</v>
      </c>
      <c r="F10" s="65" t="s">
        <v>67</v>
      </c>
      <c r="G10" s="161"/>
    </row>
    <row r="11" spans="1:7" ht="63" x14ac:dyDescent="0.2">
      <c r="A11" s="161"/>
      <c r="B11" s="518"/>
      <c r="C11" s="520"/>
      <c r="D11" s="126" t="s">
        <v>20</v>
      </c>
      <c r="E11" s="63" t="s">
        <v>68</v>
      </c>
      <c r="F11" s="65" t="s">
        <v>67</v>
      </c>
      <c r="G11" s="161"/>
    </row>
    <row r="12" spans="1:7" ht="47.25" x14ac:dyDescent="0.2">
      <c r="A12" s="161"/>
      <c r="B12" s="518"/>
      <c r="C12" s="520" t="s">
        <v>21</v>
      </c>
      <c r="D12" s="126" t="s">
        <v>22</v>
      </c>
      <c r="E12" s="63" t="s">
        <v>69</v>
      </c>
      <c r="F12" s="65" t="s">
        <v>67</v>
      </c>
      <c r="G12" s="161"/>
    </row>
    <row r="13" spans="1:7" ht="47.25" x14ac:dyDescent="0.2">
      <c r="A13" s="161"/>
      <c r="B13" s="518"/>
      <c r="C13" s="520"/>
      <c r="D13" s="126" t="s">
        <v>23</v>
      </c>
      <c r="E13" s="63" t="s">
        <v>70</v>
      </c>
      <c r="F13" s="65" t="s">
        <v>67</v>
      </c>
      <c r="G13" s="161"/>
    </row>
    <row r="14" spans="1:7" ht="31.5" x14ac:dyDescent="0.2">
      <c r="A14" s="161"/>
      <c r="B14" s="518"/>
      <c r="C14" s="520" t="s">
        <v>24</v>
      </c>
      <c r="D14" s="126" t="s">
        <v>110</v>
      </c>
      <c r="E14" s="63" t="s">
        <v>113</v>
      </c>
      <c r="F14" s="65" t="s">
        <v>67</v>
      </c>
      <c r="G14" s="161"/>
    </row>
    <row r="15" spans="1:7" ht="32.25" thickBot="1" x14ac:dyDescent="0.25">
      <c r="A15" s="161"/>
      <c r="B15" s="521"/>
      <c r="C15" s="522"/>
      <c r="D15" s="127" t="s">
        <v>111</v>
      </c>
      <c r="E15" s="66" t="s">
        <v>112</v>
      </c>
      <c r="F15" s="67" t="s">
        <v>67</v>
      </c>
      <c r="G15" s="161"/>
    </row>
    <row r="16" spans="1:7" ht="49.5" customHeight="1" x14ac:dyDescent="0.2">
      <c r="A16" s="161"/>
      <c r="B16" s="514" t="s">
        <v>140</v>
      </c>
      <c r="C16" s="514"/>
      <c r="D16" s="514"/>
      <c r="E16" s="514"/>
      <c r="F16" s="514"/>
      <c r="G16" s="161"/>
    </row>
    <row r="17" spans="2:2" ht="27" customHeight="1" x14ac:dyDescent="0.25">
      <c r="B17" s="68"/>
    </row>
  </sheetData>
  <mergeCells count="10">
    <mergeCell ref="B2:F2"/>
    <mergeCell ref="B16:F16"/>
    <mergeCell ref="B4:D4"/>
    <mergeCell ref="B5:B9"/>
    <mergeCell ref="C5:C7"/>
    <mergeCell ref="C8:C9"/>
    <mergeCell ref="B10:B15"/>
    <mergeCell ref="C10:C11"/>
    <mergeCell ref="C12:C13"/>
    <mergeCell ref="C14:C1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workbookViewId="0">
      <selection activeCell="E15" sqref="E15"/>
    </sheetView>
  </sheetViews>
  <sheetFormatPr baseColWidth="10" defaultRowHeight="15" x14ac:dyDescent="0.25"/>
  <sheetData>
    <row r="2" spans="2:5" x14ac:dyDescent="0.25">
      <c r="B2" t="s">
        <v>31</v>
      </c>
      <c r="E2" t="s">
        <v>116</v>
      </c>
    </row>
    <row r="3" spans="2:5" x14ac:dyDescent="0.25">
      <c r="B3" t="s">
        <v>32</v>
      </c>
      <c r="E3" t="s">
        <v>115</v>
      </c>
    </row>
    <row r="4" spans="2:5" x14ac:dyDescent="0.25">
      <c r="B4" t="s">
        <v>119</v>
      </c>
      <c r="E4" t="s">
        <v>196</v>
      </c>
    </row>
    <row r="5" spans="2:5" x14ac:dyDescent="0.25">
      <c r="B5" t="s">
        <v>118</v>
      </c>
    </row>
    <row r="8" spans="2:5" x14ac:dyDescent="0.25">
      <c r="B8" t="s">
        <v>188</v>
      </c>
    </row>
    <row r="9" spans="2:5" x14ac:dyDescent="0.25">
      <c r="B9" t="s">
        <v>40</v>
      </c>
    </row>
    <row r="10" spans="2:5" x14ac:dyDescent="0.25">
      <c r="B10" t="s">
        <v>41</v>
      </c>
    </row>
    <row r="13" spans="2:5" x14ac:dyDescent="0.25">
      <c r="B13" t="s">
        <v>195</v>
      </c>
    </row>
    <row r="14" spans="2:5" x14ac:dyDescent="0.25">
      <c r="B14" t="s">
        <v>189</v>
      </c>
    </row>
    <row r="15" spans="2:5" x14ac:dyDescent="0.25">
      <c r="B15" t="s">
        <v>190</v>
      </c>
    </row>
    <row r="16" spans="2:5" x14ac:dyDescent="0.25">
      <c r="B16" t="s">
        <v>191</v>
      </c>
    </row>
    <row r="17" spans="2:2" x14ac:dyDescent="0.25">
      <c r="B17" t="s">
        <v>192</v>
      </c>
    </row>
    <row r="18" spans="2:2" x14ac:dyDescent="0.25">
      <c r="B18" t="s">
        <v>193</v>
      </c>
    </row>
    <row r="19" spans="2:2" x14ac:dyDescent="0.25">
      <c r="B19" t="s">
        <v>194</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CONTEXTO</vt:lpstr>
      <vt:lpstr>MAPA DE RIESGO</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Sandra Milena Mendoza Amado</cp:lastModifiedBy>
  <cp:lastPrinted>2020-05-13T01:12:22Z</cp:lastPrinted>
  <dcterms:created xsi:type="dcterms:W3CDTF">2020-03-24T23:12:47Z</dcterms:created>
  <dcterms:modified xsi:type="dcterms:W3CDTF">2022-03-28T19:43:15Z</dcterms:modified>
</cp:coreProperties>
</file>