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OATIC\"/>
    </mc:Choice>
  </mc:AlternateContent>
  <bookViews>
    <workbookView xWindow="0" yWindow="0" windowWidth="24000" windowHeight="8430" tabRatio="882" activeTab="2"/>
  </bookViews>
  <sheets>
    <sheet name="Intructivo" sheetId="20" r:id="rId1"/>
    <sheet name="CONTEXTO" sheetId="22"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0" r:id="rId11"/>
  </pivotCaches>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0" i="1" l="1"/>
  <c r="U20" i="1"/>
  <c r="U16" i="1"/>
  <c r="R19" i="1" l="1"/>
  <c r="U19" i="1"/>
  <c r="Y20" i="1" l="1"/>
  <c r="AC20" i="1"/>
  <c r="AB20" i="1" s="1"/>
  <c r="R21" i="1"/>
  <c r="U21" i="1"/>
  <c r="R22" i="1"/>
  <c r="U22" i="1"/>
  <c r="R23" i="1"/>
  <c r="U23" i="1"/>
  <c r="L22" i="1"/>
  <c r="L23" i="1"/>
  <c r="L20" i="1"/>
  <c r="L21" i="1"/>
  <c r="AA20" i="1" l="1"/>
  <c r="Z20" i="1"/>
  <c r="AD20" i="1" s="1"/>
  <c r="Y22" i="1"/>
  <c r="Z22" i="1" s="1"/>
  <c r="Y23" i="1"/>
  <c r="Z23" i="1" s="1"/>
  <c r="AC23" i="1"/>
  <c r="AB23" i="1" s="1"/>
  <c r="AC22" i="1"/>
  <c r="AB22" i="1" s="1"/>
  <c r="Y21" i="1"/>
  <c r="Z21" i="1" s="1"/>
  <c r="AC21" i="1"/>
  <c r="AB21" i="1" s="1"/>
  <c r="AA22" i="1" l="1"/>
  <c r="AD22" i="1"/>
  <c r="AA23" i="1"/>
  <c r="AD23" i="1"/>
  <c r="AA21" i="1"/>
  <c r="AD21" i="1"/>
  <c r="L16" i="19"/>
  <c r="I16" i="1" l="1"/>
  <c r="J16" i="1" s="1"/>
  <c r="Y16" i="1" s="1"/>
  <c r="L71" i="1"/>
  <c r="L38" i="1"/>
  <c r="L61" i="1"/>
  <c r="L49" i="1"/>
  <c r="L29" i="1"/>
  <c r="L35" i="1"/>
  <c r="L65" i="1"/>
  <c r="L63" i="1"/>
  <c r="L73" i="1"/>
  <c r="L40" i="1"/>
  <c r="L25" i="1"/>
  <c r="L45" i="1"/>
  <c r="L28" i="1"/>
  <c r="L43" i="1"/>
  <c r="L55" i="1"/>
  <c r="L62" i="1"/>
  <c r="L44" i="1"/>
  <c r="L67" i="1"/>
  <c r="L32" i="1"/>
  <c r="L56" i="1"/>
  <c r="L53" i="1"/>
  <c r="L37" i="1"/>
  <c r="L64" i="1"/>
  <c r="L58" i="1"/>
  <c r="L68" i="1"/>
  <c r="L33" i="1"/>
  <c r="L47" i="1"/>
  <c r="L34" i="1"/>
  <c r="L46" i="1"/>
  <c r="L52" i="1"/>
  <c r="L31" i="1"/>
  <c r="L77" i="1"/>
  <c r="L57" i="1"/>
  <c r="L51" i="1"/>
  <c r="L27" i="1"/>
  <c r="L70" i="1"/>
  <c r="L50" i="1"/>
  <c r="L59" i="1"/>
  <c r="L76" i="1"/>
  <c r="L39" i="1"/>
  <c r="L75" i="1"/>
  <c r="L26" i="1"/>
  <c r="L74" i="1"/>
  <c r="L41" i="1"/>
  <c r="Z16" i="1" l="1"/>
  <c r="AA16" i="1"/>
  <c r="F222" i="13"/>
  <c r="F212" i="13"/>
  <c r="F213" i="13"/>
  <c r="F214" i="13"/>
  <c r="F215" i="13"/>
  <c r="F216" i="13"/>
  <c r="F217" i="13"/>
  <c r="F218" i="13"/>
  <c r="F219" i="13"/>
  <c r="F220" i="13"/>
  <c r="F221" i="13"/>
  <c r="F211" i="13"/>
  <c r="B222" i="13" a="1"/>
  <c r="L19" i="1"/>
  <c r="B222" i="13" l="1"/>
  <c r="R60" i="1"/>
  <c r="R55" i="1"/>
  <c r="R49"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7" i="1" l="1"/>
  <c r="R77" i="1"/>
  <c r="U76" i="1"/>
  <c r="R76" i="1"/>
  <c r="I72" i="1"/>
  <c r="J72" i="1" s="1"/>
  <c r="U71" i="1"/>
  <c r="R71" i="1"/>
  <c r="U70" i="1"/>
  <c r="R70" i="1"/>
  <c r="U68" i="1"/>
  <c r="R68" i="1"/>
  <c r="U67" i="1"/>
  <c r="R67" i="1"/>
  <c r="U66" i="1"/>
  <c r="R66" i="1"/>
  <c r="I66" i="1"/>
  <c r="J66" i="1" s="1"/>
  <c r="U65" i="1"/>
  <c r="R65" i="1"/>
  <c r="U64" i="1"/>
  <c r="R64" i="1"/>
  <c r="U63" i="1"/>
  <c r="R63" i="1"/>
  <c r="U62" i="1"/>
  <c r="R62" i="1"/>
  <c r="U61" i="1"/>
  <c r="R61" i="1"/>
  <c r="U60" i="1"/>
  <c r="I60" i="1"/>
  <c r="J60" i="1" s="1"/>
  <c r="U59" i="1"/>
  <c r="R59" i="1"/>
  <c r="U58" i="1"/>
  <c r="R58" i="1"/>
  <c r="U57" i="1"/>
  <c r="R57" i="1"/>
  <c r="U56" i="1"/>
  <c r="R56" i="1"/>
  <c r="U55" i="1"/>
  <c r="U54" i="1"/>
  <c r="R54" i="1"/>
  <c r="I54" i="1"/>
  <c r="J54" i="1" s="1"/>
  <c r="U53" i="1"/>
  <c r="R53" i="1"/>
  <c r="U52" i="1"/>
  <c r="R52" i="1"/>
  <c r="U51" i="1"/>
  <c r="R51" i="1"/>
  <c r="U50" i="1"/>
  <c r="R50" i="1"/>
  <c r="U49" i="1"/>
  <c r="U48" i="1"/>
  <c r="R48" i="1"/>
  <c r="I48" i="1"/>
  <c r="J48" i="1" s="1"/>
  <c r="U47" i="1"/>
  <c r="R47" i="1"/>
  <c r="U46" i="1"/>
  <c r="R46" i="1"/>
  <c r="U45" i="1"/>
  <c r="R45" i="1"/>
  <c r="U44" i="1"/>
  <c r="R44" i="1"/>
  <c r="U43" i="1"/>
  <c r="R43" i="1"/>
  <c r="U42" i="1"/>
  <c r="R42" i="1"/>
  <c r="I42" i="1"/>
  <c r="J42" i="1" s="1"/>
  <c r="U41" i="1"/>
  <c r="R41" i="1"/>
  <c r="U40" i="1"/>
  <c r="R40" i="1"/>
  <c r="U39" i="1"/>
  <c r="R39" i="1"/>
  <c r="U38" i="1"/>
  <c r="R38" i="1"/>
  <c r="U37" i="1"/>
  <c r="R37" i="1"/>
  <c r="U36" i="1"/>
  <c r="R36" i="1"/>
  <c r="I36" i="1"/>
  <c r="J36" i="1" s="1"/>
  <c r="U35" i="1"/>
  <c r="R35" i="1"/>
  <c r="U34" i="1"/>
  <c r="R34" i="1"/>
  <c r="U33" i="1"/>
  <c r="R33" i="1"/>
  <c r="U32" i="1"/>
  <c r="R32" i="1"/>
  <c r="U31" i="1"/>
  <c r="R31" i="1"/>
  <c r="U30" i="1"/>
  <c r="R30" i="1"/>
  <c r="I30" i="1"/>
  <c r="J30" i="1" s="1"/>
  <c r="I24" i="1"/>
  <c r="U29" i="1"/>
  <c r="R29" i="1"/>
  <c r="U28" i="1"/>
  <c r="R28" i="1"/>
  <c r="U27" i="1"/>
  <c r="R27" i="1"/>
  <c r="U26" i="1"/>
  <c r="R26" i="1"/>
  <c r="U25" i="1"/>
  <c r="R25" i="1"/>
  <c r="U24" i="1"/>
  <c r="R24" i="1"/>
  <c r="AC58" i="1" l="1"/>
  <c r="AB58" i="1" s="1"/>
  <c r="AC59" i="1"/>
  <c r="AB59" i="1" s="1"/>
  <c r="J24" i="1"/>
  <c r="Y24" i="1" s="1"/>
  <c r="Y66" i="1"/>
  <c r="Y60" i="1"/>
  <c r="Y54" i="1"/>
  <c r="Y58" i="1"/>
  <c r="Y59" i="1"/>
  <c r="Y48" i="1"/>
  <c r="Y42" i="1"/>
  <c r="Y36" i="1"/>
  <c r="Y30" i="1"/>
  <c r="Z66" i="1" l="1"/>
  <c r="AA66" i="1"/>
  <c r="Y67" i="1" s="1"/>
  <c r="AA67" i="1" s="1"/>
  <c r="Y68" i="1" s="1"/>
  <c r="Z60" i="1"/>
  <c r="AA60" i="1"/>
  <c r="Y61" i="1" s="1"/>
  <c r="AA61" i="1" s="1"/>
  <c r="Y62" i="1" s="1"/>
  <c r="Z59" i="1"/>
  <c r="AA59" i="1"/>
  <c r="Z58" i="1"/>
  <c r="AA58" i="1"/>
  <c r="Z54" i="1"/>
  <c r="AA54" i="1"/>
  <c r="Z48" i="1"/>
  <c r="AA48" i="1"/>
  <c r="Y49" i="1" s="1"/>
  <c r="AA49" i="1" s="1"/>
  <c r="Y50" i="1" s="1"/>
  <c r="Z42" i="1"/>
  <c r="AA42" i="1"/>
  <c r="Z36" i="1"/>
  <c r="AA36" i="1"/>
  <c r="Y37" i="1" s="1"/>
  <c r="AA37" i="1" s="1"/>
  <c r="Y38" i="1" s="1"/>
  <c r="Z38" i="1" s="1"/>
  <c r="Z30" i="1"/>
  <c r="AA30" i="1"/>
  <c r="Y31" i="1" s="1"/>
  <c r="Z31" i="1" s="1"/>
  <c r="Z24" i="1"/>
  <c r="AA24" i="1"/>
  <c r="Y25" i="1" s="1"/>
  <c r="Z67" i="1" l="1"/>
  <c r="Z61" i="1"/>
  <c r="AA31" i="1"/>
  <c r="Y32" i="1" s="1"/>
  <c r="Z32" i="1" s="1"/>
  <c r="Z49" i="1"/>
  <c r="Z37" i="1"/>
  <c r="Z50" i="1"/>
  <c r="AA50" i="1"/>
  <c r="AA68" i="1"/>
  <c r="Y65" i="1" s="1"/>
  <c r="Y70" i="1"/>
  <c r="Y71" i="1"/>
  <c r="Z65" i="1" l="1"/>
  <c r="AA65" i="1"/>
  <c r="Y76" i="1"/>
  <c r="Y77" i="1"/>
  <c r="Z77" i="1" l="1"/>
  <c r="AA77" i="1"/>
  <c r="Z76" i="1"/>
  <c r="AA76" i="1"/>
  <c r="Y19" i="1" l="1"/>
  <c r="Z19" i="1" l="1"/>
  <c r="AA19" i="1" l="1"/>
  <c r="AC55" i="1" l="1"/>
  <c r="AC50" i="1" l="1"/>
  <c r="AB50" i="1" s="1"/>
  <c r="AC51" i="1"/>
  <c r="AC56" i="1"/>
  <c r="AB56" i="1" s="1"/>
  <c r="AC57" i="1"/>
  <c r="AB57" i="1" s="1"/>
  <c r="AB55" i="1"/>
  <c r="AC38" i="1"/>
  <c r="AC76" i="1" l="1"/>
  <c r="AJ21" i="19"/>
  <c r="AD31" i="19"/>
  <c r="R21" i="19"/>
  <c r="AD41" i="19"/>
  <c r="AJ11" i="19"/>
  <c r="AJ51" i="19"/>
  <c r="AD50" i="1"/>
  <c r="L41" i="19"/>
  <c r="AD11" i="19"/>
  <c r="L21" i="19"/>
  <c r="L11" i="19"/>
  <c r="X51" i="19"/>
  <c r="X21" i="19"/>
  <c r="R11" i="19"/>
  <c r="R31" i="19"/>
  <c r="AJ41" i="19"/>
  <c r="L31" i="19"/>
  <c r="R51" i="19"/>
  <c r="X31" i="19"/>
  <c r="X11" i="19"/>
  <c r="X41" i="19"/>
  <c r="AJ31" i="19"/>
  <c r="AD51" i="19"/>
  <c r="R41" i="19"/>
  <c r="AD21" i="19"/>
  <c r="L51" i="19"/>
  <c r="AB38" i="1"/>
  <c r="AC39" i="1"/>
  <c r="AC63" i="1"/>
  <c r="AB51" i="1"/>
  <c r="AC53" i="1"/>
  <c r="AB53" i="1" s="1"/>
  <c r="AC52" i="1"/>
  <c r="AB52" i="1" s="1"/>
  <c r="AC45" i="1"/>
  <c r="AB63" i="1" l="1"/>
  <c r="AC64" i="1"/>
  <c r="AB76" i="1"/>
  <c r="AC77" i="1"/>
  <c r="AB77" i="1" s="1"/>
  <c r="AC35" i="1"/>
  <c r="AB35" i="1" s="1"/>
  <c r="AC28" i="1"/>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70" i="1"/>
  <c r="AB39" i="1"/>
  <c r="AC40" i="1"/>
  <c r="AB40" i="1" s="1"/>
  <c r="AC41" i="1"/>
  <c r="AB41"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5" i="1"/>
  <c r="AC46" i="1"/>
  <c r="AD29" i="19"/>
  <c r="AD19" i="19"/>
  <c r="R39" i="19"/>
  <c r="R9" i="19"/>
  <c r="X49" i="19"/>
  <c r="X9" i="19"/>
  <c r="AD39" i="19"/>
  <c r="R29" i="19"/>
  <c r="L49" i="19"/>
  <c r="X19" i="19"/>
  <c r="X29" i="19"/>
  <c r="X39" i="19"/>
  <c r="L9" i="19"/>
  <c r="AD38" i="1"/>
  <c r="AD9" i="19"/>
  <c r="AJ49" i="19"/>
  <c r="L39" i="19"/>
  <c r="R19" i="19"/>
  <c r="AJ39" i="19"/>
  <c r="AJ29" i="19"/>
  <c r="AJ19" i="19"/>
  <c r="AJ9" i="19"/>
  <c r="AD49" i="19"/>
  <c r="L19" i="19"/>
  <c r="L29" i="19"/>
  <c r="R49" i="19"/>
  <c r="AB46" i="1" l="1"/>
  <c r="AC47" i="1"/>
  <c r="AB47"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7" i="1"/>
  <c r="AG15" i="19"/>
  <c r="U15" i="19"/>
  <c r="AG55" i="19"/>
  <c r="U55" i="19"/>
  <c r="AL55" i="19"/>
  <c r="Z45" i="19"/>
  <c r="Z35" i="19"/>
  <c r="N25" i="19"/>
  <c r="Z55" i="19"/>
  <c r="N45" i="19"/>
  <c r="T35" i="19"/>
  <c r="T45" i="19"/>
  <c r="AL25" i="19"/>
  <c r="AL15" i="19"/>
  <c r="N35" i="19"/>
  <c r="AL35" i="19"/>
  <c r="Z25" i="19"/>
  <c r="AF25" i="19"/>
  <c r="T15" i="19"/>
  <c r="T55" i="19"/>
  <c r="AL45" i="19"/>
  <c r="T25" i="19"/>
  <c r="AF45" i="19"/>
  <c r="AF15" i="19"/>
  <c r="AD76" i="1"/>
  <c r="N15" i="19"/>
  <c r="AF55" i="19"/>
  <c r="N55" i="19"/>
  <c r="Z15" i="19"/>
  <c r="AF35" i="19"/>
  <c r="AB64" i="1"/>
  <c r="AC65"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70" i="1"/>
  <c r="AC71" i="1"/>
  <c r="AB71" i="1" s="1"/>
  <c r="AC29" i="1"/>
  <c r="AB29" i="1" s="1"/>
  <c r="AB28" i="1"/>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5" i="1" l="1"/>
  <c r="AD65" i="1" s="1"/>
  <c r="Z71" i="1"/>
  <c r="AA71" i="1"/>
  <c r="Z70" i="1"/>
  <c r="AA70" i="1"/>
  <c r="Z68" i="1"/>
  <c r="AA62" i="1"/>
  <c r="Y63" i="1" s="1"/>
  <c r="Z62" i="1"/>
  <c r="Y43" i="1"/>
  <c r="Y55" i="1"/>
  <c r="Y56" i="1"/>
  <c r="AA38"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8" i="1"/>
  <c r="AD59" i="1"/>
  <c r="AG13" i="19" l="1"/>
  <c r="AM13" i="19"/>
  <c r="U53" i="19"/>
  <c r="U43" i="19"/>
  <c r="O23" i="19"/>
  <c r="AG43" i="19"/>
  <c r="AA33" i="19"/>
  <c r="AA23" i="19"/>
  <c r="AG53" i="19"/>
  <c r="AM43" i="19"/>
  <c r="O13" i="19"/>
  <c r="AM53" i="19"/>
  <c r="AG33" i="19"/>
  <c r="U23" i="19"/>
  <c r="O53" i="19"/>
  <c r="O43" i="19"/>
  <c r="U13" i="19"/>
  <c r="U33" i="19"/>
  <c r="AM33" i="19"/>
  <c r="O33" i="19"/>
  <c r="AA13" i="19"/>
  <c r="AA53" i="19"/>
  <c r="Z63" i="1"/>
  <c r="AA63" i="1"/>
  <c r="Y64" i="1" s="1"/>
  <c r="AA32" i="1"/>
  <c r="Y33" i="1" s="1"/>
  <c r="Z56" i="1"/>
  <c r="AA56" i="1"/>
  <c r="Y57" i="1" s="1"/>
  <c r="Z55" i="1"/>
  <c r="AA55" i="1"/>
  <c r="Y51" i="1"/>
  <c r="Z43" i="1"/>
  <c r="AA43" i="1"/>
  <c r="Y44" i="1" s="1"/>
  <c r="Z44" i="1" s="1"/>
  <c r="Y40" i="1"/>
  <c r="Y39" i="1"/>
  <c r="Z25" i="1"/>
  <c r="AA25" i="1"/>
  <c r="Y26" i="1" s="1"/>
  <c r="Y13" i="19" l="1"/>
  <c r="AE43" i="19"/>
  <c r="S13" i="19"/>
  <c r="AK33" i="19"/>
  <c r="M13" i="19"/>
  <c r="AK53" i="19"/>
  <c r="M23" i="19"/>
  <c r="AE33" i="19"/>
  <c r="M43" i="19"/>
  <c r="AK13" i="19"/>
  <c r="AK43" i="19"/>
  <c r="Y53" i="19"/>
  <c r="S43" i="19"/>
  <c r="AK23" i="19"/>
  <c r="S53" i="19"/>
  <c r="Y33" i="19"/>
  <c r="AD63" i="1"/>
  <c r="S23" i="19"/>
  <c r="AE53" i="19"/>
  <c r="Y23" i="19"/>
  <c r="AE13" i="19"/>
  <c r="Y43" i="19"/>
  <c r="M33" i="19"/>
  <c r="M53" i="19"/>
  <c r="AE23" i="19"/>
  <c r="S33" i="19"/>
  <c r="Z26" i="1"/>
  <c r="AA26" i="1"/>
  <c r="Y27" i="1" s="1"/>
  <c r="K42" i="19"/>
  <c r="Q42" i="19"/>
  <c r="W12" i="19"/>
  <c r="K52" i="19"/>
  <c r="AI52" i="19"/>
  <c r="Q22" i="19"/>
  <c r="Q12" i="19"/>
  <c r="AC52" i="19"/>
  <c r="AC32" i="19"/>
  <c r="W42" i="19"/>
  <c r="K22" i="19"/>
  <c r="W52" i="19"/>
  <c r="Q52" i="19"/>
  <c r="W22" i="19"/>
  <c r="AC22" i="19"/>
  <c r="Q32" i="19"/>
  <c r="AI42" i="19"/>
  <c r="AD55" i="1"/>
  <c r="AI22" i="19"/>
  <c r="AC12" i="19"/>
  <c r="AI12" i="19"/>
  <c r="W32" i="19"/>
  <c r="K32" i="19"/>
  <c r="AC42" i="19"/>
  <c r="AI32" i="19"/>
  <c r="K12" i="19"/>
  <c r="Z39" i="1"/>
  <c r="AA39" i="1"/>
  <c r="Z51" i="1"/>
  <c r="AA51" i="1"/>
  <c r="Y52" i="1" s="1"/>
  <c r="Z57" i="1"/>
  <c r="AA57" i="1"/>
  <c r="L32" i="19"/>
  <c r="AJ12" i="19"/>
  <c r="AD56" i="1"/>
  <c r="R52" i="19"/>
  <c r="AD12" i="19"/>
  <c r="L52" i="19"/>
  <c r="R32" i="19"/>
  <c r="AD22" i="19"/>
  <c r="AJ32" i="19"/>
  <c r="X12" i="19"/>
  <c r="X22" i="19"/>
  <c r="X52" i="19"/>
  <c r="R22" i="19"/>
  <c r="AJ42" i="19"/>
  <c r="AD32" i="19"/>
  <c r="R12" i="19"/>
  <c r="AJ22" i="19"/>
  <c r="AD52" i="19"/>
  <c r="X42" i="19"/>
  <c r="AJ52" i="19"/>
  <c r="AD42" i="19"/>
  <c r="L22" i="19"/>
  <c r="L42" i="19"/>
  <c r="R42" i="19"/>
  <c r="X32" i="19"/>
  <c r="L12" i="19"/>
  <c r="Z40" i="1"/>
  <c r="AA40" i="1"/>
  <c r="Y41" i="1" s="1"/>
  <c r="AA33" i="1"/>
  <c r="Y34" i="1" s="1"/>
  <c r="Z33" i="1"/>
  <c r="AA44" i="1"/>
  <c r="Y45" i="1" s="1"/>
  <c r="Z64" i="1"/>
  <c r="N43" i="19" s="1"/>
  <c r="AA64" i="1"/>
  <c r="AG24" i="19"/>
  <c r="O44" i="19"/>
  <c r="O24" i="19"/>
  <c r="AM14" i="19"/>
  <c r="AG34" i="19"/>
  <c r="O34" i="19"/>
  <c r="AA44" i="19"/>
  <c r="O14" i="19"/>
  <c r="AA54" i="19"/>
  <c r="U14" i="19"/>
  <c r="AM44" i="19"/>
  <c r="AA34" i="19"/>
  <c r="AM24" i="19"/>
  <c r="AM54" i="19"/>
  <c r="AG14" i="19"/>
  <c r="AM34" i="19"/>
  <c r="U54" i="19"/>
  <c r="AG44" i="19"/>
  <c r="AA24" i="19"/>
  <c r="AG54" i="19"/>
  <c r="U34" i="19"/>
  <c r="U24" i="19"/>
  <c r="AD71"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70" i="1"/>
  <c r="AF53" i="19"/>
  <c r="N33" i="19" l="1"/>
  <c r="N23" i="19"/>
  <c r="T23" i="19"/>
  <c r="T43" i="19"/>
  <c r="Z34" i="1"/>
  <c r="AA34" i="1"/>
  <c r="Y35" i="1" s="1"/>
  <c r="AL53" i="19"/>
  <c r="T33" i="19"/>
  <c r="AF13" i="19"/>
  <c r="AL13" i="19"/>
  <c r="AF23" i="19"/>
  <c r="Z33" i="19"/>
  <c r="T13" i="19"/>
  <c r="AL33" i="19"/>
  <c r="Z43" i="19"/>
  <c r="N53" i="19"/>
  <c r="Z23" i="19"/>
  <c r="Z53" i="19"/>
  <c r="AA41" i="1"/>
  <c r="Z41" i="1"/>
  <c r="Z52" i="1"/>
  <c r="AA52" i="1"/>
  <c r="Y53" i="1" s="1"/>
  <c r="AF19" i="19"/>
  <c r="Z9" i="19"/>
  <c r="T49" i="19"/>
  <c r="N29" i="19"/>
  <c r="Z49" i="19"/>
  <c r="AD40"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51"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M25" i="19"/>
  <c r="AE55" i="19"/>
  <c r="AE35" i="19"/>
  <c r="S35" i="19"/>
  <c r="S55" i="19"/>
  <c r="M35" i="19"/>
  <c r="AK25" i="19"/>
  <c r="M55" i="19"/>
  <c r="S15" i="19"/>
  <c r="AE15" i="19"/>
  <c r="S45" i="19"/>
  <c r="M45" i="19"/>
  <c r="Y55" i="19"/>
  <c r="S25" i="19"/>
  <c r="Y15" i="19"/>
  <c r="N13" i="19"/>
  <c r="Z13" i="19"/>
  <c r="Z27" i="1"/>
  <c r="AA27" i="1"/>
  <c r="Y28" i="1" s="1"/>
  <c r="AA45" i="1"/>
  <c r="Y46" i="1" s="1"/>
  <c r="Z45" i="1"/>
  <c r="T53" i="19"/>
  <c r="AD64" i="1"/>
  <c r="AL23" i="19"/>
  <c r="AF43" i="19"/>
  <c r="M29" i="19"/>
  <c r="AE9" i="19"/>
  <c r="Y49" i="19"/>
  <c r="S39" i="19"/>
  <c r="Y39" i="19"/>
  <c r="M39" i="19"/>
  <c r="M9" i="19"/>
  <c r="S9" i="19"/>
  <c r="M19" i="19"/>
  <c r="AE49" i="19"/>
  <c r="M49" i="19"/>
  <c r="AK49" i="19"/>
  <c r="AK9" i="19"/>
  <c r="Y29" i="19"/>
  <c r="S19" i="19"/>
  <c r="AE19" i="19"/>
  <c r="AK29" i="19"/>
  <c r="Y19" i="19"/>
  <c r="Y9" i="19"/>
  <c r="AE29" i="19"/>
  <c r="AD39" i="1"/>
  <c r="S49" i="19"/>
  <c r="AK39" i="19"/>
  <c r="S29" i="19"/>
  <c r="AK19" i="19"/>
  <c r="AE39" i="19"/>
  <c r="AF33" i="19"/>
  <c r="AL43" i="19"/>
  <c r="AD57"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35" i="1" l="1"/>
  <c r="AA35" i="1"/>
  <c r="Z53" i="1"/>
  <c r="AA53" i="1"/>
  <c r="AF21" i="19"/>
  <c r="AF11" i="19"/>
  <c r="Z51" i="19"/>
  <c r="AL31" i="19"/>
  <c r="AL41" i="19"/>
  <c r="AD52"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5"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41" i="1"/>
  <c r="AG9" i="19"/>
  <c r="AA49" i="19"/>
  <c r="AA46" i="1"/>
  <c r="Y47" i="1" s="1"/>
  <c r="Z46" i="1"/>
  <c r="AA28" i="1"/>
  <c r="Y29" i="1" s="1"/>
  <c r="Z28" i="1"/>
  <c r="O8" i="19" l="1"/>
  <c r="AA18" i="19"/>
  <c r="AA28" i="19"/>
  <c r="AG38" i="19"/>
  <c r="AM48" i="19"/>
  <c r="AG8" i="19"/>
  <c r="O48" i="19"/>
  <c r="U18" i="19"/>
  <c r="AA38" i="19"/>
  <c r="AA48" i="19"/>
  <c r="AG18" i="19"/>
  <c r="AG28" i="19"/>
  <c r="U38" i="19"/>
  <c r="U28" i="19"/>
  <c r="AD35" i="1"/>
  <c r="AM28" i="19"/>
  <c r="AM18" i="19"/>
  <c r="O28" i="19"/>
  <c r="AM38" i="19"/>
  <c r="AG48" i="19"/>
  <c r="AA8" i="19"/>
  <c r="AM8" i="19"/>
  <c r="O38" i="19"/>
  <c r="O18" i="19"/>
  <c r="U48" i="19"/>
  <c r="U8" i="19"/>
  <c r="T7" i="19"/>
  <c r="AD28" i="1"/>
  <c r="Z27" i="19"/>
  <c r="T47" i="19"/>
  <c r="AL37" i="19"/>
  <c r="AL7" i="19"/>
  <c r="AF7" i="19"/>
  <c r="T17" i="19"/>
  <c r="AL47" i="19"/>
  <c r="AL17" i="19"/>
  <c r="T27" i="19"/>
  <c r="Z17" i="19"/>
  <c r="AF17" i="19"/>
  <c r="AF37" i="19"/>
  <c r="T37" i="19"/>
  <c r="N27" i="19"/>
  <c r="N17" i="19"/>
  <c r="N37" i="19"/>
  <c r="N7" i="19"/>
  <c r="AL27" i="19"/>
  <c r="Z47" i="19"/>
  <c r="AF27" i="19"/>
  <c r="N47" i="19"/>
  <c r="Z7" i="19"/>
  <c r="AF47" i="19"/>
  <c r="Z37" i="19"/>
  <c r="Z29" i="1"/>
  <c r="AA29" i="1"/>
  <c r="AF40" i="19"/>
  <c r="T20" i="19"/>
  <c r="AL10" i="19"/>
  <c r="N30" i="19"/>
  <c r="N50" i="19"/>
  <c r="N40" i="19"/>
  <c r="Z20" i="19"/>
  <c r="T30" i="19"/>
  <c r="AL40" i="19"/>
  <c r="Z30" i="19"/>
  <c r="Z40" i="19"/>
  <c r="T50" i="19"/>
  <c r="Z10" i="19"/>
  <c r="AD46" i="1"/>
  <c r="AL30" i="19"/>
  <c r="AF20" i="19"/>
  <c r="N20" i="19"/>
  <c r="AL50" i="19"/>
  <c r="AL20" i="19"/>
  <c r="T10" i="19"/>
  <c r="T40" i="19"/>
  <c r="N10" i="19"/>
  <c r="AF10" i="19"/>
  <c r="Z50" i="19"/>
  <c r="AF30" i="19"/>
  <c r="AF50" i="19"/>
  <c r="Z47" i="1"/>
  <c r="AA47" i="1"/>
  <c r="O51" i="19"/>
  <c r="AM21" i="19"/>
  <c r="AM41" i="19"/>
  <c r="AM51" i="19"/>
  <c r="AG51" i="19"/>
  <c r="U11" i="19"/>
  <c r="U51" i="19"/>
  <c r="AA31" i="19"/>
  <c r="AA21" i="19"/>
  <c r="O41" i="19"/>
  <c r="AA41" i="19"/>
  <c r="AG31" i="19"/>
  <c r="U31" i="19"/>
  <c r="O31" i="19"/>
  <c r="AM31" i="19"/>
  <c r="AA51" i="19"/>
  <c r="AM11" i="19"/>
  <c r="U41" i="19"/>
  <c r="AA11" i="19"/>
  <c r="O11" i="19"/>
  <c r="U21" i="19"/>
  <c r="AD53"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7" i="1"/>
  <c r="AA20" i="19"/>
  <c r="O20" i="19"/>
  <c r="AG30" i="19"/>
  <c r="AG10" i="19"/>
  <c r="O37" i="19"/>
  <c r="AG27" i="19"/>
  <c r="AM27" i="19"/>
  <c r="O17" i="19"/>
  <c r="O27" i="19"/>
  <c r="O47" i="19"/>
  <c r="AA7" i="19"/>
  <c r="AG7" i="19"/>
  <c r="U47" i="19"/>
  <c r="AG37" i="19"/>
  <c r="AA47" i="19"/>
  <c r="AG17" i="19"/>
  <c r="AD29" i="1"/>
  <c r="AA17" i="19"/>
  <c r="U7" i="19"/>
  <c r="U37" i="19"/>
  <c r="O7" i="19"/>
  <c r="AM47" i="19"/>
  <c r="AM17" i="19"/>
  <c r="AA37" i="19"/>
  <c r="AM7" i="19"/>
  <c r="AG47" i="19"/>
  <c r="U27" i="19"/>
  <c r="AM37" i="19"/>
  <c r="AA27" i="19"/>
  <c r="U17" i="19"/>
  <c r="L48" i="1" l="1"/>
  <c r="M48" i="1" s="1"/>
  <c r="L24" i="1"/>
  <c r="M24" i="1" s="1"/>
  <c r="L36" i="1"/>
  <c r="M36" i="1" s="1"/>
  <c r="L30" i="1"/>
  <c r="M30" i="1" s="1"/>
  <c r="L60" i="1"/>
  <c r="M60" i="1" s="1"/>
  <c r="L54" i="1"/>
  <c r="M54" i="1" s="1"/>
  <c r="L16" i="1"/>
  <c r="M16" i="1" s="1"/>
  <c r="L42" i="1"/>
  <c r="M42" i="1" s="1"/>
  <c r="L72" i="1"/>
  <c r="M72" i="1" s="1"/>
  <c r="L66" i="1"/>
  <c r="M66" i="1" s="1"/>
  <c r="L16" i="18" l="1"/>
  <c r="R24" i="18"/>
  <c r="L8" i="18"/>
  <c r="R32" i="18"/>
  <c r="AJ16" i="18"/>
  <c r="R8" i="18"/>
  <c r="AJ32" i="18"/>
  <c r="AD8" i="18"/>
  <c r="X40" i="18"/>
  <c r="O42" i="1"/>
  <c r="L32" i="18"/>
  <c r="X8" i="18"/>
  <c r="N42"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AC16" i="1" s="1"/>
  <c r="J22" i="18"/>
  <c r="O16" i="1"/>
  <c r="V30" i="18"/>
  <c r="AB22" i="18"/>
  <c r="P6" i="18"/>
  <c r="J6" i="18"/>
  <c r="AH22" i="18"/>
  <c r="AB38" i="18"/>
  <c r="AB30" i="18"/>
  <c r="AH30" i="18"/>
  <c r="V38" i="18"/>
  <c r="AB14" i="18"/>
  <c r="P30" i="18"/>
  <c r="AH12" i="18"/>
  <c r="J20" i="18"/>
  <c r="J44" i="18"/>
  <c r="AB28" i="18"/>
  <c r="P28" i="18"/>
  <c r="O72" i="1"/>
  <c r="P12" i="18"/>
  <c r="AH20" i="18"/>
  <c r="P44" i="18"/>
  <c r="AB12" i="18"/>
  <c r="P36" i="18"/>
  <c r="AB44" i="18"/>
  <c r="V44" i="18"/>
  <c r="V12" i="18"/>
  <c r="V28" i="18"/>
  <c r="AH44" i="18"/>
  <c r="AH28" i="18"/>
  <c r="V36" i="18"/>
  <c r="J28" i="18"/>
  <c r="AH36" i="18"/>
  <c r="V20" i="18"/>
  <c r="P20" i="18"/>
  <c r="N72" i="1"/>
  <c r="J36" i="18"/>
  <c r="AB36" i="18"/>
  <c r="AB20" i="18"/>
  <c r="J12" i="18"/>
  <c r="N54" i="1"/>
  <c r="AC54" i="1" s="1"/>
  <c r="J42" i="18"/>
  <c r="P34" i="18"/>
  <c r="AB18" i="18"/>
  <c r="AH34" i="18"/>
  <c r="P10" i="18"/>
  <c r="V34" i="18"/>
  <c r="P42" i="18"/>
  <c r="AH18" i="18"/>
  <c r="J34" i="18"/>
  <c r="J10" i="18"/>
  <c r="AB10" i="18"/>
  <c r="J18" i="18"/>
  <c r="O54"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60" i="1"/>
  <c r="AC60" i="1" s="1"/>
  <c r="AB60" i="1" s="1"/>
  <c r="L18" i="18"/>
  <c r="R34" i="18"/>
  <c r="L34" i="18"/>
  <c r="AJ42" i="18"/>
  <c r="R10" i="18"/>
  <c r="R42" i="18"/>
  <c r="X26" i="18"/>
  <c r="AJ18" i="18"/>
  <c r="O60"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6" i="1"/>
  <c r="AL42" i="18"/>
  <c r="N34" i="18"/>
  <c r="T34" i="18"/>
  <c r="N66" i="1"/>
  <c r="T42" i="18"/>
  <c r="AF10" i="18"/>
  <c r="Z34" i="18"/>
  <c r="T14" i="18"/>
  <c r="AL38" i="18"/>
  <c r="N14" i="18"/>
  <c r="T38" i="18"/>
  <c r="T22" i="18"/>
  <c r="AL14" i="18"/>
  <c r="N22" i="18"/>
  <c r="AF22" i="18"/>
  <c r="N6" i="18"/>
  <c r="AF6" i="18"/>
  <c r="AF38" i="18"/>
  <c r="N38" i="18"/>
  <c r="AL30" i="18"/>
  <c r="AL22" i="18"/>
  <c r="T6" i="18"/>
  <c r="AF30" i="18"/>
  <c r="Z22" i="18"/>
  <c r="T30" i="18"/>
  <c r="Z14" i="18"/>
  <c r="N30" i="1"/>
  <c r="AC30" i="1" s="1"/>
  <c r="Z30" i="18"/>
  <c r="Z6" i="18"/>
  <c r="O30" i="1"/>
  <c r="Z38" i="18"/>
  <c r="AF14" i="18"/>
  <c r="AL6" i="18"/>
  <c r="N30" i="18"/>
  <c r="J40" i="18"/>
  <c r="AB40" i="18"/>
  <c r="AH32" i="18"/>
  <c r="AB24" i="18"/>
  <c r="J16" i="18"/>
  <c r="P32" i="18"/>
  <c r="V24" i="18"/>
  <c r="P24" i="18"/>
  <c r="V8" i="18"/>
  <c r="AH24" i="18"/>
  <c r="AH8" i="18"/>
  <c r="J8" i="18"/>
  <c r="AB32" i="18"/>
  <c r="AB8" i="18"/>
  <c r="V16" i="18"/>
  <c r="N36" i="1"/>
  <c r="AC36" i="1" s="1"/>
  <c r="AB36" i="1" s="1"/>
  <c r="V40" i="18"/>
  <c r="P16" i="18"/>
  <c r="V32" i="18"/>
  <c r="J24" i="18"/>
  <c r="P8" i="18"/>
  <c r="AH16" i="18"/>
  <c r="O36" i="1"/>
  <c r="AB16" i="18"/>
  <c r="AH40" i="18"/>
  <c r="P40" i="18"/>
  <c r="J32" i="18"/>
  <c r="X6" i="18"/>
  <c r="AJ30" i="18"/>
  <c r="R22" i="18"/>
  <c r="L6" i="18"/>
  <c r="R30" i="18"/>
  <c r="X22" i="18"/>
  <c r="L30" i="18"/>
  <c r="R38" i="18"/>
  <c r="AJ14" i="18"/>
  <c r="R14" i="18"/>
  <c r="AD30" i="18"/>
  <c r="AJ38" i="18"/>
  <c r="AJ22" i="18"/>
  <c r="X30" i="18"/>
  <c r="L14" i="18"/>
  <c r="X38" i="18"/>
  <c r="L22" i="18"/>
  <c r="X14" i="18"/>
  <c r="O24" i="1"/>
  <c r="N24" i="1"/>
  <c r="AC24"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8" i="1"/>
  <c r="Z16" i="18"/>
  <c r="AL24" i="18"/>
  <c r="T24" i="18"/>
  <c r="AL32" i="18"/>
  <c r="N40" i="18"/>
  <c r="AL16" i="18"/>
  <c r="T8" i="18"/>
  <c r="N48" i="1"/>
  <c r="Z24" i="18"/>
  <c r="AB24" i="1" l="1"/>
  <c r="AC31" i="1"/>
  <c r="AB30" i="1"/>
  <c r="AC37" i="1"/>
  <c r="AB37" i="1" s="1"/>
  <c r="AD60" i="1"/>
  <c r="V13" i="19"/>
  <c r="J23" i="19"/>
  <c r="P43" i="19"/>
  <c r="V33" i="19"/>
  <c r="J43" i="19"/>
  <c r="J53" i="19"/>
  <c r="AH13" i="19"/>
  <c r="V43" i="19"/>
  <c r="P33" i="19"/>
  <c r="V53" i="19"/>
  <c r="AB23" i="19"/>
  <c r="P23" i="19"/>
  <c r="AH23" i="19"/>
  <c r="AB53" i="19"/>
  <c r="V23" i="19"/>
  <c r="P53" i="19"/>
  <c r="J33" i="19"/>
  <c r="AH53" i="19"/>
  <c r="AB33" i="19"/>
  <c r="AB43" i="19"/>
  <c r="P13" i="19"/>
  <c r="AH43" i="19"/>
  <c r="J13" i="19"/>
  <c r="AH33" i="19"/>
  <c r="AB13" i="19"/>
  <c r="AB54" i="1"/>
  <c r="AC61" i="1"/>
  <c r="AC49" i="1"/>
  <c r="AB49" i="1" s="1"/>
  <c r="AC48" i="1"/>
  <c r="AB48" i="1" s="1"/>
  <c r="AD36" i="1"/>
  <c r="AB39" i="19"/>
  <c r="P39" i="19"/>
  <c r="AB9" i="19"/>
  <c r="V9" i="19"/>
  <c r="J29" i="19"/>
  <c r="V29" i="19"/>
  <c r="AB49" i="19"/>
  <c r="P49" i="19"/>
  <c r="P19" i="19"/>
  <c r="AH39" i="19"/>
  <c r="AH19" i="19"/>
  <c r="AB19" i="19"/>
  <c r="AH49" i="19"/>
  <c r="V39" i="19"/>
  <c r="J19" i="19"/>
  <c r="AB29" i="19"/>
  <c r="V49" i="19"/>
  <c r="AH29" i="19"/>
  <c r="J39" i="19"/>
  <c r="P9" i="19"/>
  <c r="AH9" i="19"/>
  <c r="P29" i="19"/>
  <c r="V19" i="19"/>
  <c r="J49" i="19"/>
  <c r="J9" i="19"/>
  <c r="AC67" i="1"/>
  <c r="AC66" i="1"/>
  <c r="AB66" i="1" s="1"/>
  <c r="V45" i="19"/>
  <c r="AB16" i="1"/>
  <c r="AD16" i="1" s="1"/>
  <c r="AC25" i="1"/>
  <c r="AC43" i="1"/>
  <c r="AC42" i="1"/>
  <c r="AB42" i="1" s="1"/>
  <c r="AC19" i="1"/>
  <c r="AB19" i="1" s="1"/>
  <c r="V35" i="19" l="1"/>
  <c r="AB15" i="19"/>
  <c r="AH45" i="19"/>
  <c r="AH25" i="19"/>
  <c r="P35" i="19"/>
  <c r="J35" i="19"/>
  <c r="AB55" i="19"/>
  <c r="P45" i="19"/>
  <c r="V25" i="19"/>
  <c r="AB35" i="19"/>
  <c r="P25" i="19"/>
  <c r="J15" i="19"/>
  <c r="V55" i="19"/>
  <c r="J45" i="19"/>
  <c r="J55" i="19"/>
  <c r="AH15" i="19"/>
  <c r="J25" i="19"/>
  <c r="P55" i="19"/>
  <c r="V15" i="19"/>
  <c r="AH35" i="19"/>
  <c r="P15" i="19"/>
  <c r="AH55" i="19"/>
  <c r="AB25" i="19"/>
  <c r="AB45" i="19"/>
  <c r="P54" i="19"/>
  <c r="AB14" i="19"/>
  <c r="AB54" i="19"/>
  <c r="AD66" i="1"/>
  <c r="J54" i="19"/>
  <c r="V54" i="19"/>
  <c r="AH24" i="19"/>
  <c r="AB44" i="19"/>
  <c r="P14" i="19"/>
  <c r="AB24" i="19"/>
  <c r="P34" i="19"/>
  <c r="P24" i="19"/>
  <c r="J24" i="19"/>
  <c r="AH14" i="19"/>
  <c r="AH34" i="19"/>
  <c r="AH54" i="19"/>
  <c r="V14" i="19"/>
  <c r="AH44" i="19"/>
  <c r="J14" i="19"/>
  <c r="V34" i="19"/>
  <c r="AB34" i="19"/>
  <c r="V24" i="19"/>
  <c r="V44" i="19"/>
  <c r="J34" i="19"/>
  <c r="J44" i="19"/>
  <c r="P44" i="19"/>
  <c r="J11" i="19"/>
  <c r="AB21" i="19"/>
  <c r="J31" i="19"/>
  <c r="AD48" i="1"/>
  <c r="P41" i="19"/>
  <c r="AB31" i="19"/>
  <c r="P21" i="19"/>
  <c r="V31" i="19"/>
  <c r="AB11" i="19"/>
  <c r="V21" i="19"/>
  <c r="V51" i="19"/>
  <c r="AH51" i="19"/>
  <c r="J41" i="19"/>
  <c r="V11" i="19"/>
  <c r="AB41" i="19"/>
  <c r="J21" i="19"/>
  <c r="V41" i="19"/>
  <c r="P51" i="19"/>
  <c r="J51" i="19"/>
  <c r="P11" i="19"/>
  <c r="P31" i="19"/>
  <c r="AH41" i="19"/>
  <c r="AB51" i="19"/>
  <c r="AH21" i="19"/>
  <c r="AH31" i="19"/>
  <c r="AH11" i="19"/>
  <c r="AC62" i="1"/>
  <c r="AB62" i="1" s="1"/>
  <c r="AB61" i="1"/>
  <c r="AC39" i="19"/>
  <c r="AI49" i="19"/>
  <c r="AC19" i="19"/>
  <c r="W49" i="19"/>
  <c r="AI9" i="19"/>
  <c r="W39" i="19"/>
  <c r="AD37" i="1"/>
  <c r="W19" i="19"/>
  <c r="K29" i="19"/>
  <c r="AI19" i="19"/>
  <c r="K19" i="19"/>
  <c r="Q19" i="19"/>
  <c r="AI29" i="19"/>
  <c r="K39" i="19"/>
  <c r="W29" i="19"/>
  <c r="W9" i="19"/>
  <c r="Q49" i="19"/>
  <c r="AC9" i="19"/>
  <c r="Q29" i="19"/>
  <c r="Q39" i="19"/>
  <c r="K9" i="19"/>
  <c r="AI39" i="19"/>
  <c r="AC49" i="19"/>
  <c r="AC29" i="19"/>
  <c r="K49" i="19"/>
  <c r="Q9" i="19"/>
  <c r="AB31" i="1"/>
  <c r="AC32" i="1"/>
  <c r="J40" i="19"/>
  <c r="AH20" i="19"/>
  <c r="V20" i="19"/>
  <c r="P10" i="19"/>
  <c r="J50" i="19"/>
  <c r="P30" i="19"/>
  <c r="P50" i="19"/>
  <c r="AH30" i="19"/>
  <c r="J10" i="19"/>
  <c r="AH50" i="19"/>
  <c r="V10" i="19"/>
  <c r="J20" i="19"/>
  <c r="V40" i="19"/>
  <c r="J30" i="19"/>
  <c r="AB50" i="19"/>
  <c r="V50" i="19"/>
  <c r="AH40" i="19"/>
  <c r="AD42" i="1"/>
  <c r="P40" i="19"/>
  <c r="V30" i="19"/>
  <c r="AH10" i="19"/>
  <c r="AB40" i="19"/>
  <c r="AB10" i="19"/>
  <c r="AB20" i="19"/>
  <c r="P20" i="19"/>
  <c r="AB30" i="19"/>
  <c r="AB25" i="1"/>
  <c r="AC26" i="1"/>
  <c r="AB43" i="1"/>
  <c r="AC44" i="1"/>
  <c r="AB44" i="1" s="1"/>
  <c r="AC68" i="1"/>
  <c r="AB68" i="1" s="1"/>
  <c r="AB67" i="1"/>
  <c r="AI41" i="19"/>
  <c r="Q51" i="19"/>
  <c r="AC11" i="19"/>
  <c r="W41" i="19"/>
  <c r="AI11" i="19"/>
  <c r="AC21" i="19"/>
  <c r="W51" i="19"/>
  <c r="Q31" i="19"/>
  <c r="K51" i="19"/>
  <c r="AI31" i="19"/>
  <c r="K11" i="19"/>
  <c r="AC51" i="19"/>
  <c r="Q11" i="19"/>
  <c r="W11" i="19"/>
  <c r="W21" i="19"/>
  <c r="AI51" i="19"/>
  <c r="K41" i="19"/>
  <c r="AC41" i="19"/>
  <c r="K31" i="19"/>
  <c r="Q21" i="19"/>
  <c r="AI21" i="19"/>
  <c r="K21" i="19"/>
  <c r="Q41" i="19"/>
  <c r="AC31" i="19"/>
  <c r="W31" i="19"/>
  <c r="AD49" i="1"/>
  <c r="V32" i="19"/>
  <c r="J12" i="19"/>
  <c r="AB52" i="19"/>
  <c r="J22" i="19"/>
  <c r="P42" i="19"/>
  <c r="AD54" i="1"/>
  <c r="J52" i="19"/>
  <c r="J42" i="19"/>
  <c r="P32" i="19"/>
  <c r="AH32" i="19"/>
  <c r="AB42" i="19"/>
  <c r="V12" i="19"/>
  <c r="AB22" i="19"/>
  <c r="AH22" i="19"/>
  <c r="P12" i="19"/>
  <c r="J32" i="19"/>
  <c r="AH12" i="19"/>
  <c r="AB12" i="19"/>
  <c r="V42" i="19"/>
  <c r="AH52" i="19"/>
  <c r="P52" i="19"/>
  <c r="V22" i="19"/>
  <c r="AH42" i="19"/>
  <c r="AB32" i="19"/>
  <c r="V52" i="19"/>
  <c r="P22" i="19"/>
  <c r="AD30" i="1"/>
  <c r="P18" i="19"/>
  <c r="P38" i="19"/>
  <c r="J28" i="19"/>
  <c r="AH38" i="19"/>
  <c r="J48" i="19"/>
  <c r="P48" i="19"/>
  <c r="V28" i="19"/>
  <c r="AB18" i="19"/>
  <c r="AB8" i="19"/>
  <c r="J8" i="19"/>
  <c r="P28" i="19"/>
  <c r="J18" i="19"/>
  <c r="AH8" i="19"/>
  <c r="AB48" i="19"/>
  <c r="V8" i="19"/>
  <c r="AH48" i="19"/>
  <c r="AH18" i="19"/>
  <c r="V18" i="19"/>
  <c r="J38" i="19"/>
  <c r="AB28" i="19"/>
  <c r="AH28" i="19"/>
  <c r="V48" i="19"/>
  <c r="V38" i="19"/>
  <c r="AB38" i="19"/>
  <c r="P8" i="19"/>
  <c r="J47" i="19"/>
  <c r="AH7" i="19"/>
  <c r="AB27" i="19"/>
  <c r="V47" i="19"/>
  <c r="AD24" i="1"/>
  <c r="J27" i="19"/>
  <c r="AH37" i="19"/>
  <c r="AB7" i="19"/>
  <c r="V17" i="19"/>
  <c r="P37" i="19"/>
  <c r="J7" i="19"/>
  <c r="AH17" i="19"/>
  <c r="AH27" i="19"/>
  <c r="V27" i="19"/>
  <c r="J17" i="19"/>
  <c r="AB37" i="19"/>
  <c r="P27" i="19"/>
  <c r="AH47" i="19"/>
  <c r="V37" i="19"/>
  <c r="AB47" i="19"/>
  <c r="P47" i="19"/>
  <c r="J37" i="19"/>
  <c r="V7" i="19"/>
  <c r="P17" i="19"/>
  <c r="AB17" i="19"/>
  <c r="P7" i="19"/>
  <c r="Q46" i="19"/>
  <c r="AC26" i="19"/>
  <c r="AC16" i="19"/>
  <c r="AI36" i="19"/>
  <c r="AI26" i="19"/>
  <c r="AC6" i="19"/>
  <c r="K16" i="19"/>
  <c r="W16" i="19"/>
  <c r="K36" i="19"/>
  <c r="Q26" i="19"/>
  <c r="W26" i="19"/>
  <c r="W46" i="19"/>
  <c r="W36" i="19"/>
  <c r="AC36" i="19"/>
  <c r="AD19" i="1"/>
  <c r="Q6" i="19"/>
  <c r="K6" i="19"/>
  <c r="Q16" i="19"/>
  <c r="AI16" i="19"/>
  <c r="W6" i="19"/>
  <c r="K46" i="19"/>
  <c r="AI46" i="19"/>
  <c r="AC46" i="19"/>
  <c r="AI6" i="19"/>
  <c r="Q36" i="19"/>
  <c r="K26" i="19"/>
  <c r="P16" i="19"/>
  <c r="P6" i="19"/>
  <c r="AH6" i="19"/>
  <c r="V36" i="19"/>
  <c r="V46" i="19"/>
  <c r="AH46" i="19"/>
  <c r="AB46" i="19"/>
  <c r="AB6" i="19"/>
  <c r="J36" i="19"/>
  <c r="J26" i="19"/>
  <c r="J6" i="19"/>
  <c r="P46" i="19"/>
  <c r="AB26" i="19"/>
  <c r="AH16" i="19"/>
  <c r="J46" i="19"/>
  <c r="AB16" i="19"/>
  <c r="AH26" i="19"/>
  <c r="J16" i="19"/>
  <c r="V26" i="19"/>
  <c r="AH36" i="19"/>
  <c r="P26" i="19"/>
  <c r="V16" i="19"/>
  <c r="AB36" i="19"/>
  <c r="P36" i="19"/>
  <c r="V6" i="19"/>
  <c r="AJ55" i="19" l="1"/>
  <c r="AD35" i="19"/>
  <c r="AD45" i="19"/>
  <c r="AD55" i="19"/>
  <c r="L25" i="19"/>
  <c r="R15" i="19"/>
  <c r="AD25" i="19"/>
  <c r="AJ35" i="19"/>
  <c r="X35" i="19"/>
  <c r="X25" i="19"/>
  <c r="AJ25" i="19"/>
  <c r="L35" i="19"/>
  <c r="L45" i="19"/>
  <c r="R25" i="19"/>
  <c r="R45" i="19"/>
  <c r="X15" i="19"/>
  <c r="AJ45" i="19"/>
  <c r="R55" i="19"/>
  <c r="L55" i="19"/>
  <c r="X55" i="19"/>
  <c r="L15" i="19"/>
  <c r="AD15" i="19"/>
  <c r="AJ15" i="19"/>
  <c r="X45" i="19"/>
  <c r="R35" i="19"/>
  <c r="AC14" i="19"/>
  <c r="AI54" i="19"/>
  <c r="Q24" i="19"/>
  <c r="W24" i="19"/>
  <c r="K54" i="19"/>
  <c r="W14" i="19"/>
  <c r="AC24" i="19"/>
  <c r="AI24" i="19"/>
  <c r="Q44" i="19"/>
  <c r="AD67" i="1"/>
  <c r="Q34" i="19"/>
  <c r="K14" i="19"/>
  <c r="K34" i="19"/>
  <c r="Q14" i="19"/>
  <c r="Q54" i="19"/>
  <c r="AI14" i="19"/>
  <c r="AC44" i="19"/>
  <c r="AI34" i="19"/>
  <c r="K24" i="19"/>
  <c r="AI44" i="19"/>
  <c r="W44" i="19"/>
  <c r="AC54" i="19"/>
  <c r="K44" i="19"/>
  <c r="W34" i="19"/>
  <c r="W54" i="19"/>
  <c r="AC34" i="19"/>
  <c r="R40" i="19"/>
  <c r="AJ50" i="19"/>
  <c r="AD10" i="19"/>
  <c r="X30" i="19"/>
  <c r="X40" i="19"/>
  <c r="AJ40" i="19"/>
  <c r="AJ20" i="19"/>
  <c r="AD30" i="19"/>
  <c r="R10" i="19"/>
  <c r="R20" i="19"/>
  <c r="AJ30" i="19"/>
  <c r="R30" i="19"/>
  <c r="AD40" i="19"/>
  <c r="L10" i="19"/>
  <c r="L30" i="19"/>
  <c r="L50" i="19"/>
  <c r="L20" i="19"/>
  <c r="AJ10" i="19"/>
  <c r="L40" i="19"/>
  <c r="R50" i="19"/>
  <c r="X50" i="19"/>
  <c r="X10" i="19"/>
  <c r="X20" i="19"/>
  <c r="AD20" i="19"/>
  <c r="AD50" i="19"/>
  <c r="AD44" i="1"/>
  <c r="AC27" i="1"/>
  <c r="AB27" i="1" s="1"/>
  <c r="AB26" i="1"/>
  <c r="AC33" i="1"/>
  <c r="AB33" i="1" s="1"/>
  <c r="AB32" i="1"/>
  <c r="AC34" i="1"/>
  <c r="AB34" i="1" s="1"/>
  <c r="AI43" i="19"/>
  <c r="AC53" i="19"/>
  <c r="K13" i="19"/>
  <c r="AI53" i="19"/>
  <c r="K43" i="19"/>
  <c r="AC33" i="19"/>
  <c r="Q33" i="19"/>
  <c r="K53" i="19"/>
  <c r="AC13" i="19"/>
  <c r="W33" i="19"/>
  <c r="W13" i="19"/>
  <c r="Q43" i="19"/>
  <c r="W53" i="19"/>
  <c r="K23" i="19"/>
  <c r="AC43" i="19"/>
  <c r="W43" i="19"/>
  <c r="Q53" i="19"/>
  <c r="K33" i="19"/>
  <c r="AI33" i="19"/>
  <c r="AI23" i="19"/>
  <c r="W23" i="19"/>
  <c r="AI13" i="19"/>
  <c r="AD61" i="1"/>
  <c r="AC23" i="19"/>
  <c r="Q13" i="19"/>
  <c r="Q23" i="19"/>
  <c r="L34" i="19"/>
  <c r="AJ54" i="19"/>
  <c r="L24" i="19"/>
  <c r="AJ24" i="19"/>
  <c r="R34" i="19"/>
  <c r="AD14" i="19"/>
  <c r="X44" i="19"/>
  <c r="AD24" i="19"/>
  <c r="X14" i="19"/>
  <c r="AD44" i="19"/>
  <c r="AD34" i="19"/>
  <c r="AJ44" i="19"/>
  <c r="X24" i="19"/>
  <c r="L54" i="19"/>
  <c r="L14" i="19"/>
  <c r="AJ34" i="19"/>
  <c r="X54" i="19"/>
  <c r="R44" i="19"/>
  <c r="AJ14" i="19"/>
  <c r="R14" i="19"/>
  <c r="AD54" i="19"/>
  <c r="R24" i="19"/>
  <c r="X34" i="19"/>
  <c r="L44" i="19"/>
  <c r="AD68" i="1"/>
  <c r="R54" i="19"/>
  <c r="K40" i="19"/>
  <c r="AI30" i="19"/>
  <c r="W10" i="19"/>
  <c r="W40" i="19"/>
  <c r="W50" i="19"/>
  <c r="AC30" i="19"/>
  <c r="AC50" i="19"/>
  <c r="K20" i="19"/>
  <c r="AC40" i="19"/>
  <c r="Q40" i="19"/>
  <c r="AI50" i="19"/>
  <c r="K30" i="19"/>
  <c r="K50" i="19"/>
  <c r="AI20" i="19"/>
  <c r="W30" i="19"/>
  <c r="AD43" i="1"/>
  <c r="Q20" i="19"/>
  <c r="Q50" i="19"/>
  <c r="W20" i="19"/>
  <c r="K10" i="19"/>
  <c r="AC20" i="19"/>
  <c r="Q10" i="19"/>
  <c r="AC10" i="19"/>
  <c r="Q30" i="19"/>
  <c r="AI10" i="19"/>
  <c r="AI40" i="19"/>
  <c r="W37" i="19"/>
  <c r="K37" i="19"/>
  <c r="AI7" i="19"/>
  <c r="AC7" i="19"/>
  <c r="W17" i="19"/>
  <c r="W47" i="19"/>
  <c r="AC47" i="19"/>
  <c r="Q47" i="19"/>
  <c r="AI27" i="19"/>
  <c r="W7" i="19"/>
  <c r="Q7" i="19"/>
  <c r="AI17" i="19"/>
  <c r="K27" i="19"/>
  <c r="AI47" i="19"/>
  <c r="K7" i="19"/>
  <c r="Q27" i="19"/>
  <c r="Q17" i="19"/>
  <c r="AC27" i="19"/>
  <c r="W27" i="19"/>
  <c r="Q37" i="19"/>
  <c r="AC37" i="19"/>
  <c r="K17" i="19"/>
  <c r="AI37" i="19"/>
  <c r="K47" i="19"/>
  <c r="AD25" i="1"/>
  <c r="AC17" i="19"/>
  <c r="AC18" i="19"/>
  <c r="W38" i="19"/>
  <c r="AC8" i="19"/>
  <c r="AI28" i="19"/>
  <c r="W18" i="19"/>
  <c r="K38" i="19"/>
  <c r="AI8" i="19"/>
  <c r="W48" i="19"/>
  <c r="Q48" i="19"/>
  <c r="Q38" i="19"/>
  <c r="AC38" i="19"/>
  <c r="AI38" i="19"/>
  <c r="Q28" i="19"/>
  <c r="W28" i="19"/>
  <c r="AI48" i="19"/>
  <c r="W8" i="19"/>
  <c r="Q8" i="19"/>
  <c r="K48" i="19"/>
  <c r="AC48" i="19"/>
  <c r="AD31" i="1"/>
  <c r="K18" i="19"/>
  <c r="K8" i="19"/>
  <c r="AC28" i="19"/>
  <c r="AI18" i="19"/>
  <c r="K28" i="19"/>
  <c r="Q18" i="19"/>
  <c r="L13" i="19"/>
  <c r="R43" i="19"/>
  <c r="X33" i="19"/>
  <c r="X13" i="19"/>
  <c r="R13" i="19"/>
  <c r="AD62" i="1"/>
  <c r="AD23" i="19"/>
  <c r="R33" i="19"/>
  <c r="AJ23" i="19"/>
  <c r="L33" i="19"/>
  <c r="AD33" i="19"/>
  <c r="X43" i="19"/>
  <c r="R23" i="19"/>
  <c r="AD53" i="19"/>
  <c r="AD43" i="19"/>
  <c r="AJ13" i="19"/>
  <c r="L53" i="19"/>
  <c r="L43" i="19"/>
  <c r="AJ53" i="19"/>
  <c r="AJ43" i="19"/>
  <c r="L23" i="19"/>
  <c r="X23" i="19"/>
  <c r="AJ33" i="19"/>
  <c r="R53" i="19"/>
  <c r="X53" i="19"/>
  <c r="AD13" i="19"/>
  <c r="K35" i="19"/>
  <c r="K45" i="19"/>
  <c r="W45" i="19"/>
  <c r="K55" i="19"/>
  <c r="Q15" i="19"/>
  <c r="AI35" i="19"/>
  <c r="AI25" i="19"/>
  <c r="AC55" i="19"/>
  <c r="K15" i="19"/>
  <c r="AC45" i="19"/>
  <c r="W55" i="19"/>
  <c r="Q45" i="19"/>
  <c r="AI55" i="19"/>
  <c r="AC25" i="19"/>
  <c r="AI45" i="19"/>
  <c r="Q35" i="19"/>
  <c r="AC15" i="19"/>
  <c r="AC35" i="19"/>
  <c r="Q55" i="19"/>
  <c r="W15" i="19"/>
  <c r="W25" i="19"/>
  <c r="Q25" i="19"/>
  <c r="K25" i="19"/>
  <c r="W35" i="19"/>
  <c r="AI15" i="19"/>
  <c r="T28" i="19" l="1"/>
  <c r="AL48" i="19"/>
  <c r="T48" i="19"/>
  <c r="N8" i="19"/>
  <c r="Z38" i="19"/>
  <c r="AF38" i="19"/>
  <c r="AL28" i="19"/>
  <c r="T8" i="19"/>
  <c r="AL38" i="19"/>
  <c r="Z28" i="19"/>
  <c r="N38" i="19"/>
  <c r="T38" i="19"/>
  <c r="Z18" i="19"/>
  <c r="AF8" i="19"/>
  <c r="AF28" i="19"/>
  <c r="AF48" i="19"/>
  <c r="Z48" i="19"/>
  <c r="T18" i="19"/>
  <c r="AD34" i="1"/>
  <c r="AF18" i="19"/>
  <c r="N28" i="19"/>
  <c r="N48" i="19"/>
  <c r="AL8" i="19"/>
  <c r="AL18" i="19"/>
  <c r="N18" i="19"/>
  <c r="Z8" i="19"/>
  <c r="Y48" i="19"/>
  <c r="AE38" i="19"/>
  <c r="Y18" i="19"/>
  <c r="Y8" i="19"/>
  <c r="S28" i="19"/>
  <c r="AE18" i="19"/>
  <c r="Y38" i="19"/>
  <c r="Y28" i="19"/>
  <c r="AK38" i="19"/>
  <c r="AK28" i="19"/>
  <c r="AK18" i="19"/>
  <c r="S18" i="19"/>
  <c r="S38" i="19"/>
  <c r="AE48" i="19"/>
  <c r="M8" i="19"/>
  <c r="M38" i="19"/>
  <c r="AE28" i="19"/>
  <c r="M28" i="19"/>
  <c r="AK48" i="19"/>
  <c r="AD33" i="1"/>
  <c r="S48" i="19"/>
  <c r="AE8" i="19"/>
  <c r="AK8" i="19"/>
  <c r="M48" i="19"/>
  <c r="S8" i="19"/>
  <c r="M18" i="19"/>
  <c r="Y47" i="19"/>
  <c r="M7" i="19"/>
  <c r="M47" i="19"/>
  <c r="M17" i="19"/>
  <c r="S17" i="19"/>
  <c r="AE27" i="19"/>
  <c r="AE17" i="19"/>
  <c r="AK7" i="19"/>
  <c r="AK17" i="19"/>
  <c r="Y17" i="19"/>
  <c r="Y37" i="19"/>
  <c r="Y7" i="19"/>
  <c r="AK37" i="19"/>
  <c r="S27" i="19"/>
  <c r="AE37" i="19"/>
  <c r="Y27" i="19"/>
  <c r="S7" i="19"/>
  <c r="M37" i="19"/>
  <c r="AD27" i="1"/>
  <c r="M27" i="19"/>
  <c r="S47" i="19"/>
  <c r="AE47" i="19"/>
  <c r="S37" i="19"/>
  <c r="AK27" i="19"/>
  <c r="AK47" i="19"/>
  <c r="AE7" i="19"/>
  <c r="X8" i="19"/>
  <c r="L8" i="19"/>
  <c r="AD48" i="19"/>
  <c r="R18" i="19"/>
  <c r="AD32" i="1"/>
  <c r="X18" i="19"/>
  <c r="R28" i="19"/>
  <c r="X28" i="19"/>
  <c r="X38" i="19"/>
  <c r="AD18" i="19"/>
  <c r="L48" i="19"/>
  <c r="AJ18" i="19"/>
  <c r="AD28" i="19"/>
  <c r="R48" i="19"/>
  <c r="AD38" i="19"/>
  <c r="AD8" i="19"/>
  <c r="L38" i="19"/>
  <c r="AJ28" i="19"/>
  <c r="X48" i="19"/>
  <c r="L18" i="19"/>
  <c r="R8" i="19"/>
  <c r="AJ8" i="19"/>
  <c r="AJ38" i="19"/>
  <c r="AJ48" i="19"/>
  <c r="R38" i="19"/>
  <c r="L28" i="19"/>
  <c r="X7" i="19"/>
  <c r="AJ7" i="19"/>
  <c r="L47" i="19"/>
  <c r="L27" i="19"/>
  <c r="AD7" i="19"/>
  <c r="AJ37" i="19"/>
  <c r="AD17" i="19"/>
  <c r="X37" i="19"/>
  <c r="L37" i="19"/>
  <c r="AD26" i="1"/>
  <c r="AD47" i="19"/>
  <c r="R7" i="19"/>
  <c r="X17" i="19"/>
  <c r="R47" i="19"/>
  <c r="AD27" i="19"/>
  <c r="AJ47" i="19"/>
  <c r="X47" i="19"/>
  <c r="L7" i="19"/>
  <c r="L17" i="19"/>
  <c r="AD37" i="19"/>
  <c r="R37" i="19"/>
  <c r="R27" i="19"/>
  <c r="AJ17" i="19"/>
  <c r="X27" i="19"/>
  <c r="AJ27" i="19"/>
  <c r="R17" i="19"/>
  <c r="B224" i="13"/>
  <c r="B223"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<sst xmlns="http://schemas.openxmlformats.org/spreadsheetml/2006/main" count="657" uniqueCount="336">
  <si>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</si>
  <si>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</si>
  <si>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</si>
  <si>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</si>
  <si>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</si>
  <si>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</si>
  <si>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</si>
  <si>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</si>
  <si>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</si>
  <si>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</si>
  <si>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</si>
  <si>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</si>
  <si>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</si>
  <si>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</si>
  <si>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</si>
  <si>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</si>
  <si>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</si>
  <si>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</si>
  <si>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</si>
  <si>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</si>
  <si>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</si>
  <si>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</si>
  <si>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</si>
  <si>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</si>
  <si>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</si>
  <si>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</si>
  <si>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</si>
  <si>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</si>
  <si>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</si>
  <si>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</si>
  <si>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</si>
  <si>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</si>
  <si>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</si>
  <si>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</si>
  <si>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</si>
  <si>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</si>
  <si>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</si>
  <si>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</si>
  <si>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</si>
  <si>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</si>
  <si>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</si>
  <si>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</si>
  <si>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</si>
  <si>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</si>
  <si>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</si>
  <si>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</si>
  <si>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</si>
  <si>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</si>
  <si>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</si>
  <si>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</si>
  <si>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</si>
  <si>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</si>
  <si>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</si>
  <si>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</si>
  <si>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</si>
  <si>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</si>
  <si>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</si>
  <si>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</si>
  <si>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</si>
  <si>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</si>
  <si>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</si>
  <si>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</si>
  <si>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</si>
  <si>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</si>
  <si>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</si>
  <si>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</si>
  <si>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</si>
  <si>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</si>
  <si>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</si>
  <si>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</si>
  <si>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</si>
  <si>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</si>
  <si>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</si>
  <si>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</si>
  <si>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</si>
  <si>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</si>
  <si>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</si>
  <si>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</si>
  <si>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</si>
  <si>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</si>
  <si>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</si>
  <si>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</si>
  <si>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</si>
  <si>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</si>
  <si>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</si>
  <si>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</si>
  <si>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</si>
  <si>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</si>
  <si>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</si>
  <si>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</si>
  <si>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</si>
  <si>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</si>
  <si>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</si>
  <si>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</si>
  <si>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</si>
  <si>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</si>
  <si>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</si>
  <si>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</si>
  <si>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</si>
  <si>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</si>
  <si>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</si>
  <si>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</si>
  <si>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</si>
  <si>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</si>
  <si>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</si>
  <si>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</si>
  <si>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</si>
  <si>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</si>
  <si>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</si>
  <si>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</si>
  <si>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</si>
  <si>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</si>
  <si>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</si>
  <si>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</si>
  <si>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</si>
  <si>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</si>
  <si>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</si>
  <si>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</si>
  <si>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</si>
  <si>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</si>
  <si>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</si>
  <si>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</si>
  <si>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</si>
  <si>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</si>
  <si>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</si>
  <si>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</si>
  <si>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</si>
  <si>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</si>
  <si>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</si>
  <si>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</si>
  <si>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</si>
  <si>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</si>
  <si>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</si>
  <si>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</si>
  <si>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</si>
  <si>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</si>
  <si>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</si>
  <si>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</si>
  <si>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</si>
  <si>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</si>
  <si>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</si>
  <si>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</si>
  <si>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</si>
  <si>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</si>
  <si>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</si>
  <si>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</si>
  <si>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</si>
  <si>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</si>
  <si>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</si>
  <si>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</si>
  <si>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</si>
  <si>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</si>
  <si>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</si>
  <si>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</si>
  <si>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</si>
  <si>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</si>
  <si>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</si>
  <si>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</si>
  <si>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</si>
  <si>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</si>
  <si>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</si>
  <si>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</si>
  <si>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</si>
  <si>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</si>
  <si>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</si>
  <si>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</si>
  <si>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</si>
  <si>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</si>
  <si>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</si>
  <si>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</si>
  <si>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</si>
  <si>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</si>
  <si>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</si>
  <si>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</si>
  <si>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</si>
  <si>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</si>
  <si>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</si>
  <si>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</si>
  <si>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</si>
  <si>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</si>
  <si>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</si>
  <si>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</si>
  <si>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</si>
  <si>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</si>
  <si>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</si>
  <si>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</si>
  <si>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</si>
  <si>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</si>
  <si>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</si>
  <si>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</si>
  <si>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</si>
  <si>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</si>
  <si>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</si>
  <si>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</si>
  <si>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</si>
  <si>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</si>
  <si>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</si>
  <si>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</si>
  <si>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</si>
  <si>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</si>
  <si>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</si>
  <si>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</si>
  <si>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</si>
  <si>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</si>
  <si>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</si>
  <si>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</si>
  <si>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</si>
  <si>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</si>
  <si>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</si>
  <si>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</si>
  <si>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</si>
  <si>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</si>
  <si>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</si>
  <si>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</si>
  <si>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</si>
  <si>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</si>
  <si>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</si>
  <si>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</si>
  <si>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</si>
  <si>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</si>
  <si>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</si>
  <si>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</si>
  <si>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</si>
  <si>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</si>
  <si>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</si>
  <si>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</si>
  <si>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</si>
  <si>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</si>
  <si>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</si>
  <si>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</si>
  <si>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</si>
  <si>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</si>
  <si>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</si>
  <si>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</si>
  <si>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</si>
  <si>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</si>
  <si>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</si>
  <si>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</si>
  <si>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</si>
  <si>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</si>
  <si>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</si>
  <si>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</si>
  <si>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</si>
  <si>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Fecha: Abril -28-2021</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</si>
  <si>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</si>
  <si>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Liderar la gestión estratégica de las tecnologías de la información y lascomunicaciones en la Administración Municipal mediante la definición, implementación y mantenimiento de un modelo de arquitectura de TI integrando las estrategias de gobierno electrónico y normatividad vigente asociada al sector TIC, para el beneficio de la gestión institucional y la ciudadanía</t>
  </si>
  <si>
    <t xml:space="preserve">Sanciones por parte de la Superintendencia de Industria y Comercio y entes de control </t>
  </si>
  <si>
    <t>Asesor TIC</t>
  </si>
  <si>
    <t xml:space="preserve">Disminución en el nivel de automatizacion de procesos al interior de la entidad. </t>
  </si>
  <si>
    <t>Disminucion en los niveles de servicio y satisfaccion de los usuarios internos de la entidad.</t>
  </si>
  <si>
    <t>Asistir a la capacitaciones programadas por MINTIC y DNP  de acuerdo a los cronogramas tematicos establecidos por los mismos.</t>
  </si>
  <si>
    <t>Diseñar un plan de capacitacion a funcionarios que abarque los aspectos fundamentales de Gobierno Digital</t>
  </si>
  <si>
    <t>Implementar un plan de seguimiento al avance de los items involucrados en cada uno de los hablitadores de gobierno digital.</t>
  </si>
  <si>
    <t>Revisar el inventario de procesos críticos y garantizar que los activos de información que éstos manejan tengan total respaldo y no se vean afectados por afectaciones negativas en la tecnología.</t>
  </si>
  <si>
    <t>Adquirir modelos tecnológicos híbridos y capacitar al personal de OATIC en procedimientos a seguir ante afectaciones en la disponibilidad de la información.</t>
  </si>
  <si>
    <t>Realizar y ejecutar pruebas de restauración de copias de seguridad y simulación de caídas de servicios tecnológicos.</t>
  </si>
  <si>
    <t>PETI
DOCUMENTO ARQUITECTURA EMPRESARIAL
PLAN DE MANTENIMIENTO DE EQUIPOS
PROCEDIMIENTO SISTEMAS DE INFORMACIÓN
 PLAN TRATAMIENTO DE RIESGOS DE SEGURIDAD DIGITAL
 POLÍTICA DE SEGURIDAD Y PRIVACIDAD DE LA INFORMACIÓN
SOLICITUD ACTIVOS DE INFORMACIÓN V1
 POLÍTICA DE USO DE LOS ACTIVOS DE INFORMACIÓN
RES0340: POLÍTICA DE TRATAMIENTO DE DATOS PERSONALES
PLAN COPIAS DE SEGURIDAD DEL CENTRO DE DATOS
PLAN DE RECUPERACIÓN DE DESASTRES - DRP</t>
  </si>
  <si>
    <t>Liderar la gestión estratégica de las tecnologías de la información y las comunicaciones en la Administración Municipal mediante la definición, implementación y mantenimiento de un modelo de Gestión y Operación, integrando las estrategias de gobierno digital y normatividad vigente asociada al sector TIC, para el cumplimiento del Plan de Desarrollo y la optimización de la gestión institucional y atención a los ciudadanos.</t>
  </si>
  <si>
    <t>GESTIÓN DE LAS TIC</t>
  </si>
  <si>
    <t>Formulación, ejecución y seguimiento de las políticas, planes, procesos y procedimientos definidos en el proceso de gestión de las TIC</t>
  </si>
  <si>
    <t>No registro y/o actualización de la información de datos personales ante la Superintendencia de Industria y Comercio por reportes extemporaneos de las áreas involucradas</t>
  </si>
  <si>
    <t>Posibilidad de afectación reputacional a causa de sanciones por parte de la superintendencia de industria y comercio y entes de control debido al no registro y/o actualización de la información de datos personales ante la superintendencia de industria y comercio por reportes extemporáneos de las áreas involucradas</t>
  </si>
  <si>
    <t>El profesional encargado revisa o verifica el registro y/o actualización de las bases de datos reportadas ante la SIC solicitadas a las dependencias involucradas por medio de una lista de chequeo.</t>
  </si>
  <si>
    <t>Profesional Encargado</t>
  </si>
  <si>
    <t>Realizar (2) dos seguimientos al registro y/o actualización de las bases de datos reportadas ante la SIC.</t>
  </si>
  <si>
    <t>El profesional encargado registra y/o actualiza la información de datos personales ante la Superintendencia de Industria y Comercio de acuerdo con la normatividad legal vigente, acorde al procedimiento establecido para ser validado con los responsables de la actualizacion de dichas bases al interior de la entiidad.</t>
  </si>
  <si>
    <t xml:space="preserve">Sanciones por parte de las entidades de control </t>
  </si>
  <si>
    <t>Tratamiento no adecuado de la  informacion que gestiona la entidad por falta de una metodologia de desarrollo de software definida y estandarizada al interior de la entidad.</t>
  </si>
  <si>
    <t>Posibilidad de afectación económica y reputacional a causa de sanciones por parte de las entidades de control debido al tratamiento no adecuado de la  información que gestiona la entidad por falta de una metodología de desarrollo de software definida y estandarizada al interior de la entidad.</t>
  </si>
  <si>
    <t>El profesional encargado y el equipo de desarrollo de software verifica el diseño de la guia de buenas prácticas con los lineamientos para el uso de frameworks de desarrollo estables en la entidad a través de la validación del documento generado.</t>
  </si>
  <si>
    <t>El profesional encargado de Seguridad de la informacion valida que las políticas de acceso a la informacion se encuentren actualizadas a las necesidades de la entidad y acorde a la normatividad legal vigente.</t>
  </si>
  <si>
    <t>El profesional encargado valida que los funcionarios  de la entidad conocen y aplican los aspectos de seguridad de la información incluidos en la política de tratamiento de datos personales de la entidad.</t>
  </si>
  <si>
    <t>Realizar  dos (2) capacitaciones que permitan sensibilizar y crear cultura en el aseguramiento de aplicaciones a través de la implementación de  OWASP Projects en el equipo de desarrollo.</t>
  </si>
  <si>
    <t>Realizar un (1) informe de la revisión de las políticas de acceso a la información que se encuentren vigentes y actualizarlas de ser necesario.</t>
  </si>
  <si>
    <t>Inadecuada Planeación en la definición de requerimientos y necesidades de los usuarios internos.</t>
  </si>
  <si>
    <t>Posibilidad de afectación económico y reputacional por disminución en el nivel de automatización de procesos al interior de la entidad debido a inadecuada planeación en la definición de requerimientos y necesidades de los usuarios internos .</t>
  </si>
  <si>
    <t>Investigaciones y sanciones por entes de control.</t>
  </si>
  <si>
    <t>Toma de decisiones no adecuadas basadas en información desactualizada  generada por la fuente e insuficientes herramientas tecnológicas de apoyo al proceso de analítica de datos que realiza la entidad.</t>
  </si>
  <si>
    <t>El profesional encargado verifica el uso de herramientas de inteligencia de negocios o analítica de datos que permita mejorar la toma de decisiones al interior de entidad a través del procedimiento establecido.</t>
  </si>
  <si>
    <t>Implementar  una (1) herramienta de Inteligencia de Negocios o analitica de datos que permita mejorar calidad de los datos e informacion  entregada a la entidad como apoyo a la toma de decisiones.</t>
  </si>
  <si>
    <t>Insuficiente cultura organizacional en seguridad de la información generando incumplimiento del Modelo de Seguridad y Privacidad de la Información del MINTIC en los procesos de la entidad.</t>
  </si>
  <si>
    <t xml:space="preserve">Posibilidad de afectación económica y reputacional por investigaciones y sanciones por entes de control debido a una insuficiente cultura organizacional en seguridad de la información generando incumplimiento del Modelo de Seguridad y Privacidad de la Información del MINTIC en los procesos de la entidad. </t>
  </si>
  <si>
    <t>El profesional encargado de seguridad de la informacion verifica que los usuarios internos de la entidad  conocen y aplican  buenas prácticas en aspectos de seguridad de la información.</t>
  </si>
  <si>
    <t>El profesional encargado de seguridad de la informacion  valida el avance al cumplimiento de los controles aplicables a nivel de seguridad de la información contemplados en el anexo A de la norma ISO 27002 por parte de la entidad.</t>
  </si>
  <si>
    <t>Realizar dos(2) capacitaciones a los usuarios internos en aspectos de seguridad de la informacion y política de seguridad de la información de la entidad.</t>
  </si>
  <si>
    <t xml:space="preserve">No atención oportuna de soporte a los requerimientos técnicos surgidos por las distintas dependencias de la administración municipal. </t>
  </si>
  <si>
    <t>Posibilidad de afectación reputacional por disminución en los niveles de servicio y satisfacción de los usuarios internos de la entidad debido a la no atención oportuna de soporte a los requerimientos técnicos surgidos por las distintas dependencias de la administración municipal.</t>
  </si>
  <si>
    <t>Sanciones por entes de control.</t>
  </si>
  <si>
    <t>Incumplimiento de directrices  legales e institucionales de proteccion de datos personales por insuficientes controles  y desconocimiento de las politicas de tratamiento de datos personales de la entidad.</t>
  </si>
  <si>
    <t>Posibilidad de afectación reputacional por  sanciones de entes de control  debido al incumplimiento de directrices  legales e institucionales de proteccion de datos personales por insuficientes controles  y desconocimiento de las politicas de tratamiento de datos personales de la entidad.</t>
  </si>
  <si>
    <t>El profesional encargado de seguridad de la información  verifica que los usuarios internos de la entidad  conocen la importancia de la aplicación de la politica de tratamiento de datos personales de la entidad.</t>
  </si>
  <si>
    <t>Realizar una  (1)  capacitacion  al personal de la entidad que contemple los conceptos de  politicas de tratamiento de datos personales.</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</si>
  <si>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</si>
  <si>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A través de la adecuada planeación en la implementación de tecnologías de la información basada en la identificación de necesidades de la entidad ,  la oficina TIC busca definir y ejecutar acciones  tanto preventivas como correctivas que permitan aplicar estrategias de mejora continua a través de la correcta trazabilidad y mantenimiento de un modelo de Gestión y Operación que integre estrategias de gobierno digital  y normatividad vigente asociada al sector TIC que apoyen los procesos internos y  la optimización de la gestión institucional y la atención a los ciudadanos.</t>
  </si>
  <si>
    <t>•	Perdida de la curva de aprendizaje por la no continuidad del personal contratista
•	Insuficiencia de recurso humano y financiero para atender toda la problemática del Municipio
•	Deficiencia en la claridad por parte de cada área de sus competencias
•	Pérdida de confianza por parte de la comunidad hacia la institución
•	Limitados recursos tecnológicos para atender las necesidades de la entidad y de la ciudadanía</t>
  </si>
  <si>
    <t>•	Inestabilidad cambiaria
•	Crisis económica
•	Alta tasa de informalidad
•	Crisis política y humanitaria en Venezuela
•	Crisis política y Social en el país
•	Recortes presupuestales del orden Nacional y Departamental
•	Cambios Normativos frecuentes en temas de contratación
•	Desconocimiento de contratación estatal en relación a las TIC
•	Emergencia Sanitaria a causa del COVID-19</t>
  </si>
  <si>
    <t>•	Experiencia y compromiso de los servidores públicos vinculados al proceso
•	Adecuada planeación del desarrollo territorial
•	Cumplimiento en el seguimiento al Plan de Desarrollo en sus líneas de acción
•	Implementación y mejoramiento del Modelo Integrado de Planeación y Gestión - MIPG.
•	Política de Administración de Riesgos actualizada
•	Empoderamiento, responsabilidad y compromiso por el líder del proceso Planeación Estratégica
•	Conocimiento del desarrollo de los procesos
•	Identificación del patrimonio inmobiliario del municipio.
•	Trabajo en equipo y excelentes relaciones interpersonales</t>
  </si>
  <si>
    <t>•	La participación de la comunidad en los procesos de planificación
•	La gestión preventiva que realiza la Oficina de Control Interno de Gestión
•	Vías de acceso
•	Situación Geopolítica de la entidad territorial
•	Políticas de transferencia de recursos
•	Reconocimiento de la atención de calidad brindada por los servidores públicos
•	Buena posición en el ranking de ciudades prósperas de Colombia
•	Desarrollo e implementación de plataformas tecnológicas que facilitan las actividades laborales
•	Buenas prácticas bajo lineamientos del Departamento Nacional de Planeación y Departamento Administrativo de la Función Pública.</t>
  </si>
  <si>
    <t xml:space="preserve"> Asignar y socializar en una (1) reunión junto con el profesional que sea designado como responsable, el proceso de publicación de las bases de datos correspondientes a datos personales de la entidad, de acuerdo a la guia de responsabilidad demostrada establecida por la SIC, evidenciado en el acta de reunión.</t>
  </si>
  <si>
    <t>Remitir una (1) circular que contenga los lineamientos y términos de publicación a las áreas involucradas en el registro y/o actualización de bases de datos que deban ser reportadas a la SIC.</t>
  </si>
  <si>
    <t>Elaborar un (1) procedimiento para  el registro y/o actualización de la información de datos personales ante la Superintendencia de Industria y Comercio, aprobado por el Sistema Integrado de Gestión de Calidad y socializado con las dependencias de la entidad encargadas de actualizar la informacion.</t>
  </si>
  <si>
    <t>El profesional encargado verifica el diseño de la metodología de desarrollo de software en  la entidad a través de la validación del documento generado.</t>
  </si>
  <si>
    <t>Definir una(1) metodologia de desarrollo de software en la entidad que permita mejorar los lineamientos actuales a nivel de sistemas de información.</t>
  </si>
  <si>
    <t>Elaborar una (1)  guia de buenas prácticas que establezca el marco de trabajo,  los frameworks de desarrollo y su uso para el desarrollo de sistemas de información al interior de la entidad.</t>
  </si>
  <si>
    <t>El profesional encargado de Seguridad de la informacion verifica el  aseguramiento de aplicaciones usando  conceptos de OWASP Projects aplicados por el  equipo de desarrollo de software.</t>
  </si>
  <si>
    <t>Realizar dos (2)  capacitaciones,  una a nivel directivo y otra a nivel de usuarios con respecto a las políticas de tratamiento de datos personales y seguridad de la infomación.</t>
  </si>
  <si>
    <t>El profesional encargado valida que el procedimiento para atención de requerimientos sobre sistemas de información se encuentre actualizado acorde con la Guía Mejoras Prácticas de Sistemas de Información generadas por el MINTIC y se aplique al interior de la entidad mediante el formato ANÁLISIS E IMPLEMENTACIÓN REQUERIMIENTOS SISTEMAS DE INFORMACIÓN - F-TIC-1400-238,37-032.</t>
  </si>
  <si>
    <t>Realizar una (1) actualización al procedimiento para atención de  requerimientos sobre sistemas de información P-TIC-1400-170-003.</t>
  </si>
  <si>
    <t>Posibilidad de afectación económica y reputacional por investigaciones y sanciones por entes de control debido a toma de decisiones no adecuadas basadas en información desactualizada  generada por la fuente e insuficientes herramientas tecnológicas de apoyo al proceso de analítica de datos que realiza la entidad.</t>
  </si>
  <si>
    <t>Implementar   dieciocho (18) controles  de los  contenidos en el Anexo A de la norma ISO27002  ligados a los procesos o activos de información de la entidad.</t>
  </si>
  <si>
    <t>El  profesional encargado de seguridad de la información  debe verificar la existencia y efectividad de herramientas antimalware que protejan los activos de información en la entidad a través de la validacion de informes generados por la misma.</t>
  </si>
  <si>
    <t>Implementar  una (1) herramienta antimalware que  proteja los activos de información de la entidad.</t>
  </si>
  <si>
    <t>El profesional encargado  de infraestructura  tecnológica verifica que los requerimientos de soporte tecnico y de sistemas de información se realicen de manera oportuna y en los tiempos establecidos a través de la generación de  indicadores de atención.</t>
  </si>
  <si>
    <t>Realizar dos (2) informes del nivel sobre el nivel de cumplimiento de las solicitudes de soporte técnico y  requerimientos de sistemas de información.</t>
  </si>
  <si>
    <t>31/12/2021  </t>
  </si>
  <si>
    <t>Desde el proceso de Gestión de las TIC se realiza el día 6 de agosto, la asignación del responsable de las publicaciones de las bases de datos correspondientes a datos ante la superintendencia de industria y comercio, socializando a su vez el proceso de publicación. 
Evidencia:
Acta de reunión – 6 de agosto
Cumplimiento: 100%
Revisadas las evidencias por parte de la OCIG se observa que se realizó la reunión en la fecha 06 de agosto de 2021, en ella se asignaron las siguientes responsabilidades: Revisar el estado actual de la bases de datos en el portal de la SIC y generar un  archivo  con  el  contenido  de  dicha revisión.2.Apoyar los procesos de publicación de las  bases  de  datos  de  acuerdo  a  la guía  de  responsabilidad  demostrada establecida por la SIC al señor José  Fernando Rodríguez se encuentra el acta firmada por los participantes Edson Andrés Gómez Cárdenas, Laydi ¨Paola Gambioa, José  Fernando Rodríguez y Elkin Alfredo Albarracín.
Por parte de la OCIG se considera que se cumplió en un 100%</t>
  </si>
  <si>
    <t> 100%</t>
  </si>
  <si>
    <t>Se remitieron oficios de fecha 29 de octubre de 2021 a las dependencias que cuentas con base de datos registradas en el SIC para su debida actualización.
Evidencia:
S-OAT741-2021 
S-OAT742-2021
S-OAT743-2021
S-OAT744-2021
S-OAT745-2021
S-OAT746-2021
Cumplimiento: 100%
Revisadas las evidencias por parte de la OCIG se observan los oficios S-OAT741-2021, S-OAT742-2021, S-OAT743-2021, S-OAT744-2021, S-OAT745-2021 y S-OAT746-2021 fechados el día 29 de octubre de 2021, en los cuales se les solicitan que revisen el listado adjunto de bases de datos e informar cuales de ellas necesitan ser actualizadas y enviar los archivos correspondientes para ser subidos al portal de la SIC. Además, mencionan que los lineamientos y formato de los archivos son los mismos que se han venido utilizando desde años anteriores y la recomendación de la SIC es realizar dicha validación y actualización de manera anual.
Por parte de la OCIG se considera que se cumplió en un 100%</t>
  </si>
  <si>
    <t>El profesional encargado realiza el primer seguimiento verificando el inventario de las bases de datos registradas ante la SIC y las actualizadas y se realiza reunión de seguimiento el día 16 de septiembre con el fin de evidenciar las labores realizadas por el profesional a cargo del registro de las bases de datos.
Para cierre de la vigencia 2021, el profesional realiza seguimiento evidenciando que ninguna de las dependencias relacionadas solicitó actualización de la información, razón por la cual el estado de las bases de datos se mantiene.
Evidencia:
Acta de reunión – 16 de septiembre
RNBD- Bucaramanga Bases de datos.xls
Inventario SIC 31122021
Acta de reunión – 23 de diciembre
Cumplimiento: 100%
Revisadas las evidencias por parte de la OCIG se observa el acta de reunión del día 16 de septiembre de 2021 en la cual el Ingeniero José Fernando Rodríguez da a conocer las asistentes a la reunión el resultado del primer seguimiento realizado a las bases de datos que la entidad tiene registradas ante la SIC, los principales hallazgos de dicho seguimiento fueron: BASES DE DATOS REGISTRADAS: 42, BASES DE DATOS ACTUALIZADAS A 2020: 31, BASES DE DATOS NO ACTUALIZADAS EN EL 2020: 11
También se puede evidenciar el acta de reunión de fecha 23 de diciembre de 2021 donde se informa acerca de la solicitud que se les había realizado a las diversas dependencias y se reiteran los mismos valores de las bases de datos reportadas correspondientes a: BASES DE DATOS REGISTRADAS: 42, BASES DE DATOS ACTUALIZADAS A 2020: 31, BASES DE DATOS NO ACTUALIZADAS EN EL 2020: 11
Por parte de la OCIG se considera que se cumplió en un 100%</t>
  </si>
  <si>
    <t>100% </t>
  </si>
  <si>
    <t>No fue posible dar cumplimiento a esta acción, debido a falta de recurso humano con conocimiento y manejo de esta plataforma.
Cumplimiento: 0%
Por parte de la OCIG se considera que al no dar cumplimiento a este riesgo, el valor que se mantiene es del 0%</t>
  </si>
  <si>
    <t> 0%</t>
  </si>
  <si>
    <t>Se cuenta con un documento de avance que registra la metodología de desarrollo de software manejado desde el proceso de gestión de las TIC.
Evidencia:
Avance de la metodología
Cumplimiento: 70% 
Revisadas las evidencias por parte de la OCIG se observa que el documento está en desarrollo y que requiere se le dé cumplimiento en cuanto a la metodología a ser aplicada, aunque se define la metodología SCRUM, en el documento se indican las diferentes fases del desarrollo de software, pero es necesario que dentro de la metodología definan los sprint y todos los parámetros que deben ser analizados en cada una de las fases.
Por parte de la OCIG se considera que, al no dar cumplimiento total a la definición de la metodología, el valor que se considera pertinente es de un 70%</t>
  </si>
  <si>
    <t> 70%</t>
  </si>
  <si>
    <t>  El personal encargado determinó diseñar una guía de metodología de software que contiene buenas practicas. Así mismo se avanzó en el diseño del procedimiento y sus respectivos formatos. De esta forma se encuentra en validación del equipo de desarrollo.
Cumplimiento: 50%
Revisadas las evidencias por parte de la OCIG se observa que el documento está en desarrollo, se presentan insumos y guías de desarrollo, pero es necesario que se estructuren muy bien los frameworks.
Por parte de la OCIG se considera que, al no dar cumplimiento total a la definición de la metodología, el valor que se considera pertinente es de un 50%</t>
  </si>
  <si>
    <t>50% </t>
  </si>
  <si>
    <t>Se realizó la primera capacitación de sensibilización en el aseguramiento de aplicaciones a través de la implementación de OWASP Projects en el equipo de desarrollo. Reunión realizada el día miércoles 29 de septiembre de 2021. La segunda capacitación no se logró efectuar toda vez que no se contaba con la persona de seguridad de la información.
Evidencia:
Correo de invitación
Listado de asistencia
Pantallazos de reunión
Cumplimiento: 50% 
Revisadas las evidencias por parte de la OCIG se observa que se presenta copia del Correo de invitación de fecha 27/09/2021 enviado por el Ingeniero Elkin Alfredo Albarracín, también se observa el Listado con el nombre de 16 personas que asistieron, lo cual se corrobora con el video grabado con la participación del expositor y los participantes.
Por parte de la OCIG se considera que se tenían programadas dos (2) capacitaciones, pero solo se dio una, entonces el porcentaje de cumplimiento es del 50%</t>
  </si>
  <si>
    <t>La política de seguridad de la información fue actualizada y presentada ante el comité MIPG donde fue aprobada en el mes de noviembre. 
Evidencia:
Política de seguridad de la información
Acta de comité MIPG 
Cumplimiento: 100% 
Revisadas las evidencias por parte de la OCIG se observa que se realizó una actualización al documento POLÍTICA INSTITUCIONAL DE SEGURIDAD Y PRIVACIDAD DE LA INFORMACIÓN con Código:PO-TIC-1400-170-001 fechada el día 06/12/2021 la cual indica que dicha actualización  de  la  política de seguridad y privacidad de la información se realizó por requerimiento   del   proceso Gestión de las TIC. Adicionalmente es aprobado por el comité de MIPG de la Entidad.
Por parte de la OCIG se considera que se cumplió en un 100%</t>
  </si>
  <si>
    <t>Se realizó capacitación dirigida a usuarios en cuanto a la temática de políticas de tratamiento de datos personales y seguridad de la información.
Evidencia:
Correo de programación de capacitación
Lista de asistencia
Cumplimiento: 50% 
Revisadas las evidencias por parte de la OCIG se observa que se presenta copia del Correo de invitación de fecha 27/09/2021 enviado por el Ingeniero Elkin Alfredo Albarracín, también se observa el Listado con el nombre de 65 personas que asistieron, pero no hay información del material presentado o un video grabado de la realización de la misma, 
Por parte de la OCIG se considera que se tenían programadas dos (2) capacitaciones, pero solo se dio una, entonces el porcentaje de cumplimiento es del 50%
Cabe destacar que el plan de acción no está relacionado directamente frente al riesgo, y se debe reformular para que la acción propuesta permita mitigar el riesgo.</t>
  </si>
  <si>
    <t>Se realizó actualización al procedimiento para atención de requerimientos sobre sistemas de información P-TIC-1400-170-003, formalizada el día 29 de septiembre con el área de calidad, por lo cual el documento se encuentra disponible en el portal nube.bucaramanga.gov.co
Evidencia:
Acta de reunión área de calidad para revisión del procedimiento
Correo de aprobación área de calidad
Procedimiento P-TIC-1400-170-003 versión 1.0
Cumplimiento: 100% 
Revisadas las evidencias por parte de la OCIG se observa que se actualizó al procedimiento para atención de requerimientos sobre sistemas de información P-TIC-1400-170-003, el día 29 de septiembre con el área de calidad, y se verifica que el documento se encuentra disponible en el portal nube.bucaramanga.gov.co
Por parte de la OCIG se considera que se cumplió en un 100%</t>
  </si>
  <si>
    <t>Por parte del equipo de datos adscrito al proceso de gestión de las TIC, se encuentran en uso 3 herramientas que permiten realizar análisis de datos o de la información allegada principalmente al observatorio digital. 
Evidencia:
Acta de reunión 30 de septiembre
herramientas
Cumplimiento: 100% 
Revisadas las evidencias por parte de la OCIG se observan 3 herramientas aplicadas al análisis de datos o de la información allegada principalmente al observatorio digital.
Se verifica el acta de fecha 30 de septiembre de 2021
Por parte de la OCIG se considera que se cumplió en un 100%</t>
  </si>
  <si>
    <t>Se coordinó con talento humano la realización de dos capacitaciones los días 4 y 14 de octubre.
Evidencia:
Correo de programación de capacitación
Cumplimiento: 100% 
Revisadas las evidencias por parte de la OCIG se observa que se presenta copia del Correo de invitación de fecha 27/09/2021 enviado por el Ingeniero Elkin Alfredo Albarracín, también se observa el Listado con el nombre de 57 personas que asistieron.
Se observa el material que respalda la capacitación 
Por parte de la OCIG se considera que se dio cumplimiento en un 100%</t>
  </si>
  <si>
    <t>Respecto a la implementación de los controles del anexo A de la norma ISO 27002, la entidad ha implementado dieciocho (18) controles, los cuales son: 
12.6.1 - 14.1.2 - 17.1.3 – 11.2.4 – 12.1.1 – 12.2.1 – 12.3.1 – 14.2.2 – 5.1.1 – 5.1.2 – 6.1.1 – 6.1.3 – 7.1.2 – 8.1.1 – 9.1.2 – 9.2.1 – 9.2.2 – 9.2.3
Evidencia:
Acta de reunión de seguimiento
Validación de los controles
Informe de aplicación de los controles
Matriz de riesgos 
Vulnerabilidades 
Controles carpeta 
Cumplimiento: 100% 
Revisadas las evidencias por parte de la OCIG se observan las evidencias en las cuales están estructurada cada uno de los controles definidos.
Además, se pueden observar las actas de reuniones realizadas 
Por parte de la OCIG se considera que se dio cumplimiento en un 100%</t>
  </si>
  <si>
    <t>El proceso de gestión de las TIC realizó la gestión para la adquisición de una herramienta de seguridad, la cual permite realizar la implementación de reglas de seguridad y análisis de vulnerabilidad continua, esta herramienta es implementada en cada uno de los procesos de seguridad que se realizan. 
Evidencia:
Informe de vulnerabilidades
Acta de inicio
Revisadas las evidencias por parte de la OCIG se observa que existe un acta de inicio del contrato en el mes de febrero de 2021 para la renovación de las licencias de antivirus Kaspersky, las cuales continúan activadas con relación a que habían sido instaladas con anterioridad.
Por parte de la OCIG se considera que se dió cumplimiento en un 100%</t>
  </si>
  <si>
    <t>El grupo de “infraestructura y área TIC” de la OATIC, presenta para el tercer trimestre y para el cierre del año 2021, el informe del nivel de cumplimiento de las solicitudes de soporte técnico y requerimientos de sistemas de información allegados por las dependencias de la administración municipal. 
Cumplimiento: 100% 
OCIG se observa que existen los soportes de STS referente a la prestación de servicios por requerimientos técnicos en el año 2021 en el cual reportan
1.     Un primer informe para el trimestre de julio a septiembre de 2021 reportando 1.707 soportes técnicos en la plataforma STS en atención a funcionarios y contratistas y recibido mediante correo electrónico el día 01/10/2021
2.     Un informe para todo el año 2021, en el cual señalan 5.916 soportes técnicos en la plataforma STS durante el año 2021 en atención a funcionarios y contratistas de la Alcaldía de Bucaramanga de las diferentes dependencias y oficinas adscritas y recibido mediante correo electrónico el día 30/12/2021
Por parte de la OCIG se considera que se dió cumplimiento en un 100%</t>
  </si>
  <si>
    <t>Se realizó capacitación el día 4 de octubre relacionada con el tratamiento de datos personales.
Evidencia:
Correo de programación de capacitación
Soporte
Cumplimiento: 100% 
Revisadas las evidencias por parte de la OCIG se observa que se presenta copia del Correo de invitación de fecha 27/09/2021 enviado por el Ingeniero Elkin Alfredo Albarracín, también se observa una imagen del procedimiento de capacitación realizado
Por parte de la OCIG se considera que se dió cumplimiento en un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</si>
</sst>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sz val="9"/>
      <color theme="1"/>
      <name val="Arial"/>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15">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rgb="FF000000"/>
      </right>
      <top style="medium">
        <color indexed="64"/>
      </top>
      <bottom/>
      <diagonal/>
    </border>
    <border>
      <left style="medium">
        <color indexed="64"/>
      </left>
      <right style="thin">
        <color indexed="64"/>
      </right>
      <top style="thin">
        <color indexed="64"/>
      </top>
      <bottom/>
      <diagonal/>
    </border>
    <border>
      <left style="medium">
        <color indexed="64"/>
      </left>
      <right style="dashed">
        <color theme="9" tint="-0.24994659260841701"/>
      </right>
      <top style="medium">
        <color indexed="64"/>
      </top>
      <bottom style="medium">
        <color indexed="64"/>
      </bottom>
      <diagonal/>
    </border>
    <border>
      <left style="dashed">
        <color theme="9" tint="-0.24994659260841701"/>
      </left>
      <right/>
      <top style="medium">
        <color indexed="64"/>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61">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14" fontId="22" fillId="0" borderId="18" xfId="0" applyNumberFormat="1" applyFont="1" applyBorder="1" applyAlignment="1" applyProtection="1">
      <alignment horizontal="center"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1" fillId="0" borderId="23" xfId="0" applyFont="1" applyBorder="1" applyAlignment="1" applyProtection="1">
      <alignment horizontal="center" vertical="center"/>
      <protection locked="0"/>
    </xf>
    <xf numFmtId="0" fontId="1" fillId="0" borderId="5" xfId="0" applyFont="1" applyBorder="1"/>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0" xfId="2" quotePrefix="1" applyFont="1" applyFill="1" applyBorder="1" applyAlignment="1" applyProtection="1">
      <alignment horizontal="left" vertical="top" wrapText="1"/>
    </xf>
    <xf numFmtId="0" fontId="32" fillId="0" borderId="80" xfId="2" quotePrefix="1" applyFont="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2" fillId="3" borderId="80"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0" xfId="2" quotePrefix="1" applyFont="1" applyFill="1" applyBorder="1" applyAlignment="1" applyProtection="1">
      <alignment horizontal="left" vertical="top" wrapText="1"/>
    </xf>
    <xf numFmtId="0" fontId="36" fillId="3" borderId="88" xfId="2" quotePrefix="1" applyFont="1" applyFill="1" applyBorder="1" applyAlignment="1" applyProtection="1">
      <alignment horizontal="left" vertical="top" wrapText="1"/>
    </xf>
    <xf numFmtId="0" fontId="32" fillId="3" borderId="88" xfId="2" applyFont="1" applyFill="1" applyBorder="1" applyProtection="1"/>
    <xf numFmtId="0" fontId="28" fillId="16" borderId="61" xfId="0" applyFont="1" applyFill="1" applyBorder="1" applyAlignment="1">
      <alignment horizontal="left" vertical="center" wrapText="1" indent="1"/>
    </xf>
    <xf numFmtId="0" fontId="28" fillId="16" borderId="89" xfId="0" applyFont="1" applyFill="1" applyBorder="1" applyAlignment="1">
      <alignment horizontal="left" vertical="center" wrapText="1" indent="1"/>
    </xf>
    <xf numFmtId="0" fontId="0" fillId="0" borderId="0" xfId="0" applyAlignment="1">
      <alignment vertical="center"/>
    </xf>
    <xf numFmtId="0" fontId="50" fillId="0" borderId="0" xfId="0" applyFont="1" applyAlignment="1">
      <alignment horizontal="center" vertical="center"/>
    </xf>
    <xf numFmtId="0" fontId="51" fillId="0" borderId="0" xfId="0" applyFont="1" applyAlignment="1">
      <alignment horizontal="center" vertical="center"/>
    </xf>
    <xf numFmtId="0" fontId="11" fillId="17" borderId="0" xfId="0" applyFont="1" applyFill="1" applyAlignment="1">
      <alignment wrapText="1"/>
    </xf>
    <xf numFmtId="0" fontId="40" fillId="0" borderId="0" xfId="0" applyFont="1" applyAlignment="1">
      <alignment vertical="center" wrapText="1"/>
    </xf>
    <xf numFmtId="0" fontId="52" fillId="0" borderId="0" xfId="0" applyFont="1" applyAlignment="1">
      <alignment horizontal="center" vertical="center" wrapText="1"/>
    </xf>
    <xf numFmtId="0" fontId="5" fillId="0" borderId="0" xfId="0" applyFont="1" applyAlignment="1">
      <alignment vertical="top" wrapText="1"/>
    </xf>
    <xf numFmtId="0" fontId="30" fillId="3" borderId="97" xfId="0" applyFont="1" applyFill="1" applyBorder="1" applyAlignment="1">
      <alignment vertical="center" wrapText="1"/>
    </xf>
    <xf numFmtId="0" fontId="11" fillId="17" borderId="0" xfId="0" applyFont="1" applyFill="1" applyAlignment="1">
      <alignment horizontal="left" vertical="top" wrapText="1"/>
    </xf>
    <xf numFmtId="0" fontId="30" fillId="3" borderId="98"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4" fillId="3" borderId="0" xfId="0" applyFont="1" applyFill="1"/>
    <xf numFmtId="0" fontId="54" fillId="0" borderId="0" xfId="0" applyFont="1"/>
    <xf numFmtId="0" fontId="1" fillId="0" borderId="0" xfId="0" pivotButton="1" applyFont="1"/>
    <xf numFmtId="0" fontId="21" fillId="0" borderId="0" xfId="0" applyFont="1" applyFill="1"/>
    <xf numFmtId="0" fontId="55" fillId="0" borderId="0" xfId="0" applyFont="1"/>
    <xf numFmtId="0" fontId="56" fillId="0" borderId="0" xfId="0" applyFont="1"/>
    <xf numFmtId="0" fontId="2" fillId="0" borderId="0" xfId="0" applyFont="1"/>
    <xf numFmtId="0" fontId="6" fillId="3" borderId="0" xfId="0" applyFont="1" applyFill="1"/>
    <xf numFmtId="0" fontId="22" fillId="3" borderId="0" xfId="0" applyFont="1" applyFill="1"/>
    <xf numFmtId="0" fontId="58" fillId="0" borderId="0" xfId="0" applyFont="1" applyAlignment="1">
      <alignment horizontal="center" vertical="center" wrapText="1"/>
    </xf>
    <xf numFmtId="0" fontId="59" fillId="18" borderId="100" xfId="0" applyFont="1" applyFill="1" applyBorder="1" applyAlignment="1">
      <alignment horizontal="center" vertical="center" wrapText="1" readingOrder="1"/>
    </xf>
    <xf numFmtId="0" fontId="59" fillId="18" borderId="101"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1" xfId="0" applyFont="1" applyBorder="1" applyAlignment="1">
      <alignment horizontal="justify" vertical="center" wrapText="1" readingOrder="1"/>
    </xf>
    <xf numFmtId="9" fontId="9" fillId="0" borderId="68" xfId="0" applyNumberFormat="1" applyFont="1" applyBorder="1" applyAlignment="1">
      <alignment horizontal="center" vertical="center" wrapText="1" readingOrder="1"/>
    </xf>
    <xf numFmtId="0" fontId="9" fillId="6" borderId="62"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2" xfId="0" applyFont="1" applyFill="1" applyBorder="1" applyAlignment="1">
      <alignment horizontal="center" vertical="center" wrapText="1" readingOrder="1"/>
    </xf>
    <xf numFmtId="0" fontId="9" fillId="7" borderId="62" xfId="0" applyFont="1" applyFill="1" applyBorder="1" applyAlignment="1">
      <alignment horizontal="center" vertical="center" wrapText="1" readingOrder="1"/>
    </xf>
    <xf numFmtId="0" fontId="60" fillId="8" borderId="64"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1" fillId="3" borderId="0" xfId="0" applyFont="1" applyFill="1" applyAlignment="1">
      <alignment horizontal="center" vertical="center" wrapText="1"/>
    </xf>
    <xf numFmtId="0" fontId="62" fillId="18" borderId="2" xfId="0" applyFont="1" applyFill="1" applyBorder="1" applyAlignment="1">
      <alignment horizontal="center" vertical="center" wrapText="1" readingOrder="1"/>
    </xf>
    <xf numFmtId="0" fontId="62" fillId="18" borderId="3" xfId="0" applyFont="1" applyFill="1" applyBorder="1" applyAlignment="1">
      <alignment horizontal="center" vertical="center" wrapText="1" readingOrder="1"/>
    </xf>
    <xf numFmtId="0" fontId="63" fillId="5" borderId="33" xfId="0" applyFont="1" applyFill="1" applyBorder="1" applyAlignment="1">
      <alignment horizontal="center" vertical="center" wrapText="1" readingOrder="1"/>
    </xf>
    <xf numFmtId="0" fontId="63" fillId="0" borderId="61" xfId="0" applyFont="1" applyBorder="1" applyAlignment="1">
      <alignment horizontal="center" vertical="center" wrapText="1" readingOrder="1"/>
    </xf>
    <xf numFmtId="0" fontId="63" fillId="0" borderId="68" xfId="0" applyFont="1" applyBorder="1" applyAlignment="1">
      <alignment horizontal="justify" vertical="center" wrapText="1" readingOrder="1"/>
    </xf>
    <xf numFmtId="0" fontId="63" fillId="6" borderId="62" xfId="0" applyFont="1" applyFill="1" applyBorder="1" applyAlignment="1">
      <alignment horizontal="center" vertical="center" wrapText="1" readingOrder="1"/>
    </xf>
    <xf numFmtId="0" fontId="63" fillId="0" borderId="22" xfId="0" applyFont="1" applyBorder="1" applyAlignment="1">
      <alignment horizontal="center" vertical="center" wrapText="1" readingOrder="1"/>
    </xf>
    <xf numFmtId="0" fontId="63" fillId="0" borderId="23" xfId="0" applyFont="1" applyBorder="1" applyAlignment="1">
      <alignment horizontal="justify" vertical="center" wrapText="1" readingOrder="1"/>
    </xf>
    <xf numFmtId="0" fontId="63" fillId="4" borderId="62" xfId="0" applyFont="1" applyFill="1" applyBorder="1" applyAlignment="1">
      <alignment horizontal="center" vertical="center" wrapText="1" readingOrder="1"/>
    </xf>
    <xf numFmtId="0" fontId="63" fillId="7" borderId="62" xfId="0" applyFont="1" applyFill="1" applyBorder="1" applyAlignment="1">
      <alignment horizontal="center" vertical="center" wrapText="1" readingOrder="1"/>
    </xf>
    <xf numFmtId="0" fontId="64" fillId="8" borderId="64" xfId="0" applyFont="1" applyFill="1" applyBorder="1" applyAlignment="1">
      <alignment horizontal="center" vertical="center" wrapText="1" readingOrder="1"/>
    </xf>
    <xf numFmtId="0" fontId="63" fillId="0" borderId="24" xfId="0" applyFont="1" applyBorder="1" applyAlignment="1">
      <alignment horizontal="center" vertical="center" wrapText="1" readingOrder="1"/>
    </xf>
    <xf numFmtId="0" fontId="63" fillId="0" borderId="26" xfId="0" applyFont="1" applyBorder="1" applyAlignment="1">
      <alignment horizontal="justify" vertical="center" wrapText="1" readingOrder="1"/>
    </xf>
    <xf numFmtId="0" fontId="1" fillId="0" borderId="18" xfId="0" applyFont="1" applyBorder="1" applyAlignment="1" applyProtection="1">
      <alignment horizontal="center" vertical="center" wrapText="1"/>
      <protection locked="0"/>
    </xf>
    <xf numFmtId="0" fontId="1" fillId="0" borderId="18" xfId="0" applyFont="1" applyBorder="1"/>
    <xf numFmtId="0" fontId="1" fillId="0" borderId="104" xfId="0" applyFont="1" applyBorder="1" applyAlignment="1" applyProtection="1">
      <alignment horizontal="center" vertical="center"/>
      <protection locked="0"/>
    </xf>
    <xf numFmtId="0" fontId="1" fillId="0" borderId="18" xfId="0" applyFont="1" applyBorder="1" applyAlignment="1">
      <alignment wrapText="1"/>
    </xf>
    <xf numFmtId="0" fontId="44" fillId="16" borderId="105" xfId="0" applyFont="1" applyFill="1" applyBorder="1" applyAlignment="1">
      <alignment horizontal="center" vertical="center" wrapText="1"/>
    </xf>
    <xf numFmtId="0" fontId="44" fillId="16" borderId="32" xfId="0" applyFont="1" applyFill="1" applyBorder="1" applyAlignment="1">
      <alignment horizontal="center" vertical="center" wrapText="1"/>
    </xf>
    <xf numFmtId="0" fontId="22" fillId="0" borderId="18"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0" fontId="22" fillId="3" borderId="18" xfId="0" applyFont="1" applyFill="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14" fontId="22" fillId="3" borderId="18" xfId="0" applyNumberFormat="1"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wrapText="1"/>
      <protection locked="0"/>
    </xf>
    <xf numFmtId="14" fontId="1" fillId="3" borderId="18" xfId="0" applyNumberFormat="1" applyFont="1" applyFill="1" applyBorder="1" applyAlignment="1" applyProtection="1">
      <alignment horizontal="center" vertical="center"/>
      <protection locked="0"/>
    </xf>
    <xf numFmtId="0" fontId="1" fillId="0" borderId="102" xfId="0" applyFont="1" applyBorder="1" applyAlignment="1" applyProtection="1">
      <alignment horizontal="center" vertical="center"/>
    </xf>
    <xf numFmtId="0" fontId="6" fillId="0" borderId="102" xfId="0" applyFont="1" applyBorder="1" applyAlignment="1" applyProtection="1">
      <alignment horizontal="justify" vertical="center" wrapText="1"/>
      <protection locked="0"/>
    </xf>
    <xf numFmtId="0" fontId="1" fillId="0" borderId="102" xfId="0" applyFont="1" applyBorder="1" applyAlignment="1" applyProtection="1">
      <alignment horizontal="center" vertical="center"/>
      <protection hidden="1"/>
    </xf>
    <xf numFmtId="0" fontId="1" fillId="0" borderId="102" xfId="0" applyFont="1" applyBorder="1" applyAlignment="1" applyProtection="1">
      <alignment horizontal="center" vertical="center" textRotation="90"/>
      <protection locked="0"/>
    </xf>
    <xf numFmtId="9" fontId="1" fillId="0" borderId="102" xfId="0" applyNumberFormat="1"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0" fontId="4" fillId="0" borderId="102" xfId="0" applyFont="1" applyFill="1" applyBorder="1" applyAlignment="1" applyProtection="1">
      <alignment horizontal="center" vertical="center" textRotation="90" wrapText="1"/>
      <protection hidden="1"/>
    </xf>
    <xf numFmtId="0" fontId="4" fillId="0" borderId="102" xfId="0" applyFont="1" applyBorder="1" applyAlignment="1" applyProtection="1">
      <alignment horizontal="center" vertical="center" textRotation="90"/>
      <protection hidden="1"/>
    </xf>
    <xf numFmtId="14" fontId="1" fillId="0" borderId="102" xfId="0" applyNumberFormat="1" applyFont="1" applyBorder="1" applyAlignment="1" applyProtection="1">
      <alignment horizontal="center" vertical="center"/>
      <protection locked="0"/>
    </xf>
    <xf numFmtId="0" fontId="1" fillId="0" borderId="110" xfId="0" applyFont="1" applyBorder="1" applyAlignment="1" applyProtection="1">
      <alignment horizontal="center" vertical="center"/>
      <protection locked="0"/>
    </xf>
    <xf numFmtId="0" fontId="2" fillId="3" borderId="18" xfId="0" applyFont="1" applyFill="1" applyBorder="1" applyAlignment="1" applyProtection="1">
      <alignment horizontal="center" vertical="center" wrapText="1"/>
      <protection locked="0"/>
    </xf>
    <xf numFmtId="0" fontId="1" fillId="3" borderId="18" xfId="0" applyFont="1" applyFill="1" applyBorder="1" applyAlignment="1" applyProtection="1">
      <alignment horizontal="justify" vertical="center" wrapText="1"/>
      <protection locked="0"/>
    </xf>
    <xf numFmtId="0" fontId="1" fillId="0" borderId="18" xfId="0" applyFont="1" applyBorder="1" applyAlignment="1" applyProtection="1">
      <alignment horizontal="justify" vertical="center" wrapText="1"/>
      <protection locked="0"/>
    </xf>
    <xf numFmtId="0" fontId="1" fillId="0" borderId="113" xfId="0" applyFont="1" applyBorder="1" applyAlignment="1">
      <alignment horizontal="center" vertical="center"/>
    </xf>
    <xf numFmtId="0" fontId="22" fillId="0" borderId="18" xfId="0" applyFont="1" applyBorder="1" applyAlignment="1" applyProtection="1">
      <alignment horizontal="left" vertical="center" wrapText="1"/>
      <protection locked="0"/>
    </xf>
    <xf numFmtId="0" fontId="37" fillId="3" borderId="73" xfId="3" applyFont="1" applyFill="1" applyBorder="1" applyAlignment="1" applyProtection="1">
      <alignment horizontal="left" vertical="top" wrapText="1" readingOrder="1"/>
    </xf>
    <xf numFmtId="0" fontId="37" fillId="3" borderId="76"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75"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1"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86" xfId="2" applyFont="1" applyFill="1" applyBorder="1" applyAlignment="1" applyProtection="1">
      <alignment horizontal="justify" vertical="center" wrapText="1"/>
    </xf>
    <xf numFmtId="0" fontId="38" fillId="3" borderId="74" xfId="2" applyFont="1" applyFill="1" applyBorder="1" applyAlignment="1" applyProtection="1">
      <alignment horizontal="justify" vertical="center" wrapText="1"/>
    </xf>
    <xf numFmtId="0" fontId="37" fillId="3" borderId="85"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0"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2"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0" xfId="2" quotePrefix="1" applyFont="1" applyFill="1" applyBorder="1" applyAlignment="1" applyProtection="1">
      <alignment horizontal="left" vertical="top" wrapText="1"/>
    </xf>
    <xf numFmtId="0" fontId="37" fillId="14" borderId="83" xfId="3" applyFont="1" applyFill="1" applyBorder="1" applyAlignment="1" applyProtection="1">
      <alignment horizontal="center" vertical="center" wrapText="1"/>
    </xf>
    <xf numFmtId="0" fontId="37" fillId="14" borderId="82"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3" xfId="2" quotePrefix="1" applyFont="1" applyFill="1" applyBorder="1" applyAlignment="1" applyProtection="1">
      <alignment horizontal="justify" vertical="center" wrapText="1"/>
    </xf>
    <xf numFmtId="0" fontId="37" fillId="14" borderId="81"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0"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4" xfId="3" applyFont="1" applyFill="1" applyBorder="1" applyAlignment="1" applyProtection="1">
      <alignment horizontal="left" vertical="top" wrapText="1" readingOrder="1"/>
    </xf>
    <xf numFmtId="0" fontId="37" fillId="3" borderId="77" xfId="3" applyFont="1" applyFill="1" applyBorder="1" applyAlignment="1" applyProtection="1">
      <alignment horizontal="left" vertical="top" wrapText="1" readingOrder="1"/>
    </xf>
    <xf numFmtId="0" fontId="38" fillId="3" borderId="78"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2" fillId="0" borderId="95" xfId="0" applyFont="1" applyBorder="1" applyAlignment="1">
      <alignment horizontal="left" vertical="center" wrapText="1"/>
    </xf>
    <xf numFmtId="0" fontId="22" fillId="0" borderId="5" xfId="0" applyFont="1" applyBorder="1" applyAlignment="1">
      <alignment horizontal="left" vertical="center" wrapText="1"/>
    </xf>
    <xf numFmtId="0" fontId="22" fillId="0" borderId="93" xfId="0" applyFont="1" applyBorder="1" applyAlignment="1">
      <alignment horizontal="left"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96"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94" xfId="0" applyFont="1" applyBorder="1" applyAlignment="1">
      <alignment horizontal="left" vertical="center" wrapText="1"/>
    </xf>
    <xf numFmtId="0" fontId="22" fillId="0" borderId="2" xfId="0" applyFont="1" applyBorder="1" applyAlignment="1">
      <alignment horizontal="left" vertical="center" wrapText="1"/>
    </xf>
    <xf numFmtId="0" fontId="22" fillId="0" borderId="9" xfId="0" applyFont="1" applyBorder="1" applyAlignment="1">
      <alignment horizontal="left" vertical="center" wrapText="1"/>
    </xf>
    <xf numFmtId="0" fontId="22" fillId="0" borderId="111" xfId="0" applyFont="1" applyBorder="1" applyAlignment="1">
      <alignment horizontal="left" vertical="center" wrapText="1"/>
    </xf>
    <xf numFmtId="0" fontId="22" fillId="0" borderId="0" xfId="0" applyFont="1" applyBorder="1" applyAlignment="1">
      <alignment horizontal="left" vertical="center" wrapText="1"/>
    </xf>
    <xf numFmtId="0" fontId="28" fillId="18" borderId="20" xfId="0" applyFont="1" applyFill="1" applyBorder="1" applyAlignment="1">
      <alignment horizontal="center" vertical="center" wrapText="1"/>
    </xf>
    <xf numFmtId="0" fontId="28" fillId="18" borderId="21" xfId="0" applyFont="1" applyFill="1" applyBorder="1" applyAlignment="1">
      <alignment horizontal="center" vertical="center" wrapText="1"/>
    </xf>
    <xf numFmtId="0" fontId="5" fillId="0" borderId="99" xfId="0" applyFont="1" applyBorder="1" applyAlignment="1">
      <alignment vertical="top" wrapText="1"/>
    </xf>
    <xf numFmtId="0" fontId="5" fillId="0" borderId="87" xfId="0" applyFont="1" applyBorder="1" applyAlignment="1">
      <alignment vertical="top" wrapText="1"/>
    </xf>
    <xf numFmtId="0" fontId="5" fillId="0" borderId="97" xfId="0" applyFont="1" applyBorder="1" applyAlignment="1">
      <alignment vertical="top" wrapText="1"/>
    </xf>
    <xf numFmtId="0" fontId="51" fillId="0" borderId="2" xfId="0" applyFont="1" applyBorder="1" applyAlignment="1">
      <alignment horizontal="center" vertical="center" wrapText="1"/>
    </xf>
    <xf numFmtId="0" fontId="51" fillId="0" borderId="9" xfId="0" applyFont="1" applyBorder="1" applyAlignment="1">
      <alignment horizontal="center" vertical="center" wrapText="1"/>
    </xf>
    <xf numFmtId="0" fontId="51" fillId="0" borderId="4" xfId="0" applyFont="1" applyBorder="1" applyAlignment="1">
      <alignment horizontal="center" vertical="center" wrapText="1"/>
    </xf>
    <xf numFmtId="0" fontId="51" fillId="0" borderId="0" xfId="0" applyFont="1" applyAlignment="1">
      <alignment horizontal="center" vertical="center" wrapText="1"/>
    </xf>
    <xf numFmtId="0" fontId="51" fillId="0" borderId="6" xfId="0" applyFont="1" applyBorder="1" applyAlignment="1">
      <alignment horizontal="center" vertical="center" wrapText="1"/>
    </xf>
    <xf numFmtId="0" fontId="51" fillId="0" borderId="8" xfId="0" applyFont="1" applyBorder="1" applyAlignment="1">
      <alignment horizontal="center" vertical="center" wrapText="1"/>
    </xf>
    <xf numFmtId="0" fontId="28" fillId="18" borderId="32" xfId="0" applyFont="1" applyFill="1" applyBorder="1" applyAlignment="1">
      <alignment horizontal="center" vertical="center" wrapText="1"/>
    </xf>
    <xf numFmtId="0" fontId="28" fillId="15" borderId="60"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0" xfId="0" applyFont="1" applyFill="1" applyBorder="1" applyAlignment="1">
      <alignment horizontal="left" vertical="center" wrapText="1" indent="1"/>
    </xf>
    <xf numFmtId="0" fontId="43" fillId="15" borderId="91" xfId="0" applyFont="1" applyFill="1" applyBorder="1" applyAlignment="1">
      <alignment horizontal="left" vertical="center" wrapText="1" indent="1"/>
    </xf>
    <xf numFmtId="0" fontId="43" fillId="15" borderId="92"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6" borderId="2" xfId="0" applyFont="1" applyFill="1" applyBorder="1" applyAlignment="1">
      <alignment horizontal="center" vertical="center" wrapText="1"/>
    </xf>
    <xf numFmtId="0" fontId="28" fillId="16" borderId="9" xfId="0" applyFont="1" applyFill="1" applyBorder="1" applyAlignment="1">
      <alignment horizontal="center" vertical="center" wrapText="1"/>
    </xf>
    <xf numFmtId="0" fontId="28" fillId="16" borderId="3" xfId="0" applyFont="1" applyFill="1" applyBorder="1" applyAlignment="1">
      <alignment horizontal="center" vertical="center" wrapText="1"/>
    </xf>
    <xf numFmtId="0" fontId="44" fillId="16" borderId="20" xfId="0" applyFont="1" applyFill="1" applyBorder="1" applyAlignment="1">
      <alignment horizontal="center" vertical="center" wrapText="1"/>
    </xf>
    <xf numFmtId="0" fontId="44" fillId="16" borderId="105" xfId="0" applyFont="1" applyFill="1" applyBorder="1" applyAlignment="1">
      <alignment horizontal="center" vertical="center" wrapText="1"/>
    </xf>
    <xf numFmtId="0" fontId="43" fillId="0" borderId="2" xfId="0" applyFont="1" applyBorder="1" applyAlignment="1">
      <alignment horizontal="justify" vertical="center" wrapText="1"/>
    </xf>
    <xf numFmtId="0" fontId="43" fillId="0" borderId="106" xfId="0" applyFont="1" applyBorder="1" applyAlignment="1">
      <alignment horizontal="justify" vertical="center" wrapText="1"/>
    </xf>
    <xf numFmtId="0" fontId="52" fillId="0" borderId="0" xfId="0" applyFont="1" applyAlignment="1">
      <alignment horizontal="center" vertical="center"/>
    </xf>
    <xf numFmtId="0" fontId="22" fillId="0" borderId="3" xfId="0" applyFont="1" applyBorder="1" applyAlignment="1">
      <alignment horizontal="left" vertical="center" wrapText="1"/>
    </xf>
    <xf numFmtId="0" fontId="43" fillId="0" borderId="64" xfId="0" applyFont="1" applyBorder="1" applyAlignment="1">
      <alignment horizontal="justify" vertical="center" wrapText="1"/>
    </xf>
    <xf numFmtId="0" fontId="43" fillId="0" borderId="108" xfId="0" applyFont="1" applyBorder="1" applyAlignment="1">
      <alignment horizontal="justify" vertical="center" wrapText="1"/>
    </xf>
    <xf numFmtId="0" fontId="43" fillId="0" borderId="107" xfId="0" applyFont="1" applyBorder="1" applyAlignment="1">
      <alignment horizontal="center" vertical="center" wrapText="1"/>
    </xf>
    <xf numFmtId="0" fontId="43" fillId="0" borderId="109" xfId="0" applyFont="1" applyBorder="1" applyAlignment="1">
      <alignment horizontal="center" vertical="center" wrapText="1"/>
    </xf>
    <xf numFmtId="0" fontId="43" fillId="0" borderId="68" xfId="0" applyFont="1" applyBorder="1" applyAlignment="1">
      <alignment horizontal="center" vertical="center" wrapText="1"/>
    </xf>
    <xf numFmtId="0" fontId="43" fillId="0" borderId="26" xfId="0" applyFont="1" applyBorder="1" applyAlignment="1">
      <alignment horizontal="center" vertical="center" wrapText="1"/>
    </xf>
    <xf numFmtId="0" fontId="4" fillId="0" borderId="102" xfId="0" applyFont="1" applyFill="1" applyBorder="1" applyAlignment="1" applyProtection="1">
      <alignment horizontal="center" vertical="center" textRotation="90" wrapText="1"/>
      <protection hidden="1"/>
    </xf>
    <xf numFmtId="0" fontId="4" fillId="0" borderId="103" xfId="0" applyFont="1" applyFill="1" applyBorder="1" applyAlignment="1" applyProtection="1">
      <alignment horizontal="center" vertical="center" textRotation="90" wrapText="1"/>
      <protection hidden="1"/>
    </xf>
    <xf numFmtId="0" fontId="4" fillId="0" borderId="19" xfId="0" applyFont="1" applyFill="1" applyBorder="1" applyAlignment="1" applyProtection="1">
      <alignment horizontal="center" vertical="center" textRotation="90" wrapText="1"/>
      <protection hidden="1"/>
    </xf>
    <xf numFmtId="9" fontId="1" fillId="0" borderId="102" xfId="0" applyNumberFormat="1" applyFont="1" applyBorder="1" applyAlignment="1" applyProtection="1">
      <alignment horizontal="center" vertical="center"/>
      <protection hidden="1"/>
    </xf>
    <xf numFmtId="9" fontId="1" fillId="0" borderId="103" xfId="0" applyNumberFormat="1" applyFont="1" applyBorder="1" applyAlignment="1" applyProtection="1">
      <alignment horizontal="center" vertical="center"/>
      <protection hidden="1"/>
    </xf>
    <xf numFmtId="9" fontId="1" fillId="0" borderId="19" xfId="0" applyNumberFormat="1" applyFont="1" applyBorder="1" applyAlignment="1" applyProtection="1">
      <alignment horizontal="center" vertical="center"/>
      <protection hidden="1"/>
    </xf>
    <xf numFmtId="0" fontId="4" fillId="0" borderId="102" xfId="0" applyFont="1" applyBorder="1" applyAlignment="1" applyProtection="1">
      <alignment horizontal="center" vertical="center" textRotation="90"/>
      <protection hidden="1"/>
    </xf>
    <xf numFmtId="0" fontId="4" fillId="0" borderId="103" xfId="0" applyFont="1" applyBorder="1" applyAlignment="1" applyProtection="1">
      <alignment horizontal="center" vertical="center" textRotation="90"/>
      <protection hidden="1"/>
    </xf>
    <xf numFmtId="0" fontId="4" fillId="0" borderId="19" xfId="0" applyFont="1" applyBorder="1" applyAlignment="1" applyProtection="1">
      <alignment horizontal="center" vertical="center" textRotation="90"/>
      <protection hidden="1"/>
    </xf>
    <xf numFmtId="0" fontId="1" fillId="0" borderId="102" xfId="0" applyFont="1" applyBorder="1" applyAlignment="1" applyProtection="1">
      <alignment horizontal="center" vertical="center" textRotation="90"/>
      <protection locked="0"/>
    </xf>
    <xf numFmtId="0" fontId="1" fillId="0" borderId="103" xfId="0" applyFont="1" applyBorder="1" applyAlignment="1" applyProtection="1">
      <alignment horizontal="center" vertical="center" textRotation="90"/>
      <protection locked="0"/>
    </xf>
    <xf numFmtId="0" fontId="1" fillId="0" borderId="19" xfId="0" applyFont="1" applyBorder="1" applyAlignment="1" applyProtection="1">
      <alignment horizontal="center" vertical="center" textRotation="90"/>
      <protection locked="0"/>
    </xf>
    <xf numFmtId="0" fontId="1" fillId="3" borderId="102" xfId="0" applyFont="1" applyFill="1" applyBorder="1" applyAlignment="1" applyProtection="1">
      <alignment horizontal="left" vertical="center" wrapText="1"/>
      <protection locked="0"/>
    </xf>
    <xf numFmtId="0" fontId="1" fillId="3" borderId="103" xfId="0" applyFont="1" applyFill="1" applyBorder="1" applyAlignment="1" applyProtection="1">
      <alignment horizontal="left" vertical="center" wrapText="1"/>
      <protection locked="0"/>
    </xf>
    <xf numFmtId="0" fontId="1" fillId="3" borderId="19" xfId="0" applyFont="1" applyFill="1" applyBorder="1" applyAlignment="1" applyProtection="1">
      <alignment horizontal="left" vertical="center" wrapText="1"/>
      <protection locked="0"/>
    </xf>
    <xf numFmtId="0" fontId="1" fillId="0" borderId="102" xfId="0" applyFont="1" applyBorder="1" applyAlignment="1" applyProtection="1">
      <alignment horizontal="center" vertical="center"/>
      <protection hidden="1"/>
    </xf>
    <xf numFmtId="0" fontId="1" fillId="0" borderId="103" xfId="0" applyFont="1" applyBorder="1" applyAlignment="1" applyProtection="1">
      <alignment horizontal="center" vertical="center"/>
      <protection hidden="1"/>
    </xf>
    <xf numFmtId="0" fontId="1" fillId="0" borderId="19" xfId="0" applyFont="1" applyBorder="1" applyAlignment="1" applyProtection="1">
      <alignment horizontal="center" vertical="center"/>
      <protection hidden="1"/>
    </xf>
    <xf numFmtId="164" fontId="1" fillId="0" borderId="102" xfId="1" applyNumberFormat="1" applyFont="1" applyBorder="1" applyAlignment="1">
      <alignment horizontal="center" vertical="center"/>
    </xf>
    <xf numFmtId="164" fontId="1" fillId="0" borderId="103" xfId="1" applyNumberFormat="1" applyFont="1" applyBorder="1" applyAlignment="1">
      <alignment horizontal="center" vertical="center"/>
    </xf>
    <xf numFmtId="164" fontId="1" fillId="0" borderId="19" xfId="1" applyNumberFormat="1" applyFont="1" applyBorder="1" applyAlignment="1">
      <alignment horizontal="center" vertical="center"/>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2" fillId="0" borderId="102"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58" xfId="0" applyFont="1" applyBorder="1" applyAlignment="1" applyProtection="1">
      <alignment horizontal="center" vertical="center" wrapText="1"/>
      <protection locked="0"/>
    </xf>
    <xf numFmtId="0" fontId="1" fillId="0" borderId="102"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8" xfId="0" applyFont="1" applyBorder="1" applyAlignment="1">
      <alignment horizontal="center"/>
    </xf>
    <xf numFmtId="0" fontId="1" fillId="0" borderId="18" xfId="0" applyFont="1" applyBorder="1"/>
    <xf numFmtId="0" fontId="1" fillId="0" borderId="114" xfId="0" applyFont="1" applyBorder="1" applyAlignment="1">
      <alignment horizontal="left" vertical="center" wrapText="1"/>
    </xf>
    <xf numFmtId="0" fontId="1" fillId="0" borderId="21" xfId="0" applyFont="1" applyBorder="1" applyAlignment="1">
      <alignment horizontal="left" vertical="center" wrapText="1"/>
    </xf>
    <xf numFmtId="0" fontId="1" fillId="0" borderId="32" xfId="0" applyFont="1" applyBorder="1" applyAlignment="1">
      <alignment horizontal="left" vertical="center" wrapText="1"/>
    </xf>
    <xf numFmtId="0" fontId="1" fillId="0" borderId="112" xfId="0" applyFont="1" applyBorder="1" applyAlignment="1" applyProtection="1">
      <alignment horizontal="center" vertical="center"/>
    </xf>
    <xf numFmtId="0" fontId="1" fillId="0" borderId="102" xfId="0" applyFont="1" applyBorder="1" applyAlignment="1" applyProtection="1">
      <alignment horizontal="center" vertical="center"/>
      <protection locked="0"/>
    </xf>
    <xf numFmtId="0" fontId="4" fillId="0" borderId="102" xfId="0" applyFont="1" applyFill="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hidden="1"/>
    </xf>
    <xf numFmtId="9" fontId="1" fillId="0" borderId="102" xfId="0" applyNumberFormat="1" applyFont="1" applyBorder="1" applyAlignment="1" applyProtection="1">
      <alignment horizontal="center" vertical="center" wrapText="1"/>
      <protection locked="0"/>
    </xf>
    <xf numFmtId="0" fontId="4" fillId="0" borderId="102" xfId="0" applyFont="1" applyBorder="1" applyAlignment="1" applyProtection="1">
      <alignment horizontal="center" vertical="center"/>
      <protection hidden="1"/>
    </xf>
    <xf numFmtId="9" fontId="1" fillId="0" borderId="59" xfId="0" applyNumberFormat="1" applyFont="1" applyBorder="1" applyAlignment="1" applyProtection="1">
      <alignment horizontal="center" vertical="center" wrapText="1"/>
      <protection hidden="1"/>
    </xf>
    <xf numFmtId="0" fontId="1" fillId="0" borderId="0" xfId="0" applyFont="1" applyBorder="1"/>
    <xf numFmtId="0" fontId="1" fillId="0" borderId="62" xfId="0" applyFont="1" applyBorder="1" applyAlignment="1" applyProtection="1">
      <alignment horizontal="center" vertical="center"/>
    </xf>
    <xf numFmtId="0" fontId="1" fillId="0" borderId="4" xfId="0" applyFont="1" applyBorder="1" applyAlignment="1">
      <alignment horizontal="center" vertical="center"/>
    </xf>
    <xf numFmtId="0" fontId="1" fillId="0" borderId="18" xfId="0" applyFont="1" applyBorder="1" applyAlignment="1">
      <alignment horizontal="center" vertical="center"/>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67" xfId="0" applyFont="1" applyFill="1" applyBorder="1" applyAlignment="1">
      <alignment horizontal="left"/>
    </xf>
    <xf numFmtId="0" fontId="40" fillId="3" borderId="68" xfId="0" applyFont="1" applyFill="1" applyBorder="1" applyAlignment="1">
      <alignment horizontal="left"/>
    </xf>
    <xf numFmtId="0" fontId="47" fillId="3" borderId="66"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69"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1" xfId="0" applyFont="1" applyFill="1" applyBorder="1" applyAlignment="1">
      <alignment horizontal="left" vertical="center" wrapText="1" indent="1"/>
    </xf>
    <xf numFmtId="0" fontId="28" fillId="16" borderId="67"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67" xfId="0" applyFont="1" applyFill="1" applyBorder="1" applyAlignment="1" applyProtection="1">
      <alignment horizontal="left" vertical="center" indent="1"/>
      <protection locked="0"/>
    </xf>
    <xf numFmtId="0" fontId="8" fillId="3" borderId="68"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wrapText="1" indent="1"/>
      <protection locked="0"/>
    </xf>
    <xf numFmtId="0" fontId="8" fillId="3" borderId="23" xfId="0" applyFont="1" applyFill="1" applyBorder="1" applyAlignment="1" applyProtection="1">
      <alignment horizontal="left" vertical="center" wrapText="1" indent="1"/>
      <protection locked="0"/>
    </xf>
    <xf numFmtId="0" fontId="8" fillId="3" borderId="25" xfId="0" applyFont="1" applyFill="1" applyBorder="1" applyAlignment="1" applyProtection="1">
      <alignment horizontal="left" vertical="center" wrapText="1" indent="1"/>
      <protection locked="0"/>
    </xf>
    <xf numFmtId="0" fontId="8" fillId="3" borderId="26" xfId="0" applyFont="1" applyFill="1" applyBorder="1" applyAlignment="1" applyProtection="1">
      <alignment horizontal="left" vertical="center" wrapText="1" indent="1"/>
      <protection locked="0"/>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22" fillId="0" borderId="22" xfId="0" applyFont="1" applyBorder="1" applyAlignment="1" applyProtection="1">
      <alignment horizontal="center" vertical="center"/>
    </xf>
    <xf numFmtId="0" fontId="22" fillId="3" borderId="18" xfId="0" applyFont="1" applyFill="1" applyBorder="1" applyAlignment="1" applyProtection="1">
      <alignment horizontal="center" vertical="center" wrapText="1"/>
      <protection locked="0"/>
    </xf>
    <xf numFmtId="0" fontId="1" fillId="0" borderId="103" xfId="0" applyFont="1" applyBorder="1" applyAlignment="1">
      <alignment horizontal="center" vertical="center"/>
    </xf>
    <xf numFmtId="0" fontId="1" fillId="0" borderId="103" xfId="0" applyFont="1" applyBorder="1"/>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0" fontId="33" fillId="14" borderId="22" xfId="0" applyFont="1" applyFill="1" applyBorder="1" applyAlignment="1">
      <alignment horizontal="center" vertical="center"/>
    </xf>
    <xf numFmtId="9" fontId="22" fillId="0" borderId="18" xfId="0" applyNumberFormat="1" applyFont="1" applyBorder="1" applyAlignment="1" applyProtection="1">
      <alignment horizontal="center" vertical="center" wrapText="1"/>
      <protection locked="0"/>
    </xf>
    <xf numFmtId="0" fontId="44" fillId="0" borderId="18" xfId="0" applyFont="1" applyFill="1" applyBorder="1" applyAlignment="1" applyProtection="1">
      <alignment horizontal="center" vertical="center" wrapText="1"/>
      <protection hidden="1"/>
    </xf>
    <xf numFmtId="0" fontId="22" fillId="0" borderId="102" xfId="0" applyFont="1" applyBorder="1" applyAlignment="1" applyProtection="1">
      <alignment horizontal="center" vertical="center"/>
    </xf>
    <xf numFmtId="0" fontId="22" fillId="0" borderId="103" xfId="0" applyFont="1" applyBorder="1" applyAlignment="1" applyProtection="1">
      <alignment horizontal="center" vertical="center"/>
    </xf>
    <xf numFmtId="0" fontId="22" fillId="0" borderId="19" xfId="0" applyFont="1" applyBorder="1" applyAlignment="1" applyProtection="1">
      <alignment horizontal="center" vertical="center"/>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5" fillId="18" borderId="20" xfId="0" applyFont="1" applyFill="1" applyBorder="1" applyAlignment="1">
      <alignment horizontal="center" vertical="center" wrapText="1" readingOrder="1"/>
    </xf>
    <xf numFmtId="0" fontId="65" fillId="18" borderId="21" xfId="0" applyFont="1" applyFill="1" applyBorder="1" applyAlignment="1">
      <alignment horizontal="center" vertical="center" wrapText="1" readingOrder="1"/>
    </xf>
    <xf numFmtId="0" fontId="65" fillId="18" borderId="32" xfId="0" applyFont="1" applyFill="1" applyBorder="1" applyAlignment="1">
      <alignment horizontal="center" vertical="center" wrapText="1" readingOrder="1"/>
    </xf>
    <xf numFmtId="0" fontId="57" fillId="18" borderId="20" xfId="0" applyFont="1" applyFill="1" applyBorder="1" applyAlignment="1">
      <alignment horizontal="center" vertical="center" wrapText="1" readingOrder="1"/>
    </xf>
    <xf numFmtId="0" fontId="57"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22" fillId="0" borderId="18" xfId="0" applyFont="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241">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62820551-2059-4016-8C7F-8FC244B9FB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0164" y="495440"/>
          <a:ext cx="824699" cy="655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topLeftCell="A43" zoomScale="120" zoomScaleNormal="120" workbookViewId="0">
      <selection activeCell="E25" sqref="E25:F25"/>
    </sheetView>
  </sheetViews>
  <sheetFormatPr baseColWidth="10" defaultColWidth="11.42578125" defaultRowHeight="15" x14ac:dyDescent="0.25"/>
  <cols>
    <col min="1" max="1" width="2.71093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20" t="s">
        <v>147</v>
      </c>
      <c r="C2" s="221"/>
      <c r="D2" s="221"/>
      <c r="E2" s="221"/>
      <c r="F2" s="221"/>
      <c r="G2" s="221"/>
      <c r="H2" s="222"/>
    </row>
    <row r="3" spans="1:8" x14ac:dyDescent="0.25">
      <c r="B3" s="56"/>
      <c r="C3" s="57"/>
      <c r="D3" s="57"/>
      <c r="E3" s="57"/>
      <c r="F3" s="57"/>
      <c r="G3" s="57"/>
      <c r="H3" s="58"/>
    </row>
    <row r="4" spans="1:8" ht="63" customHeight="1" x14ac:dyDescent="0.25">
      <c r="B4" s="223" t="s">
        <v>204</v>
      </c>
      <c r="C4" s="224"/>
      <c r="D4" s="224"/>
      <c r="E4" s="224"/>
      <c r="F4" s="224"/>
      <c r="G4" s="224"/>
      <c r="H4" s="225"/>
    </row>
    <row r="5" spans="1:8" ht="63" customHeight="1" x14ac:dyDescent="0.25">
      <c r="B5" s="226"/>
      <c r="C5" s="227"/>
      <c r="D5" s="227"/>
      <c r="E5" s="227"/>
      <c r="F5" s="227"/>
      <c r="G5" s="227"/>
      <c r="H5" s="228"/>
    </row>
    <row r="6" spans="1:8" ht="16.5" x14ac:dyDescent="0.25">
      <c r="A6" s="121"/>
      <c r="B6" s="229" t="s">
        <v>145</v>
      </c>
      <c r="C6" s="230"/>
      <c r="D6" s="230"/>
      <c r="E6" s="230"/>
      <c r="F6" s="230"/>
      <c r="G6" s="230"/>
      <c r="H6" s="231"/>
    </row>
    <row r="7" spans="1:8" ht="95.25" customHeight="1" x14ac:dyDescent="0.25">
      <c r="A7" s="121"/>
      <c r="B7" s="238" t="s">
        <v>150</v>
      </c>
      <c r="C7" s="238"/>
      <c r="D7" s="238"/>
      <c r="E7" s="238"/>
      <c r="F7" s="238"/>
      <c r="G7" s="238"/>
      <c r="H7" s="239"/>
    </row>
    <row r="8" spans="1:8" ht="16.5" x14ac:dyDescent="0.25">
      <c r="A8" s="121"/>
      <c r="B8" s="122"/>
      <c r="C8" s="80"/>
      <c r="D8" s="80"/>
      <c r="E8" s="80"/>
      <c r="F8" s="80"/>
      <c r="G8" s="80"/>
      <c r="H8" s="117"/>
    </row>
    <row r="9" spans="1:8" ht="16.5" customHeight="1" x14ac:dyDescent="0.25">
      <c r="A9" s="121"/>
      <c r="B9" s="232" t="s">
        <v>223</v>
      </c>
      <c r="C9" s="232"/>
      <c r="D9" s="232"/>
      <c r="E9" s="232"/>
      <c r="F9" s="232"/>
      <c r="G9" s="232"/>
      <c r="H9" s="233"/>
    </row>
    <row r="10" spans="1:8" ht="16.5" customHeight="1" x14ac:dyDescent="0.25">
      <c r="A10" s="121"/>
      <c r="B10" s="232"/>
      <c r="C10" s="232"/>
      <c r="D10" s="232"/>
      <c r="E10" s="232"/>
      <c r="F10" s="232"/>
      <c r="G10" s="232"/>
      <c r="H10" s="233"/>
    </row>
    <row r="11" spans="1:8" ht="11.65" customHeight="1" x14ac:dyDescent="0.25">
      <c r="A11" s="121"/>
      <c r="B11" s="232"/>
      <c r="C11" s="232"/>
      <c r="D11" s="232"/>
      <c r="E11" s="232"/>
      <c r="F11" s="232"/>
      <c r="G11" s="232"/>
      <c r="H11" s="233"/>
    </row>
    <row r="12" spans="1:8" ht="11.65" customHeight="1" thickBot="1" x14ac:dyDescent="0.3">
      <c r="A12" s="121"/>
      <c r="B12" s="116"/>
      <c r="C12" s="116"/>
      <c r="D12" s="116"/>
      <c r="E12" s="116"/>
      <c r="F12" s="116"/>
      <c r="G12" s="116"/>
      <c r="H12" s="119"/>
    </row>
    <row r="13" spans="1:8" ht="15.4" customHeight="1" thickTop="1" x14ac:dyDescent="0.25">
      <c r="A13" s="121"/>
      <c r="B13" s="116"/>
      <c r="C13" s="240" t="s">
        <v>146</v>
      </c>
      <c r="D13" s="235"/>
      <c r="E13" s="236" t="s">
        <v>183</v>
      </c>
      <c r="F13" s="237"/>
      <c r="G13" s="116"/>
      <c r="H13" s="119"/>
    </row>
    <row r="14" spans="1:8" ht="11.65" customHeight="1" x14ac:dyDescent="0.25">
      <c r="A14" s="121"/>
      <c r="B14" s="116"/>
      <c r="C14" s="210" t="s">
        <v>177</v>
      </c>
      <c r="D14" s="211"/>
      <c r="E14" s="212" t="s">
        <v>182</v>
      </c>
      <c r="F14" s="213"/>
      <c r="G14" s="116"/>
      <c r="H14" s="119"/>
    </row>
    <row r="15" spans="1:8" ht="11.65" customHeight="1" x14ac:dyDescent="0.25">
      <c r="A15" s="121"/>
      <c r="B15" s="116"/>
      <c r="C15" s="210" t="s">
        <v>179</v>
      </c>
      <c r="D15" s="211"/>
      <c r="E15" s="212" t="s">
        <v>181</v>
      </c>
      <c r="F15" s="213"/>
      <c r="G15" s="116"/>
      <c r="H15" s="119"/>
    </row>
    <row r="16" spans="1:8" ht="11.65" customHeight="1" x14ac:dyDescent="0.25">
      <c r="A16" s="121"/>
      <c r="B16" s="116"/>
      <c r="C16" s="210" t="s">
        <v>216</v>
      </c>
      <c r="D16" s="211"/>
      <c r="E16" s="212" t="s">
        <v>220</v>
      </c>
      <c r="F16" s="213"/>
      <c r="G16" s="116"/>
      <c r="H16" s="119"/>
    </row>
    <row r="17" spans="1:8" ht="13.5" customHeight="1" x14ac:dyDescent="0.25">
      <c r="A17" s="121"/>
      <c r="B17" s="116"/>
      <c r="C17" s="210" t="s">
        <v>217</v>
      </c>
      <c r="D17" s="211"/>
      <c r="E17" s="212" t="s">
        <v>180</v>
      </c>
      <c r="F17" s="213"/>
      <c r="G17" s="116"/>
      <c r="H17" s="118"/>
    </row>
    <row r="18" spans="1:8" ht="12.4" customHeight="1" x14ac:dyDescent="0.25">
      <c r="A18" s="121"/>
      <c r="B18" s="116"/>
      <c r="C18" s="210" t="s">
        <v>218</v>
      </c>
      <c r="D18" s="211"/>
      <c r="E18" s="214" t="s">
        <v>221</v>
      </c>
      <c r="F18" s="213"/>
      <c r="G18" s="116"/>
      <c r="H18" s="119"/>
    </row>
    <row r="19" spans="1:8" ht="24" customHeight="1" thickBot="1" x14ac:dyDescent="0.3">
      <c r="A19" s="121"/>
      <c r="B19" s="116"/>
      <c r="C19" s="208" t="s">
        <v>219</v>
      </c>
      <c r="D19" s="209"/>
      <c r="E19" s="215" t="s">
        <v>222</v>
      </c>
      <c r="F19" s="216"/>
      <c r="G19" s="116"/>
      <c r="H19" s="119"/>
    </row>
    <row r="20" spans="1:8" ht="11.65" customHeight="1" thickTop="1" x14ac:dyDescent="0.25">
      <c r="A20" s="121"/>
      <c r="B20" s="116"/>
      <c r="C20" s="123"/>
      <c r="D20" s="123"/>
      <c r="E20" s="123"/>
      <c r="F20" s="123"/>
      <c r="G20" s="116"/>
      <c r="H20" s="119"/>
    </row>
    <row r="21" spans="1:8" ht="27.4" customHeight="1" thickBot="1" x14ac:dyDescent="0.3">
      <c r="A21" s="121"/>
      <c r="B21" s="241" t="s">
        <v>215</v>
      </c>
      <c r="C21" s="242"/>
      <c r="D21" s="242"/>
      <c r="E21" s="242"/>
      <c r="F21" s="242"/>
      <c r="G21" s="242"/>
      <c r="H21" s="243"/>
    </row>
    <row r="22" spans="1:8" ht="15.75" thickTop="1" x14ac:dyDescent="0.25">
      <c r="A22" s="121"/>
      <c r="B22" s="125"/>
      <c r="C22" s="234" t="s">
        <v>146</v>
      </c>
      <c r="D22" s="235"/>
      <c r="E22" s="236" t="s">
        <v>183</v>
      </c>
      <c r="F22" s="237"/>
      <c r="G22" s="123"/>
      <c r="H22" s="124"/>
    </row>
    <row r="23" spans="1:8" ht="13.5" customHeight="1" x14ac:dyDescent="0.25">
      <c r="A23" s="121"/>
      <c r="B23" s="126"/>
      <c r="C23" s="248" t="s">
        <v>177</v>
      </c>
      <c r="D23" s="249"/>
      <c r="E23" s="250" t="s">
        <v>182</v>
      </c>
      <c r="F23" s="251"/>
      <c r="G23" s="75"/>
      <c r="H23" s="120"/>
    </row>
    <row r="24" spans="1:8" ht="13.5" customHeight="1" x14ac:dyDescent="0.25">
      <c r="A24" s="121"/>
      <c r="B24" s="126"/>
      <c r="C24" s="217" t="s">
        <v>178</v>
      </c>
      <c r="D24" s="218"/>
      <c r="E24" s="219" t="s">
        <v>180</v>
      </c>
      <c r="F24" s="213"/>
      <c r="G24" s="75"/>
      <c r="H24" s="120"/>
    </row>
    <row r="25" spans="1:8" ht="13.5" customHeight="1" x14ac:dyDescent="0.25">
      <c r="A25" s="121"/>
      <c r="B25" s="126"/>
      <c r="C25" s="217" t="s">
        <v>179</v>
      </c>
      <c r="D25" s="218"/>
      <c r="E25" s="219" t="s">
        <v>181</v>
      </c>
      <c r="F25" s="213"/>
      <c r="G25" s="75"/>
      <c r="H25" s="120"/>
    </row>
    <row r="26" spans="1:8" ht="22.9" customHeight="1" x14ac:dyDescent="0.25">
      <c r="A26" s="121"/>
      <c r="B26" s="126"/>
      <c r="C26" s="217" t="s">
        <v>148</v>
      </c>
      <c r="D26" s="218"/>
      <c r="E26" s="254" t="s">
        <v>149</v>
      </c>
      <c r="F26" s="255"/>
      <c r="G26" s="75"/>
      <c r="H26" s="120"/>
    </row>
    <row r="27" spans="1:8" ht="69.75" customHeight="1" x14ac:dyDescent="0.25">
      <c r="A27" s="121"/>
      <c r="B27" s="126"/>
      <c r="C27" s="245" t="s">
        <v>2</v>
      </c>
      <c r="D27" s="252"/>
      <c r="E27" s="246" t="s">
        <v>184</v>
      </c>
      <c r="F27" s="247"/>
      <c r="G27" s="75"/>
      <c r="H27" s="76"/>
    </row>
    <row r="28" spans="1:8" ht="34.5" customHeight="1" x14ac:dyDescent="0.25">
      <c r="B28" s="72"/>
      <c r="C28" s="253" t="s">
        <v>3</v>
      </c>
      <c r="D28" s="252"/>
      <c r="E28" s="246" t="s">
        <v>185</v>
      </c>
      <c r="F28" s="247"/>
      <c r="G28" s="75"/>
      <c r="H28" s="76"/>
    </row>
    <row r="29" spans="1:8" ht="27.75" customHeight="1" x14ac:dyDescent="0.25">
      <c r="B29" s="72"/>
      <c r="C29" s="253" t="s">
        <v>42</v>
      </c>
      <c r="D29" s="252"/>
      <c r="E29" s="246" t="s">
        <v>186</v>
      </c>
      <c r="F29" s="247"/>
      <c r="G29" s="75"/>
      <c r="H29" s="76"/>
    </row>
    <row r="30" spans="1:8" ht="28.5" customHeight="1" x14ac:dyDescent="0.25">
      <c r="B30" s="72"/>
      <c r="C30" s="253" t="s">
        <v>1</v>
      </c>
      <c r="D30" s="252"/>
      <c r="E30" s="246" t="s">
        <v>187</v>
      </c>
      <c r="F30" s="247"/>
      <c r="G30" s="75"/>
      <c r="H30" s="76"/>
    </row>
    <row r="31" spans="1:8" ht="72.75" customHeight="1" x14ac:dyDescent="0.25">
      <c r="B31" s="72"/>
      <c r="C31" s="253" t="s">
        <v>48</v>
      </c>
      <c r="D31" s="252"/>
      <c r="E31" s="246" t="s">
        <v>152</v>
      </c>
      <c r="F31" s="247"/>
      <c r="G31" s="75"/>
      <c r="H31" s="76"/>
    </row>
    <row r="32" spans="1:8" ht="64.5" customHeight="1" x14ac:dyDescent="0.25">
      <c r="B32" s="72"/>
      <c r="C32" s="253" t="s">
        <v>151</v>
      </c>
      <c r="D32" s="252"/>
      <c r="E32" s="246" t="s">
        <v>153</v>
      </c>
      <c r="F32" s="247"/>
      <c r="G32" s="75"/>
      <c r="H32" s="76"/>
    </row>
    <row r="33" spans="2:8" ht="71.25" customHeight="1" x14ac:dyDescent="0.25">
      <c r="B33" s="72"/>
      <c r="C33" s="244" t="s">
        <v>154</v>
      </c>
      <c r="D33" s="245"/>
      <c r="E33" s="246" t="s">
        <v>155</v>
      </c>
      <c r="F33" s="247"/>
      <c r="G33" s="75"/>
      <c r="H33" s="76"/>
    </row>
    <row r="34" spans="2:8" ht="55.5" customHeight="1" x14ac:dyDescent="0.25">
      <c r="B34" s="72"/>
      <c r="C34" s="244" t="s">
        <v>46</v>
      </c>
      <c r="D34" s="245"/>
      <c r="E34" s="246" t="s">
        <v>156</v>
      </c>
      <c r="F34" s="247"/>
      <c r="G34" s="75"/>
      <c r="H34" s="76"/>
    </row>
    <row r="35" spans="2:8" ht="42" customHeight="1" x14ac:dyDescent="0.25">
      <c r="B35" s="72"/>
      <c r="C35" s="244" t="s">
        <v>144</v>
      </c>
      <c r="D35" s="245"/>
      <c r="E35" s="246" t="s">
        <v>157</v>
      </c>
      <c r="F35" s="247"/>
      <c r="G35" s="75"/>
      <c r="H35" s="76"/>
    </row>
    <row r="36" spans="2:8" ht="59.25" customHeight="1" x14ac:dyDescent="0.25">
      <c r="B36" s="72"/>
      <c r="C36" s="244" t="s">
        <v>12</v>
      </c>
      <c r="D36" s="245"/>
      <c r="E36" s="246" t="s">
        <v>158</v>
      </c>
      <c r="F36" s="247"/>
      <c r="G36" s="75"/>
      <c r="H36" s="76"/>
    </row>
    <row r="37" spans="2:8" ht="23.25" customHeight="1" x14ac:dyDescent="0.25">
      <c r="B37" s="72"/>
      <c r="C37" s="244" t="s">
        <v>162</v>
      </c>
      <c r="D37" s="245"/>
      <c r="E37" s="246" t="s">
        <v>159</v>
      </c>
      <c r="F37" s="247"/>
      <c r="G37" s="75"/>
      <c r="H37" s="76"/>
    </row>
    <row r="38" spans="2:8" ht="30.75" customHeight="1" x14ac:dyDescent="0.25">
      <c r="B38" s="72"/>
      <c r="C38" s="244" t="s">
        <v>163</v>
      </c>
      <c r="D38" s="245"/>
      <c r="E38" s="246" t="s">
        <v>160</v>
      </c>
      <c r="F38" s="247"/>
      <c r="G38" s="75"/>
      <c r="H38" s="76"/>
    </row>
    <row r="39" spans="2:8" ht="35.25" customHeight="1" x14ac:dyDescent="0.25">
      <c r="B39" s="72"/>
      <c r="C39" s="244" t="s">
        <v>163</v>
      </c>
      <c r="D39" s="245"/>
      <c r="E39" s="246" t="s">
        <v>160</v>
      </c>
      <c r="F39" s="247"/>
      <c r="G39" s="75"/>
      <c r="H39" s="76"/>
    </row>
    <row r="40" spans="2:8" ht="33" customHeight="1" x14ac:dyDescent="0.25">
      <c r="B40" s="72"/>
      <c r="C40" s="244" t="s">
        <v>164</v>
      </c>
      <c r="D40" s="245"/>
      <c r="E40" s="246" t="s">
        <v>161</v>
      </c>
      <c r="F40" s="247"/>
      <c r="G40" s="75"/>
      <c r="H40" s="76"/>
    </row>
    <row r="41" spans="2:8" ht="30" customHeight="1" x14ac:dyDescent="0.25">
      <c r="B41" s="72"/>
      <c r="C41" s="244" t="s">
        <v>165</v>
      </c>
      <c r="D41" s="245"/>
      <c r="E41" s="246" t="s">
        <v>166</v>
      </c>
      <c r="F41" s="247"/>
      <c r="G41" s="75"/>
      <c r="H41" s="76"/>
    </row>
    <row r="42" spans="2:8" ht="35.25" customHeight="1" x14ac:dyDescent="0.25">
      <c r="B42" s="72"/>
      <c r="C42" s="244" t="s">
        <v>167</v>
      </c>
      <c r="D42" s="245"/>
      <c r="E42" s="246" t="s">
        <v>168</v>
      </c>
      <c r="F42" s="247"/>
      <c r="G42" s="75"/>
      <c r="H42" s="76"/>
    </row>
    <row r="43" spans="2:8" ht="31.5" customHeight="1" x14ac:dyDescent="0.25">
      <c r="B43" s="72"/>
      <c r="C43" s="244" t="s">
        <v>169</v>
      </c>
      <c r="D43" s="245"/>
      <c r="E43" s="246" t="s">
        <v>170</v>
      </c>
      <c r="F43" s="247"/>
      <c r="G43" s="75"/>
      <c r="H43" s="76"/>
    </row>
    <row r="44" spans="2:8" ht="35.25" customHeight="1" x14ac:dyDescent="0.25">
      <c r="B44" s="72"/>
      <c r="C44" s="244" t="s">
        <v>171</v>
      </c>
      <c r="D44" s="245"/>
      <c r="E44" s="246" t="s">
        <v>172</v>
      </c>
      <c r="F44" s="247"/>
      <c r="G44" s="75"/>
      <c r="H44" s="76"/>
    </row>
    <row r="45" spans="2:8" ht="59.25" customHeight="1" x14ac:dyDescent="0.25">
      <c r="B45" s="72"/>
      <c r="C45" s="244" t="s">
        <v>29</v>
      </c>
      <c r="D45" s="245"/>
      <c r="E45" s="246" t="s">
        <v>173</v>
      </c>
      <c r="F45" s="247"/>
      <c r="G45" s="75"/>
      <c r="H45" s="76"/>
    </row>
    <row r="46" spans="2:8" ht="39.75" customHeight="1" x14ac:dyDescent="0.25">
      <c r="B46" s="72"/>
      <c r="C46" s="244" t="s">
        <v>175</v>
      </c>
      <c r="D46" s="245"/>
      <c r="E46" s="246" t="s">
        <v>174</v>
      </c>
      <c r="F46" s="247"/>
      <c r="G46" s="75"/>
      <c r="H46" s="76"/>
    </row>
    <row r="47" spans="2:8" ht="82.5" customHeight="1" x14ac:dyDescent="0.25">
      <c r="B47" s="72"/>
      <c r="C47" s="244" t="s">
        <v>39</v>
      </c>
      <c r="D47" s="245"/>
      <c r="E47" s="246" t="s">
        <v>176</v>
      </c>
      <c r="F47" s="247"/>
      <c r="G47" s="75"/>
      <c r="H47" s="76"/>
    </row>
    <row r="48" spans="2:8" ht="46.5" customHeight="1" thickBot="1" x14ac:dyDescent="0.3">
      <c r="B48" s="72"/>
      <c r="C48" s="256"/>
      <c r="D48" s="257"/>
      <c r="E48" s="258"/>
      <c r="F48" s="259"/>
      <c r="G48" s="75"/>
      <c r="H48" s="76"/>
    </row>
    <row r="49" spans="2:8" ht="6.75" customHeight="1" thickTop="1" x14ac:dyDescent="0.25">
      <c r="B49" s="72"/>
      <c r="C49" s="73"/>
      <c r="D49" s="73"/>
      <c r="E49" s="74"/>
      <c r="F49" s="74"/>
      <c r="G49" s="75"/>
      <c r="H49" s="76"/>
    </row>
    <row r="50" spans="2:8" x14ac:dyDescent="0.25">
      <c r="B50" s="72"/>
      <c r="C50" s="111"/>
      <c r="D50" s="111"/>
      <c r="E50" s="111"/>
      <c r="F50" s="111"/>
      <c r="G50" s="75"/>
      <c r="H50" s="76"/>
    </row>
    <row r="51" spans="2:8" ht="148.5" x14ac:dyDescent="0.25">
      <c r="B51" s="110" t="s">
        <v>208</v>
      </c>
      <c r="C51" s="111"/>
      <c r="D51" s="111"/>
      <c r="E51" s="111"/>
      <c r="F51" s="111"/>
      <c r="G51" s="111"/>
      <c r="H51" s="112"/>
    </row>
    <row r="52" spans="2:8" ht="148.5" x14ac:dyDescent="0.25">
      <c r="B52" s="110" t="s">
        <v>209</v>
      </c>
      <c r="C52" s="111"/>
      <c r="D52" s="111"/>
      <c r="E52" s="111"/>
      <c r="F52" s="111"/>
      <c r="G52" s="111"/>
      <c r="H52" s="112"/>
    </row>
    <row r="53" spans="2:8" ht="66" x14ac:dyDescent="0.25">
      <c r="B53" s="110" t="s">
        <v>210</v>
      </c>
      <c r="C53" s="111"/>
      <c r="D53" s="111"/>
      <c r="E53" s="111"/>
      <c r="F53" s="111"/>
      <c r="G53" s="111"/>
      <c r="H53" s="112"/>
    </row>
    <row r="54" spans="2:8" ht="49.5" x14ac:dyDescent="0.25">
      <c r="B54" s="110" t="s">
        <v>211</v>
      </c>
      <c r="C54" s="111"/>
      <c r="D54" s="111"/>
      <c r="E54" s="111"/>
      <c r="F54" s="111"/>
      <c r="G54" s="111"/>
      <c r="H54" s="112"/>
    </row>
    <row r="55" spans="2:8" ht="66" x14ac:dyDescent="0.25">
      <c r="B55" s="110" t="s">
        <v>212</v>
      </c>
      <c r="C55" s="111"/>
      <c r="D55" s="111"/>
      <c r="E55" s="111"/>
      <c r="F55" s="111"/>
      <c r="G55" s="111"/>
      <c r="H55" s="112"/>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topLeftCell="A7" zoomScale="91" zoomScaleNormal="91" workbookViewId="0">
      <selection activeCell="E28" sqref="E28:F34"/>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47.8554687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37" t="s">
        <v>235</v>
      </c>
    </row>
    <row r="2" spans="2:52" ht="18" customHeight="1" thickBot="1" x14ac:dyDescent="0.3">
      <c r="B2" s="276"/>
      <c r="C2" s="279" t="s">
        <v>205</v>
      </c>
      <c r="D2" s="280"/>
      <c r="E2" s="280"/>
      <c r="F2" s="138" t="s">
        <v>234</v>
      </c>
      <c r="AZ2" s="137" t="s">
        <v>233</v>
      </c>
    </row>
    <row r="3" spans="2:52" ht="18" customHeight="1" thickBot="1" x14ac:dyDescent="0.3">
      <c r="B3" s="277"/>
      <c r="C3" s="281"/>
      <c r="D3" s="282"/>
      <c r="E3" s="282"/>
      <c r="F3" s="136" t="s">
        <v>232</v>
      </c>
      <c r="AZ3" s="137" t="s">
        <v>231</v>
      </c>
    </row>
    <row r="4" spans="2:52" ht="18" customHeight="1" thickBot="1" x14ac:dyDescent="0.3">
      <c r="B4" s="277"/>
      <c r="C4" s="281"/>
      <c r="D4" s="282"/>
      <c r="E4" s="282"/>
      <c r="F4" s="136" t="s">
        <v>242</v>
      </c>
      <c r="AZ4" s="137" t="s">
        <v>230</v>
      </c>
    </row>
    <row r="5" spans="2:52" ht="18" customHeight="1" thickBot="1" x14ac:dyDescent="0.3">
      <c r="B5" s="278"/>
      <c r="C5" s="283"/>
      <c r="D5" s="284"/>
      <c r="E5" s="284"/>
      <c r="F5" s="136" t="s">
        <v>229</v>
      </c>
      <c r="AZ5" s="132"/>
    </row>
    <row r="6" spans="2:52" ht="18" customHeight="1" thickBot="1" x14ac:dyDescent="0.3">
      <c r="B6" s="135"/>
      <c r="C6" s="134"/>
      <c r="D6" s="134"/>
      <c r="E6" s="134"/>
      <c r="F6" s="133"/>
      <c r="AZ6" s="132"/>
    </row>
    <row r="7" spans="2:52" ht="33.4" customHeight="1" x14ac:dyDescent="0.25">
      <c r="B7" s="127" t="s">
        <v>199</v>
      </c>
      <c r="C7" s="286" t="s">
        <v>258</v>
      </c>
      <c r="D7" s="287"/>
      <c r="E7" s="287"/>
      <c r="F7" s="288"/>
      <c r="AZ7" s="132"/>
    </row>
    <row r="8" spans="2:52" ht="66" customHeight="1" thickBot="1" x14ac:dyDescent="0.3">
      <c r="B8" s="128" t="s">
        <v>200</v>
      </c>
      <c r="C8" s="289" t="s">
        <v>293</v>
      </c>
      <c r="D8" s="290"/>
      <c r="E8" s="290"/>
      <c r="F8" s="291"/>
      <c r="AZ8" s="132"/>
    </row>
    <row r="9" spans="2:52" ht="16.5" thickBot="1" x14ac:dyDescent="0.3">
      <c r="B9" s="292"/>
      <c r="C9" s="292"/>
      <c r="D9" s="292"/>
      <c r="E9" s="292"/>
      <c r="F9" s="292"/>
    </row>
    <row r="10" spans="2:52" ht="15.6" customHeight="1" thickBot="1" x14ac:dyDescent="0.3">
      <c r="B10" s="293" t="s">
        <v>205</v>
      </c>
      <c r="C10" s="294"/>
      <c r="D10" s="294"/>
      <c r="E10" s="294"/>
      <c r="F10" s="295"/>
    </row>
    <row r="11" spans="2:52" ht="32.25" thickBot="1" x14ac:dyDescent="0.3">
      <c r="B11" s="296" t="s">
        <v>198</v>
      </c>
      <c r="C11" s="297"/>
      <c r="D11" s="184" t="s">
        <v>213</v>
      </c>
      <c r="E11" s="184" t="s">
        <v>197</v>
      </c>
      <c r="F11" s="185" t="s">
        <v>207</v>
      </c>
    </row>
    <row r="12" spans="2:52" ht="184.5" customHeight="1" x14ac:dyDescent="0.25">
      <c r="B12" s="298" t="s">
        <v>244</v>
      </c>
      <c r="C12" s="299"/>
      <c r="D12" s="304" t="s">
        <v>245</v>
      </c>
      <c r="E12" s="304" t="s">
        <v>256</v>
      </c>
      <c r="F12" s="306" t="s">
        <v>259</v>
      </c>
    </row>
    <row r="13" spans="2:52" ht="96.75" customHeight="1" thickBot="1" x14ac:dyDescent="0.3">
      <c r="B13" s="302" t="s">
        <v>233</v>
      </c>
      <c r="C13" s="303"/>
      <c r="D13" s="305"/>
      <c r="E13" s="305"/>
      <c r="F13" s="307"/>
    </row>
    <row r="15" spans="2:52" ht="18" x14ac:dyDescent="0.25">
      <c r="B15" s="300" t="s">
        <v>228</v>
      </c>
      <c r="C15" s="300"/>
      <c r="D15" s="300"/>
      <c r="E15" s="300"/>
      <c r="F15" s="300"/>
    </row>
    <row r="16" spans="2:52" ht="15.75" x14ac:dyDescent="0.25">
      <c r="B16" s="131"/>
    </row>
    <row r="17" spans="2:6" ht="15.75" thickBot="1" x14ac:dyDescent="0.3">
      <c r="B17" s="130"/>
    </row>
    <row r="18" spans="2:6" ht="16.5" thickBot="1" x14ac:dyDescent="0.3">
      <c r="B18" s="274" t="s">
        <v>227</v>
      </c>
      <c r="C18" s="275"/>
      <c r="D18" s="275"/>
      <c r="E18" s="275" t="s">
        <v>226</v>
      </c>
      <c r="F18" s="285"/>
    </row>
    <row r="19" spans="2:6" ht="24" customHeight="1" x14ac:dyDescent="0.25">
      <c r="B19" s="270" t="s">
        <v>294</v>
      </c>
      <c r="C19" s="271"/>
      <c r="D19" s="272"/>
      <c r="E19" s="271" t="s">
        <v>295</v>
      </c>
      <c r="F19" s="301"/>
    </row>
    <row r="20" spans="2:6" ht="24" customHeight="1" x14ac:dyDescent="0.25">
      <c r="B20" s="264"/>
      <c r="C20" s="273"/>
      <c r="D20" s="266"/>
      <c r="E20" s="273"/>
      <c r="F20" s="261"/>
    </row>
    <row r="21" spans="2:6" ht="24" customHeight="1" x14ac:dyDescent="0.25">
      <c r="B21" s="264"/>
      <c r="C21" s="273"/>
      <c r="D21" s="266"/>
      <c r="E21" s="273"/>
      <c r="F21" s="261"/>
    </row>
    <row r="22" spans="2:6" ht="24" customHeight="1" x14ac:dyDescent="0.25">
      <c r="B22" s="264"/>
      <c r="C22" s="273"/>
      <c r="D22" s="266"/>
      <c r="E22" s="273"/>
      <c r="F22" s="261"/>
    </row>
    <row r="23" spans="2:6" ht="24" customHeight="1" x14ac:dyDescent="0.25">
      <c r="B23" s="264"/>
      <c r="C23" s="273"/>
      <c r="D23" s="266"/>
      <c r="E23" s="273"/>
      <c r="F23" s="261"/>
    </row>
    <row r="24" spans="2:6" ht="24" customHeight="1" x14ac:dyDescent="0.25">
      <c r="B24" s="264"/>
      <c r="C24" s="273"/>
      <c r="D24" s="266"/>
      <c r="E24" s="273"/>
      <c r="F24" s="261"/>
    </row>
    <row r="25" spans="2:6" ht="24" customHeight="1" x14ac:dyDescent="0.25">
      <c r="B25" s="264"/>
      <c r="C25" s="273"/>
      <c r="D25" s="266"/>
      <c r="E25" s="273"/>
      <c r="F25" s="261"/>
    </row>
    <row r="26" spans="2:6" ht="24" customHeight="1" thickBot="1" x14ac:dyDescent="0.3">
      <c r="B26" s="267"/>
      <c r="C26" s="268"/>
      <c r="D26" s="269"/>
      <c r="E26" s="268"/>
      <c r="F26" s="263"/>
    </row>
    <row r="27" spans="2:6" ht="16.5" thickBot="1" x14ac:dyDescent="0.3">
      <c r="B27" s="274" t="s">
        <v>225</v>
      </c>
      <c r="C27" s="275"/>
      <c r="D27" s="275"/>
      <c r="E27" s="275" t="s">
        <v>224</v>
      </c>
      <c r="F27" s="285"/>
    </row>
    <row r="28" spans="2:6" ht="25.5" customHeight="1" x14ac:dyDescent="0.25">
      <c r="B28" s="264" t="s">
        <v>296</v>
      </c>
      <c r="C28" s="265"/>
      <c r="D28" s="266"/>
      <c r="E28" s="260" t="s">
        <v>297</v>
      </c>
      <c r="F28" s="261"/>
    </row>
    <row r="29" spans="2:6" ht="25.5" customHeight="1" x14ac:dyDescent="0.25">
      <c r="B29" s="264"/>
      <c r="C29" s="265"/>
      <c r="D29" s="266"/>
      <c r="E29" s="260"/>
      <c r="F29" s="261"/>
    </row>
    <row r="30" spans="2:6" ht="25.5" customHeight="1" x14ac:dyDescent="0.25">
      <c r="B30" s="264"/>
      <c r="C30" s="265"/>
      <c r="D30" s="266"/>
      <c r="E30" s="260"/>
      <c r="F30" s="261"/>
    </row>
    <row r="31" spans="2:6" ht="25.5" customHeight="1" x14ac:dyDescent="0.25">
      <c r="B31" s="264"/>
      <c r="C31" s="265"/>
      <c r="D31" s="266"/>
      <c r="E31" s="260"/>
      <c r="F31" s="261"/>
    </row>
    <row r="32" spans="2:6" ht="25.5" customHeight="1" x14ac:dyDescent="0.25">
      <c r="B32" s="264"/>
      <c r="C32" s="265"/>
      <c r="D32" s="266"/>
      <c r="E32" s="260"/>
      <c r="F32" s="261"/>
    </row>
    <row r="33" spans="2:6" ht="25.5" customHeight="1" x14ac:dyDescent="0.25">
      <c r="B33" s="264"/>
      <c r="C33" s="265"/>
      <c r="D33" s="266"/>
      <c r="E33" s="260"/>
      <c r="F33" s="261"/>
    </row>
    <row r="34" spans="2:6" ht="25.5" customHeight="1" thickBot="1" x14ac:dyDescent="0.3">
      <c r="B34" s="267"/>
      <c r="C34" s="268"/>
      <c r="D34" s="269"/>
      <c r="E34" s="262"/>
      <c r="F34" s="263"/>
    </row>
    <row r="35" spans="2:6" x14ac:dyDescent="0.25">
      <c r="B35" s="129"/>
    </row>
  </sheetData>
  <mergeCells count="21">
    <mergeCell ref="E19:F26"/>
    <mergeCell ref="B13:C13"/>
    <mergeCell ref="D12:D13"/>
    <mergeCell ref="E12:E13"/>
    <mergeCell ref="F12:F13"/>
    <mergeCell ref="E28:F34"/>
    <mergeCell ref="B28:D34"/>
    <mergeCell ref="B19:D26"/>
    <mergeCell ref="B27:D27"/>
    <mergeCell ref="B2:B5"/>
    <mergeCell ref="C2:E5"/>
    <mergeCell ref="B18:D18"/>
    <mergeCell ref="E27:F27"/>
    <mergeCell ref="C7:F7"/>
    <mergeCell ref="C8:F8"/>
    <mergeCell ref="B9:F9"/>
    <mergeCell ref="B10:F10"/>
    <mergeCell ref="B11:C11"/>
    <mergeCell ref="B12:C12"/>
    <mergeCell ref="B15:F15"/>
    <mergeCell ref="E18:F18"/>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80"/>
  <sheetViews>
    <sheetView showGridLines="0" tabSelected="1" topLeftCell="AA13" zoomScale="70" zoomScaleNormal="70" workbookViewId="0">
      <selection activeCell="AI54" sqref="AI54:AK54"/>
    </sheetView>
  </sheetViews>
  <sheetFormatPr baseColWidth="10" defaultColWidth="11.42578125" defaultRowHeight="16.5" x14ac:dyDescent="0.3"/>
  <cols>
    <col min="1" max="1" width="5" style="103" customWidth="1"/>
    <col min="2" max="2" width="4" style="2" bestFit="1" customWidth="1" collapsed="1"/>
    <col min="3" max="3" width="14.28515625" style="2" customWidth="1" collapsed="1"/>
    <col min="4" max="4" width="22" style="2" customWidth="1" collapsed="1"/>
    <col min="5" max="5" width="29.7109375" style="2" customWidth="1" collapsed="1"/>
    <col min="6" max="6" width="42.85546875" style="1" customWidth="1" collapsed="1"/>
    <col min="7" max="7" width="19" style="5" customWidth="1" collapsed="1"/>
    <col min="8" max="8" width="17.7109375" style="1" customWidth="1" collapsed="1"/>
    <col min="9" max="9" width="16.5703125" style="1" customWidth="1" collapsed="1"/>
    <col min="10" max="10" width="6.28515625" style="1" bestFit="1" customWidth="1" collapsed="1"/>
    <col min="11" max="11" width="24.7109375" style="1" customWidth="1" collapsed="1"/>
    <col min="12" max="12" width="0.85546875" style="1" hidden="1" customWidth="1" collapsed="1"/>
    <col min="13" max="13" width="14.28515625" style="1" customWidth="1" collapsed="1"/>
    <col min="14" max="14" width="6.28515625" style="1" bestFit="1" customWidth="1" collapsed="1"/>
    <col min="15" max="15" width="14" style="1" customWidth="1" collapsed="1"/>
    <col min="16" max="16" width="5.7109375" style="1" customWidth="1" collapsed="1"/>
    <col min="17" max="17" width="37.85546875" style="1" customWidth="1" collapsed="1"/>
    <col min="18" max="18" width="11.85546875" style="1" customWidth="1" collapsed="1"/>
    <col min="19" max="19" width="6.7109375" style="1" customWidth="1" collapsed="1"/>
    <col min="20" max="20" width="5" style="1" customWidth="1" collapsed="1"/>
    <col min="21" max="21" width="5.5703125" style="1" customWidth="1" collapsed="1"/>
    <col min="22" max="22" width="7.28515625" style="1" customWidth="1" collapsed="1"/>
    <col min="23" max="23" width="6.7109375" style="1" customWidth="1" collapsed="1"/>
    <col min="24" max="24" width="7.5703125" style="1" customWidth="1" collapsed="1"/>
    <col min="25" max="25" width="9.85546875" style="1" customWidth="1" collapsed="1"/>
    <col min="26" max="26" width="8.7109375" style="1" customWidth="1" collapsed="1"/>
    <col min="27" max="27" width="10.42578125" style="1" customWidth="1" collapsed="1"/>
    <col min="28" max="29" width="9.28515625" style="1" customWidth="1" collapsed="1"/>
    <col min="30" max="30" width="8.42578125" style="1" customWidth="1" collapsed="1"/>
    <col min="31" max="31" width="8.140625" style="1" customWidth="1" collapsed="1"/>
    <col min="32" max="32" width="49" style="1" customWidth="1" collapsed="1"/>
    <col min="33" max="33" width="18.140625" style="102" bestFit="1" customWidth="1" collapsed="1"/>
    <col min="34" max="34" width="16.7109375" style="1" customWidth="1" collapsed="1"/>
    <col min="35" max="35" width="21.140625" style="1" customWidth="1" collapsed="1"/>
    <col min="36" max="37" width="21" style="1" customWidth="1" collapsed="1"/>
    <col min="38" max="16384" width="11.42578125" style="1" collapsed="1"/>
  </cols>
  <sheetData>
    <row r="1" spans="1:69" s="82" customFormat="1" ht="14.25" x14ac:dyDescent="0.2">
      <c r="B1" s="81"/>
      <c r="C1" s="81"/>
      <c r="D1" s="81"/>
      <c r="E1" s="81"/>
      <c r="G1" s="83"/>
      <c r="AG1" s="100"/>
    </row>
    <row r="2" spans="1:69" s="82" customFormat="1" ht="14.25" x14ac:dyDescent="0.2">
      <c r="B2" s="81"/>
      <c r="C2" s="81"/>
      <c r="D2" s="81"/>
      <c r="E2" s="81"/>
      <c r="G2" s="83"/>
      <c r="AG2" s="100"/>
    </row>
    <row r="3" spans="1:69" s="82" customFormat="1" ht="15" thickBot="1" x14ac:dyDescent="0.25">
      <c r="B3" s="81"/>
      <c r="C3" s="81"/>
      <c r="D3" s="81"/>
      <c r="E3" s="81"/>
      <c r="G3" s="83"/>
      <c r="AG3" s="100"/>
    </row>
    <row r="4" spans="1:69" s="82" customFormat="1" ht="14.25" x14ac:dyDescent="0.2">
      <c r="B4" s="375"/>
      <c r="C4" s="376"/>
      <c r="D4" s="376"/>
      <c r="E4" s="376"/>
      <c r="F4" s="369" t="s">
        <v>214</v>
      </c>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67" t="s">
        <v>201</v>
      </c>
      <c r="AK4" s="368"/>
    </row>
    <row r="5" spans="1:69" s="82" customFormat="1" ht="14.25" x14ac:dyDescent="0.2">
      <c r="B5" s="377"/>
      <c r="C5" s="378"/>
      <c r="D5" s="378"/>
      <c r="E5" s="378"/>
      <c r="F5" s="371"/>
      <c r="G5" s="372"/>
      <c r="H5" s="372"/>
      <c r="I5" s="372"/>
      <c r="J5" s="372"/>
      <c r="K5" s="372"/>
      <c r="L5" s="372"/>
      <c r="M5" s="372"/>
      <c r="N5" s="372"/>
      <c r="O5" s="372"/>
      <c r="P5" s="372"/>
      <c r="Q5" s="372"/>
      <c r="R5" s="372"/>
      <c r="S5" s="372"/>
      <c r="T5" s="372"/>
      <c r="U5" s="372"/>
      <c r="V5" s="372"/>
      <c r="W5" s="372"/>
      <c r="X5" s="372"/>
      <c r="Y5" s="372"/>
      <c r="Z5" s="372"/>
      <c r="AA5" s="372"/>
      <c r="AB5" s="372"/>
      <c r="AC5" s="372"/>
      <c r="AD5" s="372"/>
      <c r="AE5" s="372"/>
      <c r="AF5" s="372"/>
      <c r="AG5" s="372"/>
      <c r="AH5" s="372"/>
      <c r="AI5" s="372"/>
      <c r="AJ5" s="365" t="s">
        <v>202</v>
      </c>
      <c r="AK5" s="366"/>
    </row>
    <row r="6" spans="1:69" x14ac:dyDescent="0.3">
      <c r="B6" s="377"/>
      <c r="C6" s="378"/>
      <c r="D6" s="378"/>
      <c r="E6" s="378"/>
      <c r="F6" s="371"/>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65" t="s">
        <v>243</v>
      </c>
      <c r="AK6" s="36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25" thickBot="1" x14ac:dyDescent="0.35">
      <c r="B7" s="379"/>
      <c r="C7" s="380"/>
      <c r="D7" s="380"/>
      <c r="E7" s="380"/>
      <c r="F7" s="373"/>
      <c r="G7" s="37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63" t="s">
        <v>203</v>
      </c>
      <c r="AK7" s="364"/>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7.25"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1"/>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3.25" x14ac:dyDescent="0.35">
      <c r="A9" s="139"/>
      <c r="B9" s="384" t="s">
        <v>199</v>
      </c>
      <c r="C9" s="385"/>
      <c r="D9" s="390" t="s">
        <v>258</v>
      </c>
      <c r="E9" s="390"/>
      <c r="F9" s="390"/>
      <c r="G9" s="390"/>
      <c r="H9" s="390"/>
      <c r="I9" s="390"/>
      <c r="J9" s="390"/>
      <c r="K9" s="390"/>
      <c r="L9" s="390"/>
      <c r="M9" s="390"/>
      <c r="N9" s="390"/>
      <c r="O9" s="390"/>
      <c r="P9" s="390"/>
      <c r="Q9" s="390"/>
      <c r="R9" s="390"/>
      <c r="S9" s="390"/>
      <c r="T9" s="390"/>
      <c r="U9" s="390"/>
      <c r="V9" s="390"/>
      <c r="W9" s="390"/>
      <c r="X9" s="390"/>
      <c r="Y9" s="390"/>
      <c r="Z9" s="390"/>
      <c r="AA9" s="390"/>
      <c r="AB9" s="390"/>
      <c r="AC9" s="390"/>
      <c r="AD9" s="390"/>
      <c r="AE9" s="390"/>
      <c r="AF9" s="390"/>
      <c r="AG9" s="390"/>
      <c r="AH9" s="390"/>
      <c r="AI9" s="390"/>
      <c r="AJ9" s="390"/>
      <c r="AK9" s="391"/>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67.5" customHeight="1" x14ac:dyDescent="0.35">
      <c r="A10" s="139"/>
      <c r="B10" s="386" t="s">
        <v>206</v>
      </c>
      <c r="C10" s="387"/>
      <c r="D10" s="392" t="s">
        <v>257</v>
      </c>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2"/>
      <c r="AI10" s="392"/>
      <c r="AJ10" s="392"/>
      <c r="AK10" s="393"/>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47.25" customHeight="1" thickBot="1" x14ac:dyDescent="0.4">
      <c r="B11" s="388" t="s">
        <v>200</v>
      </c>
      <c r="C11" s="389"/>
      <c r="D11" s="394" t="s">
        <v>292</v>
      </c>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5"/>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23.25" x14ac:dyDescent="0.35">
      <c r="B12" s="381"/>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3"/>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404" t="s">
        <v>121</v>
      </c>
      <c r="C13" s="396"/>
      <c r="D13" s="396"/>
      <c r="E13" s="396"/>
      <c r="F13" s="396"/>
      <c r="G13" s="396"/>
      <c r="H13" s="396"/>
      <c r="I13" s="396" t="s">
        <v>122</v>
      </c>
      <c r="J13" s="396"/>
      <c r="K13" s="396"/>
      <c r="L13" s="396"/>
      <c r="M13" s="396"/>
      <c r="N13" s="396"/>
      <c r="O13" s="396"/>
      <c r="P13" s="396" t="s">
        <v>123</v>
      </c>
      <c r="Q13" s="396"/>
      <c r="R13" s="396"/>
      <c r="S13" s="396"/>
      <c r="T13" s="396"/>
      <c r="U13" s="396"/>
      <c r="V13" s="396"/>
      <c r="W13" s="396"/>
      <c r="X13" s="396"/>
      <c r="Y13" s="396" t="s">
        <v>124</v>
      </c>
      <c r="Z13" s="396"/>
      <c r="AA13" s="396"/>
      <c r="AB13" s="396"/>
      <c r="AC13" s="396"/>
      <c r="AD13" s="396"/>
      <c r="AE13" s="396"/>
      <c r="AF13" s="396" t="s">
        <v>34</v>
      </c>
      <c r="AG13" s="396"/>
      <c r="AH13" s="396"/>
      <c r="AI13" s="396"/>
      <c r="AJ13" s="396"/>
      <c r="AK13" s="397"/>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x14ac:dyDescent="0.3">
      <c r="B14" s="333" t="s">
        <v>0</v>
      </c>
      <c r="C14" s="334" t="s">
        <v>2</v>
      </c>
      <c r="D14" s="331" t="s">
        <v>3</v>
      </c>
      <c r="E14" s="331" t="s">
        <v>42</v>
      </c>
      <c r="F14" s="334" t="s">
        <v>1</v>
      </c>
      <c r="G14" s="331" t="s">
        <v>48</v>
      </c>
      <c r="H14" s="331" t="s">
        <v>117</v>
      </c>
      <c r="I14" s="331" t="s">
        <v>33</v>
      </c>
      <c r="J14" s="334" t="s">
        <v>5</v>
      </c>
      <c r="K14" s="331" t="s">
        <v>78</v>
      </c>
      <c r="L14" s="331" t="s">
        <v>83</v>
      </c>
      <c r="M14" s="331" t="s">
        <v>43</v>
      </c>
      <c r="N14" s="334" t="s">
        <v>5</v>
      </c>
      <c r="O14" s="331" t="s">
        <v>46</v>
      </c>
      <c r="P14" s="335" t="s">
        <v>11</v>
      </c>
      <c r="Q14" s="331" t="s">
        <v>144</v>
      </c>
      <c r="R14" s="331" t="s">
        <v>12</v>
      </c>
      <c r="S14" s="331" t="s">
        <v>8</v>
      </c>
      <c r="T14" s="331"/>
      <c r="U14" s="331"/>
      <c r="V14" s="331"/>
      <c r="W14" s="331"/>
      <c r="X14" s="331"/>
      <c r="Y14" s="335" t="s">
        <v>120</v>
      </c>
      <c r="Z14" s="335" t="s">
        <v>44</v>
      </c>
      <c r="AA14" s="335" t="s">
        <v>5</v>
      </c>
      <c r="AB14" s="335" t="s">
        <v>45</v>
      </c>
      <c r="AC14" s="335" t="s">
        <v>5</v>
      </c>
      <c r="AD14" s="335" t="s">
        <v>47</v>
      </c>
      <c r="AE14" s="335" t="s">
        <v>29</v>
      </c>
      <c r="AF14" s="331" t="s">
        <v>34</v>
      </c>
      <c r="AG14" s="331" t="s">
        <v>35</v>
      </c>
      <c r="AH14" s="331" t="s">
        <v>36</v>
      </c>
      <c r="AI14" s="331" t="s">
        <v>38</v>
      </c>
      <c r="AJ14" s="331" t="s">
        <v>37</v>
      </c>
      <c r="AK14" s="332"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79.5" x14ac:dyDescent="0.3">
      <c r="A15" s="103"/>
      <c r="B15" s="333"/>
      <c r="C15" s="334"/>
      <c r="D15" s="331"/>
      <c r="E15" s="331"/>
      <c r="F15" s="334"/>
      <c r="G15" s="331"/>
      <c r="H15" s="331"/>
      <c r="I15" s="331"/>
      <c r="J15" s="334"/>
      <c r="K15" s="331"/>
      <c r="L15" s="331"/>
      <c r="M15" s="334"/>
      <c r="N15" s="334"/>
      <c r="O15" s="331"/>
      <c r="P15" s="335"/>
      <c r="Q15" s="331"/>
      <c r="R15" s="331"/>
      <c r="S15" s="107" t="s">
        <v>13</v>
      </c>
      <c r="T15" s="107" t="s">
        <v>17</v>
      </c>
      <c r="U15" s="107" t="s">
        <v>28</v>
      </c>
      <c r="V15" s="107" t="s">
        <v>18</v>
      </c>
      <c r="W15" s="107" t="s">
        <v>21</v>
      </c>
      <c r="X15" s="107" t="s">
        <v>24</v>
      </c>
      <c r="Y15" s="335"/>
      <c r="Z15" s="335"/>
      <c r="AA15" s="335"/>
      <c r="AB15" s="335"/>
      <c r="AC15" s="335"/>
      <c r="AD15" s="335"/>
      <c r="AE15" s="335"/>
      <c r="AF15" s="331"/>
      <c r="AG15" s="331"/>
      <c r="AH15" s="331"/>
      <c r="AI15" s="331"/>
      <c r="AJ15" s="331"/>
      <c r="AK15" s="332"/>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99" customHeight="1" x14ac:dyDescent="0.25">
      <c r="B16" s="398">
        <v>1</v>
      </c>
      <c r="C16" s="399" t="s">
        <v>115</v>
      </c>
      <c r="D16" s="329" t="s">
        <v>246</v>
      </c>
      <c r="E16" s="329" t="s">
        <v>260</v>
      </c>
      <c r="F16" s="330" t="s">
        <v>261</v>
      </c>
      <c r="G16" s="329" t="s">
        <v>189</v>
      </c>
      <c r="H16" s="399">
        <v>40</v>
      </c>
      <c r="I16" s="406" t="str">
        <f>IF(H16&lt;=0,"",IF(H16&lt;=2,"Muy Baja",IF(H16&lt;=24,"Baja",IF(H16&lt;=500,"Media",IF(H16&lt;=5000,"Alta","Muy Alta")))))</f>
        <v>Media</v>
      </c>
      <c r="J16" s="403">
        <f>IF(I16="","",IF(I16="Muy Baja",0.2,IF(I16="Baja",0.4,IF(I16="Media",0.6,IF(I16="Alta",0.8,IF(I16="Muy Alta",1,))))))</f>
        <v>0.6</v>
      </c>
      <c r="K16" s="405" t="s">
        <v>136</v>
      </c>
      <c r="L16" s="403" t="str">
        <f>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406" t="str">
        <f>IF(OR(L16='Tabla Impacto'!$C$12,L16='Tabla Impacto'!$D$12),"Leve",IF(OR(L16='Tabla Impacto'!$C$13,L16='Tabla Impacto'!$D$13),"Menor",IF(OR(L16='Tabla Impacto'!$C$14,L16='Tabla Impacto'!$D$14),"Moderado",IF(OR(L16='Tabla Impacto'!$C$15,L16='Tabla Impacto'!$D$15),"Mayor",IF(OR(L16='Tabla Impacto'!$C$16,L16='Tabla Impacto'!$D$16),"Catastrófico","")))))</f>
        <v>Moderado</v>
      </c>
      <c r="N16" s="403">
        <f>IF(M16="","",IF(M16="Leve",0.2,IF(M16="Menor",0.4,IF(M16="Moderado",0.6,IF(M16="Mayor",0.8,IF(M16="Catastrófico",1,))))))</f>
        <v>0.6</v>
      </c>
      <c r="O16" s="402" t="str">
        <f>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407">
        <v>1</v>
      </c>
      <c r="Q16" s="320" t="s">
        <v>262</v>
      </c>
      <c r="R16" s="323" t="s">
        <v>4</v>
      </c>
      <c r="S16" s="317" t="s">
        <v>14</v>
      </c>
      <c r="T16" s="317" t="s">
        <v>9</v>
      </c>
      <c r="U16" s="311" t="str">
        <f t="shared" ref="U16:U23" si="0">IF(AND(S16="Preventivo",T16="Automático"),"50%",IF(AND(S16="Preventivo",T16="Manual"),"40%",IF(AND(S16="Detectivo",T16="Automático"),"40%",IF(AND(S16="Detectivo",T16="Manual"),"30%",IF(AND(S16="Correctivo",T16="Automático"),"35%",IF(AND(S16="Correctivo",T16="Manual"),"25%",""))))))</f>
        <v>40%</v>
      </c>
      <c r="V16" s="317" t="s">
        <v>19</v>
      </c>
      <c r="W16" s="317" t="s">
        <v>22</v>
      </c>
      <c r="X16" s="317" t="s">
        <v>110</v>
      </c>
      <c r="Y16" s="326">
        <f>IFERROR(IF(R16="Probabilidad",(J16-(+J16*U16)),IF(R16="Impacto",J16,"")),"")</f>
        <v>0.36</v>
      </c>
      <c r="Z16" s="308" t="str">
        <f>IFERROR(IF(Y16="","",IF(Y16&lt;=0.2,"Muy Baja",IF(Y16&lt;=0.4,"Baja",IF(Y16&lt;=0.6,"Media",IF(Y16&lt;=0.8,"Alta","Muy Alta"))))),"")</f>
        <v>Baja</v>
      </c>
      <c r="AA16" s="311">
        <f>+Y16</f>
        <v>0.36</v>
      </c>
      <c r="AB16" s="308" t="str">
        <f>IFERROR(IF(AC16="","",IF(AC16&lt;=0.2,"Leve",IF(AC16&lt;=0.4,"Menor",IF(AC16&lt;=0.6,"Moderado",IF(AC16&lt;=0.8,"Mayor","Catastrófico"))))),"")</f>
        <v>Moderado</v>
      </c>
      <c r="AC16" s="311">
        <f>IFERROR(IF(R16="Impacto",(N16-(+N16*U16)),IF(R16="Probabilidad",N16,"")),"")</f>
        <v>0.6</v>
      </c>
      <c r="AD16" s="314" t="str">
        <f>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317" t="s">
        <v>118</v>
      </c>
      <c r="AF16" s="191" t="s">
        <v>298</v>
      </c>
      <c r="AG16" s="188" t="s">
        <v>247</v>
      </c>
      <c r="AH16" s="190">
        <v>44408</v>
      </c>
      <c r="AI16" s="560" t="s">
        <v>314</v>
      </c>
      <c r="AJ16" s="207" t="s">
        <v>315</v>
      </c>
      <c r="AK16" s="186" t="s">
        <v>316</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s="3" customFormat="1" ht="75" customHeight="1" x14ac:dyDescent="0.25">
      <c r="B17" s="398"/>
      <c r="C17" s="399"/>
      <c r="D17" s="329"/>
      <c r="E17" s="329"/>
      <c r="F17" s="330"/>
      <c r="G17" s="329"/>
      <c r="H17" s="399"/>
      <c r="I17" s="406"/>
      <c r="J17" s="403"/>
      <c r="K17" s="405"/>
      <c r="L17" s="403"/>
      <c r="M17" s="406"/>
      <c r="N17" s="403"/>
      <c r="O17" s="402"/>
      <c r="P17" s="408"/>
      <c r="Q17" s="321"/>
      <c r="R17" s="324"/>
      <c r="S17" s="318"/>
      <c r="T17" s="318"/>
      <c r="U17" s="312"/>
      <c r="V17" s="318"/>
      <c r="W17" s="318"/>
      <c r="X17" s="318"/>
      <c r="Y17" s="327"/>
      <c r="Z17" s="309"/>
      <c r="AA17" s="312"/>
      <c r="AB17" s="309"/>
      <c r="AC17" s="312"/>
      <c r="AD17" s="315"/>
      <c r="AE17" s="318"/>
      <c r="AF17" s="191" t="s">
        <v>299</v>
      </c>
      <c r="AG17" s="188" t="s">
        <v>263</v>
      </c>
      <c r="AH17" s="190">
        <v>44423</v>
      </c>
      <c r="AI17" s="560" t="s">
        <v>314</v>
      </c>
      <c r="AJ17" s="207" t="s">
        <v>317</v>
      </c>
      <c r="AK17" s="186" t="s">
        <v>316</v>
      </c>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row>
    <row r="18" spans="2:69" s="3" customFormat="1" ht="50.25" customHeight="1" x14ac:dyDescent="0.25">
      <c r="B18" s="398"/>
      <c r="C18" s="399"/>
      <c r="D18" s="329"/>
      <c r="E18" s="329"/>
      <c r="F18" s="330"/>
      <c r="G18" s="329"/>
      <c r="H18" s="399"/>
      <c r="I18" s="406"/>
      <c r="J18" s="403"/>
      <c r="K18" s="405"/>
      <c r="L18" s="403"/>
      <c r="M18" s="406"/>
      <c r="N18" s="403"/>
      <c r="O18" s="402"/>
      <c r="P18" s="409"/>
      <c r="Q18" s="322"/>
      <c r="R18" s="325"/>
      <c r="S18" s="319"/>
      <c r="T18" s="319"/>
      <c r="U18" s="313"/>
      <c r="V18" s="319"/>
      <c r="W18" s="319"/>
      <c r="X18" s="319"/>
      <c r="Y18" s="328"/>
      <c r="Z18" s="310"/>
      <c r="AA18" s="313"/>
      <c r="AB18" s="310"/>
      <c r="AC18" s="313"/>
      <c r="AD18" s="316"/>
      <c r="AE18" s="319"/>
      <c r="AF18" s="203" t="s">
        <v>264</v>
      </c>
      <c r="AG18" s="188" t="s">
        <v>263</v>
      </c>
      <c r="AH18" s="190">
        <v>44454</v>
      </c>
      <c r="AI18" s="560" t="s">
        <v>314</v>
      </c>
      <c r="AJ18" s="207" t="s">
        <v>318</v>
      </c>
      <c r="AK18" s="186" t="s">
        <v>319</v>
      </c>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row>
    <row r="19" spans="2:69" ht="120" customHeight="1" x14ac:dyDescent="0.3">
      <c r="B19" s="398"/>
      <c r="C19" s="399"/>
      <c r="D19" s="329"/>
      <c r="E19" s="329"/>
      <c r="F19" s="330"/>
      <c r="G19" s="329"/>
      <c r="H19" s="399"/>
      <c r="I19" s="406"/>
      <c r="J19" s="403"/>
      <c r="K19" s="405"/>
      <c r="L19" s="403">
        <f>IF(NOT(ISERROR(MATCH(K19,_xlfn.ANCHORARRAY(F30),0))),J32&amp;"Por favor no seleccionar los criterios de impacto",K19)</f>
        <v>0</v>
      </c>
      <c r="M19" s="406"/>
      <c r="N19" s="403"/>
      <c r="O19" s="402"/>
      <c r="P19" s="106">
        <v>2</v>
      </c>
      <c r="Q19" s="204" t="s">
        <v>265</v>
      </c>
      <c r="R19" s="87" t="str">
        <f>IF(OR(S19="Preventivo",S19="Detectivo"),"Probabilidad",IF(S19="Correctivo","Impacto",""))</f>
        <v>Probabilidad</v>
      </c>
      <c r="S19" s="88" t="s">
        <v>15</v>
      </c>
      <c r="T19" s="88" t="s">
        <v>9</v>
      </c>
      <c r="U19" s="89" t="str">
        <f>IF(AND(S19="Preventivo",T19="Automático"),"50%",IF(AND(S19="Preventivo",T19="Manual"),"40%",IF(AND(S19="Detectivo",T19="Automático"),"40%",IF(AND(S19="Detectivo",T19="Manual"),"30%",IF(AND(S19="Correctivo",T19="Automático"),"35%",IF(AND(S19="Correctivo",T19="Manual"),"25%",""))))))</f>
        <v>30%</v>
      </c>
      <c r="V19" s="88" t="s">
        <v>19</v>
      </c>
      <c r="W19" s="88" t="s">
        <v>22</v>
      </c>
      <c r="X19" s="88" t="s">
        <v>110</v>
      </c>
      <c r="Y19" s="90">
        <f>IFERROR(IF(AND(R16="Probabilidad",R19="Probabilidad"),(AA16-(+AA16*U19)),IF(R19="Probabilidad",(J16-(+J16*U19)),IF(R19="Impacto",AA16,""))),"")</f>
        <v>0.252</v>
      </c>
      <c r="Z19" s="91" t="str">
        <f>IFERROR(IF(Y19="","",IF(Y19&lt;=0.2,"Muy Baja",IF(Y19&lt;=0.4,"Baja",IF(Y19&lt;=0.6,"Media",IF(Y19&lt;=0.8,"Alta","Muy Alta"))))),"")</f>
        <v>Baja</v>
      </c>
      <c r="AA19" s="89">
        <f>+Y19</f>
        <v>0.252</v>
      </c>
      <c r="AB19" s="91" t="str">
        <f>IFERROR(IF(AC19="","",IF(AC19&lt;=0.2,"Leve",IF(AC19&lt;=0.4,"Menor",IF(AC19&lt;=0.6,"Moderado",IF(AC19&lt;=0.8,"Mayor","Catastrófico"))))),"")</f>
        <v>Moderado</v>
      </c>
      <c r="AC19" s="89">
        <f>IFERROR(IF(AND(R16="Impacto",R19="Impacto"),(AC16-(+AC16*U19)),IF(R19="Impacto",($N$16-(+$N$16*U19)),IF(R19="Probabilidad",AC16,""))),"")</f>
        <v>0.6</v>
      </c>
      <c r="AD19" s="9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Moderado</v>
      </c>
      <c r="AE19" s="88" t="s">
        <v>118</v>
      </c>
      <c r="AF19" s="191" t="s">
        <v>300</v>
      </c>
      <c r="AG19" s="188" t="s">
        <v>263</v>
      </c>
      <c r="AH19" s="190">
        <v>44409</v>
      </c>
      <c r="AI19" s="560" t="s">
        <v>314</v>
      </c>
      <c r="AJ19" s="207" t="s">
        <v>320</v>
      </c>
      <c r="AK19" s="186" t="s">
        <v>321</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idden="1" x14ac:dyDescent="0.3">
      <c r="B20" s="398"/>
      <c r="C20" s="399"/>
      <c r="D20" s="329"/>
      <c r="E20" s="329"/>
      <c r="F20" s="330"/>
      <c r="G20" s="329"/>
      <c r="H20" s="399"/>
      <c r="I20" s="406"/>
      <c r="J20" s="403"/>
      <c r="K20" s="405"/>
      <c r="L20" s="403">
        <f>IF(NOT(ISERROR(MATCH(K20,_xlfn.ANCHORARRAY(F31),0))),J33&amp;"Por favor no seleccionar los criterios de impacto",K20)</f>
        <v>0</v>
      </c>
      <c r="M20" s="406"/>
      <c r="N20" s="403"/>
      <c r="O20" s="402"/>
      <c r="P20" s="106">
        <v>3</v>
      </c>
      <c r="Q20" s="101"/>
      <c r="R20" s="87" t="str">
        <f>IF(OR(S20="Preventivo",S20="Detectivo"),"Probabilidad",IF(S20="Correctivo","Impacto",""))</f>
        <v/>
      </c>
      <c r="S20" s="88"/>
      <c r="T20" s="88"/>
      <c r="U20" s="89" t="str">
        <f t="shared" si="0"/>
        <v/>
      </c>
      <c r="V20" s="88"/>
      <c r="W20" s="88"/>
      <c r="X20" s="88"/>
      <c r="Y20" s="90" t="str">
        <f>IFERROR(IF(AND(R19="Probabilidad",R20="Probabilidad"),(AA19-(+AA19*U20)),IF(AND(R19="Impacto",R20="Probabilidad"),(AA16-(+AA16*U20)),IF(R20="Impacto",AA19,""))),"")</f>
        <v/>
      </c>
      <c r="Z20" s="91" t="str">
        <f t="shared" ref="Z20:Z77" si="1">IFERROR(IF(Y20="","",IF(Y20&lt;=0.2,"Muy Baja",IF(Y20&lt;=0.4,"Baja",IF(Y20&lt;=0.6,"Media",IF(Y20&lt;=0.8,"Alta","Muy Alta"))))),"")</f>
        <v/>
      </c>
      <c r="AA20" s="89" t="str">
        <f t="shared" ref="AA20:AA23" si="2">+Y20</f>
        <v/>
      </c>
      <c r="AB20" s="91" t="str">
        <f t="shared" ref="AB20:AB77" si="3">IFERROR(IF(AC20="","",IF(AC20&lt;=0.2,"Leve",IF(AC20&lt;=0.4,"Menor",IF(AC20&lt;=0.6,"Moderado",IF(AC20&lt;=0.8,"Mayor","Catastrófico"))))),"")</f>
        <v/>
      </c>
      <c r="AC20" s="89" t="str">
        <f>IFERROR(IF(AND(R19="Impacto",R20="Impacto"),(AC19-(+AC19*U20)),IF(AND(R19="Probabilidad",R20="Impacto"),(AC16-(+AC16*U20)),IF(R20="Probabilidad",AC19,""))),"")</f>
        <v/>
      </c>
      <c r="AD20" s="92" t="str">
        <f t="shared" ref="AD20:AD23" si="4">IFERROR(IF(OR(AND(Z20="Muy Baja",AB20="Leve"),AND(Z20="Muy Baja",AB20="Menor"),AND(Z20="Baja",AB20="Leve")),"Bajo",IF(OR(AND(Z20="Muy baja",AB20="Moderado"),AND(Z20="Baja",AB20="Menor"),AND(Z20="Baja",AB20="Moderado"),AND(Z20="Media",AB20="Leve"),AND(Z20="Media",AB20="Menor"),AND(Z20="Media",AB20="Moderado"),AND(Z20="Alta",AB20="Leve"),AND(Z20="Alta",AB20="Menor")),"Moderado",IF(OR(AND(Z20="Muy Baja",AB20="Mayor"),AND(Z20="Baja",AB20="Mayor"),AND(Z20="Media",AB20="Mayor"),AND(Z20="Alta",AB20="Moderado"),AND(Z20="Alta",AB20="Mayor"),AND(Z20="Muy Alta",AB20="Leve"),AND(Z20="Muy Alta",AB20="Menor"),AND(Z20="Muy Alta",AB20="Moderado"),AND(Z20="Muy Alta",AB20="Mayor")),"Alto",IF(OR(AND(Z20="Muy Baja",AB20="Catastrófico"),AND(Z20="Baja",AB20="Catastrófico"),AND(Z20="Media",AB20="Catastrófico"),AND(Z20="Alta",AB20="Catastrófico"),AND(Z20="Muy Alta",AB20="Catastrófico")),"Extremo","")))),"")</f>
        <v/>
      </c>
      <c r="AE20" s="88"/>
      <c r="AF20" s="191"/>
      <c r="AG20" s="188"/>
      <c r="AH20" s="190"/>
      <c r="AI20" s="96">
        <v>44469</v>
      </c>
      <c r="AJ20" s="207"/>
      <c r="AK20" s="18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idden="1" x14ac:dyDescent="0.3">
      <c r="B21" s="398"/>
      <c r="C21" s="399"/>
      <c r="D21" s="400"/>
      <c r="E21" s="400"/>
      <c r="F21" s="401"/>
      <c r="G21" s="329"/>
      <c r="H21" s="399"/>
      <c r="I21" s="406"/>
      <c r="J21" s="403"/>
      <c r="K21" s="405"/>
      <c r="L21" s="403">
        <f>IF(NOT(ISERROR(MATCH(K21,_xlfn.ANCHORARRAY(F32),0))),J34&amp;"Por favor no seleccionar los criterios de impacto",K21)</f>
        <v>0</v>
      </c>
      <c r="M21" s="406"/>
      <c r="N21" s="403"/>
      <c r="O21" s="402"/>
      <c r="P21" s="106">
        <v>4</v>
      </c>
      <c r="Q21" s="205"/>
      <c r="R21" s="87" t="str">
        <f t="shared" ref="R21:R23" si="5">IF(OR(S21="Preventivo",S21="Detectivo"),"Probabilidad",IF(S21="Correctivo","Impacto",""))</f>
        <v/>
      </c>
      <c r="S21" s="88"/>
      <c r="T21" s="88"/>
      <c r="U21" s="89" t="str">
        <f t="shared" si="0"/>
        <v/>
      </c>
      <c r="V21" s="88"/>
      <c r="W21" s="88"/>
      <c r="X21" s="88"/>
      <c r="Y21" s="90" t="str">
        <f>IFERROR(IF(AND(R20="Probabilidad",R21="Probabilidad"),(AA20-(+AA20*U21)),IF(AND(R20="Impacto",R21="Probabilidad"),(AA19-(+AA19*U21)),IF(R21="Impacto",AA20,""))),"")</f>
        <v/>
      </c>
      <c r="Z21" s="91" t="str">
        <f t="shared" si="1"/>
        <v/>
      </c>
      <c r="AA21" s="89" t="str">
        <f t="shared" si="2"/>
        <v/>
      </c>
      <c r="AB21" s="91" t="str">
        <f t="shared" si="3"/>
        <v/>
      </c>
      <c r="AC21" s="89" t="str">
        <f>IFERROR(IF(AND(R20="Impacto",R21="Impacto"),(AC20-(+AC20*U21)),IF(AND(R20="Probabilidad",R21="Impacto"),(AC19-(+AC19*U21)),IF(R21="Probabilidad",AC20,""))),"")</f>
        <v/>
      </c>
      <c r="AD21" s="92" t="str">
        <f>IFERROR(IF(OR(AND(Z21="Muy Baja",AB21="Leve"),AND(Z21="Muy Baja",AB21="Menor"),AND(Z21="Baja",AB21="Leve")),"Bajo",IF(OR(AND(Z21="Muy baja",AB21="Moderado"),AND(Z21="Baja",AB21="Menor"),AND(Z21="Baja",AB21="Moderado"),AND(Z21="Media",AB21="Leve"),AND(Z21="Media",AB21="Menor"),AND(Z21="Media",AB21="Moderado"),AND(Z21="Alta",AB21="Leve"),AND(Z21="Alta",AB21="Menor")),"Moderado",IF(OR(AND(Z21="Muy Baja",AB21="Mayor"),AND(Z21="Baja",AB21="Mayor"),AND(Z21="Media",AB21="Mayor"),AND(Z21="Alta",AB21="Moderado"),AND(Z21="Alta",AB21="Mayor"),AND(Z21="Muy Alta",AB21="Leve"),AND(Z21="Muy Alta",AB21="Menor"),AND(Z21="Muy Alta",AB21="Moderado"),AND(Z21="Muy Alta",AB21="Mayor")),"Alto",IF(OR(AND(Z21="Muy Baja",AB21="Catastrófico"),AND(Z21="Baja",AB21="Catastrófico"),AND(Z21="Media",AB21="Catastrófico"),AND(Z21="Alta",AB21="Catastrófico"),AND(Z21="Muy Alta",AB21="Catastrófico")),"Extremo","")))),"")</f>
        <v/>
      </c>
      <c r="AE21" s="88"/>
      <c r="AF21" s="191"/>
      <c r="AG21" s="188"/>
      <c r="AH21" s="190"/>
      <c r="AI21" s="96">
        <v>44469</v>
      </c>
      <c r="AJ21" s="207"/>
      <c r="AK21" s="18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idden="1" x14ac:dyDescent="0.3">
      <c r="B22" s="398"/>
      <c r="C22" s="399"/>
      <c r="D22" s="329"/>
      <c r="E22" s="329"/>
      <c r="F22" s="330"/>
      <c r="G22" s="329"/>
      <c r="H22" s="399"/>
      <c r="I22" s="406"/>
      <c r="J22" s="403"/>
      <c r="K22" s="405"/>
      <c r="L22" s="403">
        <f>IF(NOT(ISERROR(MATCH(K22,_xlfn.ANCHORARRAY(F33),0))),J35&amp;"Por favor no seleccionar los criterios de impacto",K22)</f>
        <v>0</v>
      </c>
      <c r="M22" s="406"/>
      <c r="N22" s="403"/>
      <c r="O22" s="402"/>
      <c r="P22" s="106">
        <v>5</v>
      </c>
      <c r="Q22" s="205"/>
      <c r="R22" s="87" t="str">
        <f t="shared" si="5"/>
        <v/>
      </c>
      <c r="S22" s="88"/>
      <c r="T22" s="88"/>
      <c r="U22" s="89" t="str">
        <f t="shared" si="0"/>
        <v/>
      </c>
      <c r="V22" s="88"/>
      <c r="W22" s="88"/>
      <c r="X22" s="88"/>
      <c r="Y22" s="90" t="str">
        <f t="shared" ref="Y22:Y23" si="6">IFERROR(IF(AND(R21="Probabilidad",R22="Probabilidad"),(AA21-(+AA21*U22)),IF(AND(R21="Impacto",R22="Probabilidad"),(AA20-(+AA20*U22)),IF(R22="Impacto",AA21,""))),"")</f>
        <v/>
      </c>
      <c r="Z22" s="91" t="str">
        <f t="shared" si="1"/>
        <v/>
      </c>
      <c r="AA22" s="89" t="str">
        <f t="shared" si="2"/>
        <v/>
      </c>
      <c r="AB22" s="91" t="str">
        <f t="shared" si="3"/>
        <v/>
      </c>
      <c r="AC22" s="89" t="str">
        <f t="shared" ref="AC22:AC23" si="7">IFERROR(IF(AND(R21="Impacto",R22="Impacto"),(AC21-(+AC21*U22)),IF(AND(R21="Probabilidad",R22="Impacto"),(AC20-(+AC20*U22)),IF(R22="Probabilidad",AC21,""))),"")</f>
        <v/>
      </c>
      <c r="AD22" s="92" t="str">
        <f t="shared" si="4"/>
        <v/>
      </c>
      <c r="AE22" s="88"/>
      <c r="AF22" s="191"/>
      <c r="AG22" s="188"/>
      <c r="AH22" s="190"/>
      <c r="AI22" s="96">
        <v>44469</v>
      </c>
      <c r="AJ22" s="207"/>
      <c r="AK22" s="18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idden="1" x14ac:dyDescent="0.3">
      <c r="B23" s="398"/>
      <c r="C23" s="399"/>
      <c r="D23" s="329"/>
      <c r="E23" s="329"/>
      <c r="F23" s="330"/>
      <c r="G23" s="329"/>
      <c r="H23" s="399"/>
      <c r="I23" s="406"/>
      <c r="J23" s="403"/>
      <c r="K23" s="405"/>
      <c r="L23" s="403">
        <f>IF(NOT(ISERROR(MATCH(K23,_xlfn.ANCHORARRAY(F34),0))),J36&amp;"Por favor no seleccionar los criterios de impacto",K23)</f>
        <v>0</v>
      </c>
      <c r="M23" s="406"/>
      <c r="N23" s="403"/>
      <c r="O23" s="402"/>
      <c r="P23" s="106">
        <v>6</v>
      </c>
      <c r="Q23" s="205"/>
      <c r="R23" s="87" t="str">
        <f t="shared" si="5"/>
        <v/>
      </c>
      <c r="S23" s="88"/>
      <c r="T23" s="88"/>
      <c r="U23" s="89" t="str">
        <f t="shared" si="0"/>
        <v/>
      </c>
      <c r="V23" s="88"/>
      <c r="W23" s="88"/>
      <c r="X23" s="88"/>
      <c r="Y23" s="90" t="str">
        <f t="shared" si="6"/>
        <v/>
      </c>
      <c r="Z23" s="91" t="str">
        <f t="shared" si="1"/>
        <v/>
      </c>
      <c r="AA23" s="89" t="str">
        <f t="shared" si="2"/>
        <v/>
      </c>
      <c r="AB23" s="91" t="str">
        <f t="shared" si="3"/>
        <v/>
      </c>
      <c r="AC23" s="89" t="str">
        <f t="shared" si="7"/>
        <v/>
      </c>
      <c r="AD23" s="92" t="str">
        <f t="shared" si="4"/>
        <v/>
      </c>
      <c r="AE23" s="88"/>
      <c r="AF23" s="191"/>
      <c r="AG23" s="188"/>
      <c r="AH23" s="190"/>
      <c r="AI23" s="96">
        <v>44469</v>
      </c>
      <c r="AJ23" s="207"/>
      <c r="AK23" s="18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409.5" x14ac:dyDescent="0.3">
      <c r="B24" s="339">
        <v>2</v>
      </c>
      <c r="C24" s="329" t="s">
        <v>196</v>
      </c>
      <c r="D24" s="329" t="s">
        <v>266</v>
      </c>
      <c r="E24" s="329" t="s">
        <v>267</v>
      </c>
      <c r="F24" s="330" t="s">
        <v>268</v>
      </c>
      <c r="G24" s="329" t="s">
        <v>190</v>
      </c>
      <c r="H24" s="341">
        <v>30</v>
      </c>
      <c r="I24" s="337" t="str">
        <f>IF(H24&lt;=0,"",IF(H24&lt;=2,"Muy Baja",IF(H24&lt;=24,"Baja",IF(H24&lt;=500,"Media",IF(H24&lt;=5000,"Alta","Muy Alta")))))</f>
        <v>Media</v>
      </c>
      <c r="J24" s="336">
        <f>IF(I24="","",IF(I24="Muy Baja",0.2,IF(I24="Baja",0.4,IF(I24="Media",0.6,IF(I24="Alta",0.8,IF(I24="Muy Alta",1,))))))</f>
        <v>0.6</v>
      </c>
      <c r="K24" s="342" t="s">
        <v>137</v>
      </c>
      <c r="L24" s="336" t="str">
        <f>IF(NOT(ISERROR(MATCH(K24,'Tabla Impacto'!$B$222:$B$224,0))),'Tabla Impacto'!$F$224&amp;"Por favor no seleccionar los criterios de impacto(Afectación Económica o presupuestal y Pérdida Reputacional)",K24)</f>
        <v xml:space="preserve">     El riesgo afecta la imagen de de la entidad con efecto publicitario sostenido a nivel de sector administrativo, nivel departamental o municipal</v>
      </c>
      <c r="M24" s="337" t="str">
        <f>IF(OR(L24='Tabla Impacto'!$C$12,L24='Tabla Impacto'!$D$12),"Leve",IF(OR(L24='Tabla Impacto'!$C$13,L24='Tabla Impacto'!$D$13),"Menor",IF(OR(L24='Tabla Impacto'!$C$14,L24='Tabla Impacto'!$D$14),"Moderado",IF(OR(L24='Tabla Impacto'!$C$15,L24='Tabla Impacto'!$D$15),"Mayor",IF(OR(L24='Tabla Impacto'!$C$16,L24='Tabla Impacto'!$D$16),"Catastrófico","")))))</f>
        <v>Mayor</v>
      </c>
      <c r="N24" s="336">
        <f>IF(M24="","",IF(M24="Leve",0.2,IF(M24="Menor",0.4,IF(M24="Moderado",0.6,IF(M24="Mayor",0.8,IF(M24="Catastrófico",1,))))))</f>
        <v>0.8</v>
      </c>
      <c r="O24" s="338" t="str">
        <f>IF(OR(AND(I24="Muy Baja",M24="Leve"),AND(I24="Muy Baja",M24="Menor"),AND(I24="Baja",M24="Leve")),"Bajo",IF(OR(AND(I24="Muy baja",M24="Moderado"),AND(I24="Baja",M24="Menor"),AND(I24="Baja",M24="Moderado"),AND(I24="Media",M24="Leve"),AND(I24="Media",M24="Menor"),AND(I24="Media",M24="Moderado"),AND(I24="Alta",M24="Leve"),AND(I24="Alta",M24="Menor")),"Moderado",IF(OR(AND(I24="Muy Baja",M24="Mayor"),AND(I24="Baja",M24="Mayor"),AND(I24="Media",M24="Mayor"),AND(I24="Alta",M24="Moderado"),AND(I24="Alta",M24="Mayor"),AND(I24="Muy Alta",M24="Leve"),AND(I24="Muy Alta",M24="Menor"),AND(I24="Muy Alta",M24="Moderado"),AND(I24="Muy Alta",M24="Mayor")),"Alto",IF(OR(AND(I24="Muy Baja",M24="Catastrófico"),AND(I24="Baja",M24="Catastrófico"),AND(I24="Media",M24="Catastrófico"),AND(I24="Alta",M24="Catastrófico"),AND(I24="Muy Alta",M24="Catastrófico")),"Extremo",""))))</f>
        <v>Alto</v>
      </c>
      <c r="P24" s="104">
        <v>1</v>
      </c>
      <c r="Q24" s="205" t="s">
        <v>301</v>
      </c>
      <c r="R24" s="87" t="str">
        <f>IF(OR(S24="Preventivo",S24="Detectivo"),"Probabilidad",IF(S24="Correctivo","Impacto",""))</f>
        <v>Probabilidad</v>
      </c>
      <c r="S24" s="88" t="s">
        <v>14</v>
      </c>
      <c r="T24" s="88" t="s">
        <v>9</v>
      </c>
      <c r="U24" s="89" t="str">
        <f>IF(AND(S24="Preventivo",T24="Automático"),"50%",IF(AND(S24="Preventivo",T24="Manual"),"40%",IF(AND(S24="Detectivo",T24="Automático"),"40%",IF(AND(S24="Detectivo",T24="Manual"),"30%",IF(AND(S24="Correctivo",T24="Automático"),"35%",IF(AND(S24="Correctivo",T24="Manual"),"25%",""))))))</f>
        <v>40%</v>
      </c>
      <c r="V24" s="88" t="s">
        <v>19</v>
      </c>
      <c r="W24" s="88" t="s">
        <v>22</v>
      </c>
      <c r="X24" s="88" t="s">
        <v>110</v>
      </c>
      <c r="Y24" s="90">
        <f>IFERROR(IF(R24="Probabilidad",(J24-(+J24*U24)),IF(R24="Impacto",J24,"")),"")</f>
        <v>0.36</v>
      </c>
      <c r="Z24" s="91" t="str">
        <f>IFERROR(IF(Y24="","",IF(Y24&lt;=0.2,"Muy Baja",IF(Y24&lt;=0.4,"Baja",IF(Y24&lt;=0.6,"Media",IF(Y24&lt;=0.8,"Alta","Muy Alta"))))),"")</f>
        <v>Baja</v>
      </c>
      <c r="AA24" s="89">
        <f>+Y24</f>
        <v>0.36</v>
      </c>
      <c r="AB24" s="91" t="str">
        <f>IFERROR(IF(AC24="","",IF(AC24&lt;=0.2,"Leve",IF(AC24&lt;=0.4,"Menor",IF(AC24&lt;=0.6,"Moderado",IF(AC24&lt;=0.8,"Mayor","Catastrófico"))))),"")</f>
        <v>Mayor</v>
      </c>
      <c r="AC24" s="89">
        <f>IFERROR(IF(R24="Impacto",(N24-(+N24*U24)),IF(R24="Probabilidad",N24,"")),"")</f>
        <v>0.8</v>
      </c>
      <c r="AD24" s="92" t="str">
        <f>IFERROR(IF(OR(AND(Z24="Muy Baja",AB24="Leve"),AND(Z24="Muy Baja",AB24="Menor"),AND(Z24="Baja",AB24="Leve")),"Bajo",IF(OR(AND(Z24="Muy baja",AB24="Moderado"),AND(Z24="Baja",AB24="Menor"),AND(Z24="Baja",AB24="Moderado"),AND(Z24="Media",AB24="Leve"),AND(Z24="Media",AB24="Menor"),AND(Z24="Media",AB24="Moderado"),AND(Z24="Alta",AB24="Leve"),AND(Z24="Alta",AB24="Menor")),"Moderado",IF(OR(AND(Z24="Muy Baja",AB24="Mayor"),AND(Z24="Baja",AB24="Mayor"),AND(Z24="Media",AB24="Mayor"),AND(Z24="Alta",AB24="Moderado"),AND(Z24="Alta",AB24="Mayor"),AND(Z24="Muy Alta",AB24="Leve"),AND(Z24="Muy Alta",AB24="Menor"),AND(Z24="Muy Alta",AB24="Moderado"),AND(Z24="Muy Alta",AB24="Mayor")),"Alto",IF(OR(AND(Z24="Muy Baja",AB24="Catastrófico"),AND(Z24="Baja",AB24="Catastrófico"),AND(Z24="Media",AB24="Catastrófico"),AND(Z24="Alta",AB24="Catastrófico"),AND(Z24="Muy Alta",AB24="Catastrófico")),"Extremo","")))),"")</f>
        <v>Alto</v>
      </c>
      <c r="AE24" s="88" t="s">
        <v>118</v>
      </c>
      <c r="AF24" s="191" t="s">
        <v>302</v>
      </c>
      <c r="AG24" s="191" t="s">
        <v>263</v>
      </c>
      <c r="AH24" s="192">
        <v>44408</v>
      </c>
      <c r="AI24" s="560" t="s">
        <v>314</v>
      </c>
      <c r="AJ24" s="207" t="s">
        <v>322</v>
      </c>
      <c r="AK24" s="186" t="s">
        <v>323</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409.5" x14ac:dyDescent="0.3">
      <c r="B25" s="339"/>
      <c r="C25" s="329"/>
      <c r="D25" s="329"/>
      <c r="E25" s="329"/>
      <c r="F25" s="330"/>
      <c r="G25" s="329"/>
      <c r="H25" s="341"/>
      <c r="I25" s="337"/>
      <c r="J25" s="336"/>
      <c r="K25" s="342"/>
      <c r="L25" s="336">
        <f>IF(NOT(ISERROR(MATCH(K25,_xlfn.ANCHORARRAY(F36),0))),J38&amp;"Por favor no seleccionar los criterios de impacto",K25)</f>
        <v>0</v>
      </c>
      <c r="M25" s="337"/>
      <c r="N25" s="336"/>
      <c r="O25" s="338"/>
      <c r="P25" s="104">
        <v>2</v>
      </c>
      <c r="Q25" s="205" t="s">
        <v>269</v>
      </c>
      <c r="R25" s="87" t="str">
        <f>IF(OR(S25="Preventivo",S25="Detectivo"),"Probabilidad",IF(S25="Correctivo","Impacto",""))</f>
        <v>Probabilidad</v>
      </c>
      <c r="S25" s="88" t="s">
        <v>14</v>
      </c>
      <c r="T25" s="88" t="s">
        <v>9</v>
      </c>
      <c r="U25" s="89" t="str">
        <f t="shared" ref="U25:U29" si="8">IF(AND(S25="Preventivo",T25="Automático"),"50%",IF(AND(S25="Preventivo",T25="Manual"),"40%",IF(AND(S25="Detectivo",T25="Automático"),"40%",IF(AND(S25="Detectivo",T25="Manual"),"30%",IF(AND(S25="Correctivo",T25="Automático"),"35%",IF(AND(S25="Correctivo",T25="Manual"),"25%",""))))))</f>
        <v>40%</v>
      </c>
      <c r="V25" s="88" t="s">
        <v>19</v>
      </c>
      <c r="W25" s="88" t="s">
        <v>23</v>
      </c>
      <c r="X25" s="88" t="s">
        <v>110</v>
      </c>
      <c r="Y25" s="90">
        <f>IFERROR(IF(AND(R24="Probabilidad",R25="Probabilidad"),(AA24-(+AA24*U25)),IF(R25="Probabilidad",(J24-(+J24*U25)),IF(R25="Impacto",AA24,""))),"")</f>
        <v>0.216</v>
      </c>
      <c r="Z25" s="91" t="str">
        <f t="shared" si="1"/>
        <v>Baja</v>
      </c>
      <c r="AA25" s="89">
        <f t="shared" ref="AA25:AA29" si="9">+Y25</f>
        <v>0.216</v>
      </c>
      <c r="AB25" s="91" t="str">
        <f t="shared" si="3"/>
        <v>Moderado</v>
      </c>
      <c r="AC25" s="89">
        <f>IFERROR(IF(AND(R24="Impacto",R25="Impacto"),(AC16-(+AC16*U25)),IF(R25="Impacto",($N$24-(+$N$24*U25)),IF(R25="Probabilidad",AC16,""))),"")</f>
        <v>0.6</v>
      </c>
      <c r="AD25" s="92" t="str">
        <f t="shared" ref="AD25:AD26" si="10">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Moderado</v>
      </c>
      <c r="AE25" s="88" t="s">
        <v>118</v>
      </c>
      <c r="AF25" s="191" t="s">
        <v>303</v>
      </c>
      <c r="AG25" s="191" t="s">
        <v>263</v>
      </c>
      <c r="AH25" s="192">
        <v>44408</v>
      </c>
      <c r="AI25" s="560" t="s">
        <v>314</v>
      </c>
      <c r="AJ25" s="207" t="s">
        <v>324</v>
      </c>
      <c r="AK25" s="186" t="s">
        <v>325</v>
      </c>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409.5" x14ac:dyDescent="0.3">
      <c r="B26" s="339"/>
      <c r="C26" s="329"/>
      <c r="D26" s="329"/>
      <c r="E26" s="329"/>
      <c r="F26" s="330"/>
      <c r="G26" s="329"/>
      <c r="H26" s="341"/>
      <c r="I26" s="337"/>
      <c r="J26" s="336"/>
      <c r="K26" s="342"/>
      <c r="L26" s="336">
        <f>IF(NOT(ISERROR(MATCH(K26,_xlfn.ANCHORARRAY(F37),0))),J39&amp;"Por favor no seleccionar los criterios de impacto",K26)</f>
        <v>0</v>
      </c>
      <c r="M26" s="337"/>
      <c r="N26" s="336"/>
      <c r="O26" s="338"/>
      <c r="P26" s="104">
        <v>3</v>
      </c>
      <c r="Q26" s="94" t="s">
        <v>304</v>
      </c>
      <c r="R26" s="87" t="str">
        <f>IF(OR(S26="Preventivo",S26="Detectivo"),"Probabilidad",IF(S26="Correctivo","Impacto",""))</f>
        <v>Probabilidad</v>
      </c>
      <c r="S26" s="88" t="s">
        <v>15</v>
      </c>
      <c r="T26" s="88" t="s">
        <v>9</v>
      </c>
      <c r="U26" s="89" t="str">
        <f t="shared" si="8"/>
        <v>30%</v>
      </c>
      <c r="V26" s="88" t="s">
        <v>19</v>
      </c>
      <c r="W26" s="88" t="s">
        <v>23</v>
      </c>
      <c r="X26" s="88" t="s">
        <v>110</v>
      </c>
      <c r="Y26" s="90">
        <f>IFERROR(IF(AND(R25="Probabilidad",R26="Probabilidad"),(AA25-(+AA25*U26)),IF(AND(R25="Impacto",R26="Probabilidad"),(AA24-(+AA24*U26)),IF(R26="Impacto",AA25,""))),"")</f>
        <v>0.1512</v>
      </c>
      <c r="Z26" s="91" t="str">
        <f t="shared" si="1"/>
        <v>Muy Baja</v>
      </c>
      <c r="AA26" s="89">
        <f t="shared" si="9"/>
        <v>0.1512</v>
      </c>
      <c r="AB26" s="91" t="str">
        <f t="shared" si="3"/>
        <v>Moderado</v>
      </c>
      <c r="AC26" s="89">
        <f>IFERROR(IF(AND(R25="Impacto",R26="Impacto"),(AC25-(+AC25*U26)),IF(AND(R25="Probabilidad",R26="Impacto"),(AC24-(+AC24*U26)),IF(R26="Probabilidad",AC25,""))),"")</f>
        <v>0.6</v>
      </c>
      <c r="AD26" s="92" t="str">
        <f t="shared" si="10"/>
        <v>Moderado</v>
      </c>
      <c r="AE26" s="88" t="s">
        <v>118</v>
      </c>
      <c r="AF26" s="191" t="s">
        <v>272</v>
      </c>
      <c r="AG26" s="191" t="s">
        <v>263</v>
      </c>
      <c r="AH26" s="192">
        <v>44423</v>
      </c>
      <c r="AI26" s="560" t="s">
        <v>314</v>
      </c>
      <c r="AJ26" s="207" t="s">
        <v>326</v>
      </c>
      <c r="AK26" s="186" t="s">
        <v>325</v>
      </c>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409.5" x14ac:dyDescent="0.3">
      <c r="B27" s="339"/>
      <c r="C27" s="329"/>
      <c r="D27" s="329"/>
      <c r="E27" s="329"/>
      <c r="F27" s="330"/>
      <c r="G27" s="329"/>
      <c r="H27" s="341"/>
      <c r="I27" s="337"/>
      <c r="J27" s="336"/>
      <c r="K27" s="342"/>
      <c r="L27" s="336">
        <f>IF(NOT(ISERROR(MATCH(K27,_xlfn.ANCHORARRAY(F38),0))),J40&amp;"Por favor no seleccionar los criterios de impacto",K27)</f>
        <v>0</v>
      </c>
      <c r="M27" s="337"/>
      <c r="N27" s="336"/>
      <c r="O27" s="338"/>
      <c r="P27" s="104">
        <v>4</v>
      </c>
      <c r="Q27" s="205" t="s">
        <v>270</v>
      </c>
      <c r="R27" s="87" t="str">
        <f t="shared" ref="R27:R29" si="11">IF(OR(S27="Preventivo",S27="Detectivo"),"Probabilidad",IF(S27="Correctivo","Impacto",""))</f>
        <v>Probabilidad</v>
      </c>
      <c r="S27" s="88" t="s">
        <v>14</v>
      </c>
      <c r="T27" s="88" t="s">
        <v>9</v>
      </c>
      <c r="U27" s="89" t="str">
        <f t="shared" si="8"/>
        <v>40%</v>
      </c>
      <c r="V27" s="88" t="s">
        <v>19</v>
      </c>
      <c r="W27" s="88" t="s">
        <v>22</v>
      </c>
      <c r="X27" s="88" t="s">
        <v>110</v>
      </c>
      <c r="Y27" s="90">
        <f t="shared" ref="Y27:Y29" si="12">IFERROR(IF(AND(R26="Probabilidad",R27="Probabilidad"),(AA26-(+AA26*U27)),IF(AND(R26="Impacto",R27="Probabilidad"),(AA25-(+AA25*U27)),IF(R27="Impacto",AA26,""))),"")</f>
        <v>9.0719999999999995E-2</v>
      </c>
      <c r="Z27" s="91" t="str">
        <f t="shared" si="1"/>
        <v>Muy Baja</v>
      </c>
      <c r="AA27" s="89">
        <f t="shared" si="9"/>
        <v>9.0719999999999995E-2</v>
      </c>
      <c r="AB27" s="91" t="str">
        <f t="shared" si="3"/>
        <v>Moderado</v>
      </c>
      <c r="AC27" s="89">
        <f t="shared" ref="AC27:AC29" si="13">IFERROR(IF(AND(R26="Impacto",R27="Impacto"),(AC26-(+AC26*U27)),IF(AND(R26="Probabilidad",R27="Impacto"),(AC25-(+AC25*U27)),IF(R27="Probabilidad",AC26,""))),"")</f>
        <v>0.6</v>
      </c>
      <c r="AD27" s="92" t="str">
        <f>IFERROR(IF(OR(AND(Z27="Muy Baja",AB27="Leve"),AND(Z27="Muy Baja",AB27="Menor"),AND(Z27="Baja",AB27="Leve")),"Bajo",IF(OR(AND(Z27="Muy baja",AB27="Moderado"),AND(Z27="Baja",AB27="Menor"),AND(Z27="Baja",AB27="Moderado"),AND(Z27="Media",AB27="Leve"),AND(Z27="Media",AB27="Menor"),AND(Z27="Media",AB27="Moderado"),AND(Z27="Alta",AB27="Leve"),AND(Z27="Alta",AB27="Menor")),"Moderado",IF(OR(AND(Z27="Muy Baja",AB27="Mayor"),AND(Z27="Baja",AB27="Mayor"),AND(Z27="Media",AB27="Mayor"),AND(Z27="Alta",AB27="Moderado"),AND(Z27="Alta",AB27="Mayor"),AND(Z27="Muy Alta",AB27="Leve"),AND(Z27="Muy Alta",AB27="Menor"),AND(Z27="Muy Alta",AB27="Moderado"),AND(Z27="Muy Alta",AB27="Mayor")),"Alto",IF(OR(AND(Z27="Muy Baja",AB27="Catastrófico"),AND(Z27="Baja",AB27="Catastrófico"),AND(Z27="Media",AB27="Catastrófico"),AND(Z27="Alta",AB27="Catastrófico"),AND(Z27="Muy Alta",AB27="Catastrófico")),"Extremo","")))),"")</f>
        <v>Moderado</v>
      </c>
      <c r="AE27" s="88" t="s">
        <v>118</v>
      </c>
      <c r="AF27" s="191" t="s">
        <v>273</v>
      </c>
      <c r="AG27" s="191" t="s">
        <v>263</v>
      </c>
      <c r="AH27" s="192">
        <v>44408</v>
      </c>
      <c r="AI27" s="560" t="s">
        <v>314</v>
      </c>
      <c r="AJ27" s="207" t="s">
        <v>327</v>
      </c>
      <c r="AK27" s="186" t="s">
        <v>319</v>
      </c>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409.5" x14ac:dyDescent="0.3">
      <c r="B28" s="339"/>
      <c r="C28" s="329"/>
      <c r="D28" s="329"/>
      <c r="E28" s="329"/>
      <c r="F28" s="330"/>
      <c r="G28" s="329"/>
      <c r="H28" s="341"/>
      <c r="I28" s="337"/>
      <c r="J28" s="336"/>
      <c r="K28" s="342"/>
      <c r="L28" s="336">
        <f>IF(NOT(ISERROR(MATCH(K28,_xlfn.ANCHORARRAY(F39),0))),J41&amp;"Por favor no seleccionar los criterios de impacto",K28)</f>
        <v>0</v>
      </c>
      <c r="M28" s="337"/>
      <c r="N28" s="336"/>
      <c r="O28" s="338"/>
      <c r="P28" s="104">
        <v>5</v>
      </c>
      <c r="Q28" s="205" t="s">
        <v>271</v>
      </c>
      <c r="R28" s="87" t="str">
        <f t="shared" si="11"/>
        <v>Probabilidad</v>
      </c>
      <c r="S28" s="88" t="s">
        <v>14</v>
      </c>
      <c r="T28" s="88" t="s">
        <v>9</v>
      </c>
      <c r="U28" s="89" t="str">
        <f t="shared" si="8"/>
        <v>40%</v>
      </c>
      <c r="V28" s="88" t="s">
        <v>19</v>
      </c>
      <c r="W28" s="88" t="s">
        <v>22</v>
      </c>
      <c r="X28" s="88" t="s">
        <v>110</v>
      </c>
      <c r="Y28" s="90">
        <f t="shared" si="12"/>
        <v>5.4431999999999994E-2</v>
      </c>
      <c r="Z28" s="91" t="str">
        <f t="shared" si="1"/>
        <v>Muy Baja</v>
      </c>
      <c r="AA28" s="89">
        <f t="shared" si="9"/>
        <v>5.4431999999999994E-2</v>
      </c>
      <c r="AB28" s="91" t="str">
        <f t="shared" si="3"/>
        <v>Moderado</v>
      </c>
      <c r="AC28" s="89">
        <f t="shared" si="13"/>
        <v>0.6</v>
      </c>
      <c r="AD28" s="92" t="str">
        <f t="shared" ref="AD28:AD29" si="14">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88" t="s">
        <v>118</v>
      </c>
      <c r="AF28" s="191" t="s">
        <v>305</v>
      </c>
      <c r="AG28" s="191" t="s">
        <v>263</v>
      </c>
      <c r="AH28" s="192">
        <v>44423</v>
      </c>
      <c r="AI28" s="560" t="s">
        <v>314</v>
      </c>
      <c r="AJ28" s="207" t="s">
        <v>328</v>
      </c>
      <c r="AK28" s="186" t="s">
        <v>325</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idden="1" x14ac:dyDescent="0.3">
      <c r="B29" s="339"/>
      <c r="C29" s="329"/>
      <c r="D29" s="329"/>
      <c r="E29" s="329"/>
      <c r="F29" s="330"/>
      <c r="G29" s="329"/>
      <c r="H29" s="341"/>
      <c r="I29" s="337"/>
      <c r="J29" s="336"/>
      <c r="K29" s="342"/>
      <c r="L29" s="336">
        <f>IF(NOT(ISERROR(MATCH(K29,_xlfn.ANCHORARRAY(F40),0))),J42&amp;"Por favor no seleccionar los criterios de impacto",K29)</f>
        <v>0</v>
      </c>
      <c r="M29" s="337"/>
      <c r="N29" s="336"/>
      <c r="O29" s="338"/>
      <c r="P29" s="104">
        <v>6</v>
      </c>
      <c r="Q29" s="205"/>
      <c r="R29" s="87" t="str">
        <f t="shared" si="11"/>
        <v/>
      </c>
      <c r="S29" s="88"/>
      <c r="T29" s="88"/>
      <c r="U29" s="89" t="str">
        <f t="shared" si="8"/>
        <v/>
      </c>
      <c r="V29" s="88"/>
      <c r="W29" s="88"/>
      <c r="X29" s="88"/>
      <c r="Y29" s="90" t="str">
        <f t="shared" si="12"/>
        <v/>
      </c>
      <c r="Z29" s="91" t="str">
        <f t="shared" si="1"/>
        <v/>
      </c>
      <c r="AA29" s="89" t="str">
        <f t="shared" si="9"/>
        <v/>
      </c>
      <c r="AB29" s="91" t="str">
        <f t="shared" si="3"/>
        <v/>
      </c>
      <c r="AC29" s="89" t="str">
        <f t="shared" si="13"/>
        <v/>
      </c>
      <c r="AD29" s="92" t="str">
        <f t="shared" si="14"/>
        <v/>
      </c>
      <c r="AE29" s="88"/>
      <c r="AF29" s="191"/>
      <c r="AG29" s="191"/>
      <c r="AH29" s="192"/>
      <c r="AI29" s="96">
        <v>44469</v>
      </c>
      <c r="AJ29" s="207"/>
      <c r="AK29" s="18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165.75" customHeight="1" x14ac:dyDescent="0.3">
      <c r="B30" s="339">
        <v>3</v>
      </c>
      <c r="C30" s="329" t="s">
        <v>196</v>
      </c>
      <c r="D30" s="329" t="s">
        <v>248</v>
      </c>
      <c r="E30" s="329" t="s">
        <v>274</v>
      </c>
      <c r="F30" s="330" t="s">
        <v>275</v>
      </c>
      <c r="G30" s="329" t="s">
        <v>189</v>
      </c>
      <c r="H30" s="341">
        <v>80</v>
      </c>
      <c r="I30" s="337" t="str">
        <f>IF(H30&lt;=0,"",IF(H30&lt;=2,"Muy Baja",IF(H30&lt;=24,"Baja",IF(H30&lt;=500,"Media",IF(H30&lt;=5000,"Alta","Muy Alta")))))</f>
        <v>Media</v>
      </c>
      <c r="J30" s="336">
        <f>IF(I30="","",IF(I30="Muy Baja",0.2,IF(I30="Baja",0.4,IF(I30="Media",0.6,IF(I30="Alta",0.8,IF(I30="Muy Alta",1,))))))</f>
        <v>0.6</v>
      </c>
      <c r="K30" s="342" t="s">
        <v>135</v>
      </c>
      <c r="L30" s="336" t="str">
        <f>IF(NOT(ISERROR(MATCH(K30,'Tabla Impacto'!$B$222:$B$224,0))),'Tabla Impacto'!$F$224&amp;"Por favor no seleccionar los criterios de impacto(Afectación Económica o presupuestal y Pérdida Reputacional)",K30)</f>
        <v xml:space="preserve">     El riesgo afecta la imagen de la entidad internamente, de conocimiento general, nivel interno, de junta dircetiva y accionistas y/o de provedores</v>
      </c>
      <c r="M30" s="337" t="str">
        <f>IF(OR(L30='Tabla Impacto'!$C$12,L30='Tabla Impacto'!$D$12),"Leve",IF(OR(L30='Tabla Impacto'!$C$13,L30='Tabla Impacto'!$D$13),"Menor",IF(OR(L30='Tabla Impacto'!$C$14,L30='Tabla Impacto'!$D$14),"Moderado",IF(OR(L30='Tabla Impacto'!$C$15,L30='Tabla Impacto'!$D$15),"Mayor",IF(OR(L30='Tabla Impacto'!$C$16,L30='Tabla Impacto'!$D$16),"Catastrófico","")))))</f>
        <v>Menor</v>
      </c>
      <c r="N30" s="336">
        <f>IF(M30="","",IF(M30="Leve",0.2,IF(M30="Menor",0.4,IF(M30="Moderado",0.6,IF(M30="Mayor",0.8,IF(M30="Catastrófico",1,))))))</f>
        <v>0.4</v>
      </c>
      <c r="O30" s="338" t="str">
        <f>IF(OR(AND(I30="Muy Baja",M30="Leve"),AND(I30="Muy Baja",M30="Menor"),AND(I30="Baja",M30="Leve")),"Bajo",IF(OR(AND(I30="Muy baja",M30="Moderado"),AND(I30="Baja",M30="Menor"),AND(I30="Baja",M30="Moderado"),AND(I30="Media",M30="Leve"),AND(I30="Media",M30="Menor"),AND(I30="Media",M30="Moderado"),AND(I30="Alta",M30="Leve"),AND(I30="Alta",M30="Menor")),"Moderado",IF(OR(AND(I30="Muy Baja",M30="Mayor"),AND(I30="Baja",M30="Mayor"),AND(I30="Media",M30="Mayor"),AND(I30="Alta",M30="Moderado"),AND(I30="Alta",M30="Mayor"),AND(I30="Muy Alta",M30="Leve"),AND(I30="Muy Alta",M30="Menor"),AND(I30="Muy Alta",M30="Moderado"),AND(I30="Muy Alta",M30="Mayor")),"Alto",IF(OR(AND(I30="Muy Baja",M30="Catastrófico"),AND(I30="Baja",M30="Catastrófico"),AND(I30="Media",M30="Catastrófico"),AND(I30="Alta",M30="Catastrófico"),AND(I30="Muy Alta",M30="Catastrófico")),"Extremo",""))))</f>
        <v>Moderado</v>
      </c>
      <c r="P30" s="104">
        <v>1</v>
      </c>
      <c r="Q30" s="205" t="s">
        <v>306</v>
      </c>
      <c r="R30" s="87" t="str">
        <f>IF(OR(S30="Preventivo",S30="Detectivo"),"Probabilidad",IF(S30="Correctivo","Impacto",""))</f>
        <v>Probabilidad</v>
      </c>
      <c r="S30" s="88" t="s">
        <v>14</v>
      </c>
      <c r="T30" s="88" t="s">
        <v>9</v>
      </c>
      <c r="U30" s="89" t="str">
        <f>IF(AND(S30="Preventivo",T30="Automático"),"50%",IF(AND(S30="Preventivo",T30="Manual"),"40%",IF(AND(S30="Detectivo",T30="Automático"),"40%",IF(AND(S30="Detectivo",T30="Manual"),"30%",IF(AND(S30="Correctivo",T30="Automático"),"35%",IF(AND(S30="Correctivo",T30="Manual"),"25%",""))))))</f>
        <v>40%</v>
      </c>
      <c r="V30" s="88" t="s">
        <v>19</v>
      </c>
      <c r="W30" s="88" t="s">
        <v>22</v>
      </c>
      <c r="X30" s="88" t="s">
        <v>110</v>
      </c>
      <c r="Y30" s="90">
        <f>IFERROR(IF(R30="Probabilidad",(J30-(+J30*U30)),IF(R30="Impacto",J30,"")),"")</f>
        <v>0.36</v>
      </c>
      <c r="Z30" s="91" t="str">
        <f>IFERROR(IF(Y30="","",IF(Y30&lt;=0.2,"Muy Baja",IF(Y30&lt;=0.4,"Baja",IF(Y30&lt;=0.6,"Media",IF(Y30&lt;=0.8,"Alta","Muy Alta"))))),"")</f>
        <v>Baja</v>
      </c>
      <c r="AA30" s="89">
        <f>+Y30</f>
        <v>0.36</v>
      </c>
      <c r="AB30" s="91" t="str">
        <f>IFERROR(IF(AC30="","",IF(AC30&lt;=0.2,"Leve",IF(AC30&lt;=0.4,"Menor",IF(AC30&lt;=0.6,"Moderado",IF(AC30&lt;=0.8,"Mayor","Catastrófico"))))),"")</f>
        <v>Menor</v>
      </c>
      <c r="AC30" s="89">
        <f>IFERROR(IF(R30="Impacto",(N30-(+N30*U30)),IF(R30="Probabilidad",N30,"")),"")</f>
        <v>0.4</v>
      </c>
      <c r="AD30" s="92" t="str">
        <f>IFERROR(IF(OR(AND(Z30="Muy Baja",AB30="Leve"),AND(Z30="Muy Baja",AB30="Menor"),AND(Z30="Baja",AB30="Leve")),"Bajo",IF(OR(AND(Z30="Muy baja",AB30="Moderado"),AND(Z30="Baja",AB30="Menor"),AND(Z30="Baja",AB30="Moderado"),AND(Z30="Media",AB30="Leve"),AND(Z30="Media",AB30="Menor"),AND(Z30="Media",AB30="Moderado"),AND(Z30="Alta",AB30="Leve"),AND(Z30="Alta",AB30="Menor")),"Moderado",IF(OR(AND(Z30="Muy Baja",AB30="Mayor"),AND(Z30="Baja",AB30="Mayor"),AND(Z30="Media",AB30="Mayor"),AND(Z30="Alta",AB30="Moderado"),AND(Z30="Alta",AB30="Mayor"),AND(Z30="Muy Alta",AB30="Leve"),AND(Z30="Muy Alta",AB30="Menor"),AND(Z30="Muy Alta",AB30="Moderado"),AND(Z30="Muy Alta",AB30="Mayor")),"Alto",IF(OR(AND(Z30="Muy Baja",AB30="Catastrófico"),AND(Z30="Baja",AB30="Catastrófico"),AND(Z30="Media",AB30="Catastrófico"),AND(Z30="Alta",AB30="Catastrófico"),AND(Z30="Muy Alta",AB30="Catastrófico")),"Extremo","")))),"")</f>
        <v>Moderado</v>
      </c>
      <c r="AE30" s="88" t="s">
        <v>118</v>
      </c>
      <c r="AF30" s="191" t="s">
        <v>307</v>
      </c>
      <c r="AG30" s="191" t="s">
        <v>263</v>
      </c>
      <c r="AH30" s="192">
        <v>44408</v>
      </c>
      <c r="AI30" s="560" t="s">
        <v>314</v>
      </c>
      <c r="AJ30" s="207" t="s">
        <v>329</v>
      </c>
      <c r="AK30" s="186" t="s">
        <v>316</v>
      </c>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39.75" hidden="1" customHeight="1" x14ac:dyDescent="0.3">
      <c r="B31" s="339"/>
      <c r="C31" s="329"/>
      <c r="D31" s="329"/>
      <c r="E31" s="329"/>
      <c r="F31" s="330"/>
      <c r="G31" s="329"/>
      <c r="H31" s="341"/>
      <c r="I31" s="337"/>
      <c r="J31" s="336"/>
      <c r="K31" s="342"/>
      <c r="L31" s="336">
        <f t="shared" ref="L31:L35" si="15">IF(NOT(ISERROR(MATCH(K31,_xlfn.ANCHORARRAY(F42),0))),J44&amp;"Por favor no seleccionar los criterios de impacto",K31)</f>
        <v>0</v>
      </c>
      <c r="M31" s="337"/>
      <c r="N31" s="336"/>
      <c r="O31" s="338"/>
      <c r="P31" s="104">
        <v>2</v>
      </c>
      <c r="Q31" s="205"/>
      <c r="R31" s="87" t="str">
        <f>IF(OR(S31="Preventivo",S31="Detectivo"),"Probabilidad",IF(S31="Correctivo","Impacto",""))</f>
        <v>Probabilidad</v>
      </c>
      <c r="S31" s="88" t="s">
        <v>14</v>
      </c>
      <c r="T31" s="88" t="s">
        <v>9</v>
      </c>
      <c r="U31" s="89" t="str">
        <f t="shared" ref="U31:U35" si="16">IF(AND(S31="Preventivo",T31="Automático"),"50%",IF(AND(S31="Preventivo",T31="Manual"),"40%",IF(AND(S31="Detectivo",T31="Automático"),"40%",IF(AND(S31="Detectivo",T31="Manual"),"30%",IF(AND(S31="Correctivo",T31="Automático"),"35%",IF(AND(S31="Correctivo",T31="Manual"),"25%",""))))))</f>
        <v>40%</v>
      </c>
      <c r="V31" s="88" t="s">
        <v>19</v>
      </c>
      <c r="W31" s="88" t="s">
        <v>22</v>
      </c>
      <c r="X31" s="88" t="s">
        <v>110</v>
      </c>
      <c r="Y31" s="95">
        <f>IFERROR(IF(AND(R30="Probabilidad",R31="Probabilidad"),(AA30-(+AA30*U31)),IF(R31="Probabilidad",(J30-(+J30*U31)),IF(R31="Impacto",AA30,""))),"")</f>
        <v>0.216</v>
      </c>
      <c r="Z31" s="91" t="str">
        <f t="shared" si="1"/>
        <v>Baja</v>
      </c>
      <c r="AA31" s="89">
        <f t="shared" ref="AA31:AA35" si="17">+Y31</f>
        <v>0.216</v>
      </c>
      <c r="AB31" s="91" t="str">
        <f t="shared" si="3"/>
        <v>Mayor</v>
      </c>
      <c r="AC31" s="89">
        <f>IFERROR(IF(AND(R30="Impacto",R31="Impacto"),(AC24-(+AC24*U31)),IF(R31="Impacto",($N$30-(+$N$30*U31)),IF(R31="Probabilidad",AC24,""))),"")</f>
        <v>0.8</v>
      </c>
      <c r="AD31" s="92" t="str">
        <f t="shared" ref="AD31:AD32" si="18">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Alto</v>
      </c>
      <c r="AE31" s="88" t="s">
        <v>118</v>
      </c>
      <c r="AF31" s="191"/>
      <c r="AG31" s="191"/>
      <c r="AH31" s="192"/>
      <c r="AI31" s="96">
        <v>44469</v>
      </c>
      <c r="AJ31" s="207"/>
      <c r="AK31" s="18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39.75" hidden="1" customHeight="1" x14ac:dyDescent="0.3">
      <c r="B32" s="339"/>
      <c r="C32" s="329"/>
      <c r="D32" s="329"/>
      <c r="E32" s="329"/>
      <c r="F32" s="330"/>
      <c r="G32" s="329"/>
      <c r="H32" s="341"/>
      <c r="I32" s="337"/>
      <c r="J32" s="336"/>
      <c r="K32" s="342"/>
      <c r="L32" s="336">
        <f t="shared" si="15"/>
        <v>0</v>
      </c>
      <c r="M32" s="337"/>
      <c r="N32" s="336"/>
      <c r="O32" s="338"/>
      <c r="P32" s="104">
        <v>3</v>
      </c>
      <c r="Q32" s="94"/>
      <c r="R32" s="87" t="str">
        <f>IF(OR(S32="Preventivo",S32="Detectivo"),"Probabilidad",IF(S32="Correctivo","Impacto",""))</f>
        <v>Probabilidad</v>
      </c>
      <c r="S32" s="88" t="s">
        <v>15</v>
      </c>
      <c r="T32" s="88" t="s">
        <v>9</v>
      </c>
      <c r="U32" s="89" t="str">
        <f t="shared" si="16"/>
        <v>30%</v>
      </c>
      <c r="V32" s="88" t="s">
        <v>19</v>
      </c>
      <c r="W32" s="88" t="s">
        <v>22</v>
      </c>
      <c r="X32" s="88" t="s">
        <v>110</v>
      </c>
      <c r="Y32" s="90">
        <f>IFERROR(IF(AND(R31="Probabilidad",R32="Probabilidad"),(AA31-(+AA31*U32)),IF(AND(R31="Impacto",R32="Probabilidad"),(AA30-(+AA30*U32)),IF(R32="Impacto",AA31,""))),"")</f>
        <v>0.1512</v>
      </c>
      <c r="Z32" s="91" t="str">
        <f t="shared" si="1"/>
        <v>Muy Baja</v>
      </c>
      <c r="AA32" s="89">
        <f t="shared" si="17"/>
        <v>0.1512</v>
      </c>
      <c r="AB32" s="91" t="str">
        <f t="shared" si="3"/>
        <v>Mayor</v>
      </c>
      <c r="AC32" s="89">
        <f>IFERROR(IF(AND(R31="Impacto",R32="Impacto"),(AC31-(+AC31*U32)),IF(AND(R31="Probabilidad",R32="Impacto"),(AC30-(+AC30*U32)),IF(R32="Probabilidad",AC31,""))),"")</f>
        <v>0.8</v>
      </c>
      <c r="AD32" s="92" t="str">
        <f t="shared" si="18"/>
        <v>Alto</v>
      </c>
      <c r="AE32" s="88"/>
      <c r="AF32" s="191"/>
      <c r="AG32" s="191"/>
      <c r="AH32" s="192"/>
      <c r="AI32" s="96">
        <v>44469</v>
      </c>
      <c r="AJ32" s="207"/>
      <c r="AK32" s="18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39.75" hidden="1" customHeight="1" x14ac:dyDescent="0.3">
      <c r="B33" s="339"/>
      <c r="C33" s="329"/>
      <c r="D33" s="329"/>
      <c r="E33" s="329"/>
      <c r="F33" s="330"/>
      <c r="G33" s="329"/>
      <c r="H33" s="341"/>
      <c r="I33" s="337"/>
      <c r="J33" s="336"/>
      <c r="K33" s="342"/>
      <c r="L33" s="336">
        <f t="shared" si="15"/>
        <v>0</v>
      </c>
      <c r="M33" s="337"/>
      <c r="N33" s="336"/>
      <c r="O33" s="338"/>
      <c r="P33" s="104">
        <v>4</v>
      </c>
      <c r="Q33" s="205"/>
      <c r="R33" s="87" t="str">
        <f t="shared" ref="R33:R35" si="19">IF(OR(S33="Preventivo",S33="Detectivo"),"Probabilidad",IF(S33="Correctivo","Impacto",""))</f>
        <v>Probabilidad</v>
      </c>
      <c r="S33" s="88" t="s">
        <v>14</v>
      </c>
      <c r="T33" s="88" t="s">
        <v>9</v>
      </c>
      <c r="U33" s="89" t="str">
        <f t="shared" si="16"/>
        <v>40%</v>
      </c>
      <c r="V33" s="88" t="s">
        <v>19</v>
      </c>
      <c r="W33" s="88" t="s">
        <v>22</v>
      </c>
      <c r="X33" s="88" t="s">
        <v>110</v>
      </c>
      <c r="Y33" s="90">
        <f t="shared" ref="Y33:Y35" si="20">IFERROR(IF(AND(R32="Probabilidad",R33="Probabilidad"),(AA32-(+AA32*U33)),IF(AND(R32="Impacto",R33="Probabilidad"),(AA31-(+AA31*U33)),IF(R33="Impacto",AA32,""))),"")</f>
        <v>9.0719999999999995E-2</v>
      </c>
      <c r="Z33" s="91" t="str">
        <f t="shared" si="1"/>
        <v>Muy Baja</v>
      </c>
      <c r="AA33" s="89">
        <f t="shared" si="17"/>
        <v>9.0719999999999995E-2</v>
      </c>
      <c r="AB33" s="91" t="str">
        <f t="shared" si="3"/>
        <v>Mayor</v>
      </c>
      <c r="AC33" s="89">
        <f t="shared" ref="AC33:AC35" si="21">IFERROR(IF(AND(R32="Impacto",R33="Impacto"),(AC32-(+AC32*U33)),IF(AND(R32="Probabilidad",R33="Impacto"),(AC31-(+AC31*U33)),IF(R33="Probabilidad",AC32,""))),"")</f>
        <v>0.8</v>
      </c>
      <c r="AD33" s="92" t="str">
        <f>IFERROR(IF(OR(AND(Z33="Muy Baja",AB33="Leve"),AND(Z33="Muy Baja",AB33="Menor"),AND(Z33="Baja",AB33="Leve")),"Bajo",IF(OR(AND(Z33="Muy baja",AB33="Moderado"),AND(Z33="Baja",AB33="Menor"),AND(Z33="Baja",AB33="Moderado"),AND(Z33="Media",AB33="Leve"),AND(Z33="Media",AB33="Menor"),AND(Z33="Media",AB33="Moderado"),AND(Z33="Alta",AB33="Leve"),AND(Z33="Alta",AB33="Menor")),"Moderado",IF(OR(AND(Z33="Muy Baja",AB33="Mayor"),AND(Z33="Baja",AB33="Mayor"),AND(Z33="Media",AB33="Mayor"),AND(Z33="Alta",AB33="Moderado"),AND(Z33="Alta",AB33="Mayor"),AND(Z33="Muy Alta",AB33="Leve"),AND(Z33="Muy Alta",AB33="Menor"),AND(Z33="Muy Alta",AB33="Moderado"),AND(Z33="Muy Alta",AB33="Mayor")),"Alto",IF(OR(AND(Z33="Muy Baja",AB33="Catastrófico"),AND(Z33="Baja",AB33="Catastrófico"),AND(Z33="Media",AB33="Catastrófico"),AND(Z33="Alta",AB33="Catastrófico"),AND(Z33="Muy Alta",AB33="Catastrófico")),"Extremo","")))),"")</f>
        <v>Alto</v>
      </c>
      <c r="AE33" s="88" t="s">
        <v>31</v>
      </c>
      <c r="AF33" s="191"/>
      <c r="AG33" s="191"/>
      <c r="AH33" s="192"/>
      <c r="AI33" s="96">
        <v>44469</v>
      </c>
      <c r="AJ33" s="207"/>
      <c r="AK33" s="18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39.75" hidden="1" customHeight="1" x14ac:dyDescent="0.3">
      <c r="B34" s="339"/>
      <c r="C34" s="329"/>
      <c r="D34" s="329"/>
      <c r="E34" s="329"/>
      <c r="F34" s="330"/>
      <c r="G34" s="329"/>
      <c r="H34" s="341"/>
      <c r="I34" s="337"/>
      <c r="J34" s="336"/>
      <c r="K34" s="342"/>
      <c r="L34" s="336">
        <f t="shared" si="15"/>
        <v>0</v>
      </c>
      <c r="M34" s="337"/>
      <c r="N34" s="336"/>
      <c r="O34" s="338"/>
      <c r="P34" s="104">
        <v>5</v>
      </c>
      <c r="Q34" s="205"/>
      <c r="R34" s="87" t="str">
        <f t="shared" si="19"/>
        <v>Impacto</v>
      </c>
      <c r="S34" s="88" t="s">
        <v>16</v>
      </c>
      <c r="T34" s="88" t="s">
        <v>9</v>
      </c>
      <c r="U34" s="89" t="str">
        <f t="shared" si="16"/>
        <v>25%</v>
      </c>
      <c r="V34" s="88" t="s">
        <v>20</v>
      </c>
      <c r="W34" s="88" t="s">
        <v>22</v>
      </c>
      <c r="X34" s="88" t="s">
        <v>110</v>
      </c>
      <c r="Y34" s="90">
        <f t="shared" si="20"/>
        <v>9.0719999999999995E-2</v>
      </c>
      <c r="Z34" s="91" t="str">
        <f t="shared" si="1"/>
        <v>Muy Baja</v>
      </c>
      <c r="AA34" s="89">
        <f t="shared" si="17"/>
        <v>9.0719999999999995E-2</v>
      </c>
      <c r="AB34" s="91" t="str">
        <f t="shared" si="3"/>
        <v>Moderado</v>
      </c>
      <c r="AC34" s="89">
        <f t="shared" si="21"/>
        <v>0.60000000000000009</v>
      </c>
      <c r="AD34" s="92" t="str">
        <f t="shared" ref="AD34:AD35" si="22">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Moderado</v>
      </c>
      <c r="AE34" s="88" t="s">
        <v>118</v>
      </c>
      <c r="AF34" s="191"/>
      <c r="AG34" s="191"/>
      <c r="AH34" s="192"/>
      <c r="AI34" s="96">
        <v>44469</v>
      </c>
      <c r="AJ34" s="207"/>
      <c r="AK34" s="18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idden="1" x14ac:dyDescent="0.3">
      <c r="B35" s="339"/>
      <c r="C35" s="329"/>
      <c r="D35" s="329"/>
      <c r="E35" s="329"/>
      <c r="F35" s="340"/>
      <c r="G35" s="329"/>
      <c r="H35" s="341"/>
      <c r="I35" s="337"/>
      <c r="J35" s="336"/>
      <c r="K35" s="342"/>
      <c r="L35" s="336">
        <f t="shared" si="15"/>
        <v>0</v>
      </c>
      <c r="M35" s="337"/>
      <c r="N35" s="336"/>
      <c r="O35" s="338"/>
      <c r="P35" s="104">
        <v>6</v>
      </c>
      <c r="Q35" s="205"/>
      <c r="R35" s="87" t="str">
        <f t="shared" si="19"/>
        <v/>
      </c>
      <c r="S35" s="88"/>
      <c r="T35" s="88"/>
      <c r="U35" s="89" t="str">
        <f t="shared" si="16"/>
        <v/>
      </c>
      <c r="V35" s="88"/>
      <c r="W35" s="88"/>
      <c r="X35" s="88"/>
      <c r="Y35" s="90" t="str">
        <f t="shared" si="20"/>
        <v/>
      </c>
      <c r="Z35" s="91" t="str">
        <f t="shared" si="1"/>
        <v/>
      </c>
      <c r="AA35" s="89" t="str">
        <f t="shared" si="17"/>
        <v/>
      </c>
      <c r="AB35" s="91" t="str">
        <f t="shared" si="3"/>
        <v/>
      </c>
      <c r="AC35" s="89" t="str">
        <f t="shared" si="21"/>
        <v/>
      </c>
      <c r="AD35" s="92" t="str">
        <f t="shared" si="22"/>
        <v/>
      </c>
      <c r="AE35" s="88"/>
      <c r="AF35" s="191"/>
      <c r="AG35" s="191"/>
      <c r="AH35" s="192"/>
      <c r="AI35" s="96">
        <v>44469</v>
      </c>
      <c r="AJ35" s="207"/>
      <c r="AK35" s="18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35" customHeight="1" x14ac:dyDescent="0.3">
      <c r="B36" s="339">
        <v>4</v>
      </c>
      <c r="C36" s="329" t="s">
        <v>196</v>
      </c>
      <c r="D36" s="329" t="s">
        <v>276</v>
      </c>
      <c r="E36" s="343" t="s">
        <v>277</v>
      </c>
      <c r="F36" s="329" t="s">
        <v>308</v>
      </c>
      <c r="G36" s="344" t="s">
        <v>189</v>
      </c>
      <c r="H36" s="341">
        <v>10</v>
      </c>
      <c r="I36" s="337" t="str">
        <f>IF(H36&lt;=0,"",IF(H36&lt;=2,"Muy Baja",IF(H36&lt;=24,"Baja",IF(H36&lt;=500,"Media",IF(H36&lt;=5000,"Alta","Muy Alta")))))</f>
        <v>Baja</v>
      </c>
      <c r="J36" s="336">
        <f>IF(I36="","",IF(I36="Muy Baja",0.2,IF(I36="Baja",0.4,IF(I36="Media",0.6,IF(I36="Alta",0.8,IF(I36="Muy Alta",1,))))))</f>
        <v>0.4</v>
      </c>
      <c r="K36" s="342" t="s">
        <v>137</v>
      </c>
      <c r="L36" s="336" t="str">
        <f>IF(NOT(ISERROR(MATCH(K36,'Tabla Impacto'!$B$222:$B$224,0))),'Tabla Impacto'!$F$224&amp;"Por favor no seleccionar los criterios de impacto(Afectación Económica o presupuestal y Pérdida Reputacional)",K36)</f>
        <v xml:space="preserve">     El riesgo afecta la imagen de de la entidad con efecto publicitario sostenido a nivel de sector administrativo, nivel departamental o municipal</v>
      </c>
      <c r="M36" s="337" t="str">
        <f>IF(OR(L36='Tabla Impacto'!$C$12,L36='Tabla Impacto'!$D$12),"Leve",IF(OR(L36='Tabla Impacto'!$C$13,L36='Tabla Impacto'!$D$13),"Menor",IF(OR(L36='Tabla Impacto'!$C$14,L36='Tabla Impacto'!$D$14),"Moderado",IF(OR(L36='Tabla Impacto'!$C$15,L36='Tabla Impacto'!$D$15),"Mayor",IF(OR(L36='Tabla Impacto'!$C$16,L36='Tabla Impacto'!$D$16),"Catastrófico","")))))</f>
        <v>Mayor</v>
      </c>
      <c r="N36" s="336">
        <f>IF(M36="","",IF(M36="Leve",0.2,IF(M36="Menor",0.4,IF(M36="Moderado",0.6,IF(M36="Mayor",0.8,IF(M36="Catastrófico",1,))))))</f>
        <v>0.8</v>
      </c>
      <c r="O36" s="338" t="str">
        <f>IF(OR(AND(I36="Muy Baja",M36="Leve"),AND(I36="Muy Baja",M36="Menor"),AND(I36="Baja",M36="Leve")),"Bajo",IF(OR(AND(I36="Muy baja",M36="Moderado"),AND(I36="Baja",M36="Menor"),AND(I36="Baja",M36="Moderado"),AND(I36="Media",M36="Leve"),AND(I36="Media",M36="Menor"),AND(I36="Media",M36="Moderado"),AND(I36="Alta",M36="Leve"),AND(I36="Alta",M36="Menor")),"Moderado",IF(OR(AND(I36="Muy Baja",M36="Mayor"),AND(I36="Baja",M36="Mayor"),AND(I36="Media",M36="Mayor"),AND(I36="Alta",M36="Moderado"),AND(I36="Alta",M36="Mayor"),AND(I36="Muy Alta",M36="Leve"),AND(I36="Muy Alta",M36="Menor"),AND(I36="Muy Alta",M36="Moderado"),AND(I36="Muy Alta",M36="Mayor")),"Alto",IF(OR(AND(I36="Muy Baja",M36="Catastrófico"),AND(I36="Baja",M36="Catastrófico"),AND(I36="Media",M36="Catastrófico"),AND(I36="Alta",M36="Catastrófico"),AND(I36="Muy Alta",M36="Catastrófico")),"Extremo",""))))</f>
        <v>Alto</v>
      </c>
      <c r="P36" s="104">
        <v>1</v>
      </c>
      <c r="Q36" s="205" t="s">
        <v>278</v>
      </c>
      <c r="R36" s="87" t="str">
        <f>IF(OR(S36="Preventivo",S36="Detectivo"),"Probabilidad",IF(S36="Correctivo","Impacto",""))</f>
        <v>Probabilidad</v>
      </c>
      <c r="S36" s="88" t="s">
        <v>14</v>
      </c>
      <c r="T36" s="88" t="s">
        <v>9</v>
      </c>
      <c r="U36" s="89" t="str">
        <f>IF(AND(S36="Preventivo",T36="Automático"),"50%",IF(AND(S36="Preventivo",T36="Manual"),"40%",IF(AND(S36="Detectivo",T36="Automático"),"40%",IF(AND(S36="Detectivo",T36="Manual"),"30%",IF(AND(S36="Correctivo",T36="Automático"),"35%",IF(AND(S36="Correctivo",T36="Manual"),"25%",""))))))</f>
        <v>40%</v>
      </c>
      <c r="V36" s="88" t="s">
        <v>19</v>
      </c>
      <c r="W36" s="88" t="s">
        <v>22</v>
      </c>
      <c r="X36" s="88" t="s">
        <v>110</v>
      </c>
      <c r="Y36" s="90">
        <f>IFERROR(IF(R36="Probabilidad",(J36-(+J36*U36)),IF(R36="Impacto",J36,"")),"")</f>
        <v>0.24</v>
      </c>
      <c r="Z36" s="91" t="str">
        <f>IFERROR(IF(Y36="","",IF(Y36&lt;=0.2,"Muy Baja",IF(Y36&lt;=0.4,"Baja",IF(Y36&lt;=0.6,"Media",IF(Y36&lt;=0.8,"Alta","Muy Alta"))))),"")</f>
        <v>Baja</v>
      </c>
      <c r="AA36" s="89">
        <f>+Y36</f>
        <v>0.24</v>
      </c>
      <c r="AB36" s="91" t="str">
        <f>IFERROR(IF(AC36="","",IF(AC36&lt;=0.2,"Leve",IF(AC36&lt;=0.4,"Menor",IF(AC36&lt;=0.6,"Moderado",IF(AC36&lt;=0.8,"Mayor","Catastrófico"))))),"")</f>
        <v>Mayor</v>
      </c>
      <c r="AC36" s="89">
        <f>IFERROR(IF(R36="Impacto",(N36-(+N36*U36)),IF(R36="Probabilidad",N36,"")),"")</f>
        <v>0.8</v>
      </c>
      <c r="AD36" s="92" t="str">
        <f>IFERROR(IF(OR(AND(Z36="Muy Baja",AB36="Leve"),AND(Z36="Muy Baja",AB36="Menor"),AND(Z36="Baja",AB36="Leve")),"Bajo",IF(OR(AND(Z36="Muy baja",AB36="Moderado"),AND(Z36="Baja",AB36="Menor"),AND(Z36="Baja",AB36="Moderado"),AND(Z36="Media",AB36="Leve"),AND(Z36="Media",AB36="Menor"),AND(Z36="Media",AB36="Moderado"),AND(Z36="Alta",AB36="Leve"),AND(Z36="Alta",AB36="Menor")),"Moderado",IF(OR(AND(Z36="Muy Baja",AB36="Mayor"),AND(Z36="Baja",AB36="Mayor"),AND(Z36="Media",AB36="Mayor"),AND(Z36="Alta",AB36="Moderado"),AND(Z36="Alta",AB36="Mayor"),AND(Z36="Muy Alta",AB36="Leve"),AND(Z36="Muy Alta",AB36="Menor"),AND(Z36="Muy Alta",AB36="Moderado"),AND(Z36="Muy Alta",AB36="Mayor")),"Alto",IF(OR(AND(Z36="Muy Baja",AB36="Catastrófico"),AND(Z36="Baja",AB36="Catastrófico"),AND(Z36="Media",AB36="Catastrófico"),AND(Z36="Alta",AB36="Catastrófico"),AND(Z36="Muy Alta",AB36="Catastrófico")),"Extremo","")))),"")</f>
        <v>Alto</v>
      </c>
      <c r="AE36" s="88" t="s">
        <v>118</v>
      </c>
      <c r="AF36" s="191" t="s">
        <v>279</v>
      </c>
      <c r="AG36" s="191" t="s">
        <v>263</v>
      </c>
      <c r="AH36" s="192">
        <v>44469</v>
      </c>
      <c r="AI36" s="560" t="s">
        <v>314</v>
      </c>
      <c r="AJ36" s="207" t="s">
        <v>330</v>
      </c>
      <c r="AK36" s="186" t="s">
        <v>316</v>
      </c>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75.75" hidden="1" x14ac:dyDescent="0.3">
      <c r="B37" s="339"/>
      <c r="C37" s="329"/>
      <c r="D37" s="329"/>
      <c r="E37" s="343"/>
      <c r="F37" s="329"/>
      <c r="G37" s="345"/>
      <c r="H37" s="341"/>
      <c r="I37" s="337"/>
      <c r="J37" s="336"/>
      <c r="K37" s="342"/>
      <c r="L37" s="336">
        <f t="shared" ref="L37:L41" si="23">IF(NOT(ISERROR(MATCH(K37,_xlfn.ANCHORARRAY(F48),0))),J50&amp;"Por favor no seleccionar los criterios de impacto",K37)</f>
        <v>0</v>
      </c>
      <c r="M37" s="337"/>
      <c r="N37" s="336"/>
      <c r="O37" s="338"/>
      <c r="P37" s="104">
        <v>2</v>
      </c>
      <c r="Q37" s="205"/>
      <c r="R37" s="87" t="str">
        <f>IF(OR(S37="Preventivo",S37="Detectivo"),"Probabilidad",IF(S37="Correctivo","Impacto",""))</f>
        <v>Impacto</v>
      </c>
      <c r="S37" s="88" t="s">
        <v>16</v>
      </c>
      <c r="T37" s="88" t="s">
        <v>10</v>
      </c>
      <c r="U37" s="89" t="str">
        <f t="shared" ref="U37:U41" si="24">IF(AND(S37="Preventivo",T37="Automático"),"50%",IF(AND(S37="Preventivo",T37="Manual"),"40%",IF(AND(S37="Detectivo",T37="Automático"),"40%",IF(AND(S37="Detectivo",T37="Manual"),"30%",IF(AND(S37="Correctivo",T37="Automático"),"35%",IF(AND(S37="Correctivo",T37="Manual"),"25%",""))))))</f>
        <v>35%</v>
      </c>
      <c r="V37" s="88" t="s">
        <v>19</v>
      </c>
      <c r="W37" s="88" t="s">
        <v>22</v>
      </c>
      <c r="X37" s="88" t="s">
        <v>110</v>
      </c>
      <c r="Y37" s="90">
        <f>IFERROR(IF(AND(R36="Probabilidad",R37="Probabilidad"),(AA36-(+AA36*U37)),IF(R37="Probabilidad",(J36-(+J36*U37)),IF(R37="Impacto",AA36,""))),"")</f>
        <v>0.24</v>
      </c>
      <c r="Z37" s="91" t="str">
        <f t="shared" si="1"/>
        <v>Baja</v>
      </c>
      <c r="AA37" s="89">
        <f t="shared" ref="AA37:AA41" si="25">+Y37</f>
        <v>0.24</v>
      </c>
      <c r="AB37" s="91" t="str">
        <f t="shared" si="3"/>
        <v>Moderado</v>
      </c>
      <c r="AC37" s="89">
        <f>IFERROR(IF(AND(R36="Impacto",R37="Impacto"),(AC30-(+AC30*U37)),IF(R37="Impacto",($N$36-(+$N$36*U37)),IF(R37="Probabilidad",AC30,""))),"")</f>
        <v>0.52</v>
      </c>
      <c r="AD37" s="92" t="str">
        <f t="shared" ref="AD37:AD38" si="26">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Moderado</v>
      </c>
      <c r="AE37" s="88" t="s">
        <v>118</v>
      </c>
      <c r="AF37" s="191"/>
      <c r="AG37" s="191"/>
      <c r="AH37" s="192"/>
      <c r="AI37" s="96">
        <v>44469</v>
      </c>
      <c r="AJ37" s="207"/>
      <c r="AK37" s="18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idden="1" x14ac:dyDescent="0.3">
      <c r="B38" s="339"/>
      <c r="C38" s="329"/>
      <c r="D38" s="329"/>
      <c r="E38" s="343"/>
      <c r="F38" s="329"/>
      <c r="G38" s="345"/>
      <c r="H38" s="341"/>
      <c r="I38" s="337"/>
      <c r="J38" s="336"/>
      <c r="K38" s="342"/>
      <c r="L38" s="336">
        <f t="shared" si="23"/>
        <v>0</v>
      </c>
      <c r="M38" s="337"/>
      <c r="N38" s="336"/>
      <c r="O38" s="338"/>
      <c r="P38" s="104">
        <v>3</v>
      </c>
      <c r="Q38" s="94"/>
      <c r="R38" s="87" t="str">
        <f>IF(OR(S38="Preventivo",S38="Detectivo"),"Probabilidad",IF(S38="Correctivo","Impacto",""))</f>
        <v/>
      </c>
      <c r="S38" s="88"/>
      <c r="T38" s="88"/>
      <c r="U38" s="89" t="str">
        <f t="shared" si="24"/>
        <v/>
      </c>
      <c r="V38" s="88"/>
      <c r="W38" s="88"/>
      <c r="X38" s="88"/>
      <c r="Y38" s="90" t="str">
        <f>IFERROR(IF(AND(R37="Probabilidad",R38="Probabilidad"),(AA37-(+AA37*U38)),IF(AND(R37="Impacto",R38="Probabilidad"),(AA36-(+AA36*U38)),IF(R38="Impacto",AA37,""))),"")</f>
        <v/>
      </c>
      <c r="Z38" s="91" t="str">
        <f t="shared" si="1"/>
        <v/>
      </c>
      <c r="AA38" s="89" t="str">
        <f t="shared" si="25"/>
        <v/>
      </c>
      <c r="AB38" s="91" t="str">
        <f t="shared" si="3"/>
        <v/>
      </c>
      <c r="AC38" s="89" t="str">
        <f>IFERROR(IF(AND(R37="Impacto",R38="Impacto"),(AC37-(+AC37*U38)),IF(AND(R37="Probabilidad",R38="Impacto"),(AC36-(+AC36*U38)),IF(R38="Probabilidad",AC37,""))),"")</f>
        <v/>
      </c>
      <c r="AD38" s="92" t="str">
        <f t="shared" si="26"/>
        <v/>
      </c>
      <c r="AE38" s="88"/>
      <c r="AF38" s="191"/>
      <c r="AG38" s="191"/>
      <c r="AH38" s="192"/>
      <c r="AI38" s="96">
        <v>44469</v>
      </c>
      <c r="AJ38" s="207"/>
      <c r="AK38" s="18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idden="1" x14ac:dyDescent="0.3">
      <c r="B39" s="339"/>
      <c r="C39" s="329"/>
      <c r="D39" s="329"/>
      <c r="E39" s="343"/>
      <c r="F39" s="329"/>
      <c r="G39" s="345"/>
      <c r="H39" s="341"/>
      <c r="I39" s="337"/>
      <c r="J39" s="336"/>
      <c r="K39" s="342"/>
      <c r="L39" s="336">
        <f t="shared" si="23"/>
        <v>0</v>
      </c>
      <c r="M39" s="337"/>
      <c r="N39" s="336"/>
      <c r="O39" s="338"/>
      <c r="P39" s="104">
        <v>4</v>
      </c>
      <c r="Q39" s="205"/>
      <c r="R39" s="87" t="str">
        <f t="shared" ref="R39:R41" si="27">IF(OR(S39="Preventivo",S39="Detectivo"),"Probabilidad",IF(S39="Correctivo","Impacto",""))</f>
        <v/>
      </c>
      <c r="S39" s="88"/>
      <c r="T39" s="88"/>
      <c r="U39" s="89" t="str">
        <f t="shared" si="24"/>
        <v/>
      </c>
      <c r="V39" s="88"/>
      <c r="W39" s="88"/>
      <c r="X39" s="88"/>
      <c r="Y39" s="90" t="str">
        <f t="shared" ref="Y39:Y41" si="28">IFERROR(IF(AND(R38="Probabilidad",R39="Probabilidad"),(AA38-(+AA38*U39)),IF(AND(R38="Impacto",R39="Probabilidad"),(AA37-(+AA37*U39)),IF(R39="Impacto",AA38,""))),"")</f>
        <v/>
      </c>
      <c r="Z39" s="91" t="str">
        <f t="shared" si="1"/>
        <v/>
      </c>
      <c r="AA39" s="89" t="str">
        <f t="shared" si="25"/>
        <v/>
      </c>
      <c r="AB39" s="91" t="str">
        <f t="shared" si="3"/>
        <v/>
      </c>
      <c r="AC39" s="89" t="str">
        <f t="shared" ref="AC39:AC41" si="29">IFERROR(IF(AND(R38="Impacto",R39="Impacto"),(AC38-(+AC38*U39)),IF(AND(R38="Probabilidad",R39="Impacto"),(AC37-(+AC37*U39)),IF(R39="Probabilidad",AC38,""))),"")</f>
        <v/>
      </c>
      <c r="AD39" s="92" t="str">
        <f>IFERROR(IF(OR(AND(Z39="Muy Baja",AB39="Leve"),AND(Z39="Muy Baja",AB39="Menor"),AND(Z39="Baja",AB39="Leve")),"Bajo",IF(OR(AND(Z39="Muy baja",AB39="Moderado"),AND(Z39="Baja",AB39="Menor"),AND(Z39="Baja",AB39="Moderado"),AND(Z39="Media",AB39="Leve"),AND(Z39="Media",AB39="Menor"),AND(Z39="Media",AB39="Moderado"),AND(Z39="Alta",AB39="Leve"),AND(Z39="Alta",AB39="Menor")),"Moderado",IF(OR(AND(Z39="Muy Baja",AB39="Mayor"),AND(Z39="Baja",AB39="Mayor"),AND(Z39="Media",AB39="Mayor"),AND(Z39="Alta",AB39="Moderado"),AND(Z39="Alta",AB39="Mayor"),AND(Z39="Muy Alta",AB39="Leve"),AND(Z39="Muy Alta",AB39="Menor"),AND(Z39="Muy Alta",AB39="Moderado"),AND(Z39="Muy Alta",AB39="Mayor")),"Alto",IF(OR(AND(Z39="Muy Baja",AB39="Catastrófico"),AND(Z39="Baja",AB39="Catastrófico"),AND(Z39="Media",AB39="Catastrófico"),AND(Z39="Alta",AB39="Catastrófico"),AND(Z39="Muy Alta",AB39="Catastrófico")),"Extremo","")))),"")</f>
        <v/>
      </c>
      <c r="AE39" s="88"/>
      <c r="AF39" s="189"/>
      <c r="AG39" s="105"/>
      <c r="AH39" s="93"/>
      <c r="AI39" s="96">
        <v>44469</v>
      </c>
      <c r="AJ39" s="207"/>
      <c r="AK39" s="18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idden="1" x14ac:dyDescent="0.3">
      <c r="B40" s="339"/>
      <c r="C40" s="329"/>
      <c r="D40" s="329"/>
      <c r="E40" s="343"/>
      <c r="F40" s="329"/>
      <c r="G40" s="345"/>
      <c r="H40" s="341"/>
      <c r="I40" s="337"/>
      <c r="J40" s="336"/>
      <c r="K40" s="342"/>
      <c r="L40" s="336">
        <f t="shared" si="23"/>
        <v>0</v>
      </c>
      <c r="M40" s="337"/>
      <c r="N40" s="336"/>
      <c r="O40" s="338"/>
      <c r="P40" s="104">
        <v>5</v>
      </c>
      <c r="Q40" s="205"/>
      <c r="R40" s="87" t="str">
        <f t="shared" si="27"/>
        <v/>
      </c>
      <c r="S40" s="88"/>
      <c r="T40" s="88"/>
      <c r="U40" s="89" t="str">
        <f t="shared" si="24"/>
        <v/>
      </c>
      <c r="V40" s="88"/>
      <c r="W40" s="88"/>
      <c r="X40" s="88"/>
      <c r="Y40" s="95" t="str">
        <f t="shared" si="28"/>
        <v/>
      </c>
      <c r="Z40" s="91" t="str">
        <f>IFERROR(IF(Y40="","",IF(Y40&lt;=0.2,"Muy Baja",IF(Y40&lt;=0.4,"Baja",IF(Y40&lt;=0.6,"Media",IF(Y40&lt;=0.8,"Alta","Muy Alta"))))),"")</f>
        <v/>
      </c>
      <c r="AA40" s="89" t="str">
        <f t="shared" si="25"/>
        <v/>
      </c>
      <c r="AB40" s="91" t="str">
        <f t="shared" si="3"/>
        <v/>
      </c>
      <c r="AC40" s="89" t="str">
        <f t="shared" si="29"/>
        <v/>
      </c>
      <c r="AD40" s="92" t="str">
        <f t="shared" ref="AD40:AD41" si="30">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89"/>
      <c r="AG40" s="105"/>
      <c r="AH40" s="93"/>
      <c r="AI40" s="96">
        <v>44469</v>
      </c>
      <c r="AJ40" s="207"/>
      <c r="AK40" s="18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idden="1" x14ac:dyDescent="0.3">
      <c r="B41" s="339"/>
      <c r="C41" s="329"/>
      <c r="D41" s="329"/>
      <c r="E41" s="343"/>
      <c r="F41" s="329"/>
      <c r="G41" s="346"/>
      <c r="H41" s="341"/>
      <c r="I41" s="337"/>
      <c r="J41" s="336"/>
      <c r="K41" s="342"/>
      <c r="L41" s="336">
        <f t="shared" si="23"/>
        <v>0</v>
      </c>
      <c r="M41" s="337"/>
      <c r="N41" s="336"/>
      <c r="O41" s="338"/>
      <c r="P41" s="104">
        <v>6</v>
      </c>
      <c r="Q41" s="205"/>
      <c r="R41" s="87" t="str">
        <f t="shared" si="27"/>
        <v/>
      </c>
      <c r="S41" s="88"/>
      <c r="T41" s="88"/>
      <c r="U41" s="89" t="str">
        <f t="shared" si="24"/>
        <v/>
      </c>
      <c r="V41" s="88"/>
      <c r="W41" s="88"/>
      <c r="X41" s="88"/>
      <c r="Y41" s="90" t="str">
        <f t="shared" si="28"/>
        <v/>
      </c>
      <c r="Z41" s="91" t="str">
        <f t="shared" si="1"/>
        <v/>
      </c>
      <c r="AA41" s="89" t="str">
        <f t="shared" si="25"/>
        <v/>
      </c>
      <c r="AB41" s="91" t="str">
        <f t="shared" si="3"/>
        <v/>
      </c>
      <c r="AC41" s="89" t="str">
        <f t="shared" si="29"/>
        <v/>
      </c>
      <c r="AD41" s="92" t="str">
        <f t="shared" si="30"/>
        <v/>
      </c>
      <c r="AE41" s="88"/>
      <c r="AF41" s="189"/>
      <c r="AG41" s="105"/>
      <c r="AH41" s="93"/>
      <c r="AI41" s="96">
        <v>44469</v>
      </c>
      <c r="AJ41" s="207"/>
      <c r="AK41" s="18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409.5" x14ac:dyDescent="0.3">
      <c r="B42" s="339">
        <v>5</v>
      </c>
      <c r="C42" s="329" t="s">
        <v>196</v>
      </c>
      <c r="D42" s="329" t="s">
        <v>276</v>
      </c>
      <c r="E42" s="329" t="s">
        <v>280</v>
      </c>
      <c r="F42" s="330" t="s">
        <v>281</v>
      </c>
      <c r="G42" s="329" t="s">
        <v>189</v>
      </c>
      <c r="H42" s="341">
        <v>21</v>
      </c>
      <c r="I42" s="337" t="str">
        <f>IF(H42&lt;=0,"",IF(H42&lt;=2,"Muy Baja",IF(H42&lt;=24,"Baja",IF(H42&lt;=500,"Media",IF(H42&lt;=5000,"Alta","Muy Alta")))))</f>
        <v>Baja</v>
      </c>
      <c r="J42" s="336">
        <f>IF(I42="","",IF(I42="Muy Baja",0.2,IF(I42="Baja",0.4,IF(I42="Media",0.6,IF(I42="Alta",0.8,IF(I42="Muy Alta",1,))))))</f>
        <v>0.4</v>
      </c>
      <c r="K42" s="342" t="s">
        <v>137</v>
      </c>
      <c r="L42" s="336" t="str">
        <f>IF(NOT(ISERROR(MATCH(K42,'Tabla Impacto'!$B$222:$B$224,0))),'Tabla Impacto'!$F$224&amp;"Por favor no seleccionar los criterios de impacto(Afectación Económica o presupuestal y Pérdida Reputacional)",K42)</f>
        <v xml:space="preserve">     El riesgo afecta la imagen de de la entidad con efecto publicitario sostenido a nivel de sector administrativo, nivel departamental o municipal</v>
      </c>
      <c r="M42" s="337" t="str">
        <f>IF(OR(L42='Tabla Impacto'!$C$12,L42='Tabla Impacto'!$D$12),"Leve",IF(OR(L42='Tabla Impacto'!$C$13,L42='Tabla Impacto'!$D$13),"Menor",IF(OR(L42='Tabla Impacto'!$C$14,L42='Tabla Impacto'!$D$14),"Moderado",IF(OR(L42='Tabla Impacto'!$C$15,L42='Tabla Impacto'!$D$15),"Mayor",IF(OR(L42='Tabla Impacto'!$C$16,L42='Tabla Impacto'!$D$16),"Catastrófico","")))))</f>
        <v>Mayor</v>
      </c>
      <c r="N42" s="336">
        <f>IF(M42="","",IF(M42="Leve",0.2,IF(M42="Menor",0.4,IF(M42="Moderado",0.6,IF(M42="Mayor",0.8,IF(M42="Catastrófico",1,))))))</f>
        <v>0.8</v>
      </c>
      <c r="O42" s="338" t="str">
        <f>IF(OR(AND(I42="Muy Baja",M42="Leve"),AND(I42="Muy Baja",M42="Menor"),AND(I42="Baja",M42="Leve")),"Bajo",IF(OR(AND(I42="Muy baja",M42="Moderado"),AND(I42="Baja",M42="Menor"),AND(I42="Baja",M42="Moderado"),AND(I42="Media",M42="Leve"),AND(I42="Media",M42="Menor"),AND(I42="Media",M42="Moderado"),AND(I42="Alta",M42="Leve"),AND(I42="Alta",M42="Menor")),"Moderado",IF(OR(AND(I42="Muy Baja",M42="Mayor"),AND(I42="Baja",M42="Mayor"),AND(I42="Media",M42="Mayor"),AND(I42="Alta",M42="Moderado"),AND(I42="Alta",M42="Mayor"),AND(I42="Muy Alta",M42="Leve"),AND(I42="Muy Alta",M42="Menor"),AND(I42="Muy Alta",M42="Moderado"),AND(I42="Muy Alta",M42="Mayor")),"Alto",IF(OR(AND(I42="Muy Baja",M42="Catastrófico"),AND(I42="Baja",M42="Catastrófico"),AND(I42="Media",M42="Catastrófico"),AND(I42="Alta",M42="Catastrófico"),AND(I42="Muy Alta",M42="Catastrófico")),"Extremo",""))))</f>
        <v>Alto</v>
      </c>
      <c r="P42" s="104">
        <v>1</v>
      </c>
      <c r="Q42" s="205" t="s">
        <v>282</v>
      </c>
      <c r="R42" s="87" t="str">
        <f>IF(OR(S42="Preventivo",S42="Detectivo"),"Probabilidad",IF(S42="Correctivo","Impacto",""))</f>
        <v>Probabilidad</v>
      </c>
      <c r="S42" s="88" t="s">
        <v>14</v>
      </c>
      <c r="T42" s="88" t="s">
        <v>9</v>
      </c>
      <c r="U42" s="89" t="str">
        <f>IF(AND(S42="Preventivo",T42="Automático"),"50%",IF(AND(S42="Preventivo",T42="Manual"),"40%",IF(AND(S42="Detectivo",T42="Automático"),"40%",IF(AND(S42="Detectivo",T42="Manual"),"30%",IF(AND(S42="Correctivo",T42="Automático"),"35%",IF(AND(S42="Correctivo",T42="Manual"),"25%",""))))))</f>
        <v>40%</v>
      </c>
      <c r="V42" s="88" t="s">
        <v>19</v>
      </c>
      <c r="W42" s="88" t="s">
        <v>22</v>
      </c>
      <c r="X42" s="88" t="s">
        <v>110</v>
      </c>
      <c r="Y42" s="90">
        <f>IFERROR(IF(R42="Probabilidad",(J42-(+J42*U42)),IF(R42="Impacto",J42,"")),"")</f>
        <v>0.24</v>
      </c>
      <c r="Z42" s="91" t="str">
        <f>IFERROR(IF(Y42="","",IF(Y42&lt;=0.2,"Muy Baja",IF(Y42&lt;=0.4,"Baja",IF(Y42&lt;=0.6,"Media",IF(Y42&lt;=0.8,"Alta","Muy Alta"))))),"")</f>
        <v>Baja</v>
      </c>
      <c r="AA42" s="89">
        <f>+Y42</f>
        <v>0.24</v>
      </c>
      <c r="AB42" s="91" t="str">
        <f>IFERROR(IF(AC42="","",IF(AC42&lt;=0.2,"Leve",IF(AC42&lt;=0.4,"Menor",IF(AC42&lt;=0.6,"Moderado",IF(AC42&lt;=0.8,"Mayor","Catastrófico"))))),"")</f>
        <v>Mayor</v>
      </c>
      <c r="AC42" s="89">
        <f>IFERROR(IF(R42="Impacto",(N42-(+N42*U42)),IF(R42="Probabilidad",N42,"")),"")</f>
        <v>0.8</v>
      </c>
      <c r="AD42" s="92" t="str">
        <f>IFERROR(IF(OR(AND(Z42="Muy Baja",AB42="Leve"),AND(Z42="Muy Baja",AB42="Menor"),AND(Z42="Baja",AB42="Leve")),"Bajo",IF(OR(AND(Z42="Muy baja",AB42="Moderado"),AND(Z42="Baja",AB42="Menor"),AND(Z42="Baja",AB42="Moderado"),AND(Z42="Media",AB42="Leve"),AND(Z42="Media",AB42="Menor"),AND(Z42="Media",AB42="Moderado"),AND(Z42="Alta",AB42="Leve"),AND(Z42="Alta",AB42="Menor")),"Moderado",IF(OR(AND(Z42="Muy Baja",AB42="Mayor"),AND(Z42="Baja",AB42="Mayor"),AND(Z42="Media",AB42="Mayor"),AND(Z42="Alta",AB42="Moderado"),AND(Z42="Alta",AB42="Mayor"),AND(Z42="Muy Alta",AB42="Leve"),AND(Z42="Muy Alta",AB42="Menor"),AND(Z42="Muy Alta",AB42="Moderado"),AND(Z42="Muy Alta",AB42="Mayor")),"Alto",IF(OR(AND(Z42="Muy Baja",AB42="Catastrófico"),AND(Z42="Baja",AB42="Catastrófico"),AND(Z42="Media",AB42="Catastrófico"),AND(Z42="Alta",AB42="Catastrófico"),AND(Z42="Muy Alta",AB42="Catastrófico")),"Extremo","")))),"")</f>
        <v>Alto</v>
      </c>
      <c r="AE42" s="88" t="s">
        <v>118</v>
      </c>
      <c r="AF42" s="189" t="s">
        <v>284</v>
      </c>
      <c r="AG42" s="180" t="s">
        <v>263</v>
      </c>
      <c r="AH42" s="93">
        <v>44439</v>
      </c>
      <c r="AI42" s="560" t="s">
        <v>314</v>
      </c>
      <c r="AJ42" s="207" t="s">
        <v>331</v>
      </c>
      <c r="AK42" s="186" t="s">
        <v>316</v>
      </c>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409.5" x14ac:dyDescent="0.3">
      <c r="B43" s="339"/>
      <c r="C43" s="329"/>
      <c r="D43" s="329"/>
      <c r="E43" s="329"/>
      <c r="F43" s="330"/>
      <c r="G43" s="329"/>
      <c r="H43" s="341"/>
      <c r="I43" s="337"/>
      <c r="J43" s="336"/>
      <c r="K43" s="342"/>
      <c r="L43" s="336">
        <f t="shared" ref="L43:L47" si="31">IF(NOT(ISERROR(MATCH(K43,_xlfn.ANCHORARRAY(F54),0))),J56&amp;"Por favor no seleccionar los criterios de impacto",K43)</f>
        <v>0</v>
      </c>
      <c r="M43" s="337"/>
      <c r="N43" s="336"/>
      <c r="O43" s="338"/>
      <c r="P43" s="104">
        <v>2</v>
      </c>
      <c r="Q43" s="205" t="s">
        <v>283</v>
      </c>
      <c r="R43" s="87" t="str">
        <f>IF(OR(S43="Preventivo",S43="Detectivo"),"Probabilidad",IF(S43="Correctivo","Impacto",""))</f>
        <v>Probabilidad</v>
      </c>
      <c r="S43" s="88" t="s">
        <v>15</v>
      </c>
      <c r="T43" s="88" t="s">
        <v>9</v>
      </c>
      <c r="U43" s="89" t="str">
        <f t="shared" ref="U43:U47" si="32">IF(AND(S43="Preventivo",T43="Automático"),"50%",IF(AND(S43="Preventivo",T43="Manual"),"40%",IF(AND(S43="Detectivo",T43="Automático"),"40%",IF(AND(S43="Detectivo",T43="Manual"),"30%",IF(AND(S43="Correctivo",T43="Automático"),"35%",IF(AND(S43="Correctivo",T43="Manual"),"25%",""))))))</f>
        <v>30%</v>
      </c>
      <c r="V43" s="88" t="s">
        <v>19</v>
      </c>
      <c r="W43" s="88" t="s">
        <v>22</v>
      </c>
      <c r="X43" s="88" t="s">
        <v>110</v>
      </c>
      <c r="Y43" s="90">
        <f>IFERROR(IF(AND(R42="Probabilidad",R43="Probabilidad"),(AA42-(+AA42*U43)),IF(R43="Probabilidad",(J42-(+J42*U43)),IF(R43="Impacto",AA42,""))),"")</f>
        <v>0.16799999999999998</v>
      </c>
      <c r="Z43" s="91" t="str">
        <f t="shared" si="1"/>
        <v>Muy Baja</v>
      </c>
      <c r="AA43" s="89">
        <f t="shared" ref="AA43:AA47" si="33">+Y43</f>
        <v>0.16799999999999998</v>
      </c>
      <c r="AB43" s="91" t="str">
        <f t="shared" si="3"/>
        <v>Mayor</v>
      </c>
      <c r="AC43" s="89">
        <f>IFERROR(IF(AND(R42="Impacto",R43="Impacto"),(AC36-(+AC36*U43)),IF(R43="Impacto",($N$42-(+$N$42*U43)),IF(R43="Probabilidad",AC36,""))),"")</f>
        <v>0.8</v>
      </c>
      <c r="AD43" s="92" t="str">
        <f t="shared" ref="AD43:AD44" si="34">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Alto</v>
      </c>
      <c r="AE43" s="88" t="s">
        <v>118</v>
      </c>
      <c r="AF43" s="189" t="s">
        <v>309</v>
      </c>
      <c r="AG43" s="180" t="s">
        <v>263</v>
      </c>
      <c r="AH43" s="93">
        <v>44408</v>
      </c>
      <c r="AI43" s="560" t="s">
        <v>314</v>
      </c>
      <c r="AJ43" s="207" t="s">
        <v>332</v>
      </c>
      <c r="AK43" s="186" t="s">
        <v>319</v>
      </c>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409.5" x14ac:dyDescent="0.3">
      <c r="B44" s="339"/>
      <c r="C44" s="329"/>
      <c r="D44" s="329"/>
      <c r="E44" s="329"/>
      <c r="F44" s="330"/>
      <c r="G44" s="329"/>
      <c r="H44" s="341"/>
      <c r="I44" s="337"/>
      <c r="J44" s="336"/>
      <c r="K44" s="342"/>
      <c r="L44" s="336">
        <f t="shared" si="31"/>
        <v>0</v>
      </c>
      <c r="M44" s="337"/>
      <c r="N44" s="336"/>
      <c r="O44" s="338"/>
      <c r="P44" s="104">
        <v>3</v>
      </c>
      <c r="Q44" s="94" t="s">
        <v>310</v>
      </c>
      <c r="R44" s="87" t="str">
        <f>IF(OR(S44="Preventivo",S44="Detectivo"),"Probabilidad",IF(S44="Correctivo","Impacto",""))</f>
        <v>Probabilidad</v>
      </c>
      <c r="S44" s="88" t="s">
        <v>15</v>
      </c>
      <c r="T44" s="88" t="s">
        <v>10</v>
      </c>
      <c r="U44" s="89" t="str">
        <f t="shared" si="32"/>
        <v>40%</v>
      </c>
      <c r="V44" s="88" t="s">
        <v>19</v>
      </c>
      <c r="W44" s="88" t="s">
        <v>22</v>
      </c>
      <c r="X44" s="88" t="s">
        <v>110</v>
      </c>
      <c r="Y44" s="90">
        <f>IFERROR(IF(AND(R43="Probabilidad",R44="Probabilidad"),(AA43-(+AA43*U44)),IF(AND(R43="Impacto",R44="Probabilidad"),(AA42-(+AA42*U44)),IF(R44="Impacto",AA43,""))),"")</f>
        <v>0.10079999999999999</v>
      </c>
      <c r="Z44" s="91" t="str">
        <f t="shared" si="1"/>
        <v>Muy Baja</v>
      </c>
      <c r="AA44" s="89">
        <f t="shared" si="33"/>
        <v>0.10079999999999999</v>
      </c>
      <c r="AB44" s="91" t="str">
        <f t="shared" si="3"/>
        <v>Mayor</v>
      </c>
      <c r="AC44" s="89">
        <f>IFERROR(IF(AND(R43="Impacto",R44="Impacto"),(AC43-(+AC43*U44)),IF(AND(R43="Probabilidad",R44="Impacto"),(AC42-(+AC42*U44)),IF(R44="Probabilidad",AC43,""))),"")</f>
        <v>0.8</v>
      </c>
      <c r="AD44" s="92" t="str">
        <f t="shared" si="34"/>
        <v>Alto</v>
      </c>
      <c r="AE44" s="88" t="s">
        <v>118</v>
      </c>
      <c r="AF44" s="189" t="s">
        <v>311</v>
      </c>
      <c r="AG44" s="180" t="s">
        <v>263</v>
      </c>
      <c r="AH44" s="93">
        <v>44408</v>
      </c>
      <c r="AI44" s="560" t="s">
        <v>314</v>
      </c>
      <c r="AJ44" s="207" t="s">
        <v>333</v>
      </c>
      <c r="AK44" s="186" t="s">
        <v>319</v>
      </c>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idden="1" x14ac:dyDescent="0.3">
      <c r="B45" s="339"/>
      <c r="C45" s="329"/>
      <c r="D45" s="329"/>
      <c r="E45" s="329"/>
      <c r="F45" s="330"/>
      <c r="G45" s="329"/>
      <c r="H45" s="341"/>
      <c r="I45" s="337"/>
      <c r="J45" s="336"/>
      <c r="K45" s="342"/>
      <c r="L45" s="336">
        <f t="shared" si="31"/>
        <v>0</v>
      </c>
      <c r="M45" s="337"/>
      <c r="N45" s="336"/>
      <c r="O45" s="338"/>
      <c r="P45" s="104">
        <v>4</v>
      </c>
      <c r="Q45" s="205"/>
      <c r="R45" s="87" t="str">
        <f t="shared" ref="R45:R47" si="35">IF(OR(S45="Preventivo",S45="Detectivo"),"Probabilidad",IF(S45="Correctivo","Impacto",""))</f>
        <v/>
      </c>
      <c r="S45" s="88"/>
      <c r="T45" s="88"/>
      <c r="U45" s="89" t="str">
        <f t="shared" si="32"/>
        <v/>
      </c>
      <c r="V45" s="88"/>
      <c r="W45" s="88"/>
      <c r="X45" s="88"/>
      <c r="Y45" s="90" t="str">
        <f t="shared" ref="Y45:Y47" si="36">IFERROR(IF(AND(R44="Probabilidad",R45="Probabilidad"),(AA44-(+AA44*U45)),IF(AND(R44="Impacto",R45="Probabilidad"),(AA43-(+AA43*U45)),IF(R45="Impacto",AA44,""))),"")</f>
        <v/>
      </c>
      <c r="Z45" s="91" t="str">
        <f t="shared" si="1"/>
        <v/>
      </c>
      <c r="AA45" s="89" t="str">
        <f t="shared" si="33"/>
        <v/>
      </c>
      <c r="AB45" s="91" t="str">
        <f t="shared" si="3"/>
        <v/>
      </c>
      <c r="AC45" s="89" t="str">
        <f t="shared" ref="AC45:AC47" si="37">IFERROR(IF(AND(R44="Impacto",R45="Impacto"),(AC44-(+AC44*U45)),IF(AND(R44="Probabilidad",R45="Impacto"),(AC43-(+AC43*U45)),IF(R45="Probabilidad",AC44,""))),"")</f>
        <v/>
      </c>
      <c r="AD45" s="92" t="str">
        <f>IFERROR(IF(OR(AND(Z45="Muy Baja",AB45="Leve"),AND(Z45="Muy Baja",AB45="Menor"),AND(Z45="Baja",AB45="Leve")),"Bajo",IF(OR(AND(Z45="Muy baja",AB45="Moderado"),AND(Z45="Baja",AB45="Menor"),AND(Z45="Baja",AB45="Moderado"),AND(Z45="Media",AB45="Leve"),AND(Z45="Media",AB45="Menor"),AND(Z45="Media",AB45="Moderado"),AND(Z45="Alta",AB45="Leve"),AND(Z45="Alta",AB45="Menor")),"Moderado",IF(OR(AND(Z45="Muy Baja",AB45="Mayor"),AND(Z45="Baja",AB45="Mayor"),AND(Z45="Media",AB45="Mayor"),AND(Z45="Alta",AB45="Moderado"),AND(Z45="Alta",AB45="Mayor"),AND(Z45="Muy Alta",AB45="Leve"),AND(Z45="Muy Alta",AB45="Menor"),AND(Z45="Muy Alta",AB45="Moderado"),AND(Z45="Muy Alta",AB45="Mayor")),"Alto",IF(OR(AND(Z45="Muy Baja",AB45="Catastrófico"),AND(Z45="Baja",AB45="Catastrófico"),AND(Z45="Media",AB45="Catastrófico"),AND(Z45="Alta",AB45="Catastrófico"),AND(Z45="Muy Alta",AB45="Catastrófico")),"Extremo","")))),"")</f>
        <v/>
      </c>
      <c r="AE45" s="88"/>
      <c r="AF45" s="189"/>
      <c r="AG45" s="105"/>
      <c r="AH45" s="93"/>
      <c r="AI45" s="96">
        <v>44469</v>
      </c>
      <c r="AJ45" s="207"/>
      <c r="AK45" s="18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idden="1" x14ac:dyDescent="0.3">
      <c r="B46" s="339"/>
      <c r="C46" s="329"/>
      <c r="D46" s="329"/>
      <c r="E46" s="329"/>
      <c r="F46" s="330"/>
      <c r="G46" s="329"/>
      <c r="H46" s="341"/>
      <c r="I46" s="337"/>
      <c r="J46" s="336"/>
      <c r="K46" s="342"/>
      <c r="L46" s="336">
        <f t="shared" si="31"/>
        <v>0</v>
      </c>
      <c r="M46" s="337"/>
      <c r="N46" s="336"/>
      <c r="O46" s="338"/>
      <c r="P46" s="104">
        <v>5</v>
      </c>
      <c r="Q46" s="205"/>
      <c r="R46" s="87" t="str">
        <f t="shared" si="35"/>
        <v/>
      </c>
      <c r="S46" s="88"/>
      <c r="T46" s="88"/>
      <c r="U46" s="89" t="str">
        <f t="shared" si="32"/>
        <v/>
      </c>
      <c r="V46" s="88"/>
      <c r="W46" s="88"/>
      <c r="X46" s="88"/>
      <c r="Y46" s="90" t="str">
        <f t="shared" si="36"/>
        <v/>
      </c>
      <c r="Z46" s="91" t="str">
        <f t="shared" si="1"/>
        <v/>
      </c>
      <c r="AA46" s="89" t="str">
        <f t="shared" si="33"/>
        <v/>
      </c>
      <c r="AB46" s="91" t="str">
        <f t="shared" si="3"/>
        <v/>
      </c>
      <c r="AC46" s="89" t="str">
        <f t="shared" si="37"/>
        <v/>
      </c>
      <c r="AD46" s="92" t="str">
        <f t="shared" ref="AD46:AD47" si="38">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89"/>
      <c r="AG46" s="105"/>
      <c r="AH46" s="93"/>
      <c r="AI46" s="96">
        <v>44469</v>
      </c>
      <c r="AJ46" s="207"/>
      <c r="AK46" s="18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idden="1" x14ac:dyDescent="0.3">
      <c r="B47" s="339"/>
      <c r="C47" s="329"/>
      <c r="D47" s="329"/>
      <c r="E47" s="329"/>
      <c r="F47" s="330"/>
      <c r="G47" s="329"/>
      <c r="H47" s="341"/>
      <c r="I47" s="337"/>
      <c r="J47" s="336"/>
      <c r="K47" s="342"/>
      <c r="L47" s="336">
        <f t="shared" si="31"/>
        <v>0</v>
      </c>
      <c r="M47" s="337"/>
      <c r="N47" s="336"/>
      <c r="O47" s="338"/>
      <c r="P47" s="104">
        <v>6</v>
      </c>
      <c r="Q47" s="205"/>
      <c r="R47" s="87" t="str">
        <f t="shared" si="35"/>
        <v/>
      </c>
      <c r="S47" s="88"/>
      <c r="T47" s="88"/>
      <c r="U47" s="89" t="str">
        <f t="shared" si="32"/>
        <v/>
      </c>
      <c r="V47" s="88"/>
      <c r="W47" s="88"/>
      <c r="X47" s="88"/>
      <c r="Y47" s="90" t="str">
        <f t="shared" si="36"/>
        <v/>
      </c>
      <c r="Z47" s="91" t="str">
        <f t="shared" si="1"/>
        <v/>
      </c>
      <c r="AA47" s="89" t="str">
        <f t="shared" si="33"/>
        <v/>
      </c>
      <c r="AB47" s="91" t="str">
        <f t="shared" si="3"/>
        <v/>
      </c>
      <c r="AC47" s="89" t="str">
        <f t="shared" si="37"/>
        <v/>
      </c>
      <c r="AD47" s="92" t="str">
        <f t="shared" si="38"/>
        <v/>
      </c>
      <c r="AE47" s="88"/>
      <c r="AF47" s="189"/>
      <c r="AG47" s="105"/>
      <c r="AH47" s="93"/>
      <c r="AI47" s="96">
        <v>44469</v>
      </c>
      <c r="AJ47" s="207"/>
      <c r="AK47" s="18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97.5" customHeight="1" x14ac:dyDescent="0.3">
      <c r="B48" s="339">
        <v>6</v>
      </c>
      <c r="C48" s="329" t="s">
        <v>115</v>
      </c>
      <c r="D48" s="329" t="s">
        <v>249</v>
      </c>
      <c r="E48" s="329" t="s">
        <v>285</v>
      </c>
      <c r="F48" s="330" t="s">
        <v>286</v>
      </c>
      <c r="G48" s="329" t="s">
        <v>189</v>
      </c>
      <c r="H48" s="341">
        <v>5435</v>
      </c>
      <c r="I48" s="337" t="str">
        <f>IF(H48&lt;=0,"",IF(H48&lt;=2,"Muy Baja",IF(H48&lt;=24,"Baja",IF(H48&lt;=500,"Media",IF(H48&lt;=5000,"Alta","Muy Alta")))))</f>
        <v>Muy Alta</v>
      </c>
      <c r="J48" s="336">
        <f>IF(I48="","",IF(I48="Muy Baja",0.2,IF(I48="Baja",0.4,IF(I48="Media",0.6,IF(I48="Alta",0.8,IF(I48="Muy Alta",1,))))))</f>
        <v>1</v>
      </c>
      <c r="K48" s="342" t="s">
        <v>135</v>
      </c>
      <c r="L48" s="336" t="str">
        <f>IF(NOT(ISERROR(MATCH(K48,'Tabla Impacto'!$B$222:$B$224,0))),'Tabla Impacto'!$F$224&amp;"Por favor no seleccionar los criterios de impacto(Afectación Económica o presupuestal y Pérdida Reputacional)",K48)</f>
        <v xml:space="preserve">     El riesgo afecta la imagen de la entidad internamente, de conocimiento general, nivel interno, de junta dircetiva y accionistas y/o de provedores</v>
      </c>
      <c r="M48" s="337" t="str">
        <f>IF(OR(L48='Tabla Impacto'!$C$12,L48='Tabla Impacto'!$D$12),"Leve",IF(OR(L48='Tabla Impacto'!$C$13,L48='Tabla Impacto'!$D$13),"Menor",IF(OR(L48='Tabla Impacto'!$C$14,L48='Tabla Impacto'!$D$14),"Moderado",IF(OR(L48='Tabla Impacto'!$C$15,L48='Tabla Impacto'!$D$15),"Mayor",IF(OR(L48='Tabla Impacto'!$C$16,L48='Tabla Impacto'!$D$16),"Catastrófico","")))))</f>
        <v>Menor</v>
      </c>
      <c r="N48" s="336">
        <f>IF(M48="","",IF(M48="Leve",0.2,IF(M48="Menor",0.4,IF(M48="Moderado",0.6,IF(M48="Mayor",0.8,IF(M48="Catastrófico",1,))))))</f>
        <v>0.4</v>
      </c>
      <c r="O48" s="338" t="str">
        <f>IF(OR(AND(I48="Muy Baja",M48="Leve"),AND(I48="Muy Baja",M48="Menor"),AND(I48="Baja",M48="Leve")),"Bajo",IF(OR(AND(I48="Muy baja",M48="Moderado"),AND(I48="Baja",M48="Menor"),AND(I48="Baja",M48="Moderado"),AND(I48="Media",M48="Leve"),AND(I48="Media",M48="Menor"),AND(I48="Media",M48="Moderado"),AND(I48="Alta",M48="Leve"),AND(I48="Alta",M48="Menor")),"Moderado",IF(OR(AND(I48="Muy Baja",M48="Mayor"),AND(I48="Baja",M48="Mayor"),AND(I48="Media",M48="Mayor"),AND(I48="Alta",M48="Moderado"),AND(I48="Alta",M48="Mayor"),AND(I48="Muy Alta",M48="Leve"),AND(I48="Muy Alta",M48="Menor"),AND(I48="Muy Alta",M48="Moderado"),AND(I48="Muy Alta",M48="Mayor")),"Alto",IF(OR(AND(I48="Muy Baja",M48="Catastrófico"),AND(I48="Baja",M48="Catastrófico"),AND(I48="Media",M48="Catastrófico"),AND(I48="Alta",M48="Catastrófico"),AND(I48="Muy Alta",M48="Catastrófico")),"Extremo",""))))</f>
        <v>Alto</v>
      </c>
      <c r="P48" s="104">
        <v>1</v>
      </c>
      <c r="Q48" s="205" t="s">
        <v>312</v>
      </c>
      <c r="R48" s="87" t="str">
        <f>IF(OR(S48="Preventivo",S48="Detectivo"),"Probabilidad",IF(S48="Correctivo","Impacto",""))</f>
        <v>Probabilidad</v>
      </c>
      <c r="S48" s="88" t="s">
        <v>14</v>
      </c>
      <c r="T48" s="88" t="s">
        <v>9</v>
      </c>
      <c r="U48" s="89" t="str">
        <f>IF(AND(S48="Preventivo",T48="Automático"),"50%",IF(AND(S48="Preventivo",T48="Manual"),"40%",IF(AND(S48="Detectivo",T48="Automático"),"40%",IF(AND(S48="Detectivo",T48="Manual"),"30%",IF(AND(S48="Correctivo",T48="Automático"),"35%",IF(AND(S48="Correctivo",T48="Manual"),"25%",""))))))</f>
        <v>40%</v>
      </c>
      <c r="V48" s="88" t="s">
        <v>19</v>
      </c>
      <c r="W48" s="88" t="s">
        <v>22</v>
      </c>
      <c r="X48" s="88" t="s">
        <v>110</v>
      </c>
      <c r="Y48" s="90">
        <f>IFERROR(IF(R48="Probabilidad",(J48-(+J48*U48)),IF(R48="Impacto",J48,"")),"")</f>
        <v>0.6</v>
      </c>
      <c r="Z48" s="91" t="str">
        <f>IFERROR(IF(Y48="","",IF(Y48&lt;=0.2,"Muy Baja",IF(Y48&lt;=0.4,"Baja",IF(Y48&lt;=0.6,"Media",IF(Y48&lt;=0.8,"Alta","Muy Alta"))))),"")</f>
        <v>Media</v>
      </c>
      <c r="AA48" s="89">
        <f>+Y48</f>
        <v>0.6</v>
      </c>
      <c r="AB48" s="91" t="str">
        <f>IFERROR(IF(AC48="","",IF(AC48&lt;=0.2,"Leve",IF(AC48&lt;=0.4,"Menor",IF(AC48&lt;=0.6,"Moderado",IF(AC48&lt;=0.8,"Mayor","Catastrófico"))))),"")</f>
        <v>Menor</v>
      </c>
      <c r="AC48" s="89">
        <f>IFERROR(IF(R48="Impacto",(N48-(+N48*U48)),IF(R48="Probabilidad",N48,"")),"")</f>
        <v>0.4</v>
      </c>
      <c r="AD48" s="92" t="str">
        <f>IFERROR(IF(OR(AND(Z48="Muy Baja",AB48="Leve"),AND(Z48="Muy Baja",AB48="Menor"),AND(Z48="Baja",AB48="Leve")),"Bajo",IF(OR(AND(Z48="Muy baja",AB48="Moderado"),AND(Z48="Baja",AB48="Menor"),AND(Z48="Baja",AB48="Moderado"),AND(Z48="Media",AB48="Leve"),AND(Z48="Media",AB48="Menor"),AND(Z48="Media",AB48="Moderado"),AND(Z48="Alta",AB48="Leve"),AND(Z48="Alta",AB48="Menor")),"Moderado",IF(OR(AND(Z48="Muy Baja",AB48="Mayor"),AND(Z48="Baja",AB48="Mayor"),AND(Z48="Media",AB48="Mayor"),AND(Z48="Alta",AB48="Moderado"),AND(Z48="Alta",AB48="Mayor"),AND(Z48="Muy Alta",AB48="Leve"),AND(Z48="Muy Alta",AB48="Menor"),AND(Z48="Muy Alta",AB48="Moderado"),AND(Z48="Muy Alta",AB48="Mayor")),"Alto",IF(OR(AND(Z48="Muy Baja",AB48="Catastrófico"),AND(Z48="Baja",AB48="Catastrófico"),AND(Z48="Media",AB48="Catastrófico"),AND(Z48="Alta",AB48="Catastrófico"),AND(Z48="Muy Alta",AB48="Catastrófico")),"Extremo","")))),"")</f>
        <v>Moderado</v>
      </c>
      <c r="AE48" s="88" t="s">
        <v>118</v>
      </c>
      <c r="AF48" s="189" t="s">
        <v>313</v>
      </c>
      <c r="AG48" s="180" t="s">
        <v>263</v>
      </c>
      <c r="AH48" s="93">
        <v>44469</v>
      </c>
      <c r="AI48" s="560" t="s">
        <v>314</v>
      </c>
      <c r="AJ48" s="207" t="s">
        <v>334</v>
      </c>
      <c r="AK48" s="186" t="s">
        <v>319</v>
      </c>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75.75" hidden="1" x14ac:dyDescent="0.3">
      <c r="B49" s="339"/>
      <c r="C49" s="329"/>
      <c r="D49" s="329"/>
      <c r="E49" s="329"/>
      <c r="F49" s="330"/>
      <c r="G49" s="329"/>
      <c r="H49" s="341"/>
      <c r="I49" s="337"/>
      <c r="J49" s="336"/>
      <c r="K49" s="342"/>
      <c r="L49" s="336">
        <f t="shared" ref="L49:L53" si="39">IF(NOT(ISERROR(MATCH(K49,_xlfn.ANCHORARRAY(F60),0))),J62&amp;"Por favor no seleccionar los criterios de impacto",K49)</f>
        <v>0</v>
      </c>
      <c r="M49" s="337"/>
      <c r="N49" s="336"/>
      <c r="O49" s="338"/>
      <c r="P49" s="104">
        <v>2</v>
      </c>
      <c r="Q49" s="205"/>
      <c r="R49" s="87" t="str">
        <f>IF(OR(S49="Preventivo",S49="Detectivo"),"Probabilidad",IF(S49="Correctivo","Impacto",""))</f>
        <v>Impacto</v>
      </c>
      <c r="S49" s="88" t="s">
        <v>16</v>
      </c>
      <c r="T49" s="88" t="s">
        <v>9</v>
      </c>
      <c r="U49" s="89" t="str">
        <f t="shared" ref="U49:U53" si="40">IF(AND(S49="Preventivo",T49="Automático"),"50%",IF(AND(S49="Preventivo",T49="Manual"),"40%",IF(AND(S49="Detectivo",T49="Automático"),"40%",IF(AND(S49="Detectivo",T49="Manual"),"30%",IF(AND(S49="Correctivo",T49="Automático"),"35%",IF(AND(S49="Correctivo",T49="Manual"),"25%",""))))))</f>
        <v>25%</v>
      </c>
      <c r="V49" s="88" t="s">
        <v>19</v>
      </c>
      <c r="W49" s="88" t="s">
        <v>22</v>
      </c>
      <c r="X49" s="88" t="s">
        <v>110</v>
      </c>
      <c r="Y49" s="90">
        <f>IFERROR(IF(AND(R48="Probabilidad",R49="Probabilidad"),(AA48-(+AA48*U49)),IF(R49="Probabilidad",(J48-(+J48*U49)),IF(R49="Impacto",AA48,""))),"")</f>
        <v>0.6</v>
      </c>
      <c r="Z49" s="91" t="str">
        <f t="shared" si="1"/>
        <v>Media</v>
      </c>
      <c r="AA49" s="89">
        <f t="shared" ref="AA49:AA53" si="41">+Y49</f>
        <v>0.6</v>
      </c>
      <c r="AB49" s="91" t="str">
        <f t="shared" si="3"/>
        <v>Menor</v>
      </c>
      <c r="AC49" s="89">
        <f>IFERROR(IF(AND(R48="Impacto",R49="Impacto"),(AC42-(+AC42*U49)),IF(R49="Impacto",($N$48-(+$N$48*U49)),IF(R49="Probabilidad",AC42,""))),"")</f>
        <v>0.30000000000000004</v>
      </c>
      <c r="AD49" s="92" t="str">
        <f t="shared" ref="AD49:AD50" si="42">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Moderado</v>
      </c>
      <c r="AE49" s="88" t="s">
        <v>118</v>
      </c>
      <c r="AF49" s="189"/>
      <c r="AG49" s="180"/>
      <c r="AH49" s="93"/>
      <c r="AI49" s="96">
        <v>44469</v>
      </c>
      <c r="AJ49" s="207"/>
      <c r="AK49" s="18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idden="1" x14ac:dyDescent="0.3">
      <c r="B50" s="339"/>
      <c r="C50" s="329"/>
      <c r="D50" s="329"/>
      <c r="E50" s="329"/>
      <c r="F50" s="330"/>
      <c r="G50" s="329"/>
      <c r="H50" s="341"/>
      <c r="I50" s="337"/>
      <c r="J50" s="336"/>
      <c r="K50" s="342"/>
      <c r="L50" s="336">
        <f t="shared" si="39"/>
        <v>0</v>
      </c>
      <c r="M50" s="337"/>
      <c r="N50" s="336"/>
      <c r="O50" s="338"/>
      <c r="P50" s="104">
        <v>3</v>
      </c>
      <c r="Q50" s="94"/>
      <c r="R50" s="87" t="str">
        <f>IF(OR(S50="Preventivo",S50="Detectivo"),"Probabilidad",IF(S50="Correctivo","Impacto",""))</f>
        <v/>
      </c>
      <c r="S50" s="88"/>
      <c r="T50" s="88"/>
      <c r="U50" s="89" t="str">
        <f t="shared" si="40"/>
        <v/>
      </c>
      <c r="V50" s="88"/>
      <c r="W50" s="88"/>
      <c r="X50" s="88"/>
      <c r="Y50" s="90" t="str">
        <f>IFERROR(IF(AND(R49="Probabilidad",R50="Probabilidad"),(AA49-(+AA49*U50)),IF(AND(R49="Impacto",R50="Probabilidad"),(AA48-(+AA48*U50)),IF(R50="Impacto",AA49,""))),"")</f>
        <v/>
      </c>
      <c r="Z50" s="91" t="str">
        <f t="shared" si="1"/>
        <v/>
      </c>
      <c r="AA50" s="89" t="str">
        <f t="shared" si="41"/>
        <v/>
      </c>
      <c r="AB50" s="91" t="str">
        <f t="shared" si="3"/>
        <v/>
      </c>
      <c r="AC50" s="89" t="str">
        <f>IFERROR(IF(AND(R49="Impacto",R50="Impacto"),(AC49-(+AC49*U50)),IF(AND(R49="Probabilidad",R50="Impacto"),(AC48-(+AC48*U50)),IF(R50="Probabilidad",AC49,""))),"")</f>
        <v/>
      </c>
      <c r="AD50" s="92" t="str">
        <f t="shared" si="42"/>
        <v/>
      </c>
      <c r="AE50" s="88"/>
      <c r="AF50" s="189"/>
      <c r="AG50" s="105"/>
      <c r="AH50" s="93"/>
      <c r="AI50" s="96">
        <v>44469</v>
      </c>
      <c r="AJ50" s="207"/>
      <c r="AK50" s="18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idden="1" x14ac:dyDescent="0.3">
      <c r="B51" s="339"/>
      <c r="C51" s="329"/>
      <c r="D51" s="329"/>
      <c r="E51" s="329"/>
      <c r="F51" s="330"/>
      <c r="G51" s="329"/>
      <c r="H51" s="341"/>
      <c r="I51" s="337"/>
      <c r="J51" s="336"/>
      <c r="K51" s="342"/>
      <c r="L51" s="336">
        <f t="shared" si="39"/>
        <v>0</v>
      </c>
      <c r="M51" s="337"/>
      <c r="N51" s="336"/>
      <c r="O51" s="338"/>
      <c r="P51" s="104">
        <v>4</v>
      </c>
      <c r="Q51" s="205"/>
      <c r="R51" s="87" t="str">
        <f t="shared" ref="R51:R53" si="43">IF(OR(S51="Preventivo",S51="Detectivo"),"Probabilidad",IF(S51="Correctivo","Impacto",""))</f>
        <v/>
      </c>
      <c r="S51" s="88"/>
      <c r="T51" s="88"/>
      <c r="U51" s="89" t="str">
        <f t="shared" si="40"/>
        <v/>
      </c>
      <c r="V51" s="88"/>
      <c r="W51" s="88"/>
      <c r="X51" s="88"/>
      <c r="Y51" s="90" t="str">
        <f t="shared" ref="Y51:Y53" si="44">IFERROR(IF(AND(R50="Probabilidad",R51="Probabilidad"),(AA50-(+AA50*U51)),IF(AND(R50="Impacto",R51="Probabilidad"),(AA49-(+AA49*U51)),IF(R51="Impacto",AA50,""))),"")</f>
        <v/>
      </c>
      <c r="Z51" s="91" t="str">
        <f t="shared" si="1"/>
        <v/>
      </c>
      <c r="AA51" s="89" t="str">
        <f t="shared" si="41"/>
        <v/>
      </c>
      <c r="AB51" s="91" t="str">
        <f t="shared" si="3"/>
        <v/>
      </c>
      <c r="AC51" s="89" t="str">
        <f t="shared" ref="AC51:AC53" si="45">IFERROR(IF(AND(R50="Impacto",R51="Impacto"),(AC50-(+AC50*U51)),IF(AND(R50="Probabilidad",R51="Impacto"),(AC49-(+AC49*U51)),IF(R51="Probabilidad",AC50,""))),"")</f>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89"/>
      <c r="AG51" s="105"/>
      <c r="AH51" s="93"/>
      <c r="AI51" s="96">
        <v>44469</v>
      </c>
      <c r="AJ51" s="207"/>
      <c r="AK51" s="18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idden="1" x14ac:dyDescent="0.3">
      <c r="B52" s="339"/>
      <c r="C52" s="329"/>
      <c r="D52" s="329"/>
      <c r="E52" s="329"/>
      <c r="F52" s="330"/>
      <c r="G52" s="329"/>
      <c r="H52" s="341"/>
      <c r="I52" s="337"/>
      <c r="J52" s="336"/>
      <c r="K52" s="342"/>
      <c r="L52" s="336">
        <f t="shared" si="39"/>
        <v>0</v>
      </c>
      <c r="M52" s="337"/>
      <c r="N52" s="336"/>
      <c r="O52" s="338"/>
      <c r="P52" s="104">
        <v>5</v>
      </c>
      <c r="Q52" s="205"/>
      <c r="R52" s="87" t="str">
        <f t="shared" si="43"/>
        <v/>
      </c>
      <c r="S52" s="88"/>
      <c r="T52" s="88"/>
      <c r="U52" s="89" t="str">
        <f t="shared" si="40"/>
        <v/>
      </c>
      <c r="V52" s="88"/>
      <c r="W52" s="88"/>
      <c r="X52" s="88"/>
      <c r="Y52" s="90" t="str">
        <f t="shared" si="44"/>
        <v/>
      </c>
      <c r="Z52" s="91" t="str">
        <f t="shared" si="1"/>
        <v/>
      </c>
      <c r="AA52" s="89" t="str">
        <f t="shared" si="41"/>
        <v/>
      </c>
      <c r="AB52" s="91" t="str">
        <f t="shared" si="3"/>
        <v/>
      </c>
      <c r="AC52" s="89" t="str">
        <f t="shared" si="45"/>
        <v/>
      </c>
      <c r="AD52" s="92" t="str">
        <f t="shared" ref="AD52" si="46">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89"/>
      <c r="AG52" s="105"/>
      <c r="AH52" s="93"/>
      <c r="AI52" s="96">
        <v>44469</v>
      </c>
      <c r="AJ52" s="207"/>
      <c r="AK52" s="18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idden="1" x14ac:dyDescent="0.3">
      <c r="B53" s="339"/>
      <c r="C53" s="329"/>
      <c r="D53" s="329"/>
      <c r="E53" s="329"/>
      <c r="F53" s="330"/>
      <c r="G53" s="329"/>
      <c r="H53" s="341"/>
      <c r="I53" s="337"/>
      <c r="J53" s="336"/>
      <c r="K53" s="342"/>
      <c r="L53" s="336">
        <f t="shared" si="39"/>
        <v>0</v>
      </c>
      <c r="M53" s="337"/>
      <c r="N53" s="336"/>
      <c r="O53" s="338"/>
      <c r="P53" s="104">
        <v>6</v>
      </c>
      <c r="Q53" s="205"/>
      <c r="R53" s="87" t="str">
        <f t="shared" si="43"/>
        <v/>
      </c>
      <c r="S53" s="88"/>
      <c r="T53" s="88"/>
      <c r="U53" s="89" t="str">
        <f t="shared" si="40"/>
        <v/>
      </c>
      <c r="V53" s="88"/>
      <c r="W53" s="88"/>
      <c r="X53" s="88"/>
      <c r="Y53" s="90" t="str">
        <f t="shared" si="44"/>
        <v/>
      </c>
      <c r="Z53" s="91" t="str">
        <f t="shared" si="1"/>
        <v/>
      </c>
      <c r="AA53" s="89" t="str">
        <f t="shared" si="41"/>
        <v/>
      </c>
      <c r="AB53" s="91" t="str">
        <f>IFERROR(IF(AC53="","",IF(AC53&lt;=0.2,"Leve",IF(AC53&lt;=0.4,"Menor",IF(AC53&lt;=0.6,"Moderado",IF(AC53&lt;=0.8,"Mayor","Catastrófico"))))),"")</f>
        <v/>
      </c>
      <c r="AC53" s="89" t="str">
        <f t="shared" si="45"/>
        <v/>
      </c>
      <c r="AD53" s="92" t="str">
        <f>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89"/>
      <c r="AG53" s="105"/>
      <c r="AH53" s="93"/>
      <c r="AI53" s="96">
        <v>44469</v>
      </c>
      <c r="AJ53" s="207"/>
      <c r="AK53" s="18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04.25" customHeight="1" thickBot="1" x14ac:dyDescent="0.35">
      <c r="B54" s="339">
        <v>7</v>
      </c>
      <c r="C54" s="329" t="s">
        <v>115</v>
      </c>
      <c r="D54" s="329" t="s">
        <v>287</v>
      </c>
      <c r="E54" s="329" t="s">
        <v>288</v>
      </c>
      <c r="F54" s="330" t="s">
        <v>289</v>
      </c>
      <c r="G54" s="329" t="s">
        <v>189</v>
      </c>
      <c r="H54" s="341">
        <v>40</v>
      </c>
      <c r="I54" s="337" t="str">
        <f>IF(H54&lt;=0,"",IF(H54&lt;=2,"Muy Baja",IF(H54&lt;=24,"Baja",IF(H54&lt;=500,"Media",IF(H54&lt;=5000,"Alta","Muy Alta")))))</f>
        <v>Media</v>
      </c>
      <c r="J54" s="336">
        <f>IF(I54="","",IF(I54="Muy Baja",0.2,IF(I54="Baja",0.4,IF(I54="Media",0.6,IF(I54="Alta",0.8,IF(I54="Muy Alta",1,))))))</f>
        <v>0.6</v>
      </c>
      <c r="K54" s="342" t="s">
        <v>137</v>
      </c>
      <c r="L54" s="336" t="str">
        <f>IF(NOT(ISERROR(MATCH(K54,'Tabla Impacto'!$B$222:$B$224,0))),'Tabla Impacto'!$F$224&amp;"Por favor no seleccionar los criterios de impacto(Afectación Económica o presupuestal y Pérdida Reputacional)",K54)</f>
        <v xml:space="preserve">     El riesgo afecta la imagen de de la entidad con efecto publicitario sostenido a nivel de sector administrativo, nivel departamental o municipal</v>
      </c>
      <c r="M54" s="337" t="str">
        <f>IF(OR(L54='Tabla Impacto'!$C$12,L54='Tabla Impacto'!$D$12),"Leve",IF(OR(L54='Tabla Impacto'!$C$13,L54='Tabla Impacto'!$D$13),"Menor",IF(OR(L54='Tabla Impacto'!$C$14,L54='Tabla Impacto'!$D$14),"Moderado",IF(OR(L54='Tabla Impacto'!$C$15,L54='Tabla Impacto'!$D$15),"Mayor",IF(OR(L54='Tabla Impacto'!$C$16,L54='Tabla Impacto'!$D$16),"Catastrófico","")))))</f>
        <v>Mayor</v>
      </c>
      <c r="N54" s="336">
        <f>IF(M54="","",IF(M54="Leve",0.2,IF(M54="Menor",0.4,IF(M54="Moderado",0.6,IF(M54="Mayor",0.8,IF(M54="Catastrófico",1,))))))</f>
        <v>0.8</v>
      </c>
      <c r="O54" s="338" t="str">
        <f>IF(OR(AND(I54="Muy Baja",M54="Leve"),AND(I54="Muy Baja",M54="Menor"),AND(I54="Baja",M54="Leve")),"Bajo",IF(OR(AND(I54="Muy baja",M54="Moderado"),AND(I54="Baja",M54="Menor"),AND(I54="Baja",M54="Moderado"),AND(I54="Media",M54="Leve"),AND(I54="Media",M54="Menor"),AND(I54="Media",M54="Moderado"),AND(I54="Alta",M54="Leve"),AND(I54="Alta",M54="Menor")),"Moderado",IF(OR(AND(I54="Muy Baja",M54="Mayor"),AND(I54="Baja",M54="Mayor"),AND(I54="Media",M54="Mayor"),AND(I54="Alta",M54="Moderado"),AND(I54="Alta",M54="Mayor"),AND(I54="Muy Alta",M54="Leve"),AND(I54="Muy Alta",M54="Menor"),AND(I54="Muy Alta",M54="Moderado"),AND(I54="Muy Alta",M54="Mayor")),"Alto",IF(OR(AND(I54="Muy Baja",M54="Catastrófico"),AND(I54="Baja",M54="Catastrófico"),AND(I54="Media",M54="Catastrófico"),AND(I54="Alta",M54="Catastrófico"),AND(I54="Muy Alta",M54="Catastrófico")),"Extremo",""))))</f>
        <v>Alto</v>
      </c>
      <c r="P54" s="104">
        <v>1</v>
      </c>
      <c r="Q54" s="205" t="s">
        <v>290</v>
      </c>
      <c r="R54" s="87" t="str">
        <f>IF(OR(S54="Preventivo",S54="Detectivo"),"Probabilidad",IF(S54="Correctivo","Impacto",""))</f>
        <v>Probabilidad</v>
      </c>
      <c r="S54" s="88" t="s">
        <v>14</v>
      </c>
      <c r="T54" s="88" t="s">
        <v>9</v>
      </c>
      <c r="U54" s="89" t="str">
        <f>IF(AND(S54="Preventivo",T54="Automático"),"50%",IF(AND(S54="Preventivo",T54="Manual"),"40%",IF(AND(S54="Detectivo",T54="Automático"),"40%",IF(AND(S54="Detectivo",T54="Manual"),"30%",IF(AND(S54="Correctivo",T54="Automático"),"35%",IF(AND(S54="Correctivo",T54="Manual"),"25%",""))))))</f>
        <v>40%</v>
      </c>
      <c r="V54" s="88" t="s">
        <v>19</v>
      </c>
      <c r="W54" s="88" t="s">
        <v>23</v>
      </c>
      <c r="X54" s="88" t="s">
        <v>110</v>
      </c>
      <c r="Y54" s="90">
        <f>IFERROR(IF(R54="Probabilidad",(J54-(+J54*U54)),IF(R54="Impacto",J54,"")),"")</f>
        <v>0.36</v>
      </c>
      <c r="Z54" s="91" t="str">
        <f>IFERROR(IF(Y54="","",IF(Y54&lt;=0.2,"Muy Baja",IF(Y54&lt;=0.4,"Baja",IF(Y54&lt;=0.6,"Media",IF(Y54&lt;=0.8,"Alta","Muy Alta"))))),"")</f>
        <v>Baja</v>
      </c>
      <c r="AA54" s="89">
        <f>+Y54</f>
        <v>0.36</v>
      </c>
      <c r="AB54" s="91" t="str">
        <f>IFERROR(IF(AC54="","",IF(AC54&lt;=0.2,"Leve",IF(AC54&lt;=0.4,"Menor",IF(AC54&lt;=0.6,"Moderado",IF(AC54&lt;=0.8,"Mayor","Catastrófico"))))),"")</f>
        <v>Mayor</v>
      </c>
      <c r="AC54" s="89">
        <f>IFERROR(IF(R54="Impacto",(N54-(+N54*U54)),IF(R54="Probabilidad",N54,"")),"")</f>
        <v>0.8</v>
      </c>
      <c r="AD54" s="92" t="str">
        <f>IFERROR(IF(OR(AND(Z54="Muy Baja",AB54="Leve"),AND(Z54="Muy Baja",AB54="Menor"),AND(Z54="Baja",AB54="Leve")),"Bajo",IF(OR(AND(Z54="Muy baja",AB54="Moderado"),AND(Z54="Baja",AB54="Menor"),AND(Z54="Baja",AB54="Moderado"),AND(Z54="Media",AB54="Leve"),AND(Z54="Media",AB54="Menor"),AND(Z54="Media",AB54="Moderado"),AND(Z54="Alta",AB54="Leve"),AND(Z54="Alta",AB54="Menor")),"Moderado",IF(OR(AND(Z54="Muy Baja",AB54="Mayor"),AND(Z54="Baja",AB54="Mayor"),AND(Z54="Media",AB54="Mayor"),AND(Z54="Alta",AB54="Moderado"),AND(Z54="Alta",AB54="Mayor"),AND(Z54="Muy Alta",AB54="Leve"),AND(Z54="Muy Alta",AB54="Menor"),AND(Z54="Muy Alta",AB54="Moderado"),AND(Z54="Muy Alta",AB54="Mayor")),"Alto",IF(OR(AND(Z54="Muy Baja",AB54="Catastrófico"),AND(Z54="Baja",AB54="Catastrófico"),AND(Z54="Media",AB54="Catastrófico"),AND(Z54="Alta",AB54="Catastrófico"),AND(Z54="Muy Alta",AB54="Catastrófico")),"Extremo","")))),"")</f>
        <v>Alto</v>
      </c>
      <c r="AE54" s="88" t="s">
        <v>118</v>
      </c>
      <c r="AF54" s="189" t="s">
        <v>291</v>
      </c>
      <c r="AG54" s="180" t="s">
        <v>263</v>
      </c>
      <c r="AH54" s="93">
        <v>44440</v>
      </c>
      <c r="AI54" s="560" t="s">
        <v>314</v>
      </c>
      <c r="AJ54" s="207" t="s">
        <v>335</v>
      </c>
      <c r="AK54" s="186" t="s">
        <v>316</v>
      </c>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idden="1" x14ac:dyDescent="0.3">
      <c r="B55" s="339"/>
      <c r="C55" s="329"/>
      <c r="D55" s="329"/>
      <c r="E55" s="329"/>
      <c r="F55" s="330"/>
      <c r="G55" s="329"/>
      <c r="H55" s="341"/>
      <c r="I55" s="337"/>
      <c r="J55" s="336"/>
      <c r="K55" s="342"/>
      <c r="L55" s="336">
        <f t="shared" ref="L55:L59" si="47">IF(NOT(ISERROR(MATCH(K55,_xlfn.ANCHORARRAY(F66),0))),J68&amp;"Por favor no seleccionar los criterios de impacto",K55)</f>
        <v>0</v>
      </c>
      <c r="M55" s="337"/>
      <c r="N55" s="336"/>
      <c r="O55" s="338"/>
      <c r="P55" s="104">
        <v>2</v>
      </c>
      <c r="Q55" s="86"/>
      <c r="R55" s="87" t="str">
        <f>IF(OR(S55="Preventivo",S55="Detectivo"),"Probabilidad",IF(S55="Correctivo","Impacto",""))</f>
        <v/>
      </c>
      <c r="S55" s="88"/>
      <c r="T55" s="88"/>
      <c r="U55" s="89" t="str">
        <f t="shared" ref="U55:U59" si="48">IF(AND(S55="Preventivo",T55="Automático"),"50%",IF(AND(S55="Preventivo",T55="Manual"),"40%",IF(AND(S55="Detectivo",T55="Automático"),"40%",IF(AND(S55="Detectivo",T55="Manual"),"30%",IF(AND(S55="Correctivo",T55="Automático"),"35%",IF(AND(S55="Correctivo",T55="Manual"),"25%",""))))))</f>
        <v/>
      </c>
      <c r="V55" s="88"/>
      <c r="W55" s="88"/>
      <c r="X55" s="88"/>
      <c r="Y55" s="90" t="str">
        <f>IFERROR(IF(AND(R54="Probabilidad",R55="Probabilidad"),(AA54-(+AA54*U55)),IF(R55="Probabilidad",(J54-(+J54*U55)),IF(R55="Impacto",AA54,""))),"")</f>
        <v/>
      </c>
      <c r="Z55" s="91" t="str">
        <f t="shared" si="1"/>
        <v/>
      </c>
      <c r="AA55" s="89" t="str">
        <f t="shared" ref="AA55:AA59" si="49">+Y55</f>
        <v/>
      </c>
      <c r="AB55" s="91" t="str">
        <f t="shared" si="3"/>
        <v/>
      </c>
      <c r="AC55" s="89" t="str">
        <f>IFERROR(IF(AND(R54="Impacto",R55="Impacto"),(AC48-(+AC48*U55)),IF(R55="Impacto",($N$54-(+$N$54*U55)),IF(R55="Probabilidad",AC48,""))),"")</f>
        <v/>
      </c>
      <c r="AD55" s="92" t="str">
        <f t="shared" ref="AD55:AD56" si="50">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05"/>
      <c r="AG55" s="105"/>
      <c r="AH55" s="93"/>
      <c r="AI55" s="93"/>
      <c r="AJ55" s="105"/>
      <c r="AK55" s="108"/>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idden="1" x14ac:dyDescent="0.3">
      <c r="B56" s="339"/>
      <c r="C56" s="329"/>
      <c r="D56" s="329"/>
      <c r="E56" s="329"/>
      <c r="F56" s="330"/>
      <c r="G56" s="329"/>
      <c r="H56" s="341"/>
      <c r="I56" s="337"/>
      <c r="J56" s="336"/>
      <c r="K56" s="342"/>
      <c r="L56" s="336">
        <f t="shared" si="47"/>
        <v>0</v>
      </c>
      <c r="M56" s="337"/>
      <c r="N56" s="336"/>
      <c r="O56" s="338"/>
      <c r="P56" s="104">
        <v>3</v>
      </c>
      <c r="Q56" s="94"/>
      <c r="R56" s="87" t="str">
        <f>IF(OR(S56="Preventivo",S56="Detectivo"),"Probabilidad",IF(S56="Correctivo","Impacto",""))</f>
        <v/>
      </c>
      <c r="S56" s="88"/>
      <c r="T56" s="88"/>
      <c r="U56" s="89" t="str">
        <f t="shared" si="48"/>
        <v/>
      </c>
      <c r="V56" s="88"/>
      <c r="W56" s="88"/>
      <c r="X56" s="88"/>
      <c r="Y56" s="90" t="str">
        <f>IFERROR(IF(AND(R55="Probabilidad",R56="Probabilidad"),(AA55-(+AA55*U56)),IF(AND(R55="Impacto",R56="Probabilidad"),(AA54-(+AA54*U56)),IF(R56="Impacto",AA55,""))),"")</f>
        <v/>
      </c>
      <c r="Z56" s="91" t="str">
        <f t="shared" si="1"/>
        <v/>
      </c>
      <c r="AA56" s="89" t="str">
        <f t="shared" si="49"/>
        <v/>
      </c>
      <c r="AB56" s="91" t="str">
        <f t="shared" si="3"/>
        <v/>
      </c>
      <c r="AC56" s="89" t="str">
        <f>IFERROR(IF(AND(R55="Impacto",R56="Impacto"),(AC55-(+AC55*U56)),IF(AND(R55="Probabilidad",R56="Impacto"),(AC54-(+AC54*U56)),IF(R56="Probabilidad",AC55,""))),"")</f>
        <v/>
      </c>
      <c r="AD56" s="92" t="str">
        <f t="shared" si="50"/>
        <v/>
      </c>
      <c r="AE56" s="88"/>
      <c r="AF56" s="105"/>
      <c r="AG56" s="105"/>
      <c r="AH56" s="93"/>
      <c r="AI56" s="93"/>
      <c r="AJ56" s="105"/>
      <c r="AK56" s="108"/>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idden="1" x14ac:dyDescent="0.3">
      <c r="B57" s="339"/>
      <c r="C57" s="329"/>
      <c r="D57" s="329"/>
      <c r="E57" s="329"/>
      <c r="F57" s="330"/>
      <c r="G57" s="329"/>
      <c r="H57" s="341"/>
      <c r="I57" s="337"/>
      <c r="J57" s="336"/>
      <c r="K57" s="342"/>
      <c r="L57" s="336">
        <f t="shared" si="47"/>
        <v>0</v>
      </c>
      <c r="M57" s="337"/>
      <c r="N57" s="336"/>
      <c r="O57" s="338"/>
      <c r="P57" s="104">
        <v>4</v>
      </c>
      <c r="Q57" s="86"/>
      <c r="R57" s="87" t="str">
        <f t="shared" ref="R57:R59" si="51">IF(OR(S57="Preventivo",S57="Detectivo"),"Probabilidad",IF(S57="Correctivo","Impacto",""))</f>
        <v/>
      </c>
      <c r="S57" s="88"/>
      <c r="T57" s="88"/>
      <c r="U57" s="89" t="str">
        <f t="shared" si="48"/>
        <v/>
      </c>
      <c r="V57" s="88"/>
      <c r="W57" s="88"/>
      <c r="X57" s="88"/>
      <c r="Y57" s="90" t="str">
        <f t="shared" ref="Y57:Y59" si="52">IFERROR(IF(AND(R56="Probabilidad",R57="Probabilidad"),(AA56-(+AA56*U57)),IF(AND(R56="Impacto",R57="Probabilidad"),(AA55-(+AA55*U57)),IF(R57="Impacto",AA56,""))),"")</f>
        <v/>
      </c>
      <c r="Z57" s="91" t="str">
        <f t="shared" si="1"/>
        <v/>
      </c>
      <c r="AA57" s="89" t="str">
        <f t="shared" si="49"/>
        <v/>
      </c>
      <c r="AB57" s="91" t="str">
        <f t="shared" si="3"/>
        <v/>
      </c>
      <c r="AC57" s="89" t="str">
        <f t="shared" ref="AC57:AC59" si="53">IFERROR(IF(AND(R56="Impacto",R57="Impacto"),(AC56-(+AC56*U57)),IF(AND(R56="Probabilidad",R57="Impacto"),(AC55-(+AC55*U57)),IF(R57="Probabilidad",AC56,""))),"")</f>
        <v/>
      </c>
      <c r="AD57" s="92" t="str">
        <f>IFERROR(IF(OR(AND(Z57="Muy Baja",AB57="Leve"),AND(Z57="Muy Baja",AB57="Menor"),AND(Z57="Baja",AB57="Leve")),"Bajo",IF(OR(AND(Z57="Muy baja",AB57="Moderado"),AND(Z57="Baja",AB57="Menor"),AND(Z57="Baja",AB57="Moderado"),AND(Z57="Media",AB57="Leve"),AND(Z57="Media",AB57="Menor"),AND(Z57="Media",AB57="Moderado"),AND(Z57="Alta",AB57="Leve"),AND(Z57="Alta",AB57="Menor")),"Moderado",IF(OR(AND(Z57="Muy Baja",AB57="Mayor"),AND(Z57="Baja",AB57="Mayor"),AND(Z57="Media",AB57="Mayor"),AND(Z57="Alta",AB57="Moderado"),AND(Z57="Alta",AB57="Mayor"),AND(Z57="Muy Alta",AB57="Leve"),AND(Z57="Muy Alta",AB57="Menor"),AND(Z57="Muy Alta",AB57="Moderado"),AND(Z57="Muy Alta",AB57="Mayor")),"Alto",IF(OR(AND(Z57="Muy Baja",AB57="Catastrófico"),AND(Z57="Baja",AB57="Catastrófico"),AND(Z57="Media",AB57="Catastrófico"),AND(Z57="Alta",AB57="Catastrófico"),AND(Z57="Muy Alta",AB57="Catastrófico")),"Extremo","")))),"")</f>
        <v/>
      </c>
      <c r="AE57" s="88"/>
      <c r="AF57" s="105"/>
      <c r="AG57" s="105"/>
      <c r="AH57" s="93"/>
      <c r="AI57" s="93"/>
      <c r="AJ57" s="105"/>
      <c r="AK57" s="108"/>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idden="1" x14ac:dyDescent="0.3">
      <c r="B58" s="339"/>
      <c r="C58" s="329"/>
      <c r="D58" s="329"/>
      <c r="E58" s="329"/>
      <c r="F58" s="330"/>
      <c r="G58" s="329"/>
      <c r="H58" s="341"/>
      <c r="I58" s="337"/>
      <c r="J58" s="336"/>
      <c r="K58" s="342"/>
      <c r="L58" s="336">
        <f t="shared" si="47"/>
        <v>0</v>
      </c>
      <c r="M58" s="337"/>
      <c r="N58" s="336"/>
      <c r="O58" s="338"/>
      <c r="P58" s="104">
        <v>5</v>
      </c>
      <c r="Q58" s="86"/>
      <c r="R58" s="87" t="str">
        <f t="shared" si="51"/>
        <v/>
      </c>
      <c r="S58" s="88"/>
      <c r="T58" s="88"/>
      <c r="U58" s="89" t="str">
        <f t="shared" si="48"/>
        <v/>
      </c>
      <c r="V58" s="88"/>
      <c r="W58" s="88"/>
      <c r="X58" s="88"/>
      <c r="Y58" s="90" t="str">
        <f t="shared" si="52"/>
        <v/>
      </c>
      <c r="Z58" s="91" t="str">
        <f t="shared" si="1"/>
        <v/>
      </c>
      <c r="AA58" s="89" t="str">
        <f t="shared" si="49"/>
        <v/>
      </c>
      <c r="AB58" s="91" t="str">
        <f t="shared" si="3"/>
        <v/>
      </c>
      <c r="AC58" s="89" t="str">
        <f t="shared" si="53"/>
        <v/>
      </c>
      <c r="AD58" s="92" t="str">
        <f t="shared" ref="AD58:AD59" si="54">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05"/>
      <c r="AG58" s="105"/>
      <c r="AH58" s="93"/>
      <c r="AI58" s="93"/>
      <c r="AJ58" s="105"/>
      <c r="AK58" s="108"/>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idden="1" x14ac:dyDescent="0.3">
      <c r="B59" s="339"/>
      <c r="C59" s="329"/>
      <c r="D59" s="329"/>
      <c r="E59" s="329"/>
      <c r="F59" s="330"/>
      <c r="G59" s="329"/>
      <c r="H59" s="341"/>
      <c r="I59" s="337"/>
      <c r="J59" s="336"/>
      <c r="K59" s="342"/>
      <c r="L59" s="336">
        <f t="shared" si="47"/>
        <v>0</v>
      </c>
      <c r="M59" s="337"/>
      <c r="N59" s="336"/>
      <c r="O59" s="338"/>
      <c r="P59" s="104">
        <v>6</v>
      </c>
      <c r="Q59" s="86"/>
      <c r="R59" s="87" t="str">
        <f t="shared" si="51"/>
        <v/>
      </c>
      <c r="S59" s="88"/>
      <c r="T59" s="88"/>
      <c r="U59" s="89" t="str">
        <f t="shared" si="48"/>
        <v/>
      </c>
      <c r="V59" s="88"/>
      <c r="W59" s="88"/>
      <c r="X59" s="88"/>
      <c r="Y59" s="90" t="str">
        <f t="shared" si="52"/>
        <v/>
      </c>
      <c r="Z59" s="91" t="str">
        <f t="shared" si="1"/>
        <v/>
      </c>
      <c r="AA59" s="89" t="str">
        <f t="shared" si="49"/>
        <v/>
      </c>
      <c r="AB59" s="91" t="str">
        <f t="shared" si="3"/>
        <v/>
      </c>
      <c r="AC59" s="89" t="str">
        <f t="shared" si="53"/>
        <v/>
      </c>
      <c r="AD59" s="92" t="str">
        <f t="shared" si="54"/>
        <v/>
      </c>
      <c r="AE59" s="88"/>
      <c r="AF59" s="105"/>
      <c r="AG59" s="105"/>
      <c r="AH59" s="93"/>
      <c r="AI59" s="93"/>
      <c r="AJ59" s="105"/>
      <c r="AK59" s="108"/>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75.75" hidden="1" x14ac:dyDescent="0.3">
      <c r="B60" s="339">
        <v>8</v>
      </c>
      <c r="C60" s="329"/>
      <c r="D60" s="329"/>
      <c r="E60" s="329"/>
      <c r="F60" s="330"/>
      <c r="G60" s="329"/>
      <c r="H60" s="341"/>
      <c r="I60" s="337" t="str">
        <f>IF(H60&lt;=0,"",IF(H60&lt;=2,"Muy Baja",IF(H60&lt;=24,"Baja",IF(H60&lt;=500,"Media",IF(H60&lt;=5000,"Alta","Muy Alta")))))</f>
        <v/>
      </c>
      <c r="J60" s="336" t="str">
        <f>IF(I60="","",IF(I60="Muy Baja",0.2,IF(I60="Baja",0.4,IF(I60="Media",0.6,IF(I60="Alta",0.8,IF(I60="Muy Alta",1,))))))</f>
        <v/>
      </c>
      <c r="K60" s="342"/>
      <c r="L60" s="336">
        <f>IF(NOT(ISERROR(MATCH(K60,'Tabla Impacto'!$B$222:$B$224,0))),'Tabla Impacto'!$F$224&amp;"Por favor no seleccionar los criterios de impacto(Afectación Económica o presupuestal y Pérdida Reputacional)",K60)</f>
        <v>0</v>
      </c>
      <c r="M60" s="337" t="str">
        <f>IF(OR(L60='Tabla Impacto'!$C$12,L60='Tabla Impacto'!$D$12),"Leve",IF(OR(L60='Tabla Impacto'!$C$13,L60='Tabla Impacto'!$D$13),"Menor",IF(OR(L60='Tabla Impacto'!$C$14,L60='Tabla Impacto'!$D$14),"Moderado",IF(OR(L60='Tabla Impacto'!$C$15,L60='Tabla Impacto'!$D$15),"Mayor",IF(OR(L60='Tabla Impacto'!$C$16,L60='Tabla Impacto'!$D$16),"Catastrófico","")))))</f>
        <v/>
      </c>
      <c r="N60" s="336" t="str">
        <f>IF(M60="","",IF(M60="Leve",0.2,IF(M60="Menor",0.4,IF(M60="Moderado",0.6,IF(M60="Mayor",0.8,IF(M60="Catastrófico",1,))))))</f>
        <v/>
      </c>
      <c r="O60" s="338" t="str">
        <f>IF(OR(AND(I60="Muy Baja",M60="Leve"),AND(I60="Muy Baja",M60="Menor"),AND(I60="Baja",M60="Leve")),"Bajo",IF(OR(AND(I60="Muy baja",M60="Moderado"),AND(I60="Baja",M60="Menor"),AND(I60="Baja",M60="Moderado"),AND(I60="Media",M60="Leve"),AND(I60="Media",M60="Menor"),AND(I60="Media",M60="Moderado"),AND(I60="Alta",M60="Leve"),AND(I60="Alta",M60="Menor")),"Moderado",IF(OR(AND(I60="Muy Baja",M60="Mayor"),AND(I60="Baja",M60="Mayor"),AND(I60="Media",M60="Mayor"),AND(I60="Alta",M60="Moderado"),AND(I60="Alta",M60="Mayor"),AND(I60="Muy Alta",M60="Leve"),AND(I60="Muy Alta",M60="Menor"),AND(I60="Muy Alta",M60="Moderado"),AND(I60="Muy Alta",M60="Mayor")),"Alto",IF(OR(AND(I60="Muy Baja",M60="Catastrófico"),AND(I60="Baja",M60="Catastrófico"),AND(I60="Media",M60="Catastrófico"),AND(I60="Alta",M60="Catastrófico"),AND(I60="Muy Alta",M60="Catastrófico")),"Extremo",""))))</f>
        <v/>
      </c>
      <c r="P60" s="104">
        <v>1</v>
      </c>
      <c r="Q60" s="86"/>
      <c r="R60" s="87" t="str">
        <f>IF(OR(S60="Preventivo",S60="Detectivo"),"Probabilidad",IF(S60="Correctivo","Impacto",""))</f>
        <v>Probabilidad</v>
      </c>
      <c r="S60" s="88" t="s">
        <v>14</v>
      </c>
      <c r="T60" s="88" t="s">
        <v>9</v>
      </c>
      <c r="U60" s="89" t="str">
        <f>IF(AND(S60="Preventivo",T60="Automático"),"50%",IF(AND(S60="Preventivo",T60="Manual"),"40%",IF(AND(S60="Detectivo",T60="Automático"),"40%",IF(AND(S60="Detectivo",T60="Manual"),"30%",IF(AND(S60="Correctivo",T60="Automático"),"35%",IF(AND(S60="Correctivo",T60="Manual"),"25%",""))))))</f>
        <v>40%</v>
      </c>
      <c r="V60" s="88" t="s">
        <v>20</v>
      </c>
      <c r="W60" s="88" t="s">
        <v>22</v>
      </c>
      <c r="X60" s="88" t="s">
        <v>110</v>
      </c>
      <c r="Y60" s="90" t="str">
        <f>IFERROR(IF(R60="Probabilidad",(J60-(+J60*U60)),IF(R60="Impacto",J60,"")),"")</f>
        <v/>
      </c>
      <c r="Z60" s="91" t="str">
        <f>IFERROR(IF(Y60="","",IF(Y60&lt;=0.2,"Muy Baja",IF(Y60&lt;=0.4,"Baja",IF(Y60&lt;=0.6,"Media",IF(Y60&lt;=0.8,"Alta","Muy Alta"))))),"")</f>
        <v/>
      </c>
      <c r="AA60" s="89" t="str">
        <f>+Y60</f>
        <v/>
      </c>
      <c r="AB60" s="91" t="str">
        <f>IFERROR(IF(AC60="","",IF(AC60&lt;=0.2,"Leve",IF(AC60&lt;=0.4,"Menor",IF(AC60&lt;=0.6,"Moderado",IF(AC60&lt;=0.8,"Mayor","Catastrófico"))))),"")</f>
        <v/>
      </c>
      <c r="AC60" s="89" t="str">
        <f>IFERROR(IF(R60="Impacto",(N60-(+N60*U60)),IF(R60="Probabilidad",N60,"")),"")</f>
        <v/>
      </c>
      <c r="AD60" s="92" t="str">
        <f>IFERROR(IF(OR(AND(Z60="Muy Baja",AB60="Leve"),AND(Z60="Muy Baja",AB60="Menor"),AND(Z60="Baja",AB60="Leve")),"Bajo",IF(OR(AND(Z60="Muy baja",AB60="Moderado"),AND(Z60="Baja",AB60="Menor"),AND(Z60="Baja",AB60="Moderado"),AND(Z60="Media",AB60="Leve"),AND(Z60="Media",AB60="Menor"),AND(Z60="Media",AB60="Moderado"),AND(Z60="Alta",AB60="Leve"),AND(Z60="Alta",AB60="Menor")),"Moderado",IF(OR(AND(Z60="Muy Baja",AB60="Mayor"),AND(Z60="Baja",AB60="Mayor"),AND(Z60="Media",AB60="Mayor"),AND(Z60="Alta",AB60="Moderado"),AND(Z60="Alta",AB60="Mayor"),AND(Z60="Muy Alta",AB60="Leve"),AND(Z60="Muy Alta",AB60="Menor"),AND(Z60="Muy Alta",AB60="Moderado"),AND(Z60="Muy Alta",AB60="Mayor")),"Alto",IF(OR(AND(Z60="Muy Baja",AB60="Catastrófico"),AND(Z60="Baja",AB60="Catastrófico"),AND(Z60="Media",AB60="Catastrófico"),AND(Z60="Alta",AB60="Catastrófico"),AND(Z60="Muy Alta",AB60="Catastrófico")),"Extremo","")))),"")</f>
        <v/>
      </c>
      <c r="AE60" s="88" t="s">
        <v>118</v>
      </c>
      <c r="AF60" s="180" t="s">
        <v>250</v>
      </c>
      <c r="AG60" s="180" t="s">
        <v>247</v>
      </c>
      <c r="AH60" s="93">
        <v>44561</v>
      </c>
      <c r="AI60" s="93"/>
      <c r="AJ60" s="105"/>
      <c r="AK60" s="108"/>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75.75" hidden="1" x14ac:dyDescent="0.3">
      <c r="B61" s="339"/>
      <c r="C61" s="329"/>
      <c r="D61" s="329"/>
      <c r="E61" s="329"/>
      <c r="F61" s="330"/>
      <c r="G61" s="329"/>
      <c r="H61" s="341"/>
      <c r="I61" s="337"/>
      <c r="J61" s="336"/>
      <c r="K61" s="342"/>
      <c r="L61" s="336">
        <f>IF(NOT(ISERROR(MATCH(K61,_xlfn.ANCHORARRAY(F72),0))),J74&amp;"Por favor no seleccionar los criterios de impacto",K61)</f>
        <v>0</v>
      </c>
      <c r="M61" s="337"/>
      <c r="N61" s="336"/>
      <c r="O61" s="338"/>
      <c r="P61" s="104">
        <v>2</v>
      </c>
      <c r="Q61" s="86"/>
      <c r="R61" s="87" t="str">
        <f>IF(OR(S61="Preventivo",S61="Detectivo"),"Probabilidad",IF(S61="Correctivo","Impacto",""))</f>
        <v>Probabilidad</v>
      </c>
      <c r="S61" s="88" t="s">
        <v>14</v>
      </c>
      <c r="T61" s="88" t="s">
        <v>9</v>
      </c>
      <c r="U61" s="89" t="str">
        <f t="shared" ref="U61:U65" si="55">IF(AND(S61="Preventivo",T61="Automático"),"50%",IF(AND(S61="Preventivo",T61="Manual"),"40%",IF(AND(S61="Detectivo",T61="Automático"),"40%",IF(AND(S61="Detectivo",T61="Manual"),"30%",IF(AND(S61="Correctivo",T61="Automático"),"35%",IF(AND(S61="Correctivo",T61="Manual"),"25%",""))))))</f>
        <v>40%</v>
      </c>
      <c r="V61" s="88" t="s">
        <v>19</v>
      </c>
      <c r="W61" s="88" t="s">
        <v>23</v>
      </c>
      <c r="X61" s="88" t="s">
        <v>111</v>
      </c>
      <c r="Y61" s="90" t="str">
        <f>IFERROR(IF(AND(R60="Probabilidad",R61="Probabilidad"),(AA60-(+AA60*U61)),IF(R61="Probabilidad",(J60-(+J60*U61)),IF(R61="Impacto",AA60,""))),"")</f>
        <v/>
      </c>
      <c r="Z61" s="91" t="str">
        <f t="shared" si="1"/>
        <v/>
      </c>
      <c r="AA61" s="89" t="str">
        <f t="shared" ref="AA61:AA65" si="56">+Y61</f>
        <v/>
      </c>
      <c r="AB61" s="91" t="str">
        <f t="shared" si="3"/>
        <v>Mayor</v>
      </c>
      <c r="AC61" s="89">
        <f>IFERROR(IF(AND(R60="Impacto",R61="Impacto"),(AC54-(+AC54*U61)),IF(R61="Impacto",($N$60-(+$N$60*U61)),IF(R61="Probabilidad",AC54,""))),"")</f>
        <v>0.8</v>
      </c>
      <c r="AD61" s="92" t="str">
        <f t="shared" ref="AD61:AD62" si="57">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t="s">
        <v>118</v>
      </c>
      <c r="AF61" s="180" t="s">
        <v>251</v>
      </c>
      <c r="AG61" s="180" t="s">
        <v>247</v>
      </c>
      <c r="AH61" s="93">
        <v>44469</v>
      </c>
      <c r="AI61" s="93"/>
      <c r="AJ61" s="105"/>
      <c r="AK61" s="108"/>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75.75" hidden="1" x14ac:dyDescent="0.3">
      <c r="B62" s="339"/>
      <c r="C62" s="329"/>
      <c r="D62" s="329"/>
      <c r="E62" s="329"/>
      <c r="F62" s="330"/>
      <c r="G62" s="329"/>
      <c r="H62" s="341"/>
      <c r="I62" s="337"/>
      <c r="J62" s="336"/>
      <c r="K62" s="342"/>
      <c r="L62" s="336">
        <f>IF(NOT(ISERROR(MATCH(K62,_xlfn.ANCHORARRAY(F73),0))),J75&amp;"Por favor no seleccionar los criterios de impacto",K62)</f>
        <v>0</v>
      </c>
      <c r="M62" s="337"/>
      <c r="N62" s="336"/>
      <c r="O62" s="338"/>
      <c r="P62" s="104">
        <v>3</v>
      </c>
      <c r="Q62" s="94"/>
      <c r="R62" s="87" t="str">
        <f>IF(OR(S62="Preventivo",S62="Detectivo"),"Probabilidad",IF(S62="Correctivo","Impacto",""))</f>
        <v>Probabilidad</v>
      </c>
      <c r="S62" s="88" t="s">
        <v>15</v>
      </c>
      <c r="T62" s="88" t="s">
        <v>9</v>
      </c>
      <c r="U62" s="89" t="str">
        <f t="shared" si="55"/>
        <v>30%</v>
      </c>
      <c r="V62" s="88" t="s">
        <v>19</v>
      </c>
      <c r="W62" s="88" t="s">
        <v>22</v>
      </c>
      <c r="X62" s="88" t="s">
        <v>110</v>
      </c>
      <c r="Y62" s="90" t="str">
        <f>IFERROR(IF(AND(R61="Probabilidad",R62="Probabilidad"),(AA61-(+AA61*U62)),IF(AND(R61="Impacto",R62="Probabilidad"),(AA60-(+AA60*U62)),IF(R62="Impacto",AA61,""))),"")</f>
        <v/>
      </c>
      <c r="Z62" s="91" t="str">
        <f t="shared" si="1"/>
        <v/>
      </c>
      <c r="AA62" s="89" t="str">
        <f t="shared" si="56"/>
        <v/>
      </c>
      <c r="AB62" s="91" t="str">
        <f t="shared" si="3"/>
        <v>Mayor</v>
      </c>
      <c r="AC62" s="89">
        <f>IFERROR(IF(AND(R61="Impacto",R62="Impacto"),(AC61-(+AC61*U62)),IF(AND(R61="Probabilidad",R62="Impacto"),(AC60-(+AC60*U62)),IF(R62="Probabilidad",AC61,""))),"")</f>
        <v>0.8</v>
      </c>
      <c r="AD62" s="92" t="str">
        <f t="shared" si="57"/>
        <v/>
      </c>
      <c r="AE62" s="88" t="s">
        <v>118</v>
      </c>
      <c r="AF62" s="180" t="s">
        <v>252</v>
      </c>
      <c r="AG62" s="180" t="s">
        <v>247</v>
      </c>
      <c r="AH62" s="93">
        <v>44439</v>
      </c>
      <c r="AI62" s="93"/>
      <c r="AJ62" s="105"/>
      <c r="AK62" s="108"/>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idden="1" x14ac:dyDescent="0.3">
      <c r="B63" s="339"/>
      <c r="C63" s="329"/>
      <c r="D63" s="329"/>
      <c r="E63" s="329"/>
      <c r="F63" s="330"/>
      <c r="G63" s="329"/>
      <c r="H63" s="341"/>
      <c r="I63" s="337"/>
      <c r="J63" s="336"/>
      <c r="K63" s="342"/>
      <c r="L63" s="336">
        <f>IF(NOT(ISERROR(MATCH(K63,_xlfn.ANCHORARRAY(F74),0))),J76&amp;"Por favor no seleccionar los criterios de impacto",K63)</f>
        <v>0</v>
      </c>
      <c r="M63" s="337"/>
      <c r="N63" s="336"/>
      <c r="O63" s="338"/>
      <c r="P63" s="104">
        <v>4</v>
      </c>
      <c r="Q63" s="86"/>
      <c r="R63" s="87" t="str">
        <f t="shared" ref="R63:R65" si="58">IF(OR(S63="Preventivo",S63="Detectivo"),"Probabilidad",IF(S63="Correctivo","Impacto",""))</f>
        <v/>
      </c>
      <c r="S63" s="88"/>
      <c r="T63" s="88"/>
      <c r="U63" s="89" t="str">
        <f t="shared" si="55"/>
        <v/>
      </c>
      <c r="V63" s="88"/>
      <c r="W63" s="88"/>
      <c r="X63" s="88"/>
      <c r="Y63" s="90" t="str">
        <f t="shared" ref="Y63:Y65" si="59">IFERROR(IF(AND(R62="Probabilidad",R63="Probabilidad"),(AA62-(+AA62*U63)),IF(AND(R62="Impacto",R63="Probabilidad"),(AA61-(+AA61*U63)),IF(R63="Impacto",AA62,""))),"")</f>
        <v/>
      </c>
      <c r="Z63" s="91" t="str">
        <f t="shared" si="1"/>
        <v/>
      </c>
      <c r="AA63" s="89" t="str">
        <f t="shared" si="56"/>
        <v/>
      </c>
      <c r="AB63" s="91" t="str">
        <f t="shared" si="3"/>
        <v/>
      </c>
      <c r="AC63" s="89" t="str">
        <f t="shared" ref="AC63:AC65" si="60">IFERROR(IF(AND(R62="Impacto",R63="Impacto"),(AC62-(+AC62*U63)),IF(AND(R62="Probabilidad",R63="Impacto"),(AC61-(+AC61*U63)),IF(R63="Probabilidad",AC62,""))),"")</f>
        <v/>
      </c>
      <c r="AD63" s="92" t="str">
        <f>IFERROR(IF(OR(AND(Z63="Muy Baja",AB63="Leve"),AND(Z63="Muy Baja",AB63="Menor"),AND(Z63="Baja",AB63="Leve")),"Bajo",IF(OR(AND(Z63="Muy baja",AB63="Moderado"),AND(Z63="Baja",AB63="Menor"),AND(Z63="Baja",AB63="Moderado"),AND(Z63="Media",AB63="Leve"),AND(Z63="Media",AB63="Menor"),AND(Z63="Media",AB63="Moderado"),AND(Z63="Alta",AB63="Leve"),AND(Z63="Alta",AB63="Menor")),"Moderado",IF(OR(AND(Z63="Muy Baja",AB63="Mayor"),AND(Z63="Baja",AB63="Mayor"),AND(Z63="Media",AB63="Mayor"),AND(Z63="Alta",AB63="Moderado"),AND(Z63="Alta",AB63="Mayor"),AND(Z63="Muy Alta",AB63="Leve"),AND(Z63="Muy Alta",AB63="Menor"),AND(Z63="Muy Alta",AB63="Moderado"),AND(Z63="Muy Alta",AB63="Mayor")),"Alto",IF(OR(AND(Z63="Muy Baja",AB63="Catastrófico"),AND(Z63="Baja",AB63="Catastrófico"),AND(Z63="Media",AB63="Catastrófico"),AND(Z63="Alta",AB63="Catastrófico"),AND(Z63="Muy Alta",AB63="Catastrófico")),"Extremo","")))),"")</f>
        <v/>
      </c>
      <c r="AE63" s="88"/>
      <c r="AF63" s="105"/>
      <c r="AG63" s="105"/>
      <c r="AH63" s="93"/>
      <c r="AI63" s="93"/>
      <c r="AJ63" s="105"/>
      <c r="AK63" s="108"/>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idden="1" x14ac:dyDescent="0.3">
      <c r="B64" s="339"/>
      <c r="C64" s="329"/>
      <c r="D64" s="329"/>
      <c r="E64" s="329"/>
      <c r="F64" s="330"/>
      <c r="G64" s="329"/>
      <c r="H64" s="341"/>
      <c r="I64" s="337"/>
      <c r="J64" s="336"/>
      <c r="K64" s="342"/>
      <c r="L64" s="336">
        <f>IF(NOT(ISERROR(MATCH(K64,_xlfn.ANCHORARRAY(F75),0))),J77&amp;"Por favor no seleccionar los criterios de impacto",K64)</f>
        <v>0</v>
      </c>
      <c r="M64" s="337"/>
      <c r="N64" s="336"/>
      <c r="O64" s="338"/>
      <c r="P64" s="104">
        <v>5</v>
      </c>
      <c r="Q64" s="86"/>
      <c r="R64" s="87" t="str">
        <f t="shared" si="58"/>
        <v/>
      </c>
      <c r="S64" s="88"/>
      <c r="T64" s="88"/>
      <c r="U64" s="89" t="str">
        <f t="shared" si="55"/>
        <v/>
      </c>
      <c r="V64" s="88"/>
      <c r="W64" s="88"/>
      <c r="X64" s="88"/>
      <c r="Y64" s="90" t="str">
        <f t="shared" si="59"/>
        <v/>
      </c>
      <c r="Z64" s="91" t="str">
        <f t="shared" si="1"/>
        <v/>
      </c>
      <c r="AA64" s="89" t="str">
        <f t="shared" si="56"/>
        <v/>
      </c>
      <c r="AB64" s="91" t="str">
        <f t="shared" si="3"/>
        <v/>
      </c>
      <c r="AC64" s="89" t="str">
        <f t="shared" si="60"/>
        <v/>
      </c>
      <c r="AD64" s="92" t="str">
        <f t="shared" ref="AD64:AD65" si="61">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05"/>
      <c r="AG64" s="105"/>
      <c r="AH64" s="93"/>
      <c r="AI64" s="93"/>
      <c r="AJ64" s="105"/>
      <c r="AK64" s="108"/>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idden="1" x14ac:dyDescent="0.3">
      <c r="B65" s="339"/>
      <c r="C65" s="329"/>
      <c r="D65" s="329"/>
      <c r="E65" s="329"/>
      <c r="F65" s="330"/>
      <c r="G65" s="329"/>
      <c r="H65" s="341"/>
      <c r="I65" s="337"/>
      <c r="J65" s="336"/>
      <c r="K65" s="342"/>
      <c r="L65" s="336">
        <f>IF(NOT(ISERROR(MATCH(K65,_xlfn.ANCHORARRAY(F76),0))),J78&amp;"Por favor no seleccionar los criterios de impacto",K65)</f>
        <v>0</v>
      </c>
      <c r="M65" s="337"/>
      <c r="N65" s="336"/>
      <c r="O65" s="338"/>
      <c r="P65" s="104">
        <v>6</v>
      </c>
      <c r="Q65" s="86"/>
      <c r="R65" s="87" t="str">
        <f t="shared" si="58"/>
        <v/>
      </c>
      <c r="S65" s="88"/>
      <c r="T65" s="88"/>
      <c r="U65" s="89" t="str">
        <f t="shared" si="55"/>
        <v/>
      </c>
      <c r="V65" s="88"/>
      <c r="W65" s="88"/>
      <c r="X65" s="88"/>
      <c r="Y65" s="90" t="str">
        <f t="shared" si="59"/>
        <v/>
      </c>
      <c r="Z65" s="91" t="str">
        <f t="shared" si="1"/>
        <v/>
      </c>
      <c r="AA65" s="89" t="str">
        <f t="shared" si="56"/>
        <v/>
      </c>
      <c r="AB65" s="91" t="str">
        <f t="shared" si="3"/>
        <v/>
      </c>
      <c r="AC65" s="89" t="str">
        <f t="shared" si="60"/>
        <v/>
      </c>
      <c r="AD65" s="92" t="str">
        <f t="shared" si="61"/>
        <v/>
      </c>
      <c r="AE65" s="88"/>
      <c r="AF65" s="105"/>
      <c r="AG65" s="105"/>
      <c r="AH65" s="93"/>
      <c r="AI65" s="93"/>
      <c r="AJ65" s="105"/>
      <c r="AK65" s="108"/>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75.75" hidden="1" x14ac:dyDescent="0.3">
      <c r="B66" s="360">
        <v>9</v>
      </c>
      <c r="C66" s="329"/>
      <c r="D66" s="329"/>
      <c r="E66" s="329"/>
      <c r="F66" s="330"/>
      <c r="G66" s="329"/>
      <c r="H66" s="341"/>
      <c r="I66" s="337" t="str">
        <f>IF(H66&lt;=0,"",IF(H66&lt;=2,"Muy Baja",IF(H66&lt;=24,"Baja",IF(H66&lt;=500,"Media",IF(H66&lt;=5000,"Alta","Muy Alta")))))</f>
        <v/>
      </c>
      <c r="J66" s="336" t="str">
        <f>IF(I66="","",IF(I66="Muy Baja",0.2,IF(I66="Baja",0.4,IF(I66="Media",0.6,IF(I66="Alta",0.8,IF(I66="Muy Alta",1,))))))</f>
        <v/>
      </c>
      <c r="K66" s="342"/>
      <c r="L66" s="358">
        <f>IF(NOT(ISERROR(MATCH(K66,'Tabla Impacto'!$B$222:$B$224,0))),'Tabla Impacto'!$F$224&amp;"Por favor no seleccionar los criterios de impacto(Afectación Económica o presupuestal y Pérdida Reputacional)",K66)</f>
        <v>0</v>
      </c>
      <c r="M66" s="337" t="str">
        <f>IF(OR(L66='Tabla Impacto'!$C$12,L66='Tabla Impacto'!$D$12),"Leve",IF(OR(L66='Tabla Impacto'!$C$13,L66='Tabla Impacto'!$D$13),"Menor",IF(OR(L66='Tabla Impacto'!$C$14,L66='Tabla Impacto'!$D$14),"Moderado",IF(OR(L66='Tabla Impacto'!$C$15,L66='Tabla Impacto'!$D$15),"Mayor",IF(OR(L66='Tabla Impacto'!$C$16,L66='Tabla Impacto'!$D$16),"Catastrófico","")))))</f>
        <v/>
      </c>
      <c r="N66" s="336" t="str">
        <f>IF(M66="","",IF(M66="Leve",0.2,IF(M66="Menor",0.4,IF(M66="Moderado",0.6,IF(M66="Mayor",0.8,IF(M66="Catastrófico",1,))))))</f>
        <v/>
      </c>
      <c r="O66" s="338" t="str">
        <f>IF(OR(AND(I66="Muy Baja",M66="Leve"),AND(I66="Muy Baja",M66="Menor"),AND(I66="Baja",M66="Leve")),"Bajo",IF(OR(AND(I66="Muy baja",M66="Moderado"),AND(I66="Baja",M66="Menor"),AND(I66="Baja",M66="Moderado"),AND(I66="Media",M66="Leve"),AND(I66="Media",M66="Menor"),AND(I66="Media",M66="Moderado"),AND(I66="Alta",M66="Leve"),AND(I66="Alta",M66="Menor")),"Moderado",IF(OR(AND(I66="Muy Baja",M66="Mayor"),AND(I66="Baja",M66="Mayor"),AND(I66="Media",M66="Mayor"),AND(I66="Alta",M66="Moderado"),AND(I66="Alta",M66="Mayor"),AND(I66="Muy Alta",M66="Leve"),AND(I66="Muy Alta",M66="Menor"),AND(I66="Muy Alta",M66="Moderado"),AND(I66="Muy Alta",M66="Mayor")),"Alto",IF(OR(AND(I66="Muy Baja",M66="Catastrófico"),AND(I66="Baja",M66="Catastrófico"),AND(I66="Media",M66="Catastrófico"),AND(I66="Alta",M66="Catastrófico"),AND(I66="Muy Alta",M66="Catastrófico")),"Extremo",""))))</f>
        <v/>
      </c>
      <c r="P66" s="104">
        <v>1</v>
      </c>
      <c r="Q66" s="86"/>
      <c r="R66" s="87" t="str">
        <f>IF(OR(S66="Preventivo",S66="Detectivo"),"Probabilidad",IF(S66="Correctivo","Impacto",""))</f>
        <v>Probabilidad</v>
      </c>
      <c r="S66" s="88" t="s">
        <v>14</v>
      </c>
      <c r="T66" s="88" t="s">
        <v>9</v>
      </c>
      <c r="U66" s="89" t="str">
        <f>IF(AND(S66="Preventivo",T66="Automático"),"50%",IF(AND(S66="Preventivo",T66="Manual"),"40%",IF(AND(S66="Detectivo",T66="Automático"),"40%",IF(AND(S66="Detectivo",T66="Manual"),"30%",IF(AND(S66="Correctivo",T66="Automático"),"35%",IF(AND(S66="Correctivo",T66="Manual"),"25%",""))))))</f>
        <v>40%</v>
      </c>
      <c r="V66" s="88" t="s">
        <v>19</v>
      </c>
      <c r="W66" s="88"/>
      <c r="X66" s="88"/>
      <c r="Y66" s="90" t="str">
        <f>IFERROR(IF(R66="Probabilidad",(J66-(+J66*U66)),IF(R66="Impacto",J66,"")),"")</f>
        <v/>
      </c>
      <c r="Z66" s="91" t="str">
        <f>IFERROR(IF(Y66="","",IF(Y66&lt;=0.2,"Muy Baja",IF(Y66&lt;=0.4,"Baja",IF(Y66&lt;=0.6,"Media",IF(Y66&lt;=0.8,"Alta","Muy Alta"))))),"")</f>
        <v/>
      </c>
      <c r="AA66" s="89" t="str">
        <f>+Y66</f>
        <v/>
      </c>
      <c r="AB66" s="91" t="str">
        <f>IFERROR(IF(AC66="","",IF(AC66&lt;=0.2,"Leve",IF(AC66&lt;=0.4,"Menor",IF(AC66&lt;=0.6,"Moderado",IF(AC66&lt;=0.8,"Mayor","Catastrófico"))))),"")</f>
        <v/>
      </c>
      <c r="AC66" s="89" t="str">
        <f>IFERROR(IF(R66="Impacto",(N66-(+N66*U66)),IF(R66="Probabilidad",N66,"")),"")</f>
        <v/>
      </c>
      <c r="AD66" s="92" t="str">
        <f>IFERROR(IF(OR(AND(Z66="Muy Baja",AB66="Leve"),AND(Z66="Muy Baja",AB66="Menor"),AND(Z66="Baja",AB66="Leve")),"Bajo",IF(OR(AND(Z66="Muy baja",AB66="Moderado"),AND(Z66="Baja",AB66="Menor"),AND(Z66="Baja",AB66="Moderado"),AND(Z66="Media",AB66="Leve"),AND(Z66="Media",AB66="Menor"),AND(Z66="Media",AB66="Moderado"),AND(Z66="Alta",AB66="Leve"),AND(Z66="Alta",AB66="Menor")),"Moderado",IF(OR(AND(Z66="Muy Baja",AB66="Mayor"),AND(Z66="Baja",AB66="Mayor"),AND(Z66="Media",AB66="Mayor"),AND(Z66="Alta",AB66="Moderado"),AND(Z66="Alta",AB66="Mayor"),AND(Z66="Muy Alta",AB66="Leve"),AND(Z66="Muy Alta",AB66="Menor"),AND(Z66="Muy Alta",AB66="Moderado"),AND(Z66="Muy Alta",AB66="Mayor")),"Alto",IF(OR(AND(Z66="Muy Baja",AB66="Catastrófico"),AND(Z66="Baja",AB66="Catastrófico"),AND(Z66="Media",AB66="Catastrófico"),AND(Z66="Alta",AB66="Catastrófico"),AND(Z66="Muy Alta",AB66="Catastrófico")),"Extremo","")))),"")</f>
        <v/>
      </c>
      <c r="AE66" s="88" t="s">
        <v>118</v>
      </c>
      <c r="AF66" s="180" t="s">
        <v>253</v>
      </c>
      <c r="AG66" s="180" t="s">
        <v>247</v>
      </c>
      <c r="AH66" s="93">
        <v>44561</v>
      </c>
      <c r="AI66" s="93"/>
      <c r="AJ66" s="180"/>
      <c r="AK66" s="182"/>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t="75.75" hidden="1" x14ac:dyDescent="0.3">
      <c r="B67" s="360"/>
      <c r="C67" s="329"/>
      <c r="D67" s="329"/>
      <c r="E67" s="329"/>
      <c r="F67" s="330"/>
      <c r="G67" s="329"/>
      <c r="H67" s="341"/>
      <c r="I67" s="337"/>
      <c r="J67" s="336"/>
      <c r="K67" s="342"/>
      <c r="L67" s="358">
        <f>IF(NOT(ISERROR(MATCH(K67,_xlfn.ANCHORARRAY(F78),0))),J80&amp;"Por favor no seleccionar los criterios de impacto",K67)</f>
        <v>0</v>
      </c>
      <c r="M67" s="337"/>
      <c r="N67" s="336"/>
      <c r="O67" s="338"/>
      <c r="P67" s="104">
        <v>2</v>
      </c>
      <c r="Q67" s="86"/>
      <c r="R67" s="87" t="str">
        <f>IF(OR(S67="Preventivo",S67="Detectivo"),"Probabilidad",IF(S67="Correctivo","Impacto",""))</f>
        <v>Impacto</v>
      </c>
      <c r="S67" s="88" t="s">
        <v>16</v>
      </c>
      <c r="T67" s="88" t="s">
        <v>9</v>
      </c>
      <c r="U67" s="89" t="str">
        <f t="shared" ref="U67:U71" si="62">IF(AND(S67="Preventivo",T67="Automático"),"50%",IF(AND(S67="Preventivo",T67="Manual"),"40%",IF(AND(S67="Detectivo",T67="Automático"),"40%",IF(AND(S67="Detectivo",T67="Manual"),"30%",IF(AND(S67="Correctivo",T67="Automático"),"35%",IF(AND(S67="Correctivo",T67="Manual"),"25%",""))))))</f>
        <v>25%</v>
      </c>
      <c r="V67" s="88" t="s">
        <v>20</v>
      </c>
      <c r="W67" s="88"/>
      <c r="X67" s="88"/>
      <c r="Y67" s="90" t="str">
        <f>IFERROR(IF(AND(R66="Probabilidad",R67="Probabilidad"),(AA66-(+AA66*U67)),IF(R67="Probabilidad",(J66-(+J66*U67)),IF(R67="Impacto",AA66,""))),"")</f>
        <v/>
      </c>
      <c r="Z67" s="91" t="str">
        <f t="shared" si="1"/>
        <v/>
      </c>
      <c r="AA67" s="89" t="str">
        <f t="shared" ref="AA67:AA71" si="63">+Y67</f>
        <v/>
      </c>
      <c r="AB67" s="91" t="str">
        <f t="shared" si="3"/>
        <v/>
      </c>
      <c r="AC67" s="89" t="str">
        <f>IFERROR(IF(AND(R66="Impacto",R67="Impacto"),(AC60-(+AC60*U67)),IF(R67="Impacto",($N$66-(+$N$66*U67)),IF(R67="Probabilidad",AC60,""))),"")</f>
        <v/>
      </c>
      <c r="AD67" s="92" t="str">
        <f t="shared" ref="AD67:AD68" si="64">IFERROR(IF(OR(AND(Z67="Muy Baja",AB67="Leve"),AND(Z67="Muy Baja",AB67="Menor"),AND(Z67="Baja",AB67="Leve")),"Bajo",IF(OR(AND(Z67="Muy baja",AB67="Moderado"),AND(Z67="Baja",AB67="Menor"),AND(Z67="Baja",AB67="Moderado"),AND(Z67="Media",AB67="Leve"),AND(Z67="Media",AB67="Menor"),AND(Z67="Media",AB67="Moderado"),AND(Z67="Alta",AB67="Leve"),AND(Z67="Alta",AB67="Menor")),"Moderado",IF(OR(AND(Z67="Muy Baja",AB67="Mayor"),AND(Z67="Baja",AB67="Mayor"),AND(Z67="Media",AB67="Mayor"),AND(Z67="Alta",AB67="Moderado"),AND(Z67="Alta",AB67="Mayor"),AND(Z67="Muy Alta",AB67="Leve"),AND(Z67="Muy Alta",AB67="Menor"),AND(Z67="Muy Alta",AB67="Moderado"),AND(Z67="Muy Alta",AB67="Mayor")),"Alto",IF(OR(AND(Z67="Muy Baja",AB67="Catastrófico"),AND(Z67="Baja",AB67="Catastrófico"),AND(Z67="Media",AB67="Catastrófico"),AND(Z67="Alta",AB67="Catastrófico"),AND(Z67="Muy Alta",AB67="Catastrófico")),"Extremo","")))),"")</f>
        <v/>
      </c>
      <c r="AE67" s="88" t="s">
        <v>118</v>
      </c>
      <c r="AF67" s="180" t="s">
        <v>254</v>
      </c>
      <c r="AG67" s="180" t="s">
        <v>247</v>
      </c>
      <c r="AH67" s="93">
        <v>44561</v>
      </c>
      <c r="AI67" s="93"/>
      <c r="AJ67" s="180"/>
      <c r="AK67" s="182"/>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row>
    <row r="68" spans="2:69" ht="75.75" hidden="1" x14ac:dyDescent="0.3">
      <c r="B68" s="360"/>
      <c r="C68" s="329"/>
      <c r="D68" s="329"/>
      <c r="E68" s="329"/>
      <c r="F68" s="330"/>
      <c r="G68" s="329"/>
      <c r="H68" s="341"/>
      <c r="I68" s="337"/>
      <c r="J68" s="336"/>
      <c r="K68" s="342"/>
      <c r="L68" s="358">
        <f>IF(NOT(ISERROR(MATCH(K68,_xlfn.ANCHORARRAY(F79),0))),J81&amp;"Por favor no seleccionar los criterios de impacto",K68)</f>
        <v>0</v>
      </c>
      <c r="M68" s="337"/>
      <c r="N68" s="336"/>
      <c r="O68" s="338"/>
      <c r="P68" s="104">
        <v>3</v>
      </c>
      <c r="Q68" s="94"/>
      <c r="R68" s="87" t="str">
        <f>IF(OR(S68="Preventivo",S68="Detectivo"),"Probabilidad",IF(S68="Correctivo","Impacto",""))</f>
        <v>Probabilidad</v>
      </c>
      <c r="S68" s="88" t="s">
        <v>14</v>
      </c>
      <c r="T68" s="88" t="s">
        <v>9</v>
      </c>
      <c r="U68" s="89" t="str">
        <f t="shared" si="62"/>
        <v>40%</v>
      </c>
      <c r="V68" s="88" t="s">
        <v>20</v>
      </c>
      <c r="W68" s="88"/>
      <c r="X68" s="88"/>
      <c r="Y68" s="90" t="str">
        <f>IFERROR(IF(AND(R67="Probabilidad",R68="Probabilidad"),(AA67-(+AA67*U68)),IF(AND(R67="Impacto",R68="Probabilidad"),(AA66-(+AA66*U68)),IF(R68="Impacto",AA67,""))),"")</f>
        <v/>
      </c>
      <c r="Z68" s="91" t="str">
        <f t="shared" si="1"/>
        <v/>
      </c>
      <c r="AA68" s="89" t="str">
        <f t="shared" si="63"/>
        <v/>
      </c>
      <c r="AB68" s="91" t="str">
        <f t="shared" si="3"/>
        <v/>
      </c>
      <c r="AC68" s="89" t="str">
        <f>IFERROR(IF(AND(R67="Impacto",R68="Impacto"),(AC67-(+AC67*U68)),IF(AND(R67="Probabilidad",R68="Impacto"),(AC66-(+AC66*U68)),IF(R68="Probabilidad",AC67,""))),"")</f>
        <v/>
      </c>
      <c r="AD68" s="92" t="str">
        <f t="shared" si="64"/>
        <v/>
      </c>
      <c r="AE68" s="88" t="s">
        <v>118</v>
      </c>
      <c r="AF68" s="180" t="s">
        <v>255</v>
      </c>
      <c r="AG68" s="180" t="s">
        <v>247</v>
      </c>
      <c r="AH68" s="93">
        <v>44561</v>
      </c>
      <c r="AI68" s="93"/>
      <c r="AJ68" s="180"/>
      <c r="AK68" s="182"/>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idden="1" x14ac:dyDescent="0.3">
      <c r="B69" s="361"/>
      <c r="C69" s="362"/>
      <c r="D69" s="329"/>
      <c r="E69" s="329"/>
      <c r="F69" s="330"/>
      <c r="G69" s="347"/>
      <c r="H69" s="348"/>
      <c r="I69" s="348"/>
      <c r="J69" s="348"/>
      <c r="K69" s="348"/>
      <c r="L69" s="359"/>
      <c r="M69" s="348"/>
      <c r="N69" s="348"/>
      <c r="O69" s="348"/>
      <c r="P69" s="181"/>
      <c r="Q69" s="181"/>
      <c r="R69" s="181"/>
      <c r="S69" s="181"/>
      <c r="T69" s="181"/>
      <c r="U69" s="181"/>
      <c r="V69" s="181"/>
      <c r="W69" s="181"/>
      <c r="X69" s="181"/>
      <c r="Y69" s="181"/>
      <c r="Z69" s="181"/>
      <c r="AA69" s="181"/>
      <c r="AB69" s="181"/>
      <c r="AC69" s="181"/>
      <c r="AD69" s="181"/>
      <c r="AE69" s="181"/>
      <c r="AF69" s="181"/>
      <c r="AG69" s="183"/>
      <c r="AH69" s="181"/>
      <c r="AI69" s="181"/>
      <c r="AJ69" s="181"/>
      <c r="AK69" s="109"/>
    </row>
    <row r="70" spans="2:69" hidden="1" x14ac:dyDescent="0.3">
      <c r="B70" s="360"/>
      <c r="C70" s="329"/>
      <c r="D70" s="329"/>
      <c r="E70" s="329"/>
      <c r="F70" s="330"/>
      <c r="G70" s="329"/>
      <c r="H70" s="341"/>
      <c r="I70" s="337"/>
      <c r="J70" s="336"/>
      <c r="K70" s="342"/>
      <c r="L70" s="358">
        <f>IF(NOT(ISERROR(MATCH(K70,_xlfn.ANCHORARRAY(F81),0))),J83&amp;"Por favor no seleccionar los criterios de impacto",K70)</f>
        <v>0</v>
      </c>
      <c r="M70" s="337"/>
      <c r="N70" s="336"/>
      <c r="O70" s="338"/>
      <c r="P70" s="104">
        <v>5</v>
      </c>
      <c r="Q70" s="86"/>
      <c r="R70" s="87" t="str">
        <f t="shared" ref="R70:R71" si="65">IF(OR(S70="Preventivo",S70="Detectivo"),"Probabilidad",IF(S70="Correctivo","Impacto",""))</f>
        <v/>
      </c>
      <c r="S70" s="88"/>
      <c r="T70" s="88"/>
      <c r="U70" s="89" t="str">
        <f t="shared" si="62"/>
        <v/>
      </c>
      <c r="V70" s="88"/>
      <c r="W70" s="88"/>
      <c r="X70" s="88"/>
      <c r="Y70" s="90" t="str">
        <f t="shared" ref="Y70:Y71" si="66">IFERROR(IF(AND(R69="Probabilidad",R70="Probabilidad"),(AA69-(+AA69*U70)),IF(AND(R69="Impacto",R70="Probabilidad"),(AA68-(+AA68*U70)),IF(R70="Impacto",AA69,""))),"")</f>
        <v/>
      </c>
      <c r="Z70" s="91" t="str">
        <f t="shared" si="1"/>
        <v/>
      </c>
      <c r="AA70" s="89" t="str">
        <f t="shared" si="63"/>
        <v/>
      </c>
      <c r="AB70" s="91" t="str">
        <f t="shared" si="3"/>
        <v/>
      </c>
      <c r="AC70" s="89" t="str">
        <f t="shared" ref="AC70:AC71" si="67">IFERROR(IF(AND(R69="Impacto",R70="Impacto"),(AC69-(+AC69*U70)),IF(AND(R69="Probabilidad",R70="Impacto"),(AC68-(+AC68*U70)),IF(R70="Probabilidad",AC69,""))),"")</f>
        <v/>
      </c>
      <c r="AD70" s="92" t="str">
        <f t="shared" ref="AD70:AD71" si="68">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80"/>
      <c r="AG70" s="180"/>
      <c r="AH70" s="93"/>
      <c r="AI70" s="93"/>
      <c r="AJ70" s="180"/>
      <c r="AK70" s="182"/>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idden="1" x14ac:dyDescent="0.3">
      <c r="B71" s="360"/>
      <c r="C71" s="329"/>
      <c r="D71" s="329"/>
      <c r="E71" s="329"/>
      <c r="F71" s="330"/>
      <c r="G71" s="329"/>
      <c r="H71" s="341"/>
      <c r="I71" s="337"/>
      <c r="J71" s="336"/>
      <c r="K71" s="342"/>
      <c r="L71" s="358">
        <f>IF(NOT(ISERROR(MATCH(K71,_xlfn.ANCHORARRAY(F82),0))),J84&amp;"Por favor no seleccionar los criterios de impacto",K71)</f>
        <v>0</v>
      </c>
      <c r="M71" s="337"/>
      <c r="N71" s="336"/>
      <c r="O71" s="338"/>
      <c r="P71" s="104">
        <v>6</v>
      </c>
      <c r="Q71" s="86"/>
      <c r="R71" s="87" t="str">
        <f t="shared" si="65"/>
        <v/>
      </c>
      <c r="S71" s="88"/>
      <c r="T71" s="88"/>
      <c r="U71" s="89" t="str">
        <f t="shared" si="62"/>
        <v/>
      </c>
      <c r="V71" s="88"/>
      <c r="W71" s="88"/>
      <c r="X71" s="88"/>
      <c r="Y71" s="90" t="str">
        <f t="shared" si="66"/>
        <v/>
      </c>
      <c r="Z71" s="91" t="str">
        <f t="shared" si="1"/>
        <v/>
      </c>
      <c r="AA71" s="89" t="str">
        <f t="shared" si="63"/>
        <v/>
      </c>
      <c r="AB71" s="91" t="str">
        <f t="shared" si="3"/>
        <v/>
      </c>
      <c r="AC71" s="89" t="str">
        <f t="shared" si="67"/>
        <v/>
      </c>
      <c r="AD71" s="92" t="str">
        <f t="shared" si="68"/>
        <v/>
      </c>
      <c r="AE71" s="88"/>
      <c r="AF71" s="180"/>
      <c r="AG71" s="180"/>
      <c r="AH71" s="93"/>
      <c r="AI71" s="93"/>
      <c r="AJ71" s="180"/>
      <c r="AK71" s="182"/>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row>
    <row r="72" spans="2:69" hidden="1" x14ac:dyDescent="0.3">
      <c r="B72" s="339">
        <v>10</v>
      </c>
      <c r="C72" s="329"/>
      <c r="D72" s="329"/>
      <c r="E72" s="329"/>
      <c r="F72" s="330"/>
      <c r="G72" s="329"/>
      <c r="H72" s="341"/>
      <c r="I72" s="337" t="str">
        <f>IF(H72&lt;=0,"",IF(H72&lt;=2,"Muy Baja",IF(H72&lt;=24,"Baja",IF(H72&lt;=500,"Media",IF(H72&lt;=5000,"Alta","Muy Alta")))))</f>
        <v/>
      </c>
      <c r="J72" s="336" t="str">
        <f>IF(I72="","",IF(I72="Muy Baja",0.2,IF(I72="Baja",0.4,IF(I72="Media",0.6,IF(I72="Alta",0.8,IF(I72="Muy Alta",1,))))))</f>
        <v/>
      </c>
      <c r="K72" s="342"/>
      <c r="L72" s="336">
        <f>IF(NOT(ISERROR(MATCH(K72,'Tabla Impacto'!$B$222:$B$224,0))),'Tabla Impacto'!$F$224&amp;"Por favor no seleccionar los criterios de impacto(Afectación Económica o presupuestal y Pérdida Reputacional)",K72)</f>
        <v>0</v>
      </c>
      <c r="M72" s="337" t="str">
        <f>IF(OR(L72='Tabla Impacto'!$C$12,L72='Tabla Impacto'!$D$12),"Leve",IF(OR(L72='Tabla Impacto'!$C$13,L72='Tabla Impacto'!$D$13),"Menor",IF(OR(L72='Tabla Impacto'!$C$14,L72='Tabla Impacto'!$D$14),"Moderado",IF(OR(L72='Tabla Impacto'!$C$15,L72='Tabla Impacto'!$D$15),"Mayor",IF(OR(L72='Tabla Impacto'!$C$16,L72='Tabla Impacto'!$D$16),"Catastrófico","")))))</f>
        <v/>
      </c>
      <c r="N72" s="336" t="str">
        <f>IF(M72="","",IF(M72="Leve",0.2,IF(M72="Menor",0.4,IF(M72="Moderado",0.6,IF(M72="Mayor",0.8,IF(M72="Catastrófico",1,))))))</f>
        <v/>
      </c>
      <c r="O72" s="338" t="str">
        <f>IF(OR(AND(I72="Muy Baja",M72="Leve"),AND(I72="Muy Baja",M72="Menor"),AND(I72="Baja",M72="Leve")),"Bajo",IF(OR(AND(I72="Muy baja",M72="Moderado"),AND(I72="Baja",M72="Menor"),AND(I72="Baja",M72="Moderado"),AND(I72="Media",M72="Leve"),AND(I72="Media",M72="Menor"),AND(I72="Media",M72="Moderado"),AND(I72="Alta",M72="Leve"),AND(I72="Alta",M72="Menor")),"Moderado",IF(OR(AND(I72="Muy Baja",M72="Mayor"),AND(I72="Baja",M72="Mayor"),AND(I72="Media",M72="Mayor"),AND(I72="Alta",M72="Moderado"),AND(I72="Alta",M72="Mayor"),AND(I72="Muy Alta",M72="Leve"),AND(I72="Muy Alta",M72="Menor"),AND(I72="Muy Alta",M72="Moderado"),AND(I72="Muy Alta",M72="Mayor")),"Alto",IF(OR(AND(I72="Muy Baja",M72="Catastrófico"),AND(I72="Baja",M72="Catastrófico"),AND(I72="Media",M72="Catastrófico"),AND(I72="Alta",M72="Catastrófico"),AND(I72="Muy Alta",M72="Catastrófico")),"Extremo",""))))</f>
        <v/>
      </c>
      <c r="P72" s="104">
        <v>1</v>
      </c>
      <c r="Q72" s="86"/>
      <c r="R72" s="87"/>
      <c r="S72" s="88"/>
      <c r="T72" s="88"/>
      <c r="U72" s="89"/>
      <c r="V72" s="88"/>
      <c r="W72" s="88"/>
      <c r="X72" s="88"/>
      <c r="Y72" s="90"/>
      <c r="Z72" s="91"/>
      <c r="AA72" s="89"/>
      <c r="AB72" s="91"/>
      <c r="AC72" s="89"/>
      <c r="AD72" s="92"/>
      <c r="AE72" s="88"/>
      <c r="AF72" s="180"/>
      <c r="AG72" s="180"/>
      <c r="AH72" s="93"/>
      <c r="AI72" s="93"/>
      <c r="AJ72" s="105"/>
      <c r="AK72" s="108"/>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row>
    <row r="73" spans="2:69" hidden="1" x14ac:dyDescent="0.3">
      <c r="B73" s="339"/>
      <c r="C73" s="329"/>
      <c r="D73" s="329"/>
      <c r="E73" s="329"/>
      <c r="F73" s="330"/>
      <c r="G73" s="329"/>
      <c r="H73" s="341"/>
      <c r="I73" s="337"/>
      <c r="J73" s="336"/>
      <c r="K73" s="342"/>
      <c r="L73" s="336">
        <f>IF(NOT(ISERROR(MATCH(K73,_xlfn.ANCHORARRAY(F84),0))),J86&amp;"Por favor no seleccionar los criterios de impacto",K73)</f>
        <v>0</v>
      </c>
      <c r="M73" s="337"/>
      <c r="N73" s="336"/>
      <c r="O73" s="338"/>
      <c r="P73" s="104">
        <v>2</v>
      </c>
      <c r="Q73" s="86"/>
      <c r="R73" s="87"/>
      <c r="S73" s="88"/>
      <c r="T73" s="88"/>
      <c r="U73" s="89"/>
      <c r="V73" s="88"/>
      <c r="W73" s="88"/>
      <c r="X73" s="88"/>
      <c r="Y73" s="90"/>
      <c r="Z73" s="91"/>
      <c r="AA73" s="89"/>
      <c r="AB73" s="91"/>
      <c r="AC73" s="89"/>
      <c r="AD73" s="92"/>
      <c r="AE73" s="88"/>
      <c r="AF73" s="180"/>
      <c r="AG73" s="180"/>
      <c r="AH73" s="93"/>
      <c r="AI73" s="93"/>
      <c r="AJ73" s="105"/>
      <c r="AK73" s="108"/>
    </row>
    <row r="74" spans="2:69" hidden="1" x14ac:dyDescent="0.3">
      <c r="B74" s="339"/>
      <c r="C74" s="329"/>
      <c r="D74" s="329"/>
      <c r="E74" s="329"/>
      <c r="F74" s="330"/>
      <c r="G74" s="329"/>
      <c r="H74" s="341"/>
      <c r="I74" s="337"/>
      <c r="J74" s="336"/>
      <c r="K74" s="342"/>
      <c r="L74" s="336">
        <f>IF(NOT(ISERROR(MATCH(K74,_xlfn.ANCHORARRAY(F85),0))),J87&amp;"Por favor no seleccionar los criterios de impacto",K74)</f>
        <v>0</v>
      </c>
      <c r="M74" s="337"/>
      <c r="N74" s="336"/>
      <c r="O74" s="338"/>
      <c r="P74" s="104">
        <v>3</v>
      </c>
      <c r="Q74" s="86"/>
      <c r="R74" s="87"/>
      <c r="S74" s="88"/>
      <c r="T74" s="88"/>
      <c r="U74" s="89"/>
      <c r="V74" s="88"/>
      <c r="W74" s="88"/>
      <c r="X74" s="88"/>
      <c r="Y74" s="90"/>
      <c r="Z74" s="91"/>
      <c r="AA74" s="89"/>
      <c r="AB74" s="91"/>
      <c r="AC74" s="89"/>
      <c r="AD74" s="92"/>
      <c r="AE74" s="88"/>
      <c r="AF74" s="180"/>
      <c r="AG74" s="180"/>
      <c r="AH74" s="93"/>
      <c r="AI74" s="93"/>
      <c r="AJ74" s="105"/>
      <c r="AK74" s="108"/>
    </row>
    <row r="75" spans="2:69" hidden="1" x14ac:dyDescent="0.3">
      <c r="B75" s="339"/>
      <c r="C75" s="329"/>
      <c r="D75" s="329"/>
      <c r="E75" s="329"/>
      <c r="F75" s="330"/>
      <c r="G75" s="329"/>
      <c r="H75" s="341"/>
      <c r="I75" s="337"/>
      <c r="J75" s="336"/>
      <c r="K75" s="342"/>
      <c r="L75" s="336">
        <f>IF(NOT(ISERROR(MATCH(K75,_xlfn.ANCHORARRAY(F86),0))),J88&amp;"Por favor no seleccionar los criterios de impacto",K75)</f>
        <v>0</v>
      </c>
      <c r="M75" s="337"/>
      <c r="N75" s="336"/>
      <c r="O75" s="338"/>
      <c r="P75" s="104">
        <v>4</v>
      </c>
      <c r="Q75" s="86"/>
      <c r="R75" s="87"/>
      <c r="S75" s="88"/>
      <c r="T75" s="88"/>
      <c r="U75" s="89"/>
      <c r="V75" s="88"/>
      <c r="W75" s="88"/>
      <c r="X75" s="88"/>
      <c r="Y75" s="90"/>
      <c r="Z75" s="91"/>
      <c r="AA75" s="89"/>
      <c r="AB75" s="91"/>
      <c r="AC75" s="89"/>
      <c r="AD75" s="92"/>
      <c r="AE75" s="88"/>
      <c r="AF75" s="105"/>
      <c r="AG75" s="105"/>
      <c r="AH75" s="93"/>
      <c r="AI75" s="93"/>
      <c r="AJ75" s="105"/>
      <c r="AK75" s="108"/>
    </row>
    <row r="76" spans="2:69" hidden="1" x14ac:dyDescent="0.3">
      <c r="B76" s="339"/>
      <c r="C76" s="329"/>
      <c r="D76" s="329"/>
      <c r="E76" s="329"/>
      <c r="F76" s="330"/>
      <c r="G76" s="329"/>
      <c r="H76" s="341"/>
      <c r="I76" s="337"/>
      <c r="J76" s="336"/>
      <c r="K76" s="342"/>
      <c r="L76" s="336">
        <f>IF(NOT(ISERROR(MATCH(K76,_xlfn.ANCHORARRAY(F87),0))),J89&amp;"Por favor no seleccionar los criterios de impacto",K76)</f>
        <v>0</v>
      </c>
      <c r="M76" s="337"/>
      <c r="N76" s="336"/>
      <c r="O76" s="338"/>
      <c r="P76" s="104">
        <v>5</v>
      </c>
      <c r="Q76" s="86"/>
      <c r="R76" s="87" t="str">
        <f t="shared" ref="R76:R77" si="69">IF(OR(S76="Preventivo",S76="Detectivo"),"Probabilidad",IF(S76="Correctivo","Impacto",""))</f>
        <v/>
      </c>
      <c r="S76" s="88"/>
      <c r="T76" s="88"/>
      <c r="U76" s="89" t="str">
        <f t="shared" ref="U76:U77" si="70">IF(AND(S76="Preventivo",T76="Automático"),"50%",IF(AND(S76="Preventivo",T76="Manual"),"40%",IF(AND(S76="Detectivo",T76="Automático"),"40%",IF(AND(S76="Detectivo",T76="Manual"),"30%",IF(AND(S76="Correctivo",T76="Automático"),"35%",IF(AND(S76="Correctivo",T76="Manual"),"25%",""))))))</f>
        <v/>
      </c>
      <c r="V76" s="88"/>
      <c r="W76" s="88"/>
      <c r="X76" s="88"/>
      <c r="Y76" s="90" t="str">
        <f t="shared" ref="Y76:Y77" si="71">IFERROR(IF(AND(R75="Probabilidad",R76="Probabilidad"),(AA75-(+AA75*U76)),IF(AND(R75="Impacto",R76="Probabilidad"),(AA74-(+AA74*U76)),IF(R76="Impacto",AA75,""))),"")</f>
        <v/>
      </c>
      <c r="Z76" s="91" t="str">
        <f t="shared" si="1"/>
        <v/>
      </c>
      <c r="AA76" s="89" t="str">
        <f t="shared" ref="AA76:AA77" si="72">+Y76</f>
        <v/>
      </c>
      <c r="AB76" s="91" t="str">
        <f t="shared" si="3"/>
        <v/>
      </c>
      <c r="AC76" s="89" t="str">
        <f t="shared" ref="AC76:AC77" si="73">IFERROR(IF(AND(R75="Impacto",R76="Impacto"),(AC75-(+AC75*U76)),IF(AND(R75="Probabilidad",R76="Impacto"),(AC74-(+AC74*U76)),IF(R76="Probabilidad",AC75,""))),"")</f>
        <v/>
      </c>
      <c r="AD76" s="92" t="str">
        <f t="shared" ref="AD76:AD77" si="74">IFERROR(IF(OR(AND(Z76="Muy Baja",AB76="Leve"),AND(Z76="Muy Baja",AB76="Menor"),AND(Z76="Baja",AB76="Leve")),"Bajo",IF(OR(AND(Z76="Muy baja",AB76="Moderado"),AND(Z76="Baja",AB76="Menor"),AND(Z76="Baja",AB76="Moderado"),AND(Z76="Media",AB76="Leve"),AND(Z76="Media",AB76="Menor"),AND(Z76="Media",AB76="Moderado"),AND(Z76="Alta",AB76="Leve"),AND(Z76="Alta",AB76="Menor")),"Moderado",IF(OR(AND(Z76="Muy Baja",AB76="Mayor"),AND(Z76="Baja",AB76="Mayor"),AND(Z76="Media",AB76="Mayor"),AND(Z76="Alta",AB76="Moderado"),AND(Z76="Alta",AB76="Mayor"),AND(Z76="Muy Alta",AB76="Leve"),AND(Z76="Muy Alta",AB76="Menor"),AND(Z76="Muy Alta",AB76="Moderado"),AND(Z76="Muy Alta",AB76="Mayor")),"Alto",IF(OR(AND(Z76="Muy Baja",AB76="Catastrófico"),AND(Z76="Baja",AB76="Catastrófico"),AND(Z76="Media",AB76="Catastrófico"),AND(Z76="Alta",AB76="Catastrófico"),AND(Z76="Muy Alta",AB76="Catastrófico")),"Extremo","")))),"")</f>
        <v/>
      </c>
      <c r="AE76" s="88"/>
      <c r="AF76" s="105"/>
      <c r="AG76" s="105"/>
      <c r="AH76" s="93"/>
      <c r="AI76" s="93"/>
      <c r="AJ76" s="105"/>
      <c r="AK76" s="108"/>
    </row>
    <row r="77" spans="2:69" hidden="1" x14ac:dyDescent="0.3">
      <c r="B77" s="352"/>
      <c r="C77" s="344"/>
      <c r="D77" s="344"/>
      <c r="E77" s="344"/>
      <c r="F77" s="340"/>
      <c r="G77" s="344"/>
      <c r="H77" s="353"/>
      <c r="I77" s="354"/>
      <c r="J77" s="355"/>
      <c r="K77" s="356"/>
      <c r="L77" s="355">
        <f>IF(NOT(ISERROR(MATCH(K77,_xlfn.ANCHORARRAY(F88),0))),J90&amp;"Por favor no seleccionar los criterios de impacto",K77)</f>
        <v>0</v>
      </c>
      <c r="M77" s="354"/>
      <c r="N77" s="355"/>
      <c r="O77" s="357"/>
      <c r="P77" s="193">
        <v>6</v>
      </c>
      <c r="Q77" s="194"/>
      <c r="R77" s="195" t="str">
        <f t="shared" si="69"/>
        <v/>
      </c>
      <c r="S77" s="196"/>
      <c r="T77" s="196"/>
      <c r="U77" s="197" t="str">
        <f t="shared" si="70"/>
        <v/>
      </c>
      <c r="V77" s="196"/>
      <c r="W77" s="196"/>
      <c r="X77" s="196"/>
      <c r="Y77" s="198" t="str">
        <f t="shared" si="71"/>
        <v/>
      </c>
      <c r="Z77" s="199" t="str">
        <f t="shared" si="1"/>
        <v/>
      </c>
      <c r="AA77" s="197" t="str">
        <f t="shared" si="72"/>
        <v/>
      </c>
      <c r="AB77" s="199" t="str">
        <f t="shared" si="3"/>
        <v/>
      </c>
      <c r="AC77" s="197" t="str">
        <f t="shared" si="73"/>
        <v/>
      </c>
      <c r="AD77" s="200" t="str">
        <f t="shared" si="74"/>
        <v/>
      </c>
      <c r="AE77" s="196"/>
      <c r="AF77" s="187"/>
      <c r="AG77" s="187"/>
      <c r="AH77" s="201"/>
      <c r="AI77" s="201"/>
      <c r="AJ77" s="187"/>
      <c r="AK77" s="202"/>
    </row>
    <row r="78" spans="2:69" ht="27.75" customHeight="1" thickBot="1" x14ac:dyDescent="0.35">
      <c r="B78" s="206"/>
      <c r="C78" s="349" t="s">
        <v>114</v>
      </c>
      <c r="D78" s="350"/>
      <c r="E78" s="350"/>
      <c r="F78" s="350"/>
      <c r="G78" s="350"/>
      <c r="H78" s="350"/>
      <c r="I78" s="350"/>
      <c r="J78" s="350"/>
      <c r="K78" s="350"/>
      <c r="L78" s="350"/>
      <c r="M78" s="350"/>
      <c r="N78" s="350"/>
      <c r="O78" s="350"/>
      <c r="P78" s="350"/>
      <c r="Q78" s="350"/>
      <c r="R78" s="350"/>
      <c r="S78" s="350"/>
      <c r="T78" s="350"/>
      <c r="U78" s="350"/>
      <c r="V78" s="350"/>
      <c r="W78" s="350"/>
      <c r="X78" s="350"/>
      <c r="Y78" s="350"/>
      <c r="Z78" s="350"/>
      <c r="AA78" s="350"/>
      <c r="AB78" s="350"/>
      <c r="AC78" s="350"/>
      <c r="AD78" s="350"/>
      <c r="AE78" s="350"/>
      <c r="AF78" s="350"/>
      <c r="AG78" s="350"/>
      <c r="AH78" s="350"/>
      <c r="AI78" s="350"/>
      <c r="AJ78" s="350"/>
      <c r="AK78" s="351"/>
    </row>
    <row r="80" spans="2:69" x14ac:dyDescent="0.3">
      <c r="B80" s="1"/>
      <c r="C80" s="9" t="s">
        <v>125</v>
      </c>
      <c r="D80" s="1"/>
      <c r="E80" s="1"/>
      <c r="G80" s="1"/>
    </row>
  </sheetData>
  <dataConsolidate/>
  <mergeCells count="206">
    <mergeCell ref="B16:B23"/>
    <mergeCell ref="C16:C23"/>
    <mergeCell ref="D16:D23"/>
    <mergeCell ref="F16:F23"/>
    <mergeCell ref="O16:O23"/>
    <mergeCell ref="J16:J23"/>
    <mergeCell ref="B13:H13"/>
    <mergeCell ref="I13:O13"/>
    <mergeCell ref="P13:X13"/>
    <mergeCell ref="K16:K23"/>
    <mergeCell ref="L16:L23"/>
    <mergeCell ref="M16:M23"/>
    <mergeCell ref="N16:N23"/>
    <mergeCell ref="E16:E23"/>
    <mergeCell ref="P16:P18"/>
    <mergeCell ref="G16:G23"/>
    <mergeCell ref="H16:H23"/>
    <mergeCell ref="I16:I23"/>
    <mergeCell ref="Y13:AE13"/>
    <mergeCell ref="AF13:AK13"/>
    <mergeCell ref="J14:J15"/>
    <mergeCell ref="M14:M15"/>
    <mergeCell ref="N14:N15"/>
    <mergeCell ref="C14:C15"/>
    <mergeCell ref="O14:O15"/>
    <mergeCell ref="K14:K15"/>
    <mergeCell ref="L14:L15"/>
    <mergeCell ref="R14:R15"/>
    <mergeCell ref="S14:X14"/>
    <mergeCell ref="AJ7:AK7"/>
    <mergeCell ref="AJ6:AK6"/>
    <mergeCell ref="AJ5:AK5"/>
    <mergeCell ref="AJ4:AK4"/>
    <mergeCell ref="F4:AI7"/>
    <mergeCell ref="B4:E7"/>
    <mergeCell ref="B12:AK12"/>
    <mergeCell ref="B9:C9"/>
    <mergeCell ref="B10:C10"/>
    <mergeCell ref="B11:C11"/>
    <mergeCell ref="D9:AK9"/>
    <mergeCell ref="D10:AK10"/>
    <mergeCell ref="D11:AK11"/>
    <mergeCell ref="C78:AK78"/>
    <mergeCell ref="N66:N71"/>
    <mergeCell ref="O66:O71"/>
    <mergeCell ref="B72:B77"/>
    <mergeCell ref="C72:C77"/>
    <mergeCell ref="D72:D77"/>
    <mergeCell ref="E72:E77"/>
    <mergeCell ref="F72:F77"/>
    <mergeCell ref="G72:G77"/>
    <mergeCell ref="H72:H77"/>
    <mergeCell ref="I72:I77"/>
    <mergeCell ref="J72:J77"/>
    <mergeCell ref="K72:K77"/>
    <mergeCell ref="L72:L77"/>
    <mergeCell ref="M72:M77"/>
    <mergeCell ref="N72:N77"/>
    <mergeCell ref="O72:O77"/>
    <mergeCell ref="K66:K71"/>
    <mergeCell ref="L66:L71"/>
    <mergeCell ref="M66:M71"/>
    <mergeCell ref="B66:B71"/>
    <mergeCell ref="C66:C71"/>
    <mergeCell ref="D66:D71"/>
    <mergeCell ref="E66:E71"/>
    <mergeCell ref="F66:F71"/>
    <mergeCell ref="G66:G71"/>
    <mergeCell ref="H66:H71"/>
    <mergeCell ref="I66:I71"/>
    <mergeCell ref="J66:J71"/>
    <mergeCell ref="N54:N59"/>
    <mergeCell ref="O54:O59"/>
    <mergeCell ref="G60:G65"/>
    <mergeCell ref="H60:H65"/>
    <mergeCell ref="I60:I65"/>
    <mergeCell ref="J60:J65"/>
    <mergeCell ref="K60:K65"/>
    <mergeCell ref="G54:G59"/>
    <mergeCell ref="H54:H59"/>
    <mergeCell ref="I54:I59"/>
    <mergeCell ref="J54:J59"/>
    <mergeCell ref="L60:L65"/>
    <mergeCell ref="M60:M65"/>
    <mergeCell ref="N60:N65"/>
    <mergeCell ref="O60:O65"/>
    <mergeCell ref="J42:J47"/>
    <mergeCell ref="K42:K47"/>
    <mergeCell ref="H48:H53"/>
    <mergeCell ref="I48:I53"/>
    <mergeCell ref="J48:J53"/>
    <mergeCell ref="L42:L47"/>
    <mergeCell ref="M42:M47"/>
    <mergeCell ref="B60:B65"/>
    <mergeCell ref="C60:C65"/>
    <mergeCell ref="D60:D65"/>
    <mergeCell ref="E60:E65"/>
    <mergeCell ref="F60:F65"/>
    <mergeCell ref="B54:B59"/>
    <mergeCell ref="C54:C59"/>
    <mergeCell ref="D54:D59"/>
    <mergeCell ref="E54:E59"/>
    <mergeCell ref="F54:F59"/>
    <mergeCell ref="N42:N47"/>
    <mergeCell ref="O42:O47"/>
    <mergeCell ref="N48:N53"/>
    <mergeCell ref="O48:O53"/>
    <mergeCell ref="K54:K59"/>
    <mergeCell ref="L54:L59"/>
    <mergeCell ref="M54:M59"/>
    <mergeCell ref="B42:B47"/>
    <mergeCell ref="C42:C47"/>
    <mergeCell ref="D42:D47"/>
    <mergeCell ref="B48:B53"/>
    <mergeCell ref="C48:C53"/>
    <mergeCell ref="D48:D53"/>
    <mergeCell ref="E48:E53"/>
    <mergeCell ref="F48:F53"/>
    <mergeCell ref="G48:G53"/>
    <mergeCell ref="E42:E47"/>
    <mergeCell ref="F42:F47"/>
    <mergeCell ref="K48:K53"/>
    <mergeCell ref="L48:L53"/>
    <mergeCell ref="M48:M53"/>
    <mergeCell ref="G42:G47"/>
    <mergeCell ref="H42:H47"/>
    <mergeCell ref="I42:I47"/>
    <mergeCell ref="N30:N35"/>
    <mergeCell ref="O30:O35"/>
    <mergeCell ref="B36:B41"/>
    <mergeCell ref="C36:C41"/>
    <mergeCell ref="D36:D41"/>
    <mergeCell ref="E36:E41"/>
    <mergeCell ref="F36:F41"/>
    <mergeCell ref="G36:G41"/>
    <mergeCell ref="H36:H41"/>
    <mergeCell ref="I36:I41"/>
    <mergeCell ref="J36:J41"/>
    <mergeCell ref="K36:K41"/>
    <mergeCell ref="L36:L41"/>
    <mergeCell ref="M36:M41"/>
    <mergeCell ref="N36:N41"/>
    <mergeCell ref="O36:O41"/>
    <mergeCell ref="L24:L29"/>
    <mergeCell ref="M24:M29"/>
    <mergeCell ref="N24:N29"/>
    <mergeCell ref="O24:O29"/>
    <mergeCell ref="B30:B35"/>
    <mergeCell ref="C30:C35"/>
    <mergeCell ref="D30:D35"/>
    <mergeCell ref="E30:E35"/>
    <mergeCell ref="F30:F35"/>
    <mergeCell ref="G30:G35"/>
    <mergeCell ref="H30:H35"/>
    <mergeCell ref="I30:I35"/>
    <mergeCell ref="J30:J35"/>
    <mergeCell ref="K30:K35"/>
    <mergeCell ref="L30:L35"/>
    <mergeCell ref="M30:M35"/>
    <mergeCell ref="G24:G29"/>
    <mergeCell ref="H24:H29"/>
    <mergeCell ref="I24:I29"/>
    <mergeCell ref="J24:J29"/>
    <mergeCell ref="K24:K29"/>
    <mergeCell ref="B24:B29"/>
    <mergeCell ref="C24:C29"/>
    <mergeCell ref="D24:D29"/>
    <mergeCell ref="E24:E29"/>
    <mergeCell ref="F24:F29"/>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AB16:AB18"/>
    <mergeCell ref="AC16:AC18"/>
    <mergeCell ref="AD16:AD18"/>
    <mergeCell ref="AE16:AE18"/>
    <mergeCell ref="Q16:Q18"/>
    <mergeCell ref="U16:U18"/>
    <mergeCell ref="AA16:AA18"/>
    <mergeCell ref="Z16:Z18"/>
    <mergeCell ref="R16:R18"/>
    <mergeCell ref="S16:S18"/>
    <mergeCell ref="T16:T18"/>
    <mergeCell ref="V16:V18"/>
    <mergeCell ref="W16:W18"/>
    <mergeCell ref="X16:X18"/>
    <mergeCell ref="Y16:Y18"/>
  </mergeCells>
  <conditionalFormatting sqref="I16:I18 I24">
    <cfRule type="cellIs" dxfId="240" priority="319" operator="equal">
      <formula>"Muy Alta"</formula>
    </cfRule>
    <cfRule type="cellIs" dxfId="239" priority="320" operator="equal">
      <formula>"Alta"</formula>
    </cfRule>
    <cfRule type="cellIs" dxfId="238" priority="321" operator="equal">
      <formula>"Media"</formula>
    </cfRule>
    <cfRule type="cellIs" dxfId="237" priority="322" operator="equal">
      <formula>"Baja"</formula>
    </cfRule>
    <cfRule type="cellIs" dxfId="236" priority="323" operator="equal">
      <formula>"Muy Baja"</formula>
    </cfRule>
  </conditionalFormatting>
  <conditionalFormatting sqref="M16:M18 M24 M30 M36 M42 M48 M54 M60 M66 M72">
    <cfRule type="cellIs" dxfId="235" priority="314" operator="equal">
      <formula>"Catastrófico"</formula>
    </cfRule>
    <cfRule type="cellIs" dxfId="234" priority="315" operator="equal">
      <formula>"Mayor"</formula>
    </cfRule>
    <cfRule type="cellIs" dxfId="233" priority="316" operator="equal">
      <formula>"Moderado"</formula>
    </cfRule>
    <cfRule type="cellIs" dxfId="232" priority="317" operator="equal">
      <formula>"Menor"</formula>
    </cfRule>
    <cfRule type="cellIs" dxfId="231" priority="318" operator="equal">
      <formula>"Leve"</formula>
    </cfRule>
  </conditionalFormatting>
  <conditionalFormatting sqref="O16:O18">
    <cfRule type="cellIs" dxfId="230" priority="310" operator="equal">
      <formula>"Extremo"</formula>
    </cfRule>
    <cfRule type="cellIs" dxfId="229" priority="311" operator="equal">
      <formula>"Alto"</formula>
    </cfRule>
    <cfRule type="cellIs" dxfId="228" priority="312" operator="equal">
      <formula>"Moderado"</formula>
    </cfRule>
    <cfRule type="cellIs" dxfId="227" priority="313" operator="equal">
      <formula>"Bajo"</formula>
    </cfRule>
  </conditionalFormatting>
  <conditionalFormatting sqref="Z16:Z17 Z19:Z23">
    <cfRule type="cellIs" dxfId="226" priority="305" operator="equal">
      <formula>"Muy Alta"</formula>
    </cfRule>
    <cfRule type="cellIs" dxfId="225" priority="306" operator="equal">
      <formula>"Alta"</formula>
    </cfRule>
    <cfRule type="cellIs" dxfId="224" priority="307" operator="equal">
      <formula>"Media"</formula>
    </cfRule>
    <cfRule type="cellIs" dxfId="223" priority="308" operator="equal">
      <formula>"Baja"</formula>
    </cfRule>
    <cfRule type="cellIs" dxfId="222" priority="309" operator="equal">
      <formula>"Muy Baja"</formula>
    </cfRule>
  </conditionalFormatting>
  <conditionalFormatting sqref="AB16:AB17 AB19:AB23">
    <cfRule type="cellIs" dxfId="221" priority="300" operator="equal">
      <formula>"Catastrófico"</formula>
    </cfRule>
    <cfRule type="cellIs" dxfId="220" priority="301" operator="equal">
      <formula>"Mayor"</formula>
    </cfRule>
    <cfRule type="cellIs" dxfId="219" priority="302" operator="equal">
      <formula>"Moderado"</formula>
    </cfRule>
    <cfRule type="cellIs" dxfId="218" priority="303" operator="equal">
      <formula>"Menor"</formula>
    </cfRule>
    <cfRule type="cellIs" dxfId="217" priority="304" operator="equal">
      <formula>"Leve"</formula>
    </cfRule>
  </conditionalFormatting>
  <conditionalFormatting sqref="AD16:AD17 AD19:AD23">
    <cfRule type="cellIs" dxfId="216" priority="296" operator="equal">
      <formula>"Extremo"</formula>
    </cfRule>
    <cfRule type="cellIs" dxfId="215" priority="297" operator="equal">
      <formula>"Alto"</formula>
    </cfRule>
    <cfRule type="cellIs" dxfId="214" priority="298" operator="equal">
      <formula>"Moderado"</formula>
    </cfRule>
    <cfRule type="cellIs" dxfId="213" priority="299" operator="equal">
      <formula>"Bajo"</formula>
    </cfRule>
  </conditionalFormatting>
  <conditionalFormatting sqref="I66">
    <cfRule type="cellIs" dxfId="212" priority="53" operator="equal">
      <formula>"Muy Alta"</formula>
    </cfRule>
    <cfRule type="cellIs" dxfId="211" priority="54" operator="equal">
      <formula>"Alta"</formula>
    </cfRule>
    <cfRule type="cellIs" dxfId="210" priority="55" operator="equal">
      <formula>"Media"</formula>
    </cfRule>
    <cfRule type="cellIs" dxfId="209" priority="56" operator="equal">
      <formula>"Baja"</formula>
    </cfRule>
    <cfRule type="cellIs" dxfId="208" priority="57" operator="equal">
      <formula>"Muy Baja"</formula>
    </cfRule>
  </conditionalFormatting>
  <conditionalFormatting sqref="O24">
    <cfRule type="cellIs" dxfId="207" priority="240" operator="equal">
      <formula>"Extremo"</formula>
    </cfRule>
    <cfRule type="cellIs" dxfId="206" priority="241" operator="equal">
      <formula>"Alto"</formula>
    </cfRule>
    <cfRule type="cellIs" dxfId="205" priority="242" operator="equal">
      <formula>"Moderado"</formula>
    </cfRule>
    <cfRule type="cellIs" dxfId="204" priority="243" operator="equal">
      <formula>"Bajo"</formula>
    </cfRule>
  </conditionalFormatting>
  <conditionalFormatting sqref="Z24:Z29">
    <cfRule type="cellIs" dxfId="203" priority="235" operator="equal">
      <formula>"Muy Alta"</formula>
    </cfRule>
    <cfRule type="cellIs" dxfId="202" priority="236" operator="equal">
      <formula>"Alta"</formula>
    </cfRule>
    <cfRule type="cellIs" dxfId="201" priority="237" operator="equal">
      <formula>"Media"</formula>
    </cfRule>
    <cfRule type="cellIs" dxfId="200" priority="238" operator="equal">
      <formula>"Baja"</formula>
    </cfRule>
    <cfRule type="cellIs" dxfId="199" priority="239" operator="equal">
      <formula>"Muy Baja"</formula>
    </cfRule>
  </conditionalFormatting>
  <conditionalFormatting sqref="AB24:AB29">
    <cfRule type="cellIs" dxfId="198" priority="230" operator="equal">
      <formula>"Catastrófico"</formula>
    </cfRule>
    <cfRule type="cellIs" dxfId="197" priority="231" operator="equal">
      <formula>"Mayor"</formula>
    </cfRule>
    <cfRule type="cellIs" dxfId="196" priority="232" operator="equal">
      <formula>"Moderado"</formula>
    </cfRule>
    <cfRule type="cellIs" dxfId="195" priority="233" operator="equal">
      <formula>"Menor"</formula>
    </cfRule>
    <cfRule type="cellIs" dxfId="194" priority="234" operator="equal">
      <formula>"Leve"</formula>
    </cfRule>
  </conditionalFormatting>
  <conditionalFormatting sqref="AD24:AD29">
    <cfRule type="cellIs" dxfId="193" priority="226" operator="equal">
      <formula>"Extremo"</formula>
    </cfRule>
    <cfRule type="cellIs" dxfId="192" priority="227" operator="equal">
      <formula>"Alto"</formula>
    </cfRule>
    <cfRule type="cellIs" dxfId="191" priority="228" operator="equal">
      <formula>"Moderado"</formula>
    </cfRule>
    <cfRule type="cellIs" dxfId="190" priority="229" operator="equal">
      <formula>"Bajo"</formula>
    </cfRule>
  </conditionalFormatting>
  <conditionalFormatting sqref="I30">
    <cfRule type="cellIs" dxfId="189" priority="221" operator="equal">
      <formula>"Muy Alta"</formula>
    </cfRule>
    <cfRule type="cellIs" dxfId="188" priority="222" operator="equal">
      <formula>"Alta"</formula>
    </cfRule>
    <cfRule type="cellIs" dxfId="187" priority="223" operator="equal">
      <formula>"Media"</formula>
    </cfRule>
    <cfRule type="cellIs" dxfId="186" priority="224" operator="equal">
      <formula>"Baja"</formula>
    </cfRule>
    <cfRule type="cellIs" dxfId="185" priority="225" operator="equal">
      <formula>"Muy Baja"</formula>
    </cfRule>
  </conditionalFormatting>
  <conditionalFormatting sqref="O30">
    <cfRule type="cellIs" dxfId="184" priority="212" operator="equal">
      <formula>"Extremo"</formula>
    </cfRule>
    <cfRule type="cellIs" dxfId="183" priority="213" operator="equal">
      <formula>"Alto"</formula>
    </cfRule>
    <cfRule type="cellIs" dxfId="182" priority="214" operator="equal">
      <formula>"Moderado"</formula>
    </cfRule>
    <cfRule type="cellIs" dxfId="181" priority="215" operator="equal">
      <formula>"Bajo"</formula>
    </cfRule>
  </conditionalFormatting>
  <conditionalFormatting sqref="Z30:Z35">
    <cfRule type="cellIs" dxfId="180" priority="207" operator="equal">
      <formula>"Muy Alta"</formula>
    </cfRule>
    <cfRule type="cellIs" dxfId="179" priority="208" operator="equal">
      <formula>"Alta"</formula>
    </cfRule>
    <cfRule type="cellIs" dxfId="178" priority="209" operator="equal">
      <formula>"Media"</formula>
    </cfRule>
    <cfRule type="cellIs" dxfId="177" priority="210" operator="equal">
      <formula>"Baja"</formula>
    </cfRule>
    <cfRule type="cellIs" dxfId="176" priority="211" operator="equal">
      <formula>"Muy Baja"</formula>
    </cfRule>
  </conditionalFormatting>
  <conditionalFormatting sqref="AB30:AB35">
    <cfRule type="cellIs" dxfId="175" priority="202" operator="equal">
      <formula>"Catastrófico"</formula>
    </cfRule>
    <cfRule type="cellIs" dxfId="174" priority="203" operator="equal">
      <formula>"Mayor"</formula>
    </cfRule>
    <cfRule type="cellIs" dxfId="173" priority="204" operator="equal">
      <formula>"Moderado"</formula>
    </cfRule>
    <cfRule type="cellIs" dxfId="172" priority="205" operator="equal">
      <formula>"Menor"</formula>
    </cfRule>
    <cfRule type="cellIs" dxfId="171" priority="206" operator="equal">
      <formula>"Leve"</formula>
    </cfRule>
  </conditionalFormatting>
  <conditionalFormatting sqref="AD30:AD35">
    <cfRule type="cellIs" dxfId="170" priority="198" operator="equal">
      <formula>"Extremo"</formula>
    </cfRule>
    <cfRule type="cellIs" dxfId="169" priority="199" operator="equal">
      <formula>"Alto"</formula>
    </cfRule>
    <cfRule type="cellIs" dxfId="168" priority="200" operator="equal">
      <formula>"Moderado"</formula>
    </cfRule>
    <cfRule type="cellIs" dxfId="167" priority="201" operator="equal">
      <formula>"Bajo"</formula>
    </cfRule>
  </conditionalFormatting>
  <conditionalFormatting sqref="I36">
    <cfRule type="cellIs" dxfId="166" priority="193" operator="equal">
      <formula>"Muy Alta"</formula>
    </cfRule>
    <cfRule type="cellIs" dxfId="165" priority="194" operator="equal">
      <formula>"Alta"</formula>
    </cfRule>
    <cfRule type="cellIs" dxfId="164" priority="195" operator="equal">
      <formula>"Media"</formula>
    </cfRule>
    <cfRule type="cellIs" dxfId="163" priority="196" operator="equal">
      <formula>"Baja"</formula>
    </cfRule>
    <cfRule type="cellIs" dxfId="162" priority="197" operator="equal">
      <formula>"Muy Baja"</formula>
    </cfRule>
  </conditionalFormatting>
  <conditionalFormatting sqref="O36">
    <cfRule type="cellIs" dxfId="161" priority="184" operator="equal">
      <formula>"Extremo"</formula>
    </cfRule>
    <cfRule type="cellIs" dxfId="160" priority="185" operator="equal">
      <formula>"Alto"</formula>
    </cfRule>
    <cfRule type="cellIs" dxfId="159" priority="186" operator="equal">
      <formula>"Moderado"</formula>
    </cfRule>
    <cfRule type="cellIs" dxfId="158" priority="187" operator="equal">
      <formula>"Bajo"</formula>
    </cfRule>
  </conditionalFormatting>
  <conditionalFormatting sqref="Z36:Z41">
    <cfRule type="cellIs" dxfId="157" priority="179" operator="equal">
      <formula>"Muy Alta"</formula>
    </cfRule>
    <cfRule type="cellIs" dxfId="156" priority="180" operator="equal">
      <formula>"Alta"</formula>
    </cfRule>
    <cfRule type="cellIs" dxfId="155" priority="181" operator="equal">
      <formula>"Media"</formula>
    </cfRule>
    <cfRule type="cellIs" dxfId="154" priority="182" operator="equal">
      <formula>"Baja"</formula>
    </cfRule>
    <cfRule type="cellIs" dxfId="153" priority="183" operator="equal">
      <formula>"Muy Baja"</formula>
    </cfRule>
  </conditionalFormatting>
  <conditionalFormatting sqref="AB36:AB41">
    <cfRule type="cellIs" dxfId="152" priority="174" operator="equal">
      <formula>"Catastrófico"</formula>
    </cfRule>
    <cfRule type="cellIs" dxfId="151" priority="175" operator="equal">
      <formula>"Mayor"</formula>
    </cfRule>
    <cfRule type="cellIs" dxfId="150" priority="176" operator="equal">
      <formula>"Moderado"</formula>
    </cfRule>
    <cfRule type="cellIs" dxfId="149" priority="177" operator="equal">
      <formula>"Menor"</formula>
    </cfRule>
    <cfRule type="cellIs" dxfId="148" priority="178" operator="equal">
      <formula>"Leve"</formula>
    </cfRule>
  </conditionalFormatting>
  <conditionalFormatting sqref="AD36:AD41">
    <cfRule type="cellIs" dxfId="147" priority="170" operator="equal">
      <formula>"Extremo"</formula>
    </cfRule>
    <cfRule type="cellIs" dxfId="146" priority="171" operator="equal">
      <formula>"Alto"</formula>
    </cfRule>
    <cfRule type="cellIs" dxfId="145" priority="172" operator="equal">
      <formula>"Moderado"</formula>
    </cfRule>
    <cfRule type="cellIs" dxfId="144" priority="173" operator="equal">
      <formula>"Bajo"</formula>
    </cfRule>
  </conditionalFormatting>
  <conditionalFormatting sqref="I42">
    <cfRule type="cellIs" dxfId="143" priority="165" operator="equal">
      <formula>"Muy Alta"</formula>
    </cfRule>
    <cfRule type="cellIs" dxfId="142" priority="166" operator="equal">
      <formula>"Alta"</formula>
    </cfRule>
    <cfRule type="cellIs" dxfId="141" priority="167" operator="equal">
      <formula>"Media"</formula>
    </cfRule>
    <cfRule type="cellIs" dxfId="140" priority="168" operator="equal">
      <formula>"Baja"</formula>
    </cfRule>
    <cfRule type="cellIs" dxfId="139" priority="169" operator="equal">
      <formula>"Muy Baja"</formula>
    </cfRule>
  </conditionalFormatting>
  <conditionalFormatting sqref="O42">
    <cfRule type="cellIs" dxfId="138" priority="156" operator="equal">
      <formula>"Extremo"</formula>
    </cfRule>
    <cfRule type="cellIs" dxfId="137" priority="157" operator="equal">
      <formula>"Alto"</formula>
    </cfRule>
    <cfRule type="cellIs" dxfId="136" priority="158" operator="equal">
      <formula>"Moderado"</formula>
    </cfRule>
    <cfRule type="cellIs" dxfId="135" priority="159" operator="equal">
      <formula>"Bajo"</formula>
    </cfRule>
  </conditionalFormatting>
  <conditionalFormatting sqref="Z42:Z47">
    <cfRule type="cellIs" dxfId="134" priority="151" operator="equal">
      <formula>"Muy Alta"</formula>
    </cfRule>
    <cfRule type="cellIs" dxfId="133" priority="152" operator="equal">
      <formula>"Alta"</formula>
    </cfRule>
    <cfRule type="cellIs" dxfId="132" priority="153" operator="equal">
      <formula>"Media"</formula>
    </cfRule>
    <cfRule type="cellIs" dxfId="131" priority="154" operator="equal">
      <formula>"Baja"</formula>
    </cfRule>
    <cfRule type="cellIs" dxfId="130" priority="155" operator="equal">
      <formula>"Muy Baja"</formula>
    </cfRule>
  </conditionalFormatting>
  <conditionalFormatting sqref="AB42:AB47">
    <cfRule type="cellIs" dxfId="129" priority="146" operator="equal">
      <formula>"Catastrófico"</formula>
    </cfRule>
    <cfRule type="cellIs" dxfId="128" priority="147" operator="equal">
      <formula>"Mayor"</formula>
    </cfRule>
    <cfRule type="cellIs" dxfId="127" priority="148" operator="equal">
      <formula>"Moderado"</formula>
    </cfRule>
    <cfRule type="cellIs" dxfId="126" priority="149" operator="equal">
      <formula>"Menor"</formula>
    </cfRule>
    <cfRule type="cellIs" dxfId="125" priority="150" operator="equal">
      <formula>"Leve"</formula>
    </cfRule>
  </conditionalFormatting>
  <conditionalFormatting sqref="AD42:AD47">
    <cfRule type="cellIs" dxfId="124" priority="142" operator="equal">
      <formula>"Extremo"</formula>
    </cfRule>
    <cfRule type="cellIs" dxfId="123" priority="143" operator="equal">
      <formula>"Alto"</formula>
    </cfRule>
    <cfRule type="cellIs" dxfId="122" priority="144" operator="equal">
      <formula>"Moderado"</formula>
    </cfRule>
    <cfRule type="cellIs" dxfId="121" priority="145" operator="equal">
      <formula>"Bajo"</formula>
    </cfRule>
  </conditionalFormatting>
  <conditionalFormatting sqref="I48">
    <cfRule type="cellIs" dxfId="120" priority="137" operator="equal">
      <formula>"Muy Alta"</formula>
    </cfRule>
    <cfRule type="cellIs" dxfId="119" priority="138" operator="equal">
      <formula>"Alta"</formula>
    </cfRule>
    <cfRule type="cellIs" dxfId="118" priority="139" operator="equal">
      <formula>"Media"</formula>
    </cfRule>
    <cfRule type="cellIs" dxfId="117" priority="140" operator="equal">
      <formula>"Baja"</formula>
    </cfRule>
    <cfRule type="cellIs" dxfId="116" priority="141" operator="equal">
      <formula>"Muy Baja"</formula>
    </cfRule>
  </conditionalFormatting>
  <conditionalFormatting sqref="O48">
    <cfRule type="cellIs" dxfId="115" priority="128" operator="equal">
      <formula>"Extremo"</formula>
    </cfRule>
    <cfRule type="cellIs" dxfId="114" priority="129" operator="equal">
      <formula>"Alto"</formula>
    </cfRule>
    <cfRule type="cellIs" dxfId="113" priority="130" operator="equal">
      <formula>"Moderado"</formula>
    </cfRule>
    <cfRule type="cellIs" dxfId="112" priority="131" operator="equal">
      <formula>"Bajo"</formula>
    </cfRule>
  </conditionalFormatting>
  <conditionalFormatting sqref="Z48:Z53">
    <cfRule type="cellIs" dxfId="111" priority="123" operator="equal">
      <formula>"Muy Alta"</formula>
    </cfRule>
    <cfRule type="cellIs" dxfId="110" priority="124" operator="equal">
      <formula>"Alta"</formula>
    </cfRule>
    <cfRule type="cellIs" dxfId="109" priority="125" operator="equal">
      <formula>"Media"</formula>
    </cfRule>
    <cfRule type="cellIs" dxfId="108" priority="126" operator="equal">
      <formula>"Baja"</formula>
    </cfRule>
    <cfRule type="cellIs" dxfId="107" priority="127" operator="equal">
      <formula>"Muy Baja"</formula>
    </cfRule>
  </conditionalFormatting>
  <conditionalFormatting sqref="AB48:AB53">
    <cfRule type="cellIs" dxfId="106" priority="118" operator="equal">
      <formula>"Catastrófico"</formula>
    </cfRule>
    <cfRule type="cellIs" dxfId="105" priority="119" operator="equal">
      <formula>"Mayor"</formula>
    </cfRule>
    <cfRule type="cellIs" dxfId="104" priority="120" operator="equal">
      <formula>"Moderado"</formula>
    </cfRule>
    <cfRule type="cellIs" dxfId="103" priority="121" operator="equal">
      <formula>"Menor"</formula>
    </cfRule>
    <cfRule type="cellIs" dxfId="102" priority="122" operator="equal">
      <formula>"Leve"</formula>
    </cfRule>
  </conditionalFormatting>
  <conditionalFormatting sqref="AD48:AD53">
    <cfRule type="cellIs" dxfId="101" priority="114" operator="equal">
      <formula>"Extremo"</formula>
    </cfRule>
    <cfRule type="cellIs" dxfId="100" priority="115" operator="equal">
      <formula>"Alto"</formula>
    </cfRule>
    <cfRule type="cellIs" dxfId="99" priority="116" operator="equal">
      <formula>"Moderado"</formula>
    </cfRule>
    <cfRule type="cellIs" dxfId="98" priority="117" operator="equal">
      <formula>"Bajo"</formula>
    </cfRule>
  </conditionalFormatting>
  <conditionalFormatting sqref="I54">
    <cfRule type="cellIs" dxfId="97" priority="109" operator="equal">
      <formula>"Muy Alta"</formula>
    </cfRule>
    <cfRule type="cellIs" dxfId="96" priority="110" operator="equal">
      <formula>"Alta"</formula>
    </cfRule>
    <cfRule type="cellIs" dxfId="95" priority="111" operator="equal">
      <formula>"Media"</formula>
    </cfRule>
    <cfRule type="cellIs" dxfId="94" priority="112" operator="equal">
      <formula>"Baja"</formula>
    </cfRule>
    <cfRule type="cellIs" dxfId="93" priority="113" operator="equal">
      <formula>"Muy Baja"</formula>
    </cfRule>
  </conditionalFormatting>
  <conditionalFormatting sqref="O54">
    <cfRule type="cellIs" dxfId="92" priority="100" operator="equal">
      <formula>"Extremo"</formula>
    </cfRule>
    <cfRule type="cellIs" dxfId="91" priority="101" operator="equal">
      <formula>"Alto"</formula>
    </cfRule>
    <cfRule type="cellIs" dxfId="90" priority="102" operator="equal">
      <formula>"Moderado"</formula>
    </cfRule>
    <cfRule type="cellIs" dxfId="89" priority="103" operator="equal">
      <formula>"Bajo"</formula>
    </cfRule>
  </conditionalFormatting>
  <conditionalFormatting sqref="Z54:Z59">
    <cfRule type="cellIs" dxfId="88" priority="95" operator="equal">
      <formula>"Muy Alta"</formula>
    </cfRule>
    <cfRule type="cellIs" dxfId="87" priority="96" operator="equal">
      <formula>"Alta"</formula>
    </cfRule>
    <cfRule type="cellIs" dxfId="86" priority="97" operator="equal">
      <formula>"Media"</formula>
    </cfRule>
    <cfRule type="cellIs" dxfId="85" priority="98" operator="equal">
      <formula>"Baja"</formula>
    </cfRule>
    <cfRule type="cellIs" dxfId="84" priority="99" operator="equal">
      <formula>"Muy Baja"</formula>
    </cfRule>
  </conditionalFormatting>
  <conditionalFormatting sqref="AB54:AB59">
    <cfRule type="cellIs" dxfId="83" priority="90" operator="equal">
      <formula>"Catastrófico"</formula>
    </cfRule>
    <cfRule type="cellIs" dxfId="82" priority="91" operator="equal">
      <formula>"Mayor"</formula>
    </cfRule>
    <cfRule type="cellIs" dxfId="81" priority="92" operator="equal">
      <formula>"Moderado"</formula>
    </cfRule>
    <cfRule type="cellIs" dxfId="80" priority="93" operator="equal">
      <formula>"Menor"</formula>
    </cfRule>
    <cfRule type="cellIs" dxfId="79" priority="94" operator="equal">
      <formula>"Leve"</formula>
    </cfRule>
  </conditionalFormatting>
  <conditionalFormatting sqref="AD54:AD59">
    <cfRule type="cellIs" dxfId="78" priority="86" operator="equal">
      <formula>"Extremo"</formula>
    </cfRule>
    <cfRule type="cellIs" dxfId="77" priority="87" operator="equal">
      <formula>"Alto"</formula>
    </cfRule>
    <cfRule type="cellIs" dxfId="76" priority="88" operator="equal">
      <formula>"Moderado"</formula>
    </cfRule>
    <cfRule type="cellIs" dxfId="75" priority="89" operator="equal">
      <formula>"Bajo"</formula>
    </cfRule>
  </conditionalFormatting>
  <conditionalFormatting sqref="I60">
    <cfRule type="cellIs" dxfId="74" priority="81" operator="equal">
      <formula>"Muy Alta"</formula>
    </cfRule>
    <cfRule type="cellIs" dxfId="73" priority="82" operator="equal">
      <formula>"Alta"</formula>
    </cfRule>
    <cfRule type="cellIs" dxfId="72" priority="83" operator="equal">
      <formula>"Media"</formula>
    </cfRule>
    <cfRule type="cellIs" dxfId="71" priority="84" operator="equal">
      <formula>"Baja"</formula>
    </cfRule>
    <cfRule type="cellIs" dxfId="70" priority="85" operator="equal">
      <formula>"Muy Baja"</formula>
    </cfRule>
  </conditionalFormatting>
  <conditionalFormatting sqref="O60">
    <cfRule type="cellIs" dxfId="69" priority="72" operator="equal">
      <formula>"Extremo"</formula>
    </cfRule>
    <cfRule type="cellIs" dxfId="68" priority="73" operator="equal">
      <formula>"Alto"</formula>
    </cfRule>
    <cfRule type="cellIs" dxfId="67" priority="74" operator="equal">
      <formula>"Moderado"</formula>
    </cfRule>
    <cfRule type="cellIs" dxfId="66" priority="75" operator="equal">
      <formula>"Bajo"</formula>
    </cfRule>
  </conditionalFormatting>
  <conditionalFormatting sqref="Z60:Z65">
    <cfRule type="cellIs" dxfId="65" priority="67" operator="equal">
      <formula>"Muy Alta"</formula>
    </cfRule>
    <cfRule type="cellIs" dxfId="64" priority="68" operator="equal">
      <formula>"Alta"</formula>
    </cfRule>
    <cfRule type="cellIs" dxfId="63" priority="69" operator="equal">
      <formula>"Media"</formula>
    </cfRule>
    <cfRule type="cellIs" dxfId="62" priority="70" operator="equal">
      <formula>"Baja"</formula>
    </cfRule>
    <cfRule type="cellIs" dxfId="61" priority="71" operator="equal">
      <formula>"Muy Baja"</formula>
    </cfRule>
  </conditionalFormatting>
  <conditionalFormatting sqref="AB60:AB65">
    <cfRule type="cellIs" dxfId="60" priority="62" operator="equal">
      <formula>"Catastrófico"</formula>
    </cfRule>
    <cfRule type="cellIs" dxfId="59" priority="63" operator="equal">
      <formula>"Mayor"</formula>
    </cfRule>
    <cfRule type="cellIs" dxfId="58" priority="64" operator="equal">
      <formula>"Moderado"</formula>
    </cfRule>
    <cfRule type="cellIs" dxfId="57" priority="65" operator="equal">
      <formula>"Menor"</formula>
    </cfRule>
    <cfRule type="cellIs" dxfId="56" priority="66" operator="equal">
      <formula>"Leve"</formula>
    </cfRule>
  </conditionalFormatting>
  <conditionalFormatting sqref="AD60:AD65">
    <cfRule type="cellIs" dxfId="55" priority="58" operator="equal">
      <formula>"Extremo"</formula>
    </cfRule>
    <cfRule type="cellIs" dxfId="54" priority="59" operator="equal">
      <formula>"Alto"</formula>
    </cfRule>
    <cfRule type="cellIs" dxfId="53" priority="60" operator="equal">
      <formula>"Moderado"</formula>
    </cfRule>
    <cfRule type="cellIs" dxfId="52" priority="61" operator="equal">
      <formula>"Bajo"</formula>
    </cfRule>
  </conditionalFormatting>
  <conditionalFormatting sqref="O66">
    <cfRule type="cellIs" dxfId="51" priority="44" operator="equal">
      <formula>"Extremo"</formula>
    </cfRule>
    <cfRule type="cellIs" dxfId="50" priority="45" operator="equal">
      <formula>"Alto"</formula>
    </cfRule>
    <cfRule type="cellIs" dxfId="49" priority="46" operator="equal">
      <formula>"Moderado"</formula>
    </cfRule>
    <cfRule type="cellIs" dxfId="48" priority="47" operator="equal">
      <formula>"Bajo"</formula>
    </cfRule>
  </conditionalFormatting>
  <conditionalFormatting sqref="Z66:Z71">
    <cfRule type="cellIs" dxfId="47" priority="39" operator="equal">
      <formula>"Muy Alta"</formula>
    </cfRule>
    <cfRule type="cellIs" dxfId="46" priority="40" operator="equal">
      <formula>"Alta"</formula>
    </cfRule>
    <cfRule type="cellIs" dxfId="45" priority="41" operator="equal">
      <formula>"Media"</formula>
    </cfRule>
    <cfRule type="cellIs" dxfId="44" priority="42" operator="equal">
      <formula>"Baja"</formula>
    </cfRule>
    <cfRule type="cellIs" dxfId="43" priority="43" operator="equal">
      <formula>"Muy Baja"</formula>
    </cfRule>
  </conditionalFormatting>
  <conditionalFormatting sqref="AB66:AB71">
    <cfRule type="cellIs" dxfId="42" priority="34" operator="equal">
      <formula>"Catastrófico"</formula>
    </cfRule>
    <cfRule type="cellIs" dxfId="41" priority="35" operator="equal">
      <formula>"Mayor"</formula>
    </cfRule>
    <cfRule type="cellIs" dxfId="40" priority="36" operator="equal">
      <formula>"Moderado"</formula>
    </cfRule>
    <cfRule type="cellIs" dxfId="39" priority="37" operator="equal">
      <formula>"Menor"</formula>
    </cfRule>
    <cfRule type="cellIs" dxfId="38" priority="38" operator="equal">
      <formula>"Leve"</formula>
    </cfRule>
  </conditionalFormatting>
  <conditionalFormatting sqref="AD66:AD71">
    <cfRule type="cellIs" dxfId="37" priority="30" operator="equal">
      <formula>"Extremo"</formula>
    </cfRule>
    <cfRule type="cellIs" dxfId="36" priority="31" operator="equal">
      <formula>"Alto"</formula>
    </cfRule>
    <cfRule type="cellIs" dxfId="35" priority="32" operator="equal">
      <formula>"Moderado"</formula>
    </cfRule>
    <cfRule type="cellIs" dxfId="34" priority="33" operator="equal">
      <formula>"Bajo"</formula>
    </cfRule>
  </conditionalFormatting>
  <conditionalFormatting sqref="I72">
    <cfRule type="cellIs" dxfId="33" priority="25" operator="equal">
      <formula>"Muy Alta"</formula>
    </cfRule>
    <cfRule type="cellIs" dxfId="32" priority="26" operator="equal">
      <formula>"Alta"</formula>
    </cfRule>
    <cfRule type="cellIs" dxfId="31" priority="27" operator="equal">
      <formula>"Media"</formula>
    </cfRule>
    <cfRule type="cellIs" dxfId="30" priority="28" operator="equal">
      <formula>"Baja"</formula>
    </cfRule>
    <cfRule type="cellIs" dxfId="29" priority="29" operator="equal">
      <formula>"Muy Baja"</formula>
    </cfRule>
  </conditionalFormatting>
  <conditionalFormatting sqref="O72">
    <cfRule type="cellIs" dxfId="28" priority="16" operator="equal">
      <formula>"Extremo"</formula>
    </cfRule>
    <cfRule type="cellIs" dxfId="27" priority="17" operator="equal">
      <formula>"Alto"</formula>
    </cfRule>
    <cfRule type="cellIs" dxfId="26" priority="18" operator="equal">
      <formula>"Moderado"</formula>
    </cfRule>
    <cfRule type="cellIs" dxfId="25" priority="19" operator="equal">
      <formula>"Bajo"</formula>
    </cfRule>
  </conditionalFormatting>
  <conditionalFormatting sqref="Z72:Z77">
    <cfRule type="cellIs" dxfId="24" priority="11" operator="equal">
      <formula>"Muy Alta"</formula>
    </cfRule>
    <cfRule type="cellIs" dxfId="23" priority="12" operator="equal">
      <formula>"Alta"</formula>
    </cfRule>
    <cfRule type="cellIs" dxfId="22" priority="13" operator="equal">
      <formula>"Media"</formula>
    </cfRule>
    <cfRule type="cellIs" dxfId="21" priority="14" operator="equal">
      <formula>"Baja"</formula>
    </cfRule>
    <cfRule type="cellIs" dxfId="20" priority="15" operator="equal">
      <formula>"Muy Baja"</formula>
    </cfRule>
  </conditionalFormatting>
  <conditionalFormatting sqref="AB72:AB77">
    <cfRule type="cellIs" dxfId="19" priority="6" operator="equal">
      <formula>"Catastrófico"</formula>
    </cfRule>
    <cfRule type="cellIs" dxfId="18" priority="7" operator="equal">
      <formula>"Mayor"</formula>
    </cfRule>
    <cfRule type="cellIs" dxfId="17" priority="8" operator="equal">
      <formula>"Moderado"</formula>
    </cfRule>
    <cfRule type="cellIs" dxfId="16" priority="9" operator="equal">
      <formula>"Menor"</formula>
    </cfRule>
    <cfRule type="cellIs" dxfId="15" priority="10" operator="equal">
      <formula>"Leve"</formula>
    </cfRule>
  </conditionalFormatting>
  <conditionalFormatting sqref="AD72:AD77">
    <cfRule type="cellIs" dxfId="14" priority="2" operator="equal">
      <formula>"Extremo"</formula>
    </cfRule>
    <cfRule type="cellIs" dxfId="13" priority="3" operator="equal">
      <formula>"Alto"</formula>
    </cfRule>
    <cfRule type="cellIs" dxfId="12" priority="4" operator="equal">
      <formula>"Moderado"</formula>
    </cfRule>
    <cfRule type="cellIs" dxfId="11" priority="5" operator="equal">
      <formula>"Bajo"</formula>
    </cfRule>
  </conditionalFormatting>
  <conditionalFormatting sqref="L16:L77">
    <cfRule type="containsText" dxfId="10" priority="1" operator="containsText" text="❌">
      <formula>NOT(ISERROR(SEARCH("❌",L16)))</formula>
    </cfRule>
  </conditionalFormatting>
  <pageMargins left="0.7" right="0.7" top="0.75" bottom="0.75" header="0.3" footer="0.3"/>
  <pageSetup orientation="portrait" r:id="rId1"/>
  <ignoredErrors>
    <ignoredError sqref="AC20"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S16:S17 S19:S77</xm:sqref>
        </x14:dataValidation>
        <x14:dataValidation type="list" allowBlank="1" showInputMessage="1" showErrorMessage="1">
          <x14:formula1>
            <xm:f>'Tabla Valoración controles'!$D$8:$D$9</xm:f>
          </x14:formula1>
          <xm:sqref>T16:T17 T19:T77</xm:sqref>
        </x14:dataValidation>
        <x14:dataValidation type="list" allowBlank="1" showInputMessage="1" showErrorMessage="1">
          <x14:formula1>
            <xm:f>'Tabla Valoración controles'!$D$10:$D$11</xm:f>
          </x14:formula1>
          <xm:sqref>V16:V17 V19:V77</xm:sqref>
        </x14:dataValidation>
        <x14:dataValidation type="list" allowBlank="1" showInputMessage="1" showErrorMessage="1">
          <x14:formula1>
            <xm:f>'Tabla Valoración controles'!$D$12:$D$13</xm:f>
          </x14:formula1>
          <xm:sqref>W16:W17 W19:W77</xm:sqref>
        </x14:dataValidation>
        <x14:dataValidation type="list" allowBlank="1" showInputMessage="1" showErrorMessage="1">
          <x14:formula1>
            <xm:f>'Opciones Tratamiento'!$B$9:$B$10</xm:f>
          </x14:formula1>
          <xm:sqref>AK75:AK76 AK63:AK64 AK66:AK67 AK69:AK70 AK55 AK72:AK73 AK57:AK58 AK60:AK61</xm:sqref>
        </x14:dataValidation>
        <x14:dataValidation type="list" allowBlank="1" showInputMessage="1" showErrorMessage="1">
          <x14:formula1>
            <xm:f>'Tabla Valoración controles'!$D$14:$D$15</xm:f>
          </x14:formula1>
          <xm:sqref>X16:X17 X19:X77</xm:sqref>
        </x14:dataValidation>
        <x14:dataValidation type="list" allowBlank="1" showInputMessage="1" showErrorMessage="1">
          <x14:formula1>
            <xm:f>'Opciones Tratamiento'!$B$13:$B$19</xm:f>
          </x14:formula1>
          <xm:sqref>G16:G77</xm:sqref>
        </x14:dataValidation>
        <x14:dataValidation type="list" allowBlank="1" showInputMessage="1" showErrorMessage="1">
          <x14:formula1>
            <xm:f>'Opciones Tratamiento'!$E$2:$E$4</xm:f>
          </x14:formula1>
          <xm:sqref>C16:C77</xm:sqref>
        </x14:dataValidation>
        <x14:dataValidation type="list" allowBlank="1" showInputMessage="1" showErrorMessage="1">
          <x14:formula1>
            <xm:f>'Opciones Tratamiento'!$B$2:$B$5</xm:f>
          </x14:formula1>
          <xm:sqref>AE16:AE17 AE19:AE77</xm:sqref>
        </x14:dataValidation>
        <x14:dataValidation type="list" allowBlank="1" showInputMessage="1" showErrorMessage="1">
          <x14:formula1>
            <xm:f>'Tabla Impacto'!$F$211:$F$222</xm:f>
          </x14:formula1>
          <xm:sqref>K16:K77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AF16:AF29 AF35 AF38:AF41 AF45:AF47 AF50:AF53 AF55:AF59 AF63:AF65 AF69:AF71 AF75:AF77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AG75:AG77 AG35 AG38:AG41 AG45:AG47 AG50:AG53 AG55:AG59 AG63:AG65 AG69:AG71 AG16:AG29</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AH75:AH77 AH16:AH29 AH35:AI35 AH38:AH41 AH45:AH47 AH50:AH53 AH55:AH59 AH63:AH65 AH69:AH71 AI16:AI34 AI36:AI54</xm:sqref>
        </x14:dataValidation>
        <x14:dataValidation type="custom" allowBlank="1" showInputMessage="1" showErrorMessage="1" error="Recuerde que las acciones se generan bajo la medida de mitigar el riesgo">
          <x14:formula1>
            <xm:f>IF(OR(AE55='Opciones Tratamiento'!$B$2,AE55='Opciones Tratamiento'!$B$3,AE55='Opciones Tratamiento'!$B$4),ISBLANK(AE55),ISTEXT(AE55))</xm:f>
          </x14:formula1>
          <xm:sqref>AI55:AI77</xm:sqref>
        </x14:dataValidation>
        <x14:dataValidation type="custom" allowBlank="1" showInputMessage="1" showErrorMessage="1" error="Recuerde que las acciones se generan bajo la medida de mitigar el riesgo">
          <x14:formula1>
            <xm:f>IF(OR(AE16='Opciones Tratamiento'!$B$2,AE16='Opciones Tratamiento'!$B$3,AE16='Opciones Tratamiento'!$B$4),ISBLANK(AE16),ISTEXT(AE16))</xm:f>
          </x14:formula1>
          <xm:sqref>AJ16:AJ77 AK16:AK54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D34" sqref="AD34:AE35"/>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410" t="s">
        <v>142</v>
      </c>
      <c r="C2" s="410"/>
      <c r="D2" s="410"/>
      <c r="E2" s="410"/>
      <c r="F2" s="410"/>
      <c r="G2" s="410"/>
      <c r="H2" s="410"/>
      <c r="I2" s="410"/>
      <c r="J2" s="448" t="s">
        <v>2</v>
      </c>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410"/>
      <c r="C3" s="410"/>
      <c r="D3" s="410"/>
      <c r="E3" s="410"/>
      <c r="F3" s="410"/>
      <c r="G3" s="410"/>
      <c r="H3" s="410"/>
      <c r="I3" s="410"/>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410"/>
      <c r="C4" s="410"/>
      <c r="D4" s="410"/>
      <c r="E4" s="410"/>
      <c r="F4" s="410"/>
      <c r="G4" s="410"/>
      <c r="H4" s="410"/>
      <c r="I4" s="410"/>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60" t="s">
        <v>4</v>
      </c>
      <c r="C6" s="460"/>
      <c r="D6" s="461"/>
      <c r="E6" s="449" t="s">
        <v>107</v>
      </c>
      <c r="F6" s="450"/>
      <c r="G6" s="450"/>
      <c r="H6" s="450"/>
      <c r="I6" s="451"/>
      <c r="J6" s="445" t="str">
        <f>IF(AND('MAPA DE RIESGO'!$I$16="Muy Alta",'MAPA DE RIESGO'!$M$16="Leve"),CONCATENATE("R",'MAPA DE RIESGO'!$B$16),"")</f>
        <v/>
      </c>
      <c r="K6" s="446"/>
      <c r="L6" s="446" t="str">
        <f>IF(AND('MAPA DE RIESGO'!$I$24="Muy Alta",'MAPA DE RIESGO'!$M$24="Leve"),CONCATENATE("R",'MAPA DE RIESGO'!$B$24),"")</f>
        <v/>
      </c>
      <c r="M6" s="446"/>
      <c r="N6" s="446" t="str">
        <f>IF(AND('MAPA DE RIESGO'!$I$30="Muy Alta",'MAPA DE RIESGO'!$M$30="Leve"),CONCATENATE("R",'MAPA DE RIESGO'!$B$30),"")</f>
        <v/>
      </c>
      <c r="O6" s="447"/>
      <c r="P6" s="445" t="str">
        <f>IF(AND('MAPA DE RIESGO'!$I$16="Muy Alta",'MAPA DE RIESGO'!$M$16="Menor"),CONCATENATE("R",'MAPA DE RIESGO'!$B$16),"")</f>
        <v/>
      </c>
      <c r="Q6" s="446"/>
      <c r="R6" s="446" t="str">
        <f>IF(AND('MAPA DE RIESGO'!$I$24="Muy Alta",'MAPA DE RIESGO'!$M$24="Menor"),CONCATENATE("R",'MAPA DE RIESGO'!$B$24),"")</f>
        <v/>
      </c>
      <c r="S6" s="446"/>
      <c r="T6" s="446" t="str">
        <f>IF(AND('MAPA DE RIESGO'!$I$30="Muy Alta",'MAPA DE RIESGO'!$M$30="Menor"),CONCATENATE("R",'MAPA DE RIESGO'!$B$30),"")</f>
        <v/>
      </c>
      <c r="U6" s="447"/>
      <c r="V6" s="445" t="str">
        <f>IF(AND('MAPA DE RIESGO'!$I$16="Muy Alta",'MAPA DE RIESGO'!$M$16="Moderado"),CONCATENATE("R",'MAPA DE RIESGO'!$B$16),"")</f>
        <v/>
      </c>
      <c r="W6" s="446"/>
      <c r="X6" s="446" t="str">
        <f>IF(AND('MAPA DE RIESGO'!$I$24="Muy Alta",'MAPA DE RIESGO'!$M$24="Moderado"),CONCATENATE("R",'MAPA DE RIESGO'!$B$24),"")</f>
        <v/>
      </c>
      <c r="Y6" s="446"/>
      <c r="Z6" s="446" t="str">
        <f>IF(AND('MAPA DE RIESGO'!$I$30="Muy Alta",'MAPA DE RIESGO'!$M$30="Moderado"),CONCATENATE("R",'MAPA DE RIESGO'!$B$30),"")</f>
        <v/>
      </c>
      <c r="AA6" s="447"/>
      <c r="AB6" s="445" t="str">
        <f>IF(AND('MAPA DE RIESGO'!$I$16="Muy Alta",'MAPA DE RIESGO'!$M$16="Mayor"),CONCATENATE("R",'MAPA DE RIESGO'!$B$16),"")</f>
        <v/>
      </c>
      <c r="AC6" s="446"/>
      <c r="AD6" s="446" t="str">
        <f>IF(AND('MAPA DE RIESGO'!$I$24="Muy Alta",'MAPA DE RIESGO'!$M$24="Mayor"),CONCATENATE("R",'MAPA DE RIESGO'!$B$24),"")</f>
        <v/>
      </c>
      <c r="AE6" s="446"/>
      <c r="AF6" s="446" t="str">
        <f>IF(AND('MAPA DE RIESGO'!$I$30="Muy Alta",'MAPA DE RIESGO'!$M$30="Mayor"),CONCATENATE("R",'MAPA DE RIESGO'!$B$30),"")</f>
        <v/>
      </c>
      <c r="AG6" s="447"/>
      <c r="AH6" s="435" t="str">
        <f>IF(AND('MAPA DE RIESGO'!$I$16="Muy Alta",'MAPA DE RIESGO'!$M$16="Catastrófico"),CONCATENATE("R",'MAPA DE RIESGO'!$B$16),"")</f>
        <v/>
      </c>
      <c r="AI6" s="436"/>
      <c r="AJ6" s="436" t="str">
        <f>IF(AND('MAPA DE RIESGO'!$I$24="Muy Alta",'MAPA DE RIESGO'!$M$24="Catastrófico"),CONCATENATE("R",'MAPA DE RIESGO'!$B$24),"")</f>
        <v/>
      </c>
      <c r="AK6" s="436"/>
      <c r="AL6" s="436" t="str">
        <f>IF(AND('MAPA DE RIESGO'!$I$30="Muy Alta",'MAPA DE RIESGO'!$M$30="Catastrófico"),CONCATENATE("R",'MAPA DE RIESGO'!$B$30),"")</f>
        <v/>
      </c>
      <c r="AM6" s="437"/>
      <c r="AO6" s="462" t="s">
        <v>71</v>
      </c>
      <c r="AP6" s="463"/>
      <c r="AQ6" s="463"/>
      <c r="AR6" s="463"/>
      <c r="AS6" s="463"/>
      <c r="AT6" s="46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60"/>
      <c r="C7" s="460"/>
      <c r="D7" s="461"/>
      <c r="E7" s="452"/>
      <c r="F7" s="453"/>
      <c r="G7" s="453"/>
      <c r="H7" s="453"/>
      <c r="I7" s="454"/>
      <c r="J7" s="438"/>
      <c r="K7" s="439"/>
      <c r="L7" s="439"/>
      <c r="M7" s="439"/>
      <c r="N7" s="439"/>
      <c r="O7" s="441"/>
      <c r="P7" s="438"/>
      <c r="Q7" s="439"/>
      <c r="R7" s="439"/>
      <c r="S7" s="439"/>
      <c r="T7" s="439"/>
      <c r="U7" s="441"/>
      <c r="V7" s="438"/>
      <c r="W7" s="439"/>
      <c r="X7" s="439"/>
      <c r="Y7" s="439"/>
      <c r="Z7" s="439"/>
      <c r="AA7" s="441"/>
      <c r="AB7" s="438"/>
      <c r="AC7" s="439"/>
      <c r="AD7" s="439"/>
      <c r="AE7" s="439"/>
      <c r="AF7" s="439"/>
      <c r="AG7" s="441"/>
      <c r="AH7" s="429"/>
      <c r="AI7" s="430"/>
      <c r="AJ7" s="430"/>
      <c r="AK7" s="430"/>
      <c r="AL7" s="430"/>
      <c r="AM7" s="431"/>
      <c r="AN7" s="55"/>
      <c r="AO7" s="465"/>
      <c r="AP7" s="466"/>
      <c r="AQ7" s="466"/>
      <c r="AR7" s="466"/>
      <c r="AS7" s="466"/>
      <c r="AT7" s="46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60"/>
      <c r="C8" s="460"/>
      <c r="D8" s="461"/>
      <c r="E8" s="452"/>
      <c r="F8" s="453"/>
      <c r="G8" s="453"/>
      <c r="H8" s="453"/>
      <c r="I8" s="454"/>
      <c r="J8" s="438" t="str">
        <f>IF(AND('MAPA DE RIESGO'!$I$36="Muy Alta",'MAPA DE RIESGO'!$M$36="Leve"),CONCATENATE("R",'MAPA DE RIESGO'!$B$36),"")</f>
        <v/>
      </c>
      <c r="K8" s="439"/>
      <c r="L8" s="440" t="str">
        <f>IF(AND('MAPA DE RIESGO'!$I$42="Muy Alta",'MAPA DE RIESGO'!$M$42="Leve"),CONCATENATE("R",'MAPA DE RIESGO'!$B$42),"")</f>
        <v/>
      </c>
      <c r="M8" s="440"/>
      <c r="N8" s="440" t="str">
        <f>IF(AND('MAPA DE RIESGO'!$I$48="Muy Alta",'MAPA DE RIESGO'!$M$48="Leve"),CONCATENATE("R",'MAPA DE RIESGO'!$B$48),"")</f>
        <v/>
      </c>
      <c r="O8" s="441"/>
      <c r="P8" s="438" t="str">
        <f>IF(AND('MAPA DE RIESGO'!$I$36="Muy Alta",'MAPA DE RIESGO'!$M$36="Menor"),CONCATENATE("R",'MAPA DE RIESGO'!$B$36),"")</f>
        <v/>
      </c>
      <c r="Q8" s="439"/>
      <c r="R8" s="440" t="str">
        <f>IF(AND('MAPA DE RIESGO'!$I$42="Muy Alta",'MAPA DE RIESGO'!$M$42="Menor"),CONCATENATE("R",'MAPA DE RIESGO'!$B$42),"")</f>
        <v/>
      </c>
      <c r="S8" s="440"/>
      <c r="T8" s="440" t="str">
        <f>IF(AND('MAPA DE RIESGO'!$I$48="Muy Alta",'MAPA DE RIESGO'!$M$48="Menor"),CONCATENATE("R",'MAPA DE RIESGO'!$B$48),"")</f>
        <v>R6</v>
      </c>
      <c r="U8" s="441"/>
      <c r="V8" s="438" t="str">
        <f>IF(AND('MAPA DE RIESGO'!$I$36="Muy Alta",'MAPA DE RIESGO'!$M$36="Moderado"),CONCATENATE("R",'MAPA DE RIESGO'!$B$36),"")</f>
        <v/>
      </c>
      <c r="W8" s="439"/>
      <c r="X8" s="440" t="str">
        <f>IF(AND('MAPA DE RIESGO'!$I$42="Muy Alta",'MAPA DE RIESGO'!$M$42="Moderado"),CONCATENATE("R",'MAPA DE RIESGO'!$B$42),"")</f>
        <v/>
      </c>
      <c r="Y8" s="440"/>
      <c r="Z8" s="440" t="str">
        <f>IF(AND('MAPA DE RIESGO'!$I$48="Muy Alta",'MAPA DE RIESGO'!$M$48="Moderado"),CONCATENATE("R",'MAPA DE RIESGO'!$B$48),"")</f>
        <v/>
      </c>
      <c r="AA8" s="441"/>
      <c r="AB8" s="438" t="str">
        <f>IF(AND('MAPA DE RIESGO'!$I$36="Muy Alta",'MAPA DE RIESGO'!$M$36="Mayor"),CONCATENATE("R",'MAPA DE RIESGO'!$B$36),"")</f>
        <v/>
      </c>
      <c r="AC8" s="439"/>
      <c r="AD8" s="440" t="str">
        <f>IF(AND('MAPA DE RIESGO'!$I$42="Muy Alta",'MAPA DE RIESGO'!$M$42="Mayor"),CONCATENATE("R",'MAPA DE RIESGO'!$B$42),"")</f>
        <v/>
      </c>
      <c r="AE8" s="440"/>
      <c r="AF8" s="440" t="str">
        <f>IF(AND('MAPA DE RIESGO'!$I$48="Muy Alta",'MAPA DE RIESGO'!$M$48="Mayor"),CONCATENATE("R",'MAPA DE RIESGO'!$B$48),"")</f>
        <v/>
      </c>
      <c r="AG8" s="441"/>
      <c r="AH8" s="429" t="str">
        <f>IF(AND('MAPA DE RIESGO'!$I$36="Muy Alta",'MAPA DE RIESGO'!$M$36="Catastrófico"),CONCATENATE("R",'MAPA DE RIESGO'!$B$36),"")</f>
        <v/>
      </c>
      <c r="AI8" s="430"/>
      <c r="AJ8" s="430" t="str">
        <f>IF(AND('MAPA DE RIESGO'!$I$42="Muy Alta",'MAPA DE RIESGO'!$M$42="Catastrófico"),CONCATENATE("R",'MAPA DE RIESGO'!$B$42),"")</f>
        <v/>
      </c>
      <c r="AK8" s="430"/>
      <c r="AL8" s="430" t="str">
        <f>IF(AND('MAPA DE RIESGO'!$I$48="Muy Alta",'MAPA DE RIESGO'!$M$48="Catastrófico"),CONCATENATE("R",'MAPA DE RIESGO'!$B$48),"")</f>
        <v/>
      </c>
      <c r="AM8" s="431"/>
      <c r="AN8" s="55"/>
      <c r="AO8" s="465"/>
      <c r="AP8" s="466"/>
      <c r="AQ8" s="466"/>
      <c r="AR8" s="466"/>
      <c r="AS8" s="466"/>
      <c r="AT8" s="46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60"/>
      <c r="C9" s="460"/>
      <c r="D9" s="461"/>
      <c r="E9" s="452"/>
      <c r="F9" s="453"/>
      <c r="G9" s="453"/>
      <c r="H9" s="453"/>
      <c r="I9" s="454"/>
      <c r="J9" s="438"/>
      <c r="K9" s="439"/>
      <c r="L9" s="440"/>
      <c r="M9" s="440"/>
      <c r="N9" s="440"/>
      <c r="O9" s="441"/>
      <c r="P9" s="438"/>
      <c r="Q9" s="439"/>
      <c r="R9" s="440"/>
      <c r="S9" s="440"/>
      <c r="T9" s="440"/>
      <c r="U9" s="441"/>
      <c r="V9" s="438"/>
      <c r="W9" s="439"/>
      <c r="X9" s="440"/>
      <c r="Y9" s="440"/>
      <c r="Z9" s="440"/>
      <c r="AA9" s="441"/>
      <c r="AB9" s="438"/>
      <c r="AC9" s="439"/>
      <c r="AD9" s="440"/>
      <c r="AE9" s="440"/>
      <c r="AF9" s="440"/>
      <c r="AG9" s="441"/>
      <c r="AH9" s="429"/>
      <c r="AI9" s="430"/>
      <c r="AJ9" s="430"/>
      <c r="AK9" s="430"/>
      <c r="AL9" s="430"/>
      <c r="AM9" s="431"/>
      <c r="AN9" s="55"/>
      <c r="AO9" s="465"/>
      <c r="AP9" s="466"/>
      <c r="AQ9" s="466"/>
      <c r="AR9" s="466"/>
      <c r="AS9" s="466"/>
      <c r="AT9" s="46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60"/>
      <c r="C10" s="460"/>
      <c r="D10" s="461"/>
      <c r="E10" s="452"/>
      <c r="F10" s="453"/>
      <c r="G10" s="453"/>
      <c r="H10" s="453"/>
      <c r="I10" s="454"/>
      <c r="J10" s="438" t="str">
        <f>IF(AND('MAPA DE RIESGO'!$I$54="Muy Alta",'MAPA DE RIESGO'!$M$54="Leve"),CONCATENATE("R",'MAPA DE RIESGO'!$B$54),"")</f>
        <v/>
      </c>
      <c r="K10" s="439"/>
      <c r="L10" s="440" t="str">
        <f>IF(AND('MAPA DE RIESGO'!$I$60="Muy Alta",'MAPA DE RIESGO'!$M$60="Leve"),CONCATENATE("R",'MAPA DE RIESGO'!$B$60),"")</f>
        <v/>
      </c>
      <c r="M10" s="440"/>
      <c r="N10" s="440" t="str">
        <f>IF(AND('MAPA DE RIESGO'!$I$66="Muy Alta",'MAPA DE RIESGO'!$M$66="Leve"),CONCATENATE("R",'MAPA DE RIESGO'!$B$66),"")</f>
        <v/>
      </c>
      <c r="O10" s="441"/>
      <c r="P10" s="438" t="str">
        <f>IF(AND('MAPA DE RIESGO'!$I$54="Muy Alta",'MAPA DE RIESGO'!$M$54="Menor"),CONCATENATE("R",'MAPA DE RIESGO'!$B$54),"")</f>
        <v/>
      </c>
      <c r="Q10" s="439"/>
      <c r="R10" s="440" t="str">
        <f>IF(AND('MAPA DE RIESGO'!$I$60="Muy Alta",'MAPA DE RIESGO'!$M$60="Menor"),CONCATENATE("R",'MAPA DE RIESGO'!$B$60),"")</f>
        <v/>
      </c>
      <c r="S10" s="440"/>
      <c r="T10" s="440" t="str">
        <f>IF(AND('MAPA DE RIESGO'!$I$66="Muy Alta",'MAPA DE RIESGO'!$M$66="Menor"),CONCATENATE("R",'MAPA DE RIESGO'!$B$66),"")</f>
        <v/>
      </c>
      <c r="U10" s="441"/>
      <c r="V10" s="438" t="str">
        <f>IF(AND('MAPA DE RIESGO'!$I$54="Muy Alta",'MAPA DE RIESGO'!$M$54="Moderado"),CONCATENATE("R",'MAPA DE RIESGO'!$B$54),"")</f>
        <v/>
      </c>
      <c r="W10" s="439"/>
      <c r="X10" s="440" t="str">
        <f>IF(AND('MAPA DE RIESGO'!$I$60="Muy Alta",'MAPA DE RIESGO'!$M$60="Moderado"),CONCATENATE("R",'MAPA DE RIESGO'!$B$60),"")</f>
        <v/>
      </c>
      <c r="Y10" s="440"/>
      <c r="Z10" s="440" t="str">
        <f>IF(AND('MAPA DE RIESGO'!$I$66="Muy Alta",'MAPA DE RIESGO'!$M$66="Moderado"),CONCATENATE("R",'MAPA DE RIESGO'!$B$66),"")</f>
        <v/>
      </c>
      <c r="AA10" s="441"/>
      <c r="AB10" s="438" t="str">
        <f>IF(AND('MAPA DE RIESGO'!$I$54="Muy Alta",'MAPA DE RIESGO'!$M$54="Mayor"),CONCATENATE("R",'MAPA DE RIESGO'!$B$54),"")</f>
        <v/>
      </c>
      <c r="AC10" s="439"/>
      <c r="AD10" s="440" t="str">
        <f>IF(AND('MAPA DE RIESGO'!$I$60="Muy Alta",'MAPA DE RIESGO'!$M$60="Mayor"),CONCATENATE("R",'MAPA DE RIESGO'!$B$60),"")</f>
        <v/>
      </c>
      <c r="AE10" s="440"/>
      <c r="AF10" s="440" t="str">
        <f>IF(AND('MAPA DE RIESGO'!$I$66="Muy Alta",'MAPA DE RIESGO'!$M$66="Mayor"),CONCATENATE("R",'MAPA DE RIESGO'!$B$66),"")</f>
        <v/>
      </c>
      <c r="AG10" s="441"/>
      <c r="AH10" s="429" t="str">
        <f>IF(AND('MAPA DE RIESGO'!$I$54="Muy Alta",'MAPA DE RIESGO'!$M$54="Catastrófico"),CONCATENATE("R",'MAPA DE RIESGO'!$B$54),"")</f>
        <v/>
      </c>
      <c r="AI10" s="430"/>
      <c r="AJ10" s="430" t="str">
        <f>IF(AND('MAPA DE RIESGO'!$I$60="Muy Alta",'MAPA DE RIESGO'!$M$60="Catastrófico"),CONCATENATE("R",'MAPA DE RIESGO'!$B$60),"")</f>
        <v/>
      </c>
      <c r="AK10" s="430"/>
      <c r="AL10" s="430" t="str">
        <f>IF(AND('MAPA DE RIESGO'!$I$66="Muy Alta",'MAPA DE RIESGO'!$M$66="Catastrófico"),CONCATENATE("R",'MAPA DE RIESGO'!$B$66),"")</f>
        <v/>
      </c>
      <c r="AM10" s="431"/>
      <c r="AN10" s="55"/>
      <c r="AO10" s="465"/>
      <c r="AP10" s="466"/>
      <c r="AQ10" s="466"/>
      <c r="AR10" s="466"/>
      <c r="AS10" s="466"/>
      <c r="AT10" s="46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60"/>
      <c r="C11" s="460"/>
      <c r="D11" s="461"/>
      <c r="E11" s="452"/>
      <c r="F11" s="453"/>
      <c r="G11" s="453"/>
      <c r="H11" s="453"/>
      <c r="I11" s="454"/>
      <c r="J11" s="438"/>
      <c r="K11" s="439"/>
      <c r="L11" s="440"/>
      <c r="M11" s="440"/>
      <c r="N11" s="440"/>
      <c r="O11" s="441"/>
      <c r="P11" s="438"/>
      <c r="Q11" s="439"/>
      <c r="R11" s="440"/>
      <c r="S11" s="440"/>
      <c r="T11" s="440"/>
      <c r="U11" s="441"/>
      <c r="V11" s="438"/>
      <c r="W11" s="439"/>
      <c r="X11" s="440"/>
      <c r="Y11" s="440"/>
      <c r="Z11" s="440"/>
      <c r="AA11" s="441"/>
      <c r="AB11" s="438"/>
      <c r="AC11" s="439"/>
      <c r="AD11" s="440"/>
      <c r="AE11" s="440"/>
      <c r="AF11" s="440"/>
      <c r="AG11" s="441"/>
      <c r="AH11" s="429"/>
      <c r="AI11" s="430"/>
      <c r="AJ11" s="430"/>
      <c r="AK11" s="430"/>
      <c r="AL11" s="430"/>
      <c r="AM11" s="431"/>
      <c r="AN11" s="55"/>
      <c r="AO11" s="465"/>
      <c r="AP11" s="466"/>
      <c r="AQ11" s="466"/>
      <c r="AR11" s="466"/>
      <c r="AS11" s="466"/>
      <c r="AT11" s="46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60"/>
      <c r="C12" s="460"/>
      <c r="D12" s="461"/>
      <c r="E12" s="452"/>
      <c r="F12" s="453"/>
      <c r="G12" s="453"/>
      <c r="H12" s="453"/>
      <c r="I12" s="454"/>
      <c r="J12" s="438" t="str">
        <f>IF(AND('MAPA DE RIESGO'!$I$72="Muy Alta",'MAPA DE RIESGO'!$M$72="Leve"),CONCATENATE("R",'MAPA DE RIESGO'!$B$72),"")</f>
        <v/>
      </c>
      <c r="K12" s="439"/>
      <c r="L12" s="440" t="str">
        <f>IF(AND('MAPA DE RIESGO'!$I$78="Muy Alta",'MAPA DE RIESGO'!$M$78="Leve"),CONCATENATE("R",'MAPA DE RIESGO'!$B$78),"")</f>
        <v/>
      </c>
      <c r="M12" s="440"/>
      <c r="N12" s="440" t="str">
        <f>IF(AND('MAPA DE RIESGO'!$I$84="Muy Alta",'MAPA DE RIESGO'!$M$84="Leve"),CONCATENATE("R",'MAPA DE RIESGO'!$B$84),"")</f>
        <v/>
      </c>
      <c r="O12" s="441"/>
      <c r="P12" s="438" t="str">
        <f>IF(AND('MAPA DE RIESGO'!$I$72="Muy Alta",'MAPA DE RIESGO'!$M$72="Menor"),CONCATENATE("R",'MAPA DE RIESGO'!$B$72),"")</f>
        <v/>
      </c>
      <c r="Q12" s="439"/>
      <c r="R12" s="440" t="str">
        <f>IF(AND('MAPA DE RIESGO'!$I$78="Muy Alta",'MAPA DE RIESGO'!$M$78="Menor"),CONCATENATE("R",'MAPA DE RIESGO'!$B$78),"")</f>
        <v/>
      </c>
      <c r="S12" s="440"/>
      <c r="T12" s="440" t="str">
        <f>IF(AND('MAPA DE RIESGO'!$I$84="Muy Alta",'MAPA DE RIESGO'!$M$84="Menor"),CONCATENATE("R",'MAPA DE RIESGO'!$B$84),"")</f>
        <v/>
      </c>
      <c r="U12" s="441"/>
      <c r="V12" s="438" t="str">
        <f>IF(AND('MAPA DE RIESGO'!$I$72="Muy Alta",'MAPA DE RIESGO'!$M$72="Moderado"),CONCATENATE("R",'MAPA DE RIESGO'!$B$72),"")</f>
        <v/>
      </c>
      <c r="W12" s="439"/>
      <c r="X12" s="440" t="str">
        <f>IF(AND('MAPA DE RIESGO'!$I$78="Muy Alta",'MAPA DE RIESGO'!$M$78="Moderado"),CONCATENATE("R",'MAPA DE RIESGO'!$B$78),"")</f>
        <v/>
      </c>
      <c r="Y12" s="440"/>
      <c r="Z12" s="440" t="str">
        <f>IF(AND('MAPA DE RIESGO'!$I$84="Muy Alta",'MAPA DE RIESGO'!$M$84="Moderado"),CONCATENATE("R",'MAPA DE RIESGO'!$B$84),"")</f>
        <v/>
      </c>
      <c r="AA12" s="441"/>
      <c r="AB12" s="438" t="str">
        <f>IF(AND('MAPA DE RIESGO'!$I$72="Muy Alta",'MAPA DE RIESGO'!$M$72="Mayor"),CONCATENATE("R",'MAPA DE RIESGO'!$B$72),"")</f>
        <v/>
      </c>
      <c r="AC12" s="439"/>
      <c r="AD12" s="440" t="str">
        <f>IF(AND('MAPA DE RIESGO'!$I$78="Muy Alta",'MAPA DE RIESGO'!$M$78="Mayor"),CONCATENATE("R",'MAPA DE RIESGO'!$B$78),"")</f>
        <v/>
      </c>
      <c r="AE12" s="440"/>
      <c r="AF12" s="440" t="str">
        <f>IF(AND('MAPA DE RIESGO'!$I$84="Muy Alta",'MAPA DE RIESGO'!$M$84="Mayor"),CONCATENATE("R",'MAPA DE RIESGO'!$B$84),"")</f>
        <v/>
      </c>
      <c r="AG12" s="441"/>
      <c r="AH12" s="429" t="str">
        <f>IF(AND('MAPA DE RIESGO'!$I$72="Muy Alta",'MAPA DE RIESGO'!$M$72="Catastrófico"),CONCATENATE("R",'MAPA DE RIESGO'!$B$72),"")</f>
        <v/>
      </c>
      <c r="AI12" s="430"/>
      <c r="AJ12" s="430" t="str">
        <f>IF(AND('MAPA DE RIESGO'!$I$78="Muy Alta",'MAPA DE RIESGO'!$M$78="Catastrófico"),CONCATENATE("R",'MAPA DE RIESGO'!$B$78),"")</f>
        <v/>
      </c>
      <c r="AK12" s="430"/>
      <c r="AL12" s="430" t="str">
        <f>IF(AND('MAPA DE RIESGO'!$I$84="Muy Alta",'MAPA DE RIESGO'!$M$84="Catastrófico"),CONCATENATE("R",'MAPA DE RIESGO'!$B$84),"")</f>
        <v/>
      </c>
      <c r="AM12" s="431"/>
      <c r="AN12" s="55"/>
      <c r="AO12" s="465"/>
      <c r="AP12" s="466"/>
      <c r="AQ12" s="466"/>
      <c r="AR12" s="466"/>
      <c r="AS12" s="466"/>
      <c r="AT12" s="46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60"/>
      <c r="C13" s="460"/>
      <c r="D13" s="461"/>
      <c r="E13" s="455"/>
      <c r="F13" s="456"/>
      <c r="G13" s="456"/>
      <c r="H13" s="456"/>
      <c r="I13" s="457"/>
      <c r="J13" s="438"/>
      <c r="K13" s="439"/>
      <c r="L13" s="439"/>
      <c r="M13" s="439"/>
      <c r="N13" s="439"/>
      <c r="O13" s="441"/>
      <c r="P13" s="438"/>
      <c r="Q13" s="439"/>
      <c r="R13" s="439"/>
      <c r="S13" s="439"/>
      <c r="T13" s="439"/>
      <c r="U13" s="441"/>
      <c r="V13" s="438"/>
      <c r="W13" s="439"/>
      <c r="X13" s="439"/>
      <c r="Y13" s="439"/>
      <c r="Z13" s="439"/>
      <c r="AA13" s="441"/>
      <c r="AB13" s="438"/>
      <c r="AC13" s="439"/>
      <c r="AD13" s="439"/>
      <c r="AE13" s="439"/>
      <c r="AF13" s="439"/>
      <c r="AG13" s="441"/>
      <c r="AH13" s="432"/>
      <c r="AI13" s="433"/>
      <c r="AJ13" s="433"/>
      <c r="AK13" s="433"/>
      <c r="AL13" s="433"/>
      <c r="AM13" s="434"/>
      <c r="AN13" s="55"/>
      <c r="AO13" s="468"/>
      <c r="AP13" s="469"/>
      <c r="AQ13" s="469"/>
      <c r="AR13" s="469"/>
      <c r="AS13" s="469"/>
      <c r="AT13" s="470"/>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60"/>
      <c r="C14" s="460"/>
      <c r="D14" s="461"/>
      <c r="E14" s="449" t="s">
        <v>106</v>
      </c>
      <c r="F14" s="450"/>
      <c r="G14" s="450"/>
      <c r="H14" s="450"/>
      <c r="I14" s="450"/>
      <c r="J14" s="426" t="str">
        <f>IF(AND('MAPA DE RIESGO'!$I$16="Alta",'MAPA DE RIESGO'!$M$16="Leve"),CONCATENATE("R",'MAPA DE RIESGO'!$B$16),"")</f>
        <v/>
      </c>
      <c r="K14" s="427"/>
      <c r="L14" s="427" t="str">
        <f>IF(AND('MAPA DE RIESGO'!$I$24="Alta",'MAPA DE RIESGO'!$M$24="Leve"),CONCATENATE("R",'MAPA DE RIESGO'!$B$24),"")</f>
        <v/>
      </c>
      <c r="M14" s="427"/>
      <c r="N14" s="427" t="str">
        <f>IF(AND('MAPA DE RIESGO'!$I$30="Alta",'MAPA DE RIESGO'!$M$30="Leve"),CONCATENATE("R",'MAPA DE RIESGO'!$B$30),"")</f>
        <v/>
      </c>
      <c r="O14" s="428"/>
      <c r="P14" s="426" t="str">
        <f>IF(AND('MAPA DE RIESGO'!$I$16="Alta",'MAPA DE RIESGO'!$M$16="Menor"),CONCATENATE("R",'MAPA DE RIESGO'!$B$16),"")</f>
        <v/>
      </c>
      <c r="Q14" s="427"/>
      <c r="R14" s="427" t="str">
        <f>IF(AND('MAPA DE RIESGO'!$I$24="Alta",'MAPA DE RIESGO'!$M$24="Menor"),CONCATENATE("R",'MAPA DE RIESGO'!$B$24),"")</f>
        <v/>
      </c>
      <c r="S14" s="427"/>
      <c r="T14" s="427" t="str">
        <f>IF(AND('MAPA DE RIESGO'!$I$30="Alta",'MAPA DE RIESGO'!$M$30="Menor"),CONCATENATE("R",'MAPA DE RIESGO'!$B$30),"")</f>
        <v/>
      </c>
      <c r="U14" s="428"/>
      <c r="V14" s="445" t="str">
        <f>IF(AND('MAPA DE RIESGO'!$I$16="Alta",'MAPA DE RIESGO'!$M$16="Moderado"),CONCATENATE("R",'MAPA DE RIESGO'!$B$16),"")</f>
        <v/>
      </c>
      <c r="W14" s="446"/>
      <c r="X14" s="446" t="str">
        <f>IF(AND('MAPA DE RIESGO'!$I$24="Alta",'MAPA DE RIESGO'!$M$24="Moderado"),CONCATENATE("R",'MAPA DE RIESGO'!$B$24),"")</f>
        <v/>
      </c>
      <c r="Y14" s="446"/>
      <c r="Z14" s="446" t="str">
        <f>IF(AND('MAPA DE RIESGO'!$I$30="Alta",'MAPA DE RIESGO'!$M$30="Moderado"),CONCATENATE("R",'MAPA DE RIESGO'!$B$30),"")</f>
        <v/>
      </c>
      <c r="AA14" s="447"/>
      <c r="AB14" s="445" t="str">
        <f>IF(AND('MAPA DE RIESGO'!$I$16="Alta",'MAPA DE RIESGO'!$M$16="Mayor"),CONCATENATE("R",'MAPA DE RIESGO'!$B$16),"")</f>
        <v/>
      </c>
      <c r="AC14" s="446"/>
      <c r="AD14" s="446" t="str">
        <f>IF(AND('MAPA DE RIESGO'!$I$24="Alta",'MAPA DE RIESGO'!$M$24="Mayor"),CONCATENATE("R",'MAPA DE RIESGO'!$B$24),"")</f>
        <v/>
      </c>
      <c r="AE14" s="446"/>
      <c r="AF14" s="446" t="str">
        <f>IF(AND('MAPA DE RIESGO'!$I$30="Alta",'MAPA DE RIESGO'!$M$30="Mayor"),CONCATENATE("R",'MAPA DE RIESGO'!$B$30),"")</f>
        <v/>
      </c>
      <c r="AG14" s="447"/>
      <c r="AH14" s="435" t="str">
        <f>IF(AND('MAPA DE RIESGO'!$I$16="Alta",'MAPA DE RIESGO'!$M$16="Catastrófico"),CONCATENATE("R",'MAPA DE RIESGO'!$B$16),"")</f>
        <v/>
      </c>
      <c r="AI14" s="436"/>
      <c r="AJ14" s="436" t="str">
        <f>IF(AND('MAPA DE RIESGO'!$I$24="Alta",'MAPA DE RIESGO'!$M$24="Catastrófico"),CONCATENATE("R",'MAPA DE RIESGO'!$B$24),"")</f>
        <v/>
      </c>
      <c r="AK14" s="436"/>
      <c r="AL14" s="436" t="str">
        <f>IF(AND('MAPA DE RIESGO'!$I$30="Alta",'MAPA DE RIESGO'!$M$30="Catastrófico"),CONCATENATE("R",'MAPA DE RIESGO'!$B$30),"")</f>
        <v/>
      </c>
      <c r="AM14" s="437"/>
      <c r="AN14" s="55"/>
      <c r="AO14" s="471" t="s">
        <v>72</v>
      </c>
      <c r="AP14" s="472"/>
      <c r="AQ14" s="472"/>
      <c r="AR14" s="472"/>
      <c r="AS14" s="472"/>
      <c r="AT14" s="473"/>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60"/>
      <c r="C15" s="460"/>
      <c r="D15" s="461"/>
      <c r="E15" s="452"/>
      <c r="F15" s="453"/>
      <c r="G15" s="453"/>
      <c r="H15" s="453"/>
      <c r="I15" s="458"/>
      <c r="J15" s="420"/>
      <c r="K15" s="421"/>
      <c r="L15" s="421"/>
      <c r="M15" s="421"/>
      <c r="N15" s="421"/>
      <c r="O15" s="422"/>
      <c r="P15" s="420"/>
      <c r="Q15" s="421"/>
      <c r="R15" s="421"/>
      <c r="S15" s="421"/>
      <c r="T15" s="421"/>
      <c r="U15" s="422"/>
      <c r="V15" s="438"/>
      <c r="W15" s="439"/>
      <c r="X15" s="439"/>
      <c r="Y15" s="439"/>
      <c r="Z15" s="439"/>
      <c r="AA15" s="441"/>
      <c r="AB15" s="438"/>
      <c r="AC15" s="439"/>
      <c r="AD15" s="439"/>
      <c r="AE15" s="439"/>
      <c r="AF15" s="439"/>
      <c r="AG15" s="441"/>
      <c r="AH15" s="429"/>
      <c r="AI15" s="430"/>
      <c r="AJ15" s="430"/>
      <c r="AK15" s="430"/>
      <c r="AL15" s="430"/>
      <c r="AM15" s="431"/>
      <c r="AN15" s="55"/>
      <c r="AO15" s="474"/>
      <c r="AP15" s="475"/>
      <c r="AQ15" s="475"/>
      <c r="AR15" s="475"/>
      <c r="AS15" s="475"/>
      <c r="AT15" s="476"/>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60"/>
      <c r="C16" s="460"/>
      <c r="D16" s="461"/>
      <c r="E16" s="452"/>
      <c r="F16" s="453"/>
      <c r="G16" s="453"/>
      <c r="H16" s="453"/>
      <c r="I16" s="458"/>
      <c r="J16" s="420" t="str">
        <f>IF(AND('MAPA DE RIESGO'!$I$36="Alta",'MAPA DE RIESGO'!$M$36="Leve"),CONCATENATE("R",'MAPA DE RIESGO'!$B$36),"")</f>
        <v/>
      </c>
      <c r="K16" s="421"/>
      <c r="L16" s="421" t="str">
        <f>IF(AND('MAPA DE RIESGO'!$I$42="Alta",'MAPA DE RIESGO'!$M$42="Leve"),CONCATENATE("R",'MAPA DE RIESGO'!$B$42),"")</f>
        <v/>
      </c>
      <c r="M16" s="421"/>
      <c r="N16" s="421" t="str">
        <f>IF(AND('MAPA DE RIESGO'!$I$48="Alta",'MAPA DE RIESGO'!$M$48="Leve"),CONCATENATE("R",'MAPA DE RIESGO'!$B$48),"")</f>
        <v/>
      </c>
      <c r="O16" s="422"/>
      <c r="P16" s="420" t="str">
        <f>IF(AND('MAPA DE RIESGO'!$I$36="Alta",'MAPA DE RIESGO'!$M$36="Menor"),CONCATENATE("R",'MAPA DE RIESGO'!$B$36),"")</f>
        <v/>
      </c>
      <c r="Q16" s="421"/>
      <c r="R16" s="421" t="str">
        <f>IF(AND('MAPA DE RIESGO'!$I$42="Alta",'MAPA DE RIESGO'!$M$42="Menor"),CONCATENATE("R",'MAPA DE RIESGO'!$B$42),"")</f>
        <v/>
      </c>
      <c r="S16" s="421"/>
      <c r="T16" s="421" t="str">
        <f>IF(AND('MAPA DE RIESGO'!$I$48="Alta",'MAPA DE RIESGO'!$M$48="Menor"),CONCATENATE("R",'MAPA DE RIESGO'!$B$48),"")</f>
        <v/>
      </c>
      <c r="U16" s="422"/>
      <c r="V16" s="438" t="str">
        <f>IF(AND('MAPA DE RIESGO'!$I$36="Alta",'MAPA DE RIESGO'!$M$36="Moderado"),CONCATENATE("R",'MAPA DE RIESGO'!$B$36),"")</f>
        <v/>
      </c>
      <c r="W16" s="439"/>
      <c r="X16" s="440" t="str">
        <f>IF(AND('MAPA DE RIESGO'!$I$42="Alta",'MAPA DE RIESGO'!$M$42="Moderado"),CONCATENATE("R",'MAPA DE RIESGO'!$B$42),"")</f>
        <v/>
      </c>
      <c r="Y16" s="440"/>
      <c r="Z16" s="440" t="str">
        <f>IF(AND('MAPA DE RIESGO'!$I$48="Alta",'MAPA DE RIESGO'!$M$48="Moderado"),CONCATENATE("R",'MAPA DE RIESGO'!$B$48),"")</f>
        <v/>
      </c>
      <c r="AA16" s="441"/>
      <c r="AB16" s="438" t="str">
        <f>IF(AND('MAPA DE RIESGO'!$I$36="Alta",'MAPA DE RIESGO'!$M$36="Mayor"),CONCATENATE("R",'MAPA DE RIESGO'!$B$36),"")</f>
        <v/>
      </c>
      <c r="AC16" s="439"/>
      <c r="AD16" s="440" t="str">
        <f>IF(AND('MAPA DE RIESGO'!$I$42="Alta",'MAPA DE RIESGO'!$M$42="Mayor"),CONCATENATE("R",'MAPA DE RIESGO'!$B$42),"")</f>
        <v/>
      </c>
      <c r="AE16" s="440"/>
      <c r="AF16" s="440" t="str">
        <f>IF(AND('MAPA DE RIESGO'!$I$48="Alta",'MAPA DE RIESGO'!$M$48="Mayor"),CONCATENATE("R",'MAPA DE RIESGO'!$B$48),"")</f>
        <v/>
      </c>
      <c r="AG16" s="441"/>
      <c r="AH16" s="429" t="str">
        <f>IF(AND('MAPA DE RIESGO'!$I$36="Alta",'MAPA DE RIESGO'!$M$36="Catastrófico"),CONCATENATE("R",'MAPA DE RIESGO'!$B$36),"")</f>
        <v/>
      </c>
      <c r="AI16" s="430"/>
      <c r="AJ16" s="430" t="str">
        <f>IF(AND('MAPA DE RIESGO'!$I$42="Alta",'MAPA DE RIESGO'!$M$42="Catastrófico"),CONCATENATE("R",'MAPA DE RIESGO'!$B$42),"")</f>
        <v/>
      </c>
      <c r="AK16" s="430"/>
      <c r="AL16" s="430" t="str">
        <f>IF(AND('MAPA DE RIESGO'!$I$48="Alta",'MAPA DE RIESGO'!$M$48="Catastrófico"),CONCATENATE("R",'MAPA DE RIESGO'!$B$48),"")</f>
        <v/>
      </c>
      <c r="AM16" s="431"/>
      <c r="AN16" s="55"/>
      <c r="AO16" s="474"/>
      <c r="AP16" s="475"/>
      <c r="AQ16" s="475"/>
      <c r="AR16" s="475"/>
      <c r="AS16" s="475"/>
      <c r="AT16" s="476"/>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60"/>
      <c r="C17" s="460"/>
      <c r="D17" s="461"/>
      <c r="E17" s="452"/>
      <c r="F17" s="453"/>
      <c r="G17" s="453"/>
      <c r="H17" s="453"/>
      <c r="I17" s="458"/>
      <c r="J17" s="420"/>
      <c r="K17" s="421"/>
      <c r="L17" s="421"/>
      <c r="M17" s="421"/>
      <c r="N17" s="421"/>
      <c r="O17" s="422"/>
      <c r="P17" s="420"/>
      <c r="Q17" s="421"/>
      <c r="R17" s="421"/>
      <c r="S17" s="421"/>
      <c r="T17" s="421"/>
      <c r="U17" s="422"/>
      <c r="V17" s="438"/>
      <c r="W17" s="439"/>
      <c r="X17" s="440"/>
      <c r="Y17" s="440"/>
      <c r="Z17" s="440"/>
      <c r="AA17" s="441"/>
      <c r="AB17" s="438"/>
      <c r="AC17" s="439"/>
      <c r="AD17" s="440"/>
      <c r="AE17" s="440"/>
      <c r="AF17" s="440"/>
      <c r="AG17" s="441"/>
      <c r="AH17" s="429"/>
      <c r="AI17" s="430"/>
      <c r="AJ17" s="430"/>
      <c r="AK17" s="430"/>
      <c r="AL17" s="430"/>
      <c r="AM17" s="431"/>
      <c r="AN17" s="55"/>
      <c r="AO17" s="474"/>
      <c r="AP17" s="475"/>
      <c r="AQ17" s="475"/>
      <c r="AR17" s="475"/>
      <c r="AS17" s="475"/>
      <c r="AT17" s="47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60"/>
      <c r="C18" s="460"/>
      <c r="D18" s="461"/>
      <c r="E18" s="452"/>
      <c r="F18" s="453"/>
      <c r="G18" s="453"/>
      <c r="H18" s="453"/>
      <c r="I18" s="458"/>
      <c r="J18" s="420" t="str">
        <f>IF(AND('MAPA DE RIESGO'!$I$54="Alta",'MAPA DE RIESGO'!$M$54="Leve"),CONCATENATE("R",'MAPA DE RIESGO'!$B$54),"")</f>
        <v/>
      </c>
      <c r="K18" s="421"/>
      <c r="L18" s="421" t="str">
        <f>IF(AND('MAPA DE RIESGO'!$I$60="Alta",'MAPA DE RIESGO'!$M$60="Leve"),CONCATENATE("R",'MAPA DE RIESGO'!$B$60),"")</f>
        <v/>
      </c>
      <c r="M18" s="421"/>
      <c r="N18" s="421" t="str">
        <f>IF(AND('MAPA DE RIESGO'!$I$66="Alta",'MAPA DE RIESGO'!$M$66="Leve"),CONCATENATE("R",'MAPA DE RIESGO'!$B$66),"")</f>
        <v/>
      </c>
      <c r="O18" s="422"/>
      <c r="P18" s="420" t="str">
        <f>IF(AND('MAPA DE RIESGO'!$I$54="Alta",'MAPA DE RIESGO'!$M$54="Menor"),CONCATENATE("R",'MAPA DE RIESGO'!$B$54),"")</f>
        <v/>
      </c>
      <c r="Q18" s="421"/>
      <c r="R18" s="421" t="str">
        <f>IF(AND('MAPA DE RIESGO'!$I$60="Alta",'MAPA DE RIESGO'!$M$60="Menor"),CONCATENATE("R",'MAPA DE RIESGO'!$B$60),"")</f>
        <v/>
      </c>
      <c r="S18" s="421"/>
      <c r="T18" s="421" t="str">
        <f>IF(AND('MAPA DE RIESGO'!$I$66="Alta",'MAPA DE RIESGO'!$M$66="Menor"),CONCATENATE("R",'MAPA DE RIESGO'!$B$66),"")</f>
        <v/>
      </c>
      <c r="U18" s="422"/>
      <c r="V18" s="438" t="str">
        <f>IF(AND('MAPA DE RIESGO'!$I$54="Alta",'MAPA DE RIESGO'!$M$54="Moderado"),CONCATENATE("R",'MAPA DE RIESGO'!$B$54),"")</f>
        <v/>
      </c>
      <c r="W18" s="439"/>
      <c r="X18" s="440" t="str">
        <f>IF(AND('MAPA DE RIESGO'!$I$60="Alta",'MAPA DE RIESGO'!$M$60="Moderado"),CONCATENATE("R",'MAPA DE RIESGO'!$B$60),"")</f>
        <v/>
      </c>
      <c r="Y18" s="440"/>
      <c r="Z18" s="440" t="str">
        <f>IF(AND('MAPA DE RIESGO'!$I$66="Alta",'MAPA DE RIESGO'!$M$66="Moderado"),CONCATENATE("R",'MAPA DE RIESGO'!$B$66),"")</f>
        <v/>
      </c>
      <c r="AA18" s="441"/>
      <c r="AB18" s="438" t="str">
        <f>IF(AND('MAPA DE RIESGO'!$I$54="Alta",'MAPA DE RIESGO'!$M$54="Mayor"),CONCATENATE("R",'MAPA DE RIESGO'!$B$54),"")</f>
        <v/>
      </c>
      <c r="AC18" s="439"/>
      <c r="AD18" s="440" t="str">
        <f>IF(AND('MAPA DE RIESGO'!$I$60="Alta",'MAPA DE RIESGO'!$M$60="Mayor"),CONCATENATE("R",'MAPA DE RIESGO'!$B$60),"")</f>
        <v/>
      </c>
      <c r="AE18" s="440"/>
      <c r="AF18" s="440" t="str">
        <f>IF(AND('MAPA DE RIESGO'!$I$66="Alta",'MAPA DE RIESGO'!$M$66="Mayor"),CONCATENATE("R",'MAPA DE RIESGO'!$B$66),"")</f>
        <v/>
      </c>
      <c r="AG18" s="441"/>
      <c r="AH18" s="429" t="str">
        <f>IF(AND('MAPA DE RIESGO'!$I$54="Alta",'MAPA DE RIESGO'!$M$54="Catastrófico"),CONCATENATE("R",'MAPA DE RIESGO'!$B$54),"")</f>
        <v/>
      </c>
      <c r="AI18" s="430"/>
      <c r="AJ18" s="430" t="str">
        <f>IF(AND('MAPA DE RIESGO'!$I$60="Alta",'MAPA DE RIESGO'!$M$60="Catastrófico"),CONCATENATE("R",'MAPA DE RIESGO'!$B$60),"")</f>
        <v/>
      </c>
      <c r="AK18" s="430"/>
      <c r="AL18" s="430" t="str">
        <f>IF(AND('MAPA DE RIESGO'!$I$66="Alta",'MAPA DE RIESGO'!$M$66="Catastrófico"),CONCATENATE("R",'MAPA DE RIESGO'!$B$66),"")</f>
        <v/>
      </c>
      <c r="AM18" s="431"/>
      <c r="AN18" s="55"/>
      <c r="AO18" s="474"/>
      <c r="AP18" s="475"/>
      <c r="AQ18" s="475"/>
      <c r="AR18" s="475"/>
      <c r="AS18" s="475"/>
      <c r="AT18" s="47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60"/>
      <c r="C19" s="460"/>
      <c r="D19" s="461"/>
      <c r="E19" s="452"/>
      <c r="F19" s="453"/>
      <c r="G19" s="453"/>
      <c r="H19" s="453"/>
      <c r="I19" s="458"/>
      <c r="J19" s="420"/>
      <c r="K19" s="421"/>
      <c r="L19" s="421"/>
      <c r="M19" s="421"/>
      <c r="N19" s="421"/>
      <c r="O19" s="422"/>
      <c r="P19" s="420"/>
      <c r="Q19" s="421"/>
      <c r="R19" s="421"/>
      <c r="S19" s="421"/>
      <c r="T19" s="421"/>
      <c r="U19" s="422"/>
      <c r="V19" s="438"/>
      <c r="W19" s="439"/>
      <c r="X19" s="440"/>
      <c r="Y19" s="440"/>
      <c r="Z19" s="440"/>
      <c r="AA19" s="441"/>
      <c r="AB19" s="438"/>
      <c r="AC19" s="439"/>
      <c r="AD19" s="440"/>
      <c r="AE19" s="440"/>
      <c r="AF19" s="440"/>
      <c r="AG19" s="441"/>
      <c r="AH19" s="429"/>
      <c r="AI19" s="430"/>
      <c r="AJ19" s="430"/>
      <c r="AK19" s="430"/>
      <c r="AL19" s="430"/>
      <c r="AM19" s="431"/>
      <c r="AN19" s="55"/>
      <c r="AO19" s="474"/>
      <c r="AP19" s="475"/>
      <c r="AQ19" s="475"/>
      <c r="AR19" s="475"/>
      <c r="AS19" s="475"/>
      <c r="AT19" s="47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60"/>
      <c r="C20" s="460"/>
      <c r="D20" s="461"/>
      <c r="E20" s="452"/>
      <c r="F20" s="453"/>
      <c r="G20" s="453"/>
      <c r="H20" s="453"/>
      <c r="I20" s="458"/>
      <c r="J20" s="420" t="str">
        <f>IF(AND('MAPA DE RIESGO'!$I$72="Alta",'MAPA DE RIESGO'!$M$72="Leve"),CONCATENATE("R",'MAPA DE RIESGO'!$B$72),"")</f>
        <v/>
      </c>
      <c r="K20" s="421"/>
      <c r="L20" s="421" t="str">
        <f>IF(AND('MAPA DE RIESGO'!$I$78="Alta",'MAPA DE RIESGO'!$M$78="Leve"),CONCATENATE("R",'MAPA DE RIESGO'!$B$78),"")</f>
        <v/>
      </c>
      <c r="M20" s="421"/>
      <c r="N20" s="421" t="str">
        <f>IF(AND('MAPA DE RIESGO'!$I$84="Alta",'MAPA DE RIESGO'!$M$84="Leve"),CONCATENATE("R",'MAPA DE RIESGO'!$B$84),"")</f>
        <v/>
      </c>
      <c r="O20" s="422"/>
      <c r="P20" s="420" t="str">
        <f>IF(AND('MAPA DE RIESGO'!$I$72="Alta",'MAPA DE RIESGO'!$M$72="Menor"),CONCATENATE("R",'MAPA DE RIESGO'!$B$72),"")</f>
        <v/>
      </c>
      <c r="Q20" s="421"/>
      <c r="R20" s="421" t="str">
        <f>IF(AND('MAPA DE RIESGO'!$I$78="Alta",'MAPA DE RIESGO'!$M$78="Menor"),CONCATENATE("R",'MAPA DE RIESGO'!$B$78),"")</f>
        <v/>
      </c>
      <c r="S20" s="421"/>
      <c r="T20" s="421" t="str">
        <f>IF(AND('MAPA DE RIESGO'!$I$84="Alta",'MAPA DE RIESGO'!$M$84="Menor"),CONCATENATE("R",'MAPA DE RIESGO'!$B$84),"")</f>
        <v/>
      </c>
      <c r="U20" s="422"/>
      <c r="V20" s="438" t="str">
        <f>IF(AND('MAPA DE RIESGO'!$I$72="Alta",'MAPA DE RIESGO'!$M$72="Moderado"),CONCATENATE("R",'MAPA DE RIESGO'!$B$72),"")</f>
        <v/>
      </c>
      <c r="W20" s="439"/>
      <c r="X20" s="440" t="str">
        <f>IF(AND('MAPA DE RIESGO'!$I$78="Alta",'MAPA DE RIESGO'!$M$78="Moderado"),CONCATENATE("R",'MAPA DE RIESGO'!$B$78),"")</f>
        <v/>
      </c>
      <c r="Y20" s="440"/>
      <c r="Z20" s="440" t="str">
        <f>IF(AND('MAPA DE RIESGO'!$I$84="Alta",'MAPA DE RIESGO'!$M$84="Moderado"),CONCATENATE("R",'MAPA DE RIESGO'!$B$84),"")</f>
        <v/>
      </c>
      <c r="AA20" s="441"/>
      <c r="AB20" s="438" t="str">
        <f>IF(AND('MAPA DE RIESGO'!$I$72="Alta",'MAPA DE RIESGO'!$M$72="Mayor"),CONCATENATE("R",'MAPA DE RIESGO'!$B$72),"")</f>
        <v/>
      </c>
      <c r="AC20" s="439"/>
      <c r="AD20" s="440" t="str">
        <f>IF(AND('MAPA DE RIESGO'!$I$78="Alta",'MAPA DE RIESGO'!$M$78="Mayor"),CONCATENATE("R",'MAPA DE RIESGO'!$B$78),"")</f>
        <v/>
      </c>
      <c r="AE20" s="440"/>
      <c r="AF20" s="440" t="str">
        <f>IF(AND('MAPA DE RIESGO'!$I$84="Alta",'MAPA DE RIESGO'!$M$84="Mayor"),CONCATENATE("R",'MAPA DE RIESGO'!$B$84),"")</f>
        <v/>
      </c>
      <c r="AG20" s="441"/>
      <c r="AH20" s="429" t="str">
        <f>IF(AND('MAPA DE RIESGO'!$I$72="Alta",'MAPA DE RIESGO'!$M$72="Catastrófico"),CONCATENATE("R",'MAPA DE RIESGO'!$B$72),"")</f>
        <v/>
      </c>
      <c r="AI20" s="430"/>
      <c r="AJ20" s="430" t="str">
        <f>IF(AND('MAPA DE RIESGO'!$I$78="Alta",'MAPA DE RIESGO'!$M$78="Catastrófico"),CONCATENATE("R",'MAPA DE RIESGO'!$B$78),"")</f>
        <v/>
      </c>
      <c r="AK20" s="430"/>
      <c r="AL20" s="430" t="str">
        <f>IF(AND('MAPA DE RIESGO'!$I$84="Alta",'MAPA DE RIESGO'!$M$84="Catastrófico"),CONCATENATE("R",'MAPA DE RIESGO'!$B$84),"")</f>
        <v/>
      </c>
      <c r="AM20" s="431"/>
      <c r="AN20" s="55"/>
      <c r="AO20" s="474"/>
      <c r="AP20" s="475"/>
      <c r="AQ20" s="475"/>
      <c r="AR20" s="475"/>
      <c r="AS20" s="475"/>
      <c r="AT20" s="47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60"/>
      <c r="C21" s="460"/>
      <c r="D21" s="461"/>
      <c r="E21" s="455"/>
      <c r="F21" s="456"/>
      <c r="G21" s="456"/>
      <c r="H21" s="456"/>
      <c r="I21" s="456"/>
      <c r="J21" s="423"/>
      <c r="K21" s="424"/>
      <c r="L21" s="424"/>
      <c r="M21" s="424"/>
      <c r="N21" s="424"/>
      <c r="O21" s="425"/>
      <c r="P21" s="423"/>
      <c r="Q21" s="424"/>
      <c r="R21" s="424"/>
      <c r="S21" s="424"/>
      <c r="T21" s="424"/>
      <c r="U21" s="425"/>
      <c r="V21" s="442"/>
      <c r="W21" s="443"/>
      <c r="X21" s="443"/>
      <c r="Y21" s="443"/>
      <c r="Z21" s="443"/>
      <c r="AA21" s="444"/>
      <c r="AB21" s="442"/>
      <c r="AC21" s="443"/>
      <c r="AD21" s="443"/>
      <c r="AE21" s="443"/>
      <c r="AF21" s="443"/>
      <c r="AG21" s="444"/>
      <c r="AH21" s="432"/>
      <c r="AI21" s="433"/>
      <c r="AJ21" s="433"/>
      <c r="AK21" s="433"/>
      <c r="AL21" s="433"/>
      <c r="AM21" s="434"/>
      <c r="AN21" s="55"/>
      <c r="AO21" s="477"/>
      <c r="AP21" s="478"/>
      <c r="AQ21" s="478"/>
      <c r="AR21" s="478"/>
      <c r="AS21" s="478"/>
      <c r="AT21" s="479"/>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60"/>
      <c r="C22" s="460"/>
      <c r="D22" s="461"/>
      <c r="E22" s="449" t="s">
        <v>108</v>
      </c>
      <c r="F22" s="450"/>
      <c r="G22" s="450"/>
      <c r="H22" s="450"/>
      <c r="I22" s="451"/>
      <c r="J22" s="426" t="str">
        <f>IF(AND('MAPA DE RIESGO'!$I$16="Media",'MAPA DE RIESGO'!$M$16="Leve"),CONCATENATE("R",'MAPA DE RIESGO'!$B$16),"")</f>
        <v/>
      </c>
      <c r="K22" s="427"/>
      <c r="L22" s="427" t="str">
        <f>IF(AND('MAPA DE RIESGO'!$I$24="Media",'MAPA DE RIESGO'!$M$24="Leve"),CONCATENATE("R",'MAPA DE RIESGO'!$B$24),"")</f>
        <v/>
      </c>
      <c r="M22" s="427"/>
      <c r="N22" s="427" t="str">
        <f>IF(AND('MAPA DE RIESGO'!$I$30="Media",'MAPA DE RIESGO'!$M$30="Leve"),CONCATENATE("R",'MAPA DE RIESGO'!$B$30),"")</f>
        <v/>
      </c>
      <c r="O22" s="428"/>
      <c r="P22" s="426" t="str">
        <f>IF(AND('MAPA DE RIESGO'!$I$16="Media",'MAPA DE RIESGO'!$M$16="Menor"),CONCATENATE("R",'MAPA DE RIESGO'!$B$16),"")</f>
        <v/>
      </c>
      <c r="Q22" s="427"/>
      <c r="R22" s="427" t="str">
        <f>IF(AND('MAPA DE RIESGO'!$I$24="Media",'MAPA DE RIESGO'!$M$24="Menor"),CONCATENATE("R",'MAPA DE RIESGO'!$B$24),"")</f>
        <v/>
      </c>
      <c r="S22" s="427"/>
      <c r="T22" s="427" t="str">
        <f>IF(AND('MAPA DE RIESGO'!$I$30="Media",'MAPA DE RIESGO'!$M$30="Menor"),CONCATENATE("R",'MAPA DE RIESGO'!$B$30),"")</f>
        <v>R3</v>
      </c>
      <c r="U22" s="428"/>
      <c r="V22" s="426" t="str">
        <f>IF(AND('MAPA DE RIESGO'!$I$16="Media",'MAPA DE RIESGO'!$M$16="Moderado"),CONCATENATE("R",'MAPA DE RIESGO'!$B$16),"")</f>
        <v>R1</v>
      </c>
      <c r="W22" s="427"/>
      <c r="X22" s="427" t="str">
        <f>IF(AND('MAPA DE RIESGO'!$I$24="Media",'MAPA DE RIESGO'!$M$24="Moderado"),CONCATENATE("R",'MAPA DE RIESGO'!$B$24),"")</f>
        <v/>
      </c>
      <c r="Y22" s="427"/>
      <c r="Z22" s="427" t="str">
        <f>IF(AND('MAPA DE RIESGO'!$I$30="Media",'MAPA DE RIESGO'!$M$30="Moderado"),CONCATENATE("R",'MAPA DE RIESGO'!$B$30),"")</f>
        <v/>
      </c>
      <c r="AA22" s="428"/>
      <c r="AB22" s="445" t="str">
        <f>IF(AND('MAPA DE RIESGO'!$I$16="Media",'MAPA DE RIESGO'!$M$16="Mayor"),CONCATENATE("R",'MAPA DE RIESGO'!$B$16),"")</f>
        <v/>
      </c>
      <c r="AC22" s="446"/>
      <c r="AD22" s="446" t="str">
        <f>IF(AND('MAPA DE RIESGO'!$I$24="Media",'MAPA DE RIESGO'!$M$24="Mayor"),CONCATENATE("R",'MAPA DE RIESGO'!$B$24),"")</f>
        <v>R2</v>
      </c>
      <c r="AE22" s="446"/>
      <c r="AF22" s="446" t="str">
        <f>IF(AND('MAPA DE RIESGO'!$I$30="Media",'MAPA DE RIESGO'!$M$30="Mayor"),CONCATENATE("R",'MAPA DE RIESGO'!$B$30),"")</f>
        <v/>
      </c>
      <c r="AG22" s="447"/>
      <c r="AH22" s="435" t="str">
        <f>IF(AND('MAPA DE RIESGO'!$I$16="Media",'MAPA DE RIESGO'!$M$16="Catastrófico"),CONCATENATE("R",'MAPA DE RIESGO'!$B$16),"")</f>
        <v/>
      </c>
      <c r="AI22" s="436"/>
      <c r="AJ22" s="436" t="str">
        <f>IF(AND('MAPA DE RIESGO'!$I$24="Media",'MAPA DE RIESGO'!$M$24="Catastrófico"),CONCATENATE("R",'MAPA DE RIESGO'!$B$24),"")</f>
        <v/>
      </c>
      <c r="AK22" s="436"/>
      <c r="AL22" s="436" t="str">
        <f>IF(AND('MAPA DE RIESGO'!$I$30="Media",'MAPA DE RIESGO'!$M$30="Catastrófico"),CONCATENATE("R",'MAPA DE RIESGO'!$B$30),"")</f>
        <v/>
      </c>
      <c r="AM22" s="437"/>
      <c r="AN22" s="55"/>
      <c r="AO22" s="480" t="s">
        <v>73</v>
      </c>
      <c r="AP22" s="481"/>
      <c r="AQ22" s="481"/>
      <c r="AR22" s="481"/>
      <c r="AS22" s="481"/>
      <c r="AT22" s="482"/>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60"/>
      <c r="C23" s="460"/>
      <c r="D23" s="461"/>
      <c r="E23" s="452"/>
      <c r="F23" s="453"/>
      <c r="G23" s="453"/>
      <c r="H23" s="453"/>
      <c r="I23" s="454"/>
      <c r="J23" s="420"/>
      <c r="K23" s="421"/>
      <c r="L23" s="421"/>
      <c r="M23" s="421"/>
      <c r="N23" s="421"/>
      <c r="O23" s="422"/>
      <c r="P23" s="420"/>
      <c r="Q23" s="421"/>
      <c r="R23" s="421"/>
      <c r="S23" s="421"/>
      <c r="T23" s="421"/>
      <c r="U23" s="422"/>
      <c r="V23" s="420"/>
      <c r="W23" s="421"/>
      <c r="X23" s="421"/>
      <c r="Y23" s="421"/>
      <c r="Z23" s="421"/>
      <c r="AA23" s="422"/>
      <c r="AB23" s="438"/>
      <c r="AC23" s="439"/>
      <c r="AD23" s="439"/>
      <c r="AE23" s="439"/>
      <c r="AF23" s="439"/>
      <c r="AG23" s="441"/>
      <c r="AH23" s="429"/>
      <c r="AI23" s="430"/>
      <c r="AJ23" s="430"/>
      <c r="AK23" s="430"/>
      <c r="AL23" s="430"/>
      <c r="AM23" s="431"/>
      <c r="AN23" s="55"/>
      <c r="AO23" s="483"/>
      <c r="AP23" s="484"/>
      <c r="AQ23" s="484"/>
      <c r="AR23" s="484"/>
      <c r="AS23" s="484"/>
      <c r="AT23" s="48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60"/>
      <c r="C24" s="460"/>
      <c r="D24" s="461"/>
      <c r="E24" s="452"/>
      <c r="F24" s="453"/>
      <c r="G24" s="453"/>
      <c r="H24" s="453"/>
      <c r="I24" s="454"/>
      <c r="J24" s="420" t="str">
        <f>IF(AND('MAPA DE RIESGO'!$I$36="Media",'MAPA DE RIESGO'!$M$36="Leve"),CONCATENATE("R",'MAPA DE RIESGO'!$B$36),"")</f>
        <v/>
      </c>
      <c r="K24" s="421"/>
      <c r="L24" s="421" t="str">
        <f>IF(AND('MAPA DE RIESGO'!$I$42="Media",'MAPA DE RIESGO'!$M$42="Leve"),CONCATENATE("R",'MAPA DE RIESGO'!$B$42),"")</f>
        <v/>
      </c>
      <c r="M24" s="421"/>
      <c r="N24" s="421" t="str">
        <f>IF(AND('MAPA DE RIESGO'!$I$48="Media",'MAPA DE RIESGO'!$M$48="Leve"),CONCATENATE("R",'MAPA DE RIESGO'!$B$48),"")</f>
        <v/>
      </c>
      <c r="O24" s="422"/>
      <c r="P24" s="420" t="str">
        <f>IF(AND('MAPA DE RIESGO'!$I$36="Media",'MAPA DE RIESGO'!$M$36="Menor"),CONCATENATE("R",'MAPA DE RIESGO'!$B$36),"")</f>
        <v/>
      </c>
      <c r="Q24" s="421"/>
      <c r="R24" s="421" t="str">
        <f>IF(AND('MAPA DE RIESGO'!$I$42="Media",'MAPA DE RIESGO'!$M$42="Menor"),CONCATENATE("R",'MAPA DE RIESGO'!$B$42),"")</f>
        <v/>
      </c>
      <c r="S24" s="421"/>
      <c r="T24" s="421" t="str">
        <f>IF(AND('MAPA DE RIESGO'!$I$48="Media",'MAPA DE RIESGO'!$M$48="Menor"),CONCATENATE("R",'MAPA DE RIESGO'!$B$48),"")</f>
        <v/>
      </c>
      <c r="U24" s="422"/>
      <c r="V24" s="420" t="str">
        <f>IF(AND('MAPA DE RIESGO'!$I$36="Media",'MAPA DE RIESGO'!$M$36="Moderado"),CONCATENATE("R",'MAPA DE RIESGO'!$B$36),"")</f>
        <v/>
      </c>
      <c r="W24" s="421"/>
      <c r="X24" s="421" t="str">
        <f>IF(AND('MAPA DE RIESGO'!$I$42="Media",'MAPA DE RIESGO'!$M$42="Moderado"),CONCATENATE("R",'MAPA DE RIESGO'!$B$42),"")</f>
        <v/>
      </c>
      <c r="Y24" s="421"/>
      <c r="Z24" s="421" t="str">
        <f>IF(AND('MAPA DE RIESGO'!$I$48="Media",'MAPA DE RIESGO'!$M$48="Moderado"),CONCATENATE("R",'MAPA DE RIESGO'!$B$48),"")</f>
        <v/>
      </c>
      <c r="AA24" s="422"/>
      <c r="AB24" s="438" t="str">
        <f>IF(AND('MAPA DE RIESGO'!$I$36="Media",'MAPA DE RIESGO'!$M$36="Mayor"),CONCATENATE("R",'MAPA DE RIESGO'!$B$36),"")</f>
        <v/>
      </c>
      <c r="AC24" s="439"/>
      <c r="AD24" s="440" t="str">
        <f>IF(AND('MAPA DE RIESGO'!$I$42="Media",'MAPA DE RIESGO'!$M$42="Mayor"),CONCATENATE("R",'MAPA DE RIESGO'!$B$42),"")</f>
        <v/>
      </c>
      <c r="AE24" s="440"/>
      <c r="AF24" s="440" t="str">
        <f>IF(AND('MAPA DE RIESGO'!$I$48="Media",'MAPA DE RIESGO'!$M$48="Mayor"),CONCATENATE("R",'MAPA DE RIESGO'!$B$48),"")</f>
        <v/>
      </c>
      <c r="AG24" s="441"/>
      <c r="AH24" s="429" t="str">
        <f>IF(AND('MAPA DE RIESGO'!$I$36="Media",'MAPA DE RIESGO'!$M$36="Catastrófico"),CONCATENATE("R",'MAPA DE RIESGO'!$B$36),"")</f>
        <v/>
      </c>
      <c r="AI24" s="430"/>
      <c r="AJ24" s="430" t="str">
        <f>IF(AND('MAPA DE RIESGO'!$I$42="Media",'MAPA DE RIESGO'!$M$42="Catastrófico"),CONCATENATE("R",'MAPA DE RIESGO'!$B$42),"")</f>
        <v/>
      </c>
      <c r="AK24" s="430"/>
      <c r="AL24" s="430" t="str">
        <f>IF(AND('MAPA DE RIESGO'!$I$48="Media",'MAPA DE RIESGO'!$M$48="Catastrófico"),CONCATENATE("R",'MAPA DE RIESGO'!$B$48),"")</f>
        <v/>
      </c>
      <c r="AM24" s="431"/>
      <c r="AN24" s="55"/>
      <c r="AO24" s="483"/>
      <c r="AP24" s="484"/>
      <c r="AQ24" s="484"/>
      <c r="AR24" s="484"/>
      <c r="AS24" s="484"/>
      <c r="AT24" s="48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60"/>
      <c r="C25" s="460"/>
      <c r="D25" s="461"/>
      <c r="E25" s="452"/>
      <c r="F25" s="453"/>
      <c r="G25" s="453"/>
      <c r="H25" s="453"/>
      <c r="I25" s="454"/>
      <c r="J25" s="420"/>
      <c r="K25" s="421"/>
      <c r="L25" s="421"/>
      <c r="M25" s="421"/>
      <c r="N25" s="421"/>
      <c r="O25" s="422"/>
      <c r="P25" s="420"/>
      <c r="Q25" s="421"/>
      <c r="R25" s="421"/>
      <c r="S25" s="421"/>
      <c r="T25" s="421"/>
      <c r="U25" s="422"/>
      <c r="V25" s="420"/>
      <c r="W25" s="421"/>
      <c r="X25" s="421"/>
      <c r="Y25" s="421"/>
      <c r="Z25" s="421"/>
      <c r="AA25" s="422"/>
      <c r="AB25" s="438"/>
      <c r="AC25" s="439"/>
      <c r="AD25" s="440"/>
      <c r="AE25" s="440"/>
      <c r="AF25" s="440"/>
      <c r="AG25" s="441"/>
      <c r="AH25" s="429"/>
      <c r="AI25" s="430"/>
      <c r="AJ25" s="430"/>
      <c r="AK25" s="430"/>
      <c r="AL25" s="430"/>
      <c r="AM25" s="431"/>
      <c r="AN25" s="55"/>
      <c r="AO25" s="483"/>
      <c r="AP25" s="484"/>
      <c r="AQ25" s="484"/>
      <c r="AR25" s="484"/>
      <c r="AS25" s="484"/>
      <c r="AT25" s="48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60"/>
      <c r="C26" s="460"/>
      <c r="D26" s="461"/>
      <c r="E26" s="452"/>
      <c r="F26" s="453"/>
      <c r="G26" s="453"/>
      <c r="H26" s="453"/>
      <c r="I26" s="454"/>
      <c r="J26" s="420" t="str">
        <f>IF(AND('MAPA DE RIESGO'!$I$54="Media",'MAPA DE RIESGO'!$M$54="Leve"),CONCATENATE("R",'MAPA DE RIESGO'!$B$54),"")</f>
        <v/>
      </c>
      <c r="K26" s="421"/>
      <c r="L26" s="421" t="str">
        <f>IF(AND('MAPA DE RIESGO'!$I$60="Media",'MAPA DE RIESGO'!$M$60="Leve"),CONCATENATE("R",'MAPA DE RIESGO'!$B$60),"")</f>
        <v/>
      </c>
      <c r="M26" s="421"/>
      <c r="N26" s="421" t="str">
        <f>IF(AND('MAPA DE RIESGO'!$I$66="Media",'MAPA DE RIESGO'!$M$66="Leve"),CONCATENATE("R",'MAPA DE RIESGO'!$B$66),"")</f>
        <v/>
      </c>
      <c r="O26" s="422"/>
      <c r="P26" s="420" t="str">
        <f>IF(AND('MAPA DE RIESGO'!$I$54="Media",'MAPA DE RIESGO'!$M$54="Menor"),CONCATENATE("R",'MAPA DE RIESGO'!$B$54),"")</f>
        <v/>
      </c>
      <c r="Q26" s="421"/>
      <c r="R26" s="421" t="str">
        <f>IF(AND('MAPA DE RIESGO'!$I$60="Media",'MAPA DE RIESGO'!$M$60="Menor"),CONCATENATE("R",'MAPA DE RIESGO'!$B$60),"")</f>
        <v/>
      </c>
      <c r="S26" s="421"/>
      <c r="T26" s="421" t="str">
        <f>IF(AND('MAPA DE RIESGO'!$I$66="Media",'MAPA DE RIESGO'!$M$66="Menor"),CONCATENATE("R",'MAPA DE RIESGO'!$B$66),"")</f>
        <v/>
      </c>
      <c r="U26" s="422"/>
      <c r="V26" s="420" t="str">
        <f>IF(AND('MAPA DE RIESGO'!$I$54="Media",'MAPA DE RIESGO'!$M$54="Moderado"),CONCATENATE("R",'MAPA DE RIESGO'!$B$54),"")</f>
        <v/>
      </c>
      <c r="W26" s="421"/>
      <c r="X26" s="421" t="str">
        <f>IF(AND('MAPA DE RIESGO'!$I$60="Media",'MAPA DE RIESGO'!$M$60="Moderado"),CONCATENATE("R",'MAPA DE RIESGO'!$B$60),"")</f>
        <v/>
      </c>
      <c r="Y26" s="421"/>
      <c r="Z26" s="421" t="str">
        <f>IF(AND('MAPA DE RIESGO'!$I$66="Media",'MAPA DE RIESGO'!$M$66="Moderado"),CONCATENATE("R",'MAPA DE RIESGO'!$B$66),"")</f>
        <v/>
      </c>
      <c r="AA26" s="422"/>
      <c r="AB26" s="438" t="str">
        <f>IF(AND('MAPA DE RIESGO'!$I$54="Media",'MAPA DE RIESGO'!$M$54="Mayor"),CONCATENATE("R",'MAPA DE RIESGO'!$B$54),"")</f>
        <v>R7</v>
      </c>
      <c r="AC26" s="439"/>
      <c r="AD26" s="440" t="str">
        <f>IF(AND('MAPA DE RIESGO'!$I$60="Media",'MAPA DE RIESGO'!$M$60="Mayor"),CONCATENATE("R",'MAPA DE RIESGO'!$B$60),"")</f>
        <v/>
      </c>
      <c r="AE26" s="440"/>
      <c r="AF26" s="440" t="str">
        <f>IF(AND('MAPA DE RIESGO'!$I$66="Media",'MAPA DE RIESGO'!$M$66="Mayor"),CONCATENATE("R",'MAPA DE RIESGO'!$B$66),"")</f>
        <v/>
      </c>
      <c r="AG26" s="441"/>
      <c r="AH26" s="429" t="str">
        <f>IF(AND('MAPA DE RIESGO'!$I$54="Media",'MAPA DE RIESGO'!$M$54="Catastrófico"),CONCATENATE("R",'MAPA DE RIESGO'!$B$54),"")</f>
        <v/>
      </c>
      <c r="AI26" s="430"/>
      <c r="AJ26" s="430" t="str">
        <f>IF(AND('MAPA DE RIESGO'!$I$60="Media",'MAPA DE RIESGO'!$M$60="Catastrófico"),CONCATENATE("R",'MAPA DE RIESGO'!$B$60),"")</f>
        <v/>
      </c>
      <c r="AK26" s="430"/>
      <c r="AL26" s="430" t="str">
        <f>IF(AND('MAPA DE RIESGO'!$I$66="Media",'MAPA DE RIESGO'!$M$66="Catastrófico"),CONCATENATE("R",'MAPA DE RIESGO'!$B$66),"")</f>
        <v/>
      </c>
      <c r="AM26" s="431"/>
      <c r="AN26" s="55"/>
      <c r="AO26" s="483"/>
      <c r="AP26" s="484"/>
      <c r="AQ26" s="484"/>
      <c r="AR26" s="484"/>
      <c r="AS26" s="484"/>
      <c r="AT26" s="48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60"/>
      <c r="C27" s="460"/>
      <c r="D27" s="461"/>
      <c r="E27" s="452"/>
      <c r="F27" s="453"/>
      <c r="G27" s="453"/>
      <c r="H27" s="453"/>
      <c r="I27" s="454"/>
      <c r="J27" s="420"/>
      <c r="K27" s="421"/>
      <c r="L27" s="421"/>
      <c r="M27" s="421"/>
      <c r="N27" s="421"/>
      <c r="O27" s="422"/>
      <c r="P27" s="420"/>
      <c r="Q27" s="421"/>
      <c r="R27" s="421"/>
      <c r="S27" s="421"/>
      <c r="T27" s="421"/>
      <c r="U27" s="422"/>
      <c r="V27" s="420"/>
      <c r="W27" s="421"/>
      <c r="X27" s="421"/>
      <c r="Y27" s="421"/>
      <c r="Z27" s="421"/>
      <c r="AA27" s="422"/>
      <c r="AB27" s="438"/>
      <c r="AC27" s="439"/>
      <c r="AD27" s="440"/>
      <c r="AE27" s="440"/>
      <c r="AF27" s="440"/>
      <c r="AG27" s="441"/>
      <c r="AH27" s="429"/>
      <c r="AI27" s="430"/>
      <c r="AJ27" s="430"/>
      <c r="AK27" s="430"/>
      <c r="AL27" s="430"/>
      <c r="AM27" s="431"/>
      <c r="AN27" s="55"/>
      <c r="AO27" s="483"/>
      <c r="AP27" s="484"/>
      <c r="AQ27" s="484"/>
      <c r="AR27" s="484"/>
      <c r="AS27" s="484"/>
      <c r="AT27" s="48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60"/>
      <c r="C28" s="460"/>
      <c r="D28" s="461"/>
      <c r="E28" s="452"/>
      <c r="F28" s="453"/>
      <c r="G28" s="453"/>
      <c r="H28" s="453"/>
      <c r="I28" s="454"/>
      <c r="J28" s="420" t="str">
        <f>IF(AND('MAPA DE RIESGO'!$I$72="Media",'MAPA DE RIESGO'!$M$72="Leve"),CONCATENATE("R",'MAPA DE RIESGO'!$B$72),"")</f>
        <v/>
      </c>
      <c r="K28" s="421"/>
      <c r="L28" s="421" t="str">
        <f>IF(AND('MAPA DE RIESGO'!$I$78="Media",'MAPA DE RIESGO'!$M$78="Leve"),CONCATENATE("R",'MAPA DE RIESGO'!$B$78),"")</f>
        <v/>
      </c>
      <c r="M28" s="421"/>
      <c r="N28" s="421" t="str">
        <f>IF(AND('MAPA DE RIESGO'!$I$84="Media",'MAPA DE RIESGO'!$M$84="Leve"),CONCATENATE("R",'MAPA DE RIESGO'!$B$84),"")</f>
        <v/>
      </c>
      <c r="O28" s="422"/>
      <c r="P28" s="420" t="str">
        <f>IF(AND('MAPA DE RIESGO'!$I$72="Media",'MAPA DE RIESGO'!$M$72="Menor"),CONCATENATE("R",'MAPA DE RIESGO'!$B$72),"")</f>
        <v/>
      </c>
      <c r="Q28" s="421"/>
      <c r="R28" s="421" t="str">
        <f>IF(AND('MAPA DE RIESGO'!$I$78="Media",'MAPA DE RIESGO'!$M$78="Menor"),CONCATENATE("R",'MAPA DE RIESGO'!$B$78),"")</f>
        <v/>
      </c>
      <c r="S28" s="421"/>
      <c r="T28" s="421" t="str">
        <f>IF(AND('MAPA DE RIESGO'!$I$84="Media",'MAPA DE RIESGO'!$M$84="Menor"),CONCATENATE("R",'MAPA DE RIESGO'!$B$84),"")</f>
        <v/>
      </c>
      <c r="U28" s="422"/>
      <c r="V28" s="420" t="str">
        <f>IF(AND('MAPA DE RIESGO'!$I$72="Media",'MAPA DE RIESGO'!$M$72="Moderado"),CONCATENATE("R",'MAPA DE RIESGO'!$B$72),"")</f>
        <v/>
      </c>
      <c r="W28" s="421"/>
      <c r="X28" s="421" t="str">
        <f>IF(AND('MAPA DE RIESGO'!$I$78="Media",'MAPA DE RIESGO'!$M$78="Moderado"),CONCATENATE("R",'MAPA DE RIESGO'!$B$78),"")</f>
        <v/>
      </c>
      <c r="Y28" s="421"/>
      <c r="Z28" s="421" t="str">
        <f>IF(AND('MAPA DE RIESGO'!$I$84="Media",'MAPA DE RIESGO'!$M$84="Moderado"),CONCATENATE("R",'MAPA DE RIESGO'!$B$84),"")</f>
        <v/>
      </c>
      <c r="AA28" s="422"/>
      <c r="AB28" s="438" t="str">
        <f>IF(AND('MAPA DE RIESGO'!$I$72="Media",'MAPA DE RIESGO'!$M$72="Mayor"),CONCATENATE("R",'MAPA DE RIESGO'!$B$72),"")</f>
        <v/>
      </c>
      <c r="AC28" s="439"/>
      <c r="AD28" s="440" t="str">
        <f>IF(AND('MAPA DE RIESGO'!$I$78="Media",'MAPA DE RIESGO'!$M$78="Mayor"),CONCATENATE("R",'MAPA DE RIESGO'!$B$78),"")</f>
        <v/>
      </c>
      <c r="AE28" s="440"/>
      <c r="AF28" s="440" t="str">
        <f>IF(AND('MAPA DE RIESGO'!$I$84="Media",'MAPA DE RIESGO'!$M$84="Mayor"),CONCATENATE("R",'MAPA DE RIESGO'!$B$84),"")</f>
        <v/>
      </c>
      <c r="AG28" s="441"/>
      <c r="AH28" s="429" t="str">
        <f>IF(AND('MAPA DE RIESGO'!$I$72="Media",'MAPA DE RIESGO'!$M$72="Catastrófico"),CONCATENATE("R",'MAPA DE RIESGO'!$B$72),"")</f>
        <v/>
      </c>
      <c r="AI28" s="430"/>
      <c r="AJ28" s="430" t="str">
        <f>IF(AND('MAPA DE RIESGO'!$I$78="Media",'MAPA DE RIESGO'!$M$78="Catastrófico"),CONCATENATE("R",'MAPA DE RIESGO'!$B$78),"")</f>
        <v/>
      </c>
      <c r="AK28" s="430"/>
      <c r="AL28" s="430" t="str">
        <f>IF(AND('MAPA DE RIESGO'!$I$84="Media",'MAPA DE RIESGO'!$M$84="Catastrófico"),CONCATENATE("R",'MAPA DE RIESGO'!$B$84),"")</f>
        <v/>
      </c>
      <c r="AM28" s="431"/>
      <c r="AN28" s="55"/>
      <c r="AO28" s="483"/>
      <c r="AP28" s="484"/>
      <c r="AQ28" s="484"/>
      <c r="AR28" s="484"/>
      <c r="AS28" s="484"/>
      <c r="AT28" s="48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60"/>
      <c r="C29" s="460"/>
      <c r="D29" s="461"/>
      <c r="E29" s="455"/>
      <c r="F29" s="456"/>
      <c r="G29" s="456"/>
      <c r="H29" s="456"/>
      <c r="I29" s="457"/>
      <c r="J29" s="420"/>
      <c r="K29" s="421"/>
      <c r="L29" s="421"/>
      <c r="M29" s="421"/>
      <c r="N29" s="421"/>
      <c r="O29" s="422"/>
      <c r="P29" s="423"/>
      <c r="Q29" s="424"/>
      <c r="R29" s="424"/>
      <c r="S29" s="424"/>
      <c r="T29" s="424"/>
      <c r="U29" s="425"/>
      <c r="V29" s="423"/>
      <c r="W29" s="424"/>
      <c r="X29" s="424"/>
      <c r="Y29" s="424"/>
      <c r="Z29" s="424"/>
      <c r="AA29" s="425"/>
      <c r="AB29" s="442"/>
      <c r="AC29" s="443"/>
      <c r="AD29" s="443"/>
      <c r="AE29" s="443"/>
      <c r="AF29" s="443"/>
      <c r="AG29" s="444"/>
      <c r="AH29" s="432"/>
      <c r="AI29" s="433"/>
      <c r="AJ29" s="433"/>
      <c r="AK29" s="433"/>
      <c r="AL29" s="433"/>
      <c r="AM29" s="434"/>
      <c r="AN29" s="55"/>
      <c r="AO29" s="486"/>
      <c r="AP29" s="487"/>
      <c r="AQ29" s="487"/>
      <c r="AR29" s="487"/>
      <c r="AS29" s="487"/>
      <c r="AT29" s="488"/>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60"/>
      <c r="C30" s="460"/>
      <c r="D30" s="461"/>
      <c r="E30" s="449" t="s">
        <v>105</v>
      </c>
      <c r="F30" s="450"/>
      <c r="G30" s="450"/>
      <c r="H30" s="450"/>
      <c r="I30" s="450"/>
      <c r="J30" s="417" t="str">
        <f>IF(AND('MAPA DE RIESGO'!$I$16="Baja",'MAPA DE RIESGO'!$M$16="Leve"),CONCATENATE("R",'MAPA DE RIESGO'!$B$16),"")</f>
        <v/>
      </c>
      <c r="K30" s="418"/>
      <c r="L30" s="418" t="str">
        <f>IF(AND('MAPA DE RIESGO'!$I$24="Baja",'MAPA DE RIESGO'!$M$24="Leve"),CONCATENATE("R",'MAPA DE RIESGO'!$B$24),"")</f>
        <v/>
      </c>
      <c r="M30" s="418"/>
      <c r="N30" s="418" t="str">
        <f>IF(AND('MAPA DE RIESGO'!$I$30="Baja",'MAPA DE RIESGO'!$M$30="Leve"),CONCATENATE("R",'MAPA DE RIESGO'!$B$30),"")</f>
        <v/>
      </c>
      <c r="O30" s="419"/>
      <c r="P30" s="427" t="str">
        <f>IF(AND('MAPA DE RIESGO'!$I$16="Baja",'MAPA DE RIESGO'!$M$16="Menor"),CONCATENATE("R",'MAPA DE RIESGO'!$B$16),"")</f>
        <v/>
      </c>
      <c r="Q30" s="427"/>
      <c r="R30" s="427" t="str">
        <f>IF(AND('MAPA DE RIESGO'!$I$24="Baja",'MAPA DE RIESGO'!$M$24="Menor"),CONCATENATE("R",'MAPA DE RIESGO'!$B$24),"")</f>
        <v/>
      </c>
      <c r="S30" s="427"/>
      <c r="T30" s="427" t="str">
        <f>IF(AND('MAPA DE RIESGO'!$I$30="Baja",'MAPA DE RIESGO'!$M$30="Menor"),CONCATENATE("R",'MAPA DE RIESGO'!$B$30),"")</f>
        <v/>
      </c>
      <c r="U30" s="428"/>
      <c r="V30" s="426" t="str">
        <f>IF(AND('MAPA DE RIESGO'!$I$16="Baja",'MAPA DE RIESGO'!$M$16="Moderado"),CONCATENATE("R",'MAPA DE RIESGO'!$B$16),"")</f>
        <v/>
      </c>
      <c r="W30" s="427"/>
      <c r="X30" s="427" t="str">
        <f>IF(AND('MAPA DE RIESGO'!$I$24="Baja",'MAPA DE RIESGO'!$M$24="Moderado"),CONCATENATE("R",'MAPA DE RIESGO'!$B$24),"")</f>
        <v/>
      </c>
      <c r="Y30" s="427"/>
      <c r="Z30" s="427" t="str">
        <f>IF(AND('MAPA DE RIESGO'!$I$30="Baja",'MAPA DE RIESGO'!$M$30="Moderado"),CONCATENATE("R",'MAPA DE RIESGO'!$B$30),"")</f>
        <v/>
      </c>
      <c r="AA30" s="428"/>
      <c r="AB30" s="445" t="str">
        <f>IF(AND('MAPA DE RIESGO'!$I$16="Baja",'MAPA DE RIESGO'!$M$16="Mayor"),CONCATENATE("R",'MAPA DE RIESGO'!$B$16),"")</f>
        <v/>
      </c>
      <c r="AC30" s="446"/>
      <c r="AD30" s="446" t="str">
        <f>IF(AND('MAPA DE RIESGO'!$I$24="Baja",'MAPA DE RIESGO'!$M$24="Mayor"),CONCATENATE("R",'MAPA DE RIESGO'!$B$24),"")</f>
        <v/>
      </c>
      <c r="AE30" s="446"/>
      <c r="AF30" s="446" t="str">
        <f>IF(AND('MAPA DE RIESGO'!$I$30="Baja",'MAPA DE RIESGO'!$M$30="Mayor"),CONCATENATE("R",'MAPA DE RIESGO'!$B$30),"")</f>
        <v/>
      </c>
      <c r="AG30" s="447"/>
      <c r="AH30" s="435" t="str">
        <f>IF(AND('MAPA DE RIESGO'!$I$16="Baja",'MAPA DE RIESGO'!$M$16="Catastrófico"),CONCATENATE("R",'MAPA DE RIESGO'!$B$16),"")</f>
        <v/>
      </c>
      <c r="AI30" s="436"/>
      <c r="AJ30" s="436" t="str">
        <f>IF(AND('MAPA DE RIESGO'!$I$24="Baja",'MAPA DE RIESGO'!$M$24="Catastrófico"),CONCATENATE("R",'MAPA DE RIESGO'!$B$24),"")</f>
        <v/>
      </c>
      <c r="AK30" s="436"/>
      <c r="AL30" s="436" t="str">
        <f>IF(AND('MAPA DE RIESGO'!$I$30="Baja",'MAPA DE RIESGO'!$M$30="Catastrófico"),CONCATENATE("R",'MAPA DE RIESGO'!$B$30),"")</f>
        <v/>
      </c>
      <c r="AM30" s="437"/>
      <c r="AN30" s="55"/>
      <c r="AO30" s="489" t="s">
        <v>74</v>
      </c>
      <c r="AP30" s="490"/>
      <c r="AQ30" s="490"/>
      <c r="AR30" s="490"/>
      <c r="AS30" s="490"/>
      <c r="AT30" s="491"/>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60"/>
      <c r="C31" s="460"/>
      <c r="D31" s="461"/>
      <c r="E31" s="452"/>
      <c r="F31" s="453"/>
      <c r="G31" s="453"/>
      <c r="H31" s="453"/>
      <c r="I31" s="458"/>
      <c r="J31" s="411"/>
      <c r="K31" s="412"/>
      <c r="L31" s="412"/>
      <c r="M31" s="412"/>
      <c r="N31" s="412"/>
      <c r="O31" s="413"/>
      <c r="P31" s="421"/>
      <c r="Q31" s="421"/>
      <c r="R31" s="421"/>
      <c r="S31" s="421"/>
      <c r="T31" s="421"/>
      <c r="U31" s="422"/>
      <c r="V31" s="420"/>
      <c r="W31" s="421"/>
      <c r="X31" s="421"/>
      <c r="Y31" s="421"/>
      <c r="Z31" s="421"/>
      <c r="AA31" s="422"/>
      <c r="AB31" s="438"/>
      <c r="AC31" s="439"/>
      <c r="AD31" s="439"/>
      <c r="AE31" s="439"/>
      <c r="AF31" s="439"/>
      <c r="AG31" s="441"/>
      <c r="AH31" s="429"/>
      <c r="AI31" s="430"/>
      <c r="AJ31" s="430"/>
      <c r="AK31" s="430"/>
      <c r="AL31" s="430"/>
      <c r="AM31" s="431"/>
      <c r="AN31" s="55"/>
      <c r="AO31" s="492"/>
      <c r="AP31" s="493"/>
      <c r="AQ31" s="493"/>
      <c r="AR31" s="493"/>
      <c r="AS31" s="493"/>
      <c r="AT31" s="494"/>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60"/>
      <c r="C32" s="460"/>
      <c r="D32" s="461"/>
      <c r="E32" s="452"/>
      <c r="F32" s="453"/>
      <c r="G32" s="453"/>
      <c r="H32" s="453"/>
      <c r="I32" s="458"/>
      <c r="J32" s="411" t="str">
        <f>IF(AND('MAPA DE RIESGO'!$I$36="Baja",'MAPA DE RIESGO'!$M$36="Leve"),CONCATENATE("R",'MAPA DE RIESGO'!$B$36),"")</f>
        <v/>
      </c>
      <c r="K32" s="412"/>
      <c r="L32" s="412" t="str">
        <f>IF(AND('MAPA DE RIESGO'!$I$42="Baja",'MAPA DE RIESGO'!$M$42="Leve"),CONCATENATE("R",'MAPA DE RIESGO'!$B$42),"")</f>
        <v/>
      </c>
      <c r="M32" s="412"/>
      <c r="N32" s="412" t="str">
        <f>IF(AND('MAPA DE RIESGO'!$I$48="Baja",'MAPA DE RIESGO'!$M$48="Leve"),CONCATENATE("R",'MAPA DE RIESGO'!$B$48),"")</f>
        <v/>
      </c>
      <c r="O32" s="413"/>
      <c r="P32" s="421" t="str">
        <f>IF(AND('MAPA DE RIESGO'!$I$36="Baja",'MAPA DE RIESGO'!$M$36="Menor"),CONCATENATE("R",'MAPA DE RIESGO'!$B$36),"")</f>
        <v/>
      </c>
      <c r="Q32" s="421"/>
      <c r="R32" s="421" t="str">
        <f>IF(AND('MAPA DE RIESGO'!$I$42="Baja",'MAPA DE RIESGO'!$M$42="Menor"),CONCATENATE("R",'MAPA DE RIESGO'!$B$42),"")</f>
        <v/>
      </c>
      <c r="S32" s="421"/>
      <c r="T32" s="421" t="str">
        <f>IF(AND('MAPA DE RIESGO'!$I$48="Baja",'MAPA DE RIESGO'!$M$48="Menor"),CONCATENATE("R",'MAPA DE RIESGO'!$B$48),"")</f>
        <v/>
      </c>
      <c r="U32" s="422"/>
      <c r="V32" s="420" t="str">
        <f>IF(AND('MAPA DE RIESGO'!$I$36="Baja",'MAPA DE RIESGO'!$M$36="Moderado"),CONCATENATE("R",'MAPA DE RIESGO'!$B$36),"")</f>
        <v/>
      </c>
      <c r="W32" s="421"/>
      <c r="X32" s="421" t="str">
        <f>IF(AND('MAPA DE RIESGO'!$I$42="Baja",'MAPA DE RIESGO'!$M$42="Moderado"),CONCATENATE("R",'MAPA DE RIESGO'!$B$42),"")</f>
        <v/>
      </c>
      <c r="Y32" s="421"/>
      <c r="Z32" s="421" t="str">
        <f>IF(AND('MAPA DE RIESGO'!$I$48="Baja",'MAPA DE RIESGO'!$M$48="Moderado"),CONCATENATE("R",'MAPA DE RIESGO'!$B$48),"")</f>
        <v/>
      </c>
      <c r="AA32" s="422"/>
      <c r="AB32" s="438" t="str">
        <f>IF(AND('MAPA DE RIESGO'!$I$36="Baja",'MAPA DE RIESGO'!$M$36="Mayor"),CONCATENATE("R",'MAPA DE RIESGO'!$B$36),"")</f>
        <v>R4</v>
      </c>
      <c r="AC32" s="439"/>
      <c r="AD32" s="440" t="str">
        <f>IF(AND('MAPA DE RIESGO'!$I$42="Baja",'MAPA DE RIESGO'!$M$42="Mayor"),CONCATENATE("R",'MAPA DE RIESGO'!$B$42),"")</f>
        <v>R5</v>
      </c>
      <c r="AE32" s="440"/>
      <c r="AF32" s="440" t="str">
        <f>IF(AND('MAPA DE RIESGO'!$I$48="Baja",'MAPA DE RIESGO'!$M$48="Mayor"),CONCATENATE("R",'MAPA DE RIESGO'!$B$48),"")</f>
        <v/>
      </c>
      <c r="AG32" s="441"/>
      <c r="AH32" s="429" t="str">
        <f>IF(AND('MAPA DE RIESGO'!$I$36="Baja",'MAPA DE RIESGO'!$M$36="Catastrófico"),CONCATENATE("R",'MAPA DE RIESGO'!$B$36),"")</f>
        <v/>
      </c>
      <c r="AI32" s="430"/>
      <c r="AJ32" s="430" t="str">
        <f>IF(AND('MAPA DE RIESGO'!$I$42="Baja",'MAPA DE RIESGO'!$M$42="Catastrófico"),CONCATENATE("R",'MAPA DE RIESGO'!$B$42),"")</f>
        <v/>
      </c>
      <c r="AK32" s="430"/>
      <c r="AL32" s="430" t="str">
        <f>IF(AND('MAPA DE RIESGO'!$I$48="Baja",'MAPA DE RIESGO'!$M$48="Catastrófico"),CONCATENATE("R",'MAPA DE RIESGO'!$B$48),"")</f>
        <v/>
      </c>
      <c r="AM32" s="431"/>
      <c r="AN32" s="55"/>
      <c r="AO32" s="492"/>
      <c r="AP32" s="493"/>
      <c r="AQ32" s="493"/>
      <c r="AR32" s="493"/>
      <c r="AS32" s="493"/>
      <c r="AT32" s="494"/>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60"/>
      <c r="C33" s="460"/>
      <c r="D33" s="461"/>
      <c r="E33" s="452"/>
      <c r="F33" s="453"/>
      <c r="G33" s="453"/>
      <c r="H33" s="453"/>
      <c r="I33" s="458"/>
      <c r="J33" s="411"/>
      <c r="K33" s="412"/>
      <c r="L33" s="412"/>
      <c r="M33" s="412"/>
      <c r="N33" s="412"/>
      <c r="O33" s="413"/>
      <c r="P33" s="421"/>
      <c r="Q33" s="421"/>
      <c r="R33" s="421"/>
      <c r="S33" s="421"/>
      <c r="T33" s="421"/>
      <c r="U33" s="422"/>
      <c r="V33" s="420"/>
      <c r="W33" s="421"/>
      <c r="X33" s="421"/>
      <c r="Y33" s="421"/>
      <c r="Z33" s="421"/>
      <c r="AA33" s="422"/>
      <c r="AB33" s="438"/>
      <c r="AC33" s="439"/>
      <c r="AD33" s="440"/>
      <c r="AE33" s="440"/>
      <c r="AF33" s="440"/>
      <c r="AG33" s="441"/>
      <c r="AH33" s="429"/>
      <c r="AI33" s="430"/>
      <c r="AJ33" s="430"/>
      <c r="AK33" s="430"/>
      <c r="AL33" s="430"/>
      <c r="AM33" s="431"/>
      <c r="AN33" s="55"/>
      <c r="AO33" s="492"/>
      <c r="AP33" s="493"/>
      <c r="AQ33" s="493"/>
      <c r="AR33" s="493"/>
      <c r="AS33" s="493"/>
      <c r="AT33" s="494"/>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60"/>
      <c r="C34" s="460"/>
      <c r="D34" s="461"/>
      <c r="E34" s="452"/>
      <c r="F34" s="453"/>
      <c r="G34" s="453"/>
      <c r="H34" s="453"/>
      <c r="I34" s="458"/>
      <c r="J34" s="411" t="str">
        <f>IF(AND('MAPA DE RIESGO'!$I$54="Baja",'MAPA DE RIESGO'!$M$54="Leve"),CONCATENATE("R",'MAPA DE RIESGO'!$B$54),"")</f>
        <v/>
      </c>
      <c r="K34" s="412"/>
      <c r="L34" s="412" t="str">
        <f>IF(AND('MAPA DE RIESGO'!$I$60="Baja",'MAPA DE RIESGO'!$M$60="Leve"),CONCATENATE("R",'MAPA DE RIESGO'!$B$60),"")</f>
        <v/>
      </c>
      <c r="M34" s="412"/>
      <c r="N34" s="412" t="str">
        <f>IF(AND('MAPA DE RIESGO'!$I$66="Baja",'MAPA DE RIESGO'!$M$66="Leve"),CONCATENATE("R",'MAPA DE RIESGO'!$B$66),"")</f>
        <v/>
      </c>
      <c r="O34" s="413"/>
      <c r="P34" s="421" t="str">
        <f>IF(AND('MAPA DE RIESGO'!$I$54="Baja",'MAPA DE RIESGO'!$M$54="Menor"),CONCATENATE("R",'MAPA DE RIESGO'!$B$54),"")</f>
        <v/>
      </c>
      <c r="Q34" s="421"/>
      <c r="R34" s="421" t="str">
        <f>IF(AND('MAPA DE RIESGO'!$I$60="Baja",'MAPA DE RIESGO'!$M$60="Menor"),CONCATENATE("R",'MAPA DE RIESGO'!$B$60),"")</f>
        <v/>
      </c>
      <c r="S34" s="421"/>
      <c r="T34" s="421" t="str">
        <f>IF(AND('MAPA DE RIESGO'!$I$66="Baja",'MAPA DE RIESGO'!$M$66="Menor"),CONCATENATE("R",'MAPA DE RIESGO'!$B$66),"")</f>
        <v/>
      </c>
      <c r="U34" s="422"/>
      <c r="V34" s="420" t="str">
        <f>IF(AND('MAPA DE RIESGO'!$I$54="Baja",'MAPA DE RIESGO'!$M$54="Moderado"),CONCATENATE("R",'MAPA DE RIESGO'!$B$54),"")</f>
        <v/>
      </c>
      <c r="W34" s="421"/>
      <c r="X34" s="421" t="str">
        <f>IF(AND('MAPA DE RIESGO'!$I$60="Baja",'MAPA DE RIESGO'!$M$60="Moderado"),CONCATENATE("R",'MAPA DE RIESGO'!$B$60),"")</f>
        <v/>
      </c>
      <c r="Y34" s="421"/>
      <c r="Z34" s="421" t="str">
        <f>IF(AND('MAPA DE RIESGO'!$I$66="Baja",'MAPA DE RIESGO'!$M$66="Moderado"),CONCATENATE("R",'MAPA DE RIESGO'!$B$66),"")</f>
        <v/>
      </c>
      <c r="AA34" s="422"/>
      <c r="AB34" s="438" t="str">
        <f>IF(AND('MAPA DE RIESGO'!$I$54="Baja",'MAPA DE RIESGO'!$M$54="Mayor"),CONCATENATE("R",'MAPA DE RIESGO'!$B$54),"")</f>
        <v/>
      </c>
      <c r="AC34" s="439"/>
      <c r="AD34" s="440" t="str">
        <f>IF(AND('MAPA DE RIESGO'!$I$60="Baja",'MAPA DE RIESGO'!$M$60="Mayor"),CONCATENATE("R",'MAPA DE RIESGO'!$B$60),"")</f>
        <v/>
      </c>
      <c r="AE34" s="440"/>
      <c r="AF34" s="440" t="str">
        <f>IF(AND('MAPA DE RIESGO'!$I$66="Baja",'MAPA DE RIESGO'!$M$66="Mayor"),CONCATENATE("R",'MAPA DE RIESGO'!$B$66),"")</f>
        <v/>
      </c>
      <c r="AG34" s="441"/>
      <c r="AH34" s="429" t="str">
        <f>IF(AND('MAPA DE RIESGO'!$I$54="Baja",'MAPA DE RIESGO'!$M$54="Catastrófico"),CONCATENATE("R",'MAPA DE RIESGO'!$B$54),"")</f>
        <v/>
      </c>
      <c r="AI34" s="430"/>
      <c r="AJ34" s="430" t="str">
        <f>IF(AND('MAPA DE RIESGO'!$I$60="Baja",'MAPA DE RIESGO'!$M$60="Catastrófico"),CONCATENATE("R",'MAPA DE RIESGO'!$B$60),"")</f>
        <v/>
      </c>
      <c r="AK34" s="430"/>
      <c r="AL34" s="430" t="str">
        <f>IF(AND('MAPA DE RIESGO'!$I$66="Baja",'MAPA DE RIESGO'!$M$66="Catastrófico"),CONCATENATE("R",'MAPA DE RIESGO'!$B$66),"")</f>
        <v/>
      </c>
      <c r="AM34" s="431"/>
      <c r="AN34" s="55"/>
      <c r="AO34" s="492"/>
      <c r="AP34" s="493"/>
      <c r="AQ34" s="493"/>
      <c r="AR34" s="493"/>
      <c r="AS34" s="493"/>
      <c r="AT34" s="494"/>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60"/>
      <c r="C35" s="460"/>
      <c r="D35" s="461"/>
      <c r="E35" s="452"/>
      <c r="F35" s="453"/>
      <c r="G35" s="453"/>
      <c r="H35" s="453"/>
      <c r="I35" s="458"/>
      <c r="J35" s="411"/>
      <c r="K35" s="412"/>
      <c r="L35" s="412"/>
      <c r="M35" s="412"/>
      <c r="N35" s="412"/>
      <c r="O35" s="413"/>
      <c r="P35" s="421"/>
      <c r="Q35" s="421"/>
      <c r="R35" s="421"/>
      <c r="S35" s="421"/>
      <c r="T35" s="421"/>
      <c r="U35" s="422"/>
      <c r="V35" s="420"/>
      <c r="W35" s="421"/>
      <c r="X35" s="421"/>
      <c r="Y35" s="421"/>
      <c r="Z35" s="421"/>
      <c r="AA35" s="422"/>
      <c r="AB35" s="438"/>
      <c r="AC35" s="439"/>
      <c r="AD35" s="440"/>
      <c r="AE35" s="440"/>
      <c r="AF35" s="440"/>
      <c r="AG35" s="441"/>
      <c r="AH35" s="429"/>
      <c r="AI35" s="430"/>
      <c r="AJ35" s="430"/>
      <c r="AK35" s="430"/>
      <c r="AL35" s="430"/>
      <c r="AM35" s="431"/>
      <c r="AN35" s="55"/>
      <c r="AO35" s="492"/>
      <c r="AP35" s="493"/>
      <c r="AQ35" s="493"/>
      <c r="AR35" s="493"/>
      <c r="AS35" s="493"/>
      <c r="AT35" s="494"/>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60"/>
      <c r="C36" s="460"/>
      <c r="D36" s="461"/>
      <c r="E36" s="452"/>
      <c r="F36" s="453"/>
      <c r="G36" s="453"/>
      <c r="H36" s="453"/>
      <c r="I36" s="458"/>
      <c r="J36" s="411" t="str">
        <f>IF(AND('MAPA DE RIESGO'!$I$72="Baja",'MAPA DE RIESGO'!$M$72="Leve"),CONCATENATE("R",'MAPA DE RIESGO'!$B$72),"")</f>
        <v/>
      </c>
      <c r="K36" s="412"/>
      <c r="L36" s="412" t="str">
        <f>IF(AND('MAPA DE RIESGO'!$I$78="Baja",'MAPA DE RIESGO'!$M$78="Leve"),CONCATENATE("R",'MAPA DE RIESGO'!$B$78),"")</f>
        <v/>
      </c>
      <c r="M36" s="412"/>
      <c r="N36" s="412" t="str">
        <f>IF(AND('MAPA DE RIESGO'!$I$84="Baja",'MAPA DE RIESGO'!$M$84="Leve"),CONCATENATE("R",'MAPA DE RIESGO'!$B$84),"")</f>
        <v/>
      </c>
      <c r="O36" s="413"/>
      <c r="P36" s="421" t="str">
        <f>IF(AND('MAPA DE RIESGO'!$I$72="Baja",'MAPA DE RIESGO'!$M$72="Menor"),CONCATENATE("R",'MAPA DE RIESGO'!$B$72),"")</f>
        <v/>
      </c>
      <c r="Q36" s="421"/>
      <c r="R36" s="421" t="str">
        <f>IF(AND('MAPA DE RIESGO'!$I$78="Baja",'MAPA DE RIESGO'!$M$78="Menor"),CONCATENATE("R",'MAPA DE RIESGO'!$B$78),"")</f>
        <v/>
      </c>
      <c r="S36" s="421"/>
      <c r="T36" s="421" t="str">
        <f>IF(AND('MAPA DE RIESGO'!$I$84="Baja",'MAPA DE RIESGO'!$M$84="Menor"),CONCATENATE("R",'MAPA DE RIESGO'!$B$84),"")</f>
        <v/>
      </c>
      <c r="U36" s="422"/>
      <c r="V36" s="420" t="str">
        <f>IF(AND('MAPA DE RIESGO'!$I$72="Baja",'MAPA DE RIESGO'!$M$72="Moderado"),CONCATENATE("R",'MAPA DE RIESGO'!$B$72),"")</f>
        <v/>
      </c>
      <c r="W36" s="421"/>
      <c r="X36" s="421" t="str">
        <f>IF(AND('MAPA DE RIESGO'!$I$78="Baja",'MAPA DE RIESGO'!$M$78="Moderado"),CONCATENATE("R",'MAPA DE RIESGO'!$B$78),"")</f>
        <v/>
      </c>
      <c r="Y36" s="421"/>
      <c r="Z36" s="421" t="str">
        <f>IF(AND('MAPA DE RIESGO'!$I$84="Baja",'MAPA DE RIESGO'!$M$84="Moderado"),CONCATENATE("R",'MAPA DE RIESGO'!$B$84),"")</f>
        <v/>
      </c>
      <c r="AA36" s="422"/>
      <c r="AB36" s="438" t="str">
        <f>IF(AND('MAPA DE RIESGO'!$I$72="Baja",'MAPA DE RIESGO'!$M$72="Mayor"),CONCATENATE("R",'MAPA DE RIESGO'!$B$72),"")</f>
        <v/>
      </c>
      <c r="AC36" s="439"/>
      <c r="AD36" s="440" t="str">
        <f>IF(AND('MAPA DE RIESGO'!$I$78="Baja",'MAPA DE RIESGO'!$M$78="Mayor"),CONCATENATE("R",'MAPA DE RIESGO'!$B$78),"")</f>
        <v/>
      </c>
      <c r="AE36" s="440"/>
      <c r="AF36" s="440" t="str">
        <f>IF(AND('MAPA DE RIESGO'!$I$84="Baja",'MAPA DE RIESGO'!$M$84="Mayor"),CONCATENATE("R",'MAPA DE RIESGO'!$B$84),"")</f>
        <v/>
      </c>
      <c r="AG36" s="441"/>
      <c r="AH36" s="429" t="str">
        <f>IF(AND('MAPA DE RIESGO'!$I$72="Baja",'MAPA DE RIESGO'!$M$72="Catastrófico"),CONCATENATE("R",'MAPA DE RIESGO'!$B$72),"")</f>
        <v/>
      </c>
      <c r="AI36" s="430"/>
      <c r="AJ36" s="430" t="str">
        <f>IF(AND('MAPA DE RIESGO'!$I$78="Baja",'MAPA DE RIESGO'!$M$78="Catastrófico"),CONCATENATE("R",'MAPA DE RIESGO'!$B$78),"")</f>
        <v/>
      </c>
      <c r="AK36" s="430"/>
      <c r="AL36" s="430" t="str">
        <f>IF(AND('MAPA DE RIESGO'!$I$84="Baja",'MAPA DE RIESGO'!$M$84="Catastrófico"),CONCATENATE("R",'MAPA DE RIESGO'!$B$84),"")</f>
        <v/>
      </c>
      <c r="AM36" s="431"/>
      <c r="AN36" s="55"/>
      <c r="AO36" s="492"/>
      <c r="AP36" s="493"/>
      <c r="AQ36" s="493"/>
      <c r="AR36" s="493"/>
      <c r="AS36" s="493"/>
      <c r="AT36" s="494"/>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60"/>
      <c r="C37" s="460"/>
      <c r="D37" s="461"/>
      <c r="E37" s="455"/>
      <c r="F37" s="456"/>
      <c r="G37" s="456"/>
      <c r="H37" s="456"/>
      <c r="I37" s="456"/>
      <c r="J37" s="414"/>
      <c r="K37" s="415"/>
      <c r="L37" s="415"/>
      <c r="M37" s="415"/>
      <c r="N37" s="415"/>
      <c r="O37" s="416"/>
      <c r="P37" s="424"/>
      <c r="Q37" s="424"/>
      <c r="R37" s="424"/>
      <c r="S37" s="424"/>
      <c r="T37" s="424"/>
      <c r="U37" s="425"/>
      <c r="V37" s="423"/>
      <c r="W37" s="424"/>
      <c r="X37" s="424"/>
      <c r="Y37" s="424"/>
      <c r="Z37" s="424"/>
      <c r="AA37" s="425"/>
      <c r="AB37" s="442"/>
      <c r="AC37" s="443"/>
      <c r="AD37" s="443"/>
      <c r="AE37" s="443"/>
      <c r="AF37" s="443"/>
      <c r="AG37" s="444"/>
      <c r="AH37" s="432"/>
      <c r="AI37" s="433"/>
      <c r="AJ37" s="433"/>
      <c r="AK37" s="433"/>
      <c r="AL37" s="433"/>
      <c r="AM37" s="434"/>
      <c r="AN37" s="55"/>
      <c r="AO37" s="495"/>
      <c r="AP37" s="496"/>
      <c r="AQ37" s="496"/>
      <c r="AR37" s="496"/>
      <c r="AS37" s="496"/>
      <c r="AT37" s="497"/>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60"/>
      <c r="C38" s="460"/>
      <c r="D38" s="461"/>
      <c r="E38" s="449" t="s">
        <v>104</v>
      </c>
      <c r="F38" s="450"/>
      <c r="G38" s="450"/>
      <c r="H38" s="450"/>
      <c r="I38" s="451"/>
      <c r="J38" s="417" t="str">
        <f>IF(AND('MAPA DE RIESGO'!$I$16="Muy Baja",'MAPA DE RIESGO'!$M$16="Leve"),CONCATENATE("R",'MAPA DE RIESGO'!$B$16),"")</f>
        <v/>
      </c>
      <c r="K38" s="418"/>
      <c r="L38" s="418" t="str">
        <f>IF(AND('MAPA DE RIESGO'!$I$24="Muy Baja",'MAPA DE RIESGO'!$M$24="Leve"),CONCATENATE("R",'MAPA DE RIESGO'!$B$24),"")</f>
        <v/>
      </c>
      <c r="M38" s="418"/>
      <c r="N38" s="418" t="str">
        <f>IF(AND('MAPA DE RIESGO'!$I$30="Muy Baja",'MAPA DE RIESGO'!$M$30="Leve"),CONCATENATE("R",'MAPA DE RIESGO'!$B$30),"")</f>
        <v/>
      </c>
      <c r="O38" s="419"/>
      <c r="P38" s="417" t="str">
        <f>IF(AND('MAPA DE RIESGO'!$I$16="Muy Baja",'MAPA DE RIESGO'!$M$16="Menor"),CONCATENATE("R",'MAPA DE RIESGO'!$B$16),"")</f>
        <v/>
      </c>
      <c r="Q38" s="418"/>
      <c r="R38" s="418" t="str">
        <f>IF(AND('MAPA DE RIESGO'!$I$24="Muy Baja",'MAPA DE RIESGO'!$M$24="Menor"),CONCATENATE("R",'MAPA DE RIESGO'!$B$24),"")</f>
        <v/>
      </c>
      <c r="S38" s="418"/>
      <c r="T38" s="418" t="str">
        <f>IF(AND('MAPA DE RIESGO'!$I$30="Muy Baja",'MAPA DE RIESGO'!$M$30="Menor"),CONCATENATE("R",'MAPA DE RIESGO'!$B$30),"")</f>
        <v/>
      </c>
      <c r="U38" s="419"/>
      <c r="V38" s="426" t="str">
        <f>IF(AND('MAPA DE RIESGO'!$I$16="Muy Baja",'MAPA DE RIESGO'!$M$16="Moderado"),CONCATENATE("R",'MAPA DE RIESGO'!$B$16),"")</f>
        <v/>
      </c>
      <c r="W38" s="427"/>
      <c r="X38" s="427" t="str">
        <f>IF(AND('MAPA DE RIESGO'!$I$24="Muy Baja",'MAPA DE RIESGO'!$M$24="Moderado"),CONCATENATE("R",'MAPA DE RIESGO'!$B$24),"")</f>
        <v/>
      </c>
      <c r="Y38" s="427"/>
      <c r="Z38" s="427" t="str">
        <f>IF(AND('MAPA DE RIESGO'!$I$30="Muy Baja",'MAPA DE RIESGO'!$M$30="Moderado"),CONCATENATE("R",'MAPA DE RIESGO'!$B$30),"")</f>
        <v/>
      </c>
      <c r="AA38" s="428"/>
      <c r="AB38" s="445" t="str">
        <f>IF(AND('MAPA DE RIESGO'!$I$16="Muy Baja",'MAPA DE RIESGO'!$M$16="Mayor"),CONCATENATE("R",'MAPA DE RIESGO'!$B$16),"")</f>
        <v/>
      </c>
      <c r="AC38" s="446"/>
      <c r="AD38" s="446" t="str">
        <f>IF(AND('MAPA DE RIESGO'!$I$24="Muy Baja",'MAPA DE RIESGO'!$M$24="Mayor"),CONCATENATE("R",'MAPA DE RIESGO'!$B$24),"")</f>
        <v/>
      </c>
      <c r="AE38" s="446"/>
      <c r="AF38" s="446" t="str">
        <f>IF(AND('MAPA DE RIESGO'!$I$30="Muy Baja",'MAPA DE RIESGO'!$M$30="Mayor"),CONCATENATE("R",'MAPA DE RIESGO'!$B$30),"")</f>
        <v/>
      </c>
      <c r="AG38" s="447"/>
      <c r="AH38" s="435" t="str">
        <f>IF(AND('MAPA DE RIESGO'!$I$16="Muy Baja",'MAPA DE RIESGO'!$M$16="Catastrófico"),CONCATENATE("R",'MAPA DE RIESGO'!$B$16),"")</f>
        <v/>
      </c>
      <c r="AI38" s="436"/>
      <c r="AJ38" s="436" t="str">
        <f>IF(AND('MAPA DE RIESGO'!$I$24="Muy Baja",'MAPA DE RIESGO'!$M$24="Catastrófico"),CONCATENATE("R",'MAPA DE RIESGO'!$B$24),"")</f>
        <v/>
      </c>
      <c r="AK38" s="436"/>
      <c r="AL38" s="436" t="str">
        <f>IF(AND('MAPA DE RIESGO'!$I$30="Muy Baja",'MAPA DE RIESGO'!$M$30="Catastrófico"),CONCATENATE("R",'MAPA DE RIESGO'!$B$30),"")</f>
        <v/>
      </c>
      <c r="AM38" s="437"/>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60"/>
      <c r="C39" s="460"/>
      <c r="D39" s="461"/>
      <c r="E39" s="452"/>
      <c r="F39" s="453"/>
      <c r="G39" s="453"/>
      <c r="H39" s="453"/>
      <c r="I39" s="454"/>
      <c r="J39" s="411"/>
      <c r="K39" s="412"/>
      <c r="L39" s="412"/>
      <c r="M39" s="412"/>
      <c r="N39" s="412"/>
      <c r="O39" s="413"/>
      <c r="P39" s="411"/>
      <c r="Q39" s="412"/>
      <c r="R39" s="412"/>
      <c r="S39" s="412"/>
      <c r="T39" s="412"/>
      <c r="U39" s="413"/>
      <c r="V39" s="420"/>
      <c r="W39" s="421"/>
      <c r="X39" s="421"/>
      <c r="Y39" s="421"/>
      <c r="Z39" s="421"/>
      <c r="AA39" s="422"/>
      <c r="AB39" s="438"/>
      <c r="AC39" s="439"/>
      <c r="AD39" s="439"/>
      <c r="AE39" s="439"/>
      <c r="AF39" s="439"/>
      <c r="AG39" s="441"/>
      <c r="AH39" s="429"/>
      <c r="AI39" s="430"/>
      <c r="AJ39" s="430"/>
      <c r="AK39" s="430"/>
      <c r="AL39" s="430"/>
      <c r="AM39" s="431"/>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60"/>
      <c r="C40" s="460"/>
      <c r="D40" s="461"/>
      <c r="E40" s="452"/>
      <c r="F40" s="453"/>
      <c r="G40" s="453"/>
      <c r="H40" s="453"/>
      <c r="I40" s="454"/>
      <c r="J40" s="411" t="str">
        <f>IF(AND('MAPA DE RIESGO'!$I$36="Muy Baja",'MAPA DE RIESGO'!$M$36="Leve"),CONCATENATE("R",'MAPA DE RIESGO'!$B$36),"")</f>
        <v/>
      </c>
      <c r="K40" s="412"/>
      <c r="L40" s="412" t="str">
        <f>IF(AND('MAPA DE RIESGO'!$I$42="Muy Baja",'MAPA DE RIESGO'!$M$42="Leve"),CONCATENATE("R",'MAPA DE RIESGO'!$B$42),"")</f>
        <v/>
      </c>
      <c r="M40" s="412"/>
      <c r="N40" s="412" t="str">
        <f>IF(AND('MAPA DE RIESGO'!$I$48="Muy Baja",'MAPA DE RIESGO'!$M$48="Leve"),CONCATENATE("R",'MAPA DE RIESGO'!$B$48),"")</f>
        <v/>
      </c>
      <c r="O40" s="413"/>
      <c r="P40" s="411" t="str">
        <f>IF(AND('MAPA DE RIESGO'!$I$36="Muy Baja",'MAPA DE RIESGO'!$M$36="Menor"),CONCATENATE("R",'MAPA DE RIESGO'!$B$36),"")</f>
        <v/>
      </c>
      <c r="Q40" s="412"/>
      <c r="R40" s="412" t="str">
        <f>IF(AND('MAPA DE RIESGO'!$I$42="Muy Baja",'MAPA DE RIESGO'!$M$42="Menor"),CONCATENATE("R",'MAPA DE RIESGO'!$B$42),"")</f>
        <v/>
      </c>
      <c r="S40" s="412"/>
      <c r="T40" s="412" t="str">
        <f>IF(AND('MAPA DE RIESGO'!$I$48="Muy Baja",'MAPA DE RIESGO'!$M$48="Menor"),CONCATENATE("R",'MAPA DE RIESGO'!$B$48),"")</f>
        <v/>
      </c>
      <c r="U40" s="413"/>
      <c r="V40" s="420" t="str">
        <f>IF(AND('MAPA DE RIESGO'!$I$36="Muy Baja",'MAPA DE RIESGO'!$M$36="Moderado"),CONCATENATE("R",'MAPA DE RIESGO'!$B$36),"")</f>
        <v/>
      </c>
      <c r="W40" s="421"/>
      <c r="X40" s="421" t="str">
        <f>IF(AND('MAPA DE RIESGO'!$I$42="Muy Baja",'MAPA DE RIESGO'!$M$42="Moderado"),CONCATENATE("R",'MAPA DE RIESGO'!$B$42),"")</f>
        <v/>
      </c>
      <c r="Y40" s="421"/>
      <c r="Z40" s="421" t="str">
        <f>IF(AND('MAPA DE RIESGO'!$I$48="Muy Baja",'MAPA DE RIESGO'!$M$48="Moderado"),CONCATENATE("R",'MAPA DE RIESGO'!$B$48),"")</f>
        <v/>
      </c>
      <c r="AA40" s="422"/>
      <c r="AB40" s="438" t="str">
        <f>IF(AND('MAPA DE RIESGO'!$I$36="Muy Baja",'MAPA DE RIESGO'!$M$36="Mayor"),CONCATENATE("R",'MAPA DE RIESGO'!$B$36),"")</f>
        <v/>
      </c>
      <c r="AC40" s="439"/>
      <c r="AD40" s="440" t="str">
        <f>IF(AND('MAPA DE RIESGO'!$I$42="Muy Baja",'MAPA DE RIESGO'!$M$42="Mayor"),CONCATENATE("R",'MAPA DE RIESGO'!$B$42),"")</f>
        <v/>
      </c>
      <c r="AE40" s="440"/>
      <c r="AF40" s="440" t="str">
        <f>IF(AND('MAPA DE RIESGO'!$I$48="Muy Baja",'MAPA DE RIESGO'!$M$48="Mayor"),CONCATENATE("R",'MAPA DE RIESGO'!$B$48),"")</f>
        <v/>
      </c>
      <c r="AG40" s="441"/>
      <c r="AH40" s="429" t="str">
        <f>IF(AND('MAPA DE RIESGO'!$I$36="Muy Baja",'MAPA DE RIESGO'!$M$36="Catastrófico"),CONCATENATE("R",'MAPA DE RIESGO'!$B$36),"")</f>
        <v/>
      </c>
      <c r="AI40" s="430"/>
      <c r="AJ40" s="430" t="str">
        <f>IF(AND('MAPA DE RIESGO'!$I$42="Muy Baja",'MAPA DE RIESGO'!$M$42="Catastrófico"),CONCATENATE("R",'MAPA DE RIESGO'!$B$42),"")</f>
        <v/>
      </c>
      <c r="AK40" s="430"/>
      <c r="AL40" s="430" t="str">
        <f>IF(AND('MAPA DE RIESGO'!$I$48="Muy Baja",'MAPA DE RIESGO'!$M$48="Catastrófico"),CONCATENATE("R",'MAPA DE RIESGO'!$B$48),"")</f>
        <v/>
      </c>
      <c r="AM40" s="431"/>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60"/>
      <c r="C41" s="460"/>
      <c r="D41" s="461"/>
      <c r="E41" s="452"/>
      <c r="F41" s="453"/>
      <c r="G41" s="453"/>
      <c r="H41" s="453"/>
      <c r="I41" s="454"/>
      <c r="J41" s="411"/>
      <c r="K41" s="412"/>
      <c r="L41" s="412"/>
      <c r="M41" s="412"/>
      <c r="N41" s="412"/>
      <c r="O41" s="413"/>
      <c r="P41" s="411"/>
      <c r="Q41" s="412"/>
      <c r="R41" s="412"/>
      <c r="S41" s="412"/>
      <c r="T41" s="412"/>
      <c r="U41" s="413"/>
      <c r="V41" s="420"/>
      <c r="W41" s="421"/>
      <c r="X41" s="421"/>
      <c r="Y41" s="421"/>
      <c r="Z41" s="421"/>
      <c r="AA41" s="422"/>
      <c r="AB41" s="438"/>
      <c r="AC41" s="439"/>
      <c r="AD41" s="440"/>
      <c r="AE41" s="440"/>
      <c r="AF41" s="440"/>
      <c r="AG41" s="441"/>
      <c r="AH41" s="429"/>
      <c r="AI41" s="430"/>
      <c r="AJ41" s="430"/>
      <c r="AK41" s="430"/>
      <c r="AL41" s="430"/>
      <c r="AM41" s="431"/>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60"/>
      <c r="C42" s="460"/>
      <c r="D42" s="461"/>
      <c r="E42" s="452"/>
      <c r="F42" s="453"/>
      <c r="G42" s="453"/>
      <c r="H42" s="453"/>
      <c r="I42" s="454"/>
      <c r="J42" s="411" t="str">
        <f>IF(AND('MAPA DE RIESGO'!$I$54="Muy Baja",'MAPA DE RIESGO'!$M$54="Leve"),CONCATENATE("R",'MAPA DE RIESGO'!$B$54),"")</f>
        <v/>
      </c>
      <c r="K42" s="412"/>
      <c r="L42" s="412" t="str">
        <f>IF(AND('MAPA DE RIESGO'!$I$60="Muy Baja",'MAPA DE RIESGO'!$M$60="Leve"),CONCATENATE("R",'MAPA DE RIESGO'!$B$60),"")</f>
        <v/>
      </c>
      <c r="M42" s="412"/>
      <c r="N42" s="412" t="str">
        <f>IF(AND('MAPA DE RIESGO'!$I$66="Muy Baja",'MAPA DE RIESGO'!$M$66="Leve"),CONCATENATE("R",'MAPA DE RIESGO'!$B$66),"")</f>
        <v/>
      </c>
      <c r="O42" s="413"/>
      <c r="P42" s="411" t="str">
        <f>IF(AND('MAPA DE RIESGO'!$I$54="Muy Baja",'MAPA DE RIESGO'!$M$54="Menor"),CONCATENATE("R",'MAPA DE RIESGO'!$B$54),"")</f>
        <v/>
      </c>
      <c r="Q42" s="412"/>
      <c r="R42" s="412" t="str">
        <f>IF(AND('MAPA DE RIESGO'!$I$60="Muy Baja",'MAPA DE RIESGO'!$M$60="Menor"),CONCATENATE("R",'MAPA DE RIESGO'!$B$60),"")</f>
        <v/>
      </c>
      <c r="S42" s="412"/>
      <c r="T42" s="412" t="str">
        <f>IF(AND('MAPA DE RIESGO'!$I$66="Muy Baja",'MAPA DE RIESGO'!$M$66="Menor"),CONCATENATE("R",'MAPA DE RIESGO'!$B$66),"")</f>
        <v/>
      </c>
      <c r="U42" s="413"/>
      <c r="V42" s="420" t="str">
        <f>IF(AND('MAPA DE RIESGO'!$I$54="Muy Baja",'MAPA DE RIESGO'!$M$54="Moderado"),CONCATENATE("R",'MAPA DE RIESGO'!$B$54),"")</f>
        <v/>
      </c>
      <c r="W42" s="421"/>
      <c r="X42" s="421" t="str">
        <f>IF(AND('MAPA DE RIESGO'!$I$60="Muy Baja",'MAPA DE RIESGO'!$M$60="Moderado"),CONCATENATE("R",'MAPA DE RIESGO'!$B$60),"")</f>
        <v/>
      </c>
      <c r="Y42" s="421"/>
      <c r="Z42" s="421" t="str">
        <f>IF(AND('MAPA DE RIESGO'!$I$66="Muy Baja",'MAPA DE RIESGO'!$M$66="Moderado"),CONCATENATE("R",'MAPA DE RIESGO'!$B$66),"")</f>
        <v/>
      </c>
      <c r="AA42" s="422"/>
      <c r="AB42" s="438" t="str">
        <f>IF(AND('MAPA DE RIESGO'!$I$54="Muy Baja",'MAPA DE RIESGO'!$M$54="Mayor"),CONCATENATE("R",'MAPA DE RIESGO'!$B$54),"")</f>
        <v/>
      </c>
      <c r="AC42" s="439"/>
      <c r="AD42" s="440" t="str">
        <f>IF(AND('MAPA DE RIESGO'!$I$60="Muy Baja",'MAPA DE RIESGO'!$M$60="Mayor"),CONCATENATE("R",'MAPA DE RIESGO'!$B$60),"")</f>
        <v/>
      </c>
      <c r="AE42" s="440"/>
      <c r="AF42" s="440" t="str">
        <f>IF(AND('MAPA DE RIESGO'!$I$66="Muy Baja",'MAPA DE RIESGO'!$M$66="Mayor"),CONCATENATE("R",'MAPA DE RIESGO'!$B$66),"")</f>
        <v/>
      </c>
      <c r="AG42" s="441"/>
      <c r="AH42" s="429" t="str">
        <f>IF(AND('MAPA DE RIESGO'!$I$54="Muy Baja",'MAPA DE RIESGO'!$M$54="Catastrófico"),CONCATENATE("R",'MAPA DE RIESGO'!$B$54),"")</f>
        <v/>
      </c>
      <c r="AI42" s="430"/>
      <c r="AJ42" s="430" t="str">
        <f>IF(AND('MAPA DE RIESGO'!$I$60="Muy Baja",'MAPA DE RIESGO'!$M$60="Catastrófico"),CONCATENATE("R",'MAPA DE RIESGO'!$B$60),"")</f>
        <v/>
      </c>
      <c r="AK42" s="430"/>
      <c r="AL42" s="430" t="str">
        <f>IF(AND('MAPA DE RIESGO'!$I$66="Muy Baja",'MAPA DE RIESGO'!$M$66="Catastrófico"),CONCATENATE("R",'MAPA DE RIESGO'!$B$66),"")</f>
        <v/>
      </c>
      <c r="AM42" s="431"/>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60"/>
      <c r="C43" s="460"/>
      <c r="D43" s="461"/>
      <c r="E43" s="452"/>
      <c r="F43" s="453"/>
      <c r="G43" s="453"/>
      <c r="H43" s="453"/>
      <c r="I43" s="454"/>
      <c r="J43" s="411"/>
      <c r="K43" s="412"/>
      <c r="L43" s="412"/>
      <c r="M43" s="412"/>
      <c r="N43" s="412"/>
      <c r="O43" s="413"/>
      <c r="P43" s="411"/>
      <c r="Q43" s="412"/>
      <c r="R43" s="412"/>
      <c r="S43" s="412"/>
      <c r="T43" s="412"/>
      <c r="U43" s="413"/>
      <c r="V43" s="420"/>
      <c r="W43" s="421"/>
      <c r="X43" s="421"/>
      <c r="Y43" s="421"/>
      <c r="Z43" s="421"/>
      <c r="AA43" s="422"/>
      <c r="AB43" s="438"/>
      <c r="AC43" s="439"/>
      <c r="AD43" s="440"/>
      <c r="AE43" s="440"/>
      <c r="AF43" s="440"/>
      <c r="AG43" s="441"/>
      <c r="AH43" s="429"/>
      <c r="AI43" s="430"/>
      <c r="AJ43" s="430"/>
      <c r="AK43" s="430"/>
      <c r="AL43" s="430"/>
      <c r="AM43" s="431"/>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60"/>
      <c r="C44" s="460"/>
      <c r="D44" s="461"/>
      <c r="E44" s="452"/>
      <c r="F44" s="453"/>
      <c r="G44" s="453"/>
      <c r="H44" s="453"/>
      <c r="I44" s="454"/>
      <c r="J44" s="411" t="str">
        <f>IF(AND('MAPA DE RIESGO'!$I$72="Muy Baja",'MAPA DE RIESGO'!$M$72="Leve"),CONCATENATE("R",'MAPA DE RIESGO'!$B$72),"")</f>
        <v/>
      </c>
      <c r="K44" s="412"/>
      <c r="L44" s="412" t="str">
        <f>IF(AND('MAPA DE RIESGO'!$I$78="Muy Baja",'MAPA DE RIESGO'!$M$78="Leve"),CONCATENATE("R",'MAPA DE RIESGO'!$B$78),"")</f>
        <v/>
      </c>
      <c r="M44" s="412"/>
      <c r="N44" s="412" t="str">
        <f>IF(AND('MAPA DE RIESGO'!$I$84="Muy Baja",'MAPA DE RIESGO'!$M$84="Leve"),CONCATENATE("R",'MAPA DE RIESGO'!$B$84),"")</f>
        <v/>
      </c>
      <c r="O44" s="413"/>
      <c r="P44" s="411" t="str">
        <f>IF(AND('MAPA DE RIESGO'!$I$72="Muy Baja",'MAPA DE RIESGO'!$M$72="Menor"),CONCATENATE("R",'MAPA DE RIESGO'!$B$72),"")</f>
        <v/>
      </c>
      <c r="Q44" s="412"/>
      <c r="R44" s="412" t="str">
        <f>IF(AND('MAPA DE RIESGO'!$I$78="Muy Baja",'MAPA DE RIESGO'!$M$78="Menor"),CONCATENATE("R",'MAPA DE RIESGO'!$B$78),"")</f>
        <v/>
      </c>
      <c r="S44" s="412"/>
      <c r="T44" s="412" t="str">
        <f>IF(AND('MAPA DE RIESGO'!$I$84="Muy Baja",'MAPA DE RIESGO'!$M$84="Menor"),CONCATENATE("R",'MAPA DE RIESGO'!$B$84),"")</f>
        <v/>
      </c>
      <c r="U44" s="413"/>
      <c r="V44" s="420" t="str">
        <f>IF(AND('MAPA DE RIESGO'!$I$72="Muy Baja",'MAPA DE RIESGO'!$M$72="Moderado"),CONCATENATE("R",'MAPA DE RIESGO'!$B$72),"")</f>
        <v/>
      </c>
      <c r="W44" s="421"/>
      <c r="X44" s="421" t="str">
        <f>IF(AND('MAPA DE RIESGO'!$I$78="Muy Baja",'MAPA DE RIESGO'!$M$78="Moderado"),CONCATENATE("R",'MAPA DE RIESGO'!$B$78),"")</f>
        <v/>
      </c>
      <c r="Y44" s="421"/>
      <c r="Z44" s="421" t="str">
        <f>IF(AND('MAPA DE RIESGO'!$I$84="Muy Baja",'MAPA DE RIESGO'!$M$84="Moderado"),CONCATENATE("R",'MAPA DE RIESGO'!$B$84),"")</f>
        <v/>
      </c>
      <c r="AA44" s="422"/>
      <c r="AB44" s="438" t="str">
        <f>IF(AND('MAPA DE RIESGO'!$I$72="Muy Baja",'MAPA DE RIESGO'!$M$72="Mayor"),CONCATENATE("R",'MAPA DE RIESGO'!$B$72),"")</f>
        <v/>
      </c>
      <c r="AC44" s="439"/>
      <c r="AD44" s="440" t="str">
        <f>IF(AND('MAPA DE RIESGO'!$I$78="Muy Baja",'MAPA DE RIESGO'!$M$78="Mayor"),CONCATENATE("R",'MAPA DE RIESGO'!$B$78),"")</f>
        <v/>
      </c>
      <c r="AE44" s="440"/>
      <c r="AF44" s="440" t="str">
        <f>IF(AND('MAPA DE RIESGO'!$I$84="Muy Baja",'MAPA DE RIESGO'!$M$84="Mayor"),CONCATENATE("R",'MAPA DE RIESGO'!$B$84),"")</f>
        <v/>
      </c>
      <c r="AG44" s="441"/>
      <c r="AH44" s="429" t="str">
        <f>IF(AND('MAPA DE RIESGO'!$I$72="Muy Baja",'MAPA DE RIESGO'!$M$72="Catastrófico"),CONCATENATE("R",'MAPA DE RIESGO'!$B$72),"")</f>
        <v/>
      </c>
      <c r="AI44" s="430"/>
      <c r="AJ44" s="430" t="str">
        <f>IF(AND('MAPA DE RIESGO'!$I$78="Muy Baja",'MAPA DE RIESGO'!$M$78="Catastrófico"),CONCATENATE("R",'MAPA DE RIESGO'!$B$78),"")</f>
        <v/>
      </c>
      <c r="AK44" s="430"/>
      <c r="AL44" s="430" t="str">
        <f>IF(AND('MAPA DE RIESGO'!$I$84="Muy Baja",'MAPA DE RIESGO'!$M$84="Catastrófico"),CONCATENATE("R",'MAPA DE RIESGO'!$B$84),"")</f>
        <v/>
      </c>
      <c r="AM44" s="431"/>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60"/>
      <c r="C45" s="460"/>
      <c r="D45" s="461"/>
      <c r="E45" s="455"/>
      <c r="F45" s="456"/>
      <c r="G45" s="456"/>
      <c r="H45" s="456"/>
      <c r="I45" s="457"/>
      <c r="J45" s="414"/>
      <c r="K45" s="415"/>
      <c r="L45" s="415"/>
      <c r="M45" s="415"/>
      <c r="N45" s="415"/>
      <c r="O45" s="416"/>
      <c r="P45" s="414"/>
      <c r="Q45" s="415"/>
      <c r="R45" s="415"/>
      <c r="S45" s="415"/>
      <c r="T45" s="415"/>
      <c r="U45" s="416"/>
      <c r="V45" s="423"/>
      <c r="W45" s="424"/>
      <c r="X45" s="424"/>
      <c r="Y45" s="424"/>
      <c r="Z45" s="424"/>
      <c r="AA45" s="425"/>
      <c r="AB45" s="442"/>
      <c r="AC45" s="443"/>
      <c r="AD45" s="443"/>
      <c r="AE45" s="443"/>
      <c r="AF45" s="443"/>
      <c r="AG45" s="444"/>
      <c r="AH45" s="432"/>
      <c r="AI45" s="433"/>
      <c r="AJ45" s="433"/>
      <c r="AK45" s="433"/>
      <c r="AL45" s="433"/>
      <c r="AM45" s="434"/>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49" t="s">
        <v>103</v>
      </c>
      <c r="K46" s="450"/>
      <c r="L46" s="450"/>
      <c r="M46" s="450"/>
      <c r="N46" s="450"/>
      <c r="O46" s="451"/>
      <c r="P46" s="449" t="s">
        <v>102</v>
      </c>
      <c r="Q46" s="450"/>
      <c r="R46" s="450"/>
      <c r="S46" s="450"/>
      <c r="T46" s="450"/>
      <c r="U46" s="451"/>
      <c r="V46" s="449" t="s">
        <v>101</v>
      </c>
      <c r="W46" s="450"/>
      <c r="X46" s="450"/>
      <c r="Y46" s="450"/>
      <c r="Z46" s="450"/>
      <c r="AA46" s="451"/>
      <c r="AB46" s="449" t="s">
        <v>100</v>
      </c>
      <c r="AC46" s="459"/>
      <c r="AD46" s="450"/>
      <c r="AE46" s="450"/>
      <c r="AF46" s="450"/>
      <c r="AG46" s="451"/>
      <c r="AH46" s="449" t="s">
        <v>99</v>
      </c>
      <c r="AI46" s="450"/>
      <c r="AJ46" s="450"/>
      <c r="AK46" s="450"/>
      <c r="AL46" s="450"/>
      <c r="AM46" s="451"/>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52"/>
      <c r="K47" s="453"/>
      <c r="L47" s="453"/>
      <c r="M47" s="453"/>
      <c r="N47" s="453"/>
      <c r="O47" s="454"/>
      <c r="P47" s="452"/>
      <c r="Q47" s="453"/>
      <c r="R47" s="453"/>
      <c r="S47" s="453"/>
      <c r="T47" s="453"/>
      <c r="U47" s="454"/>
      <c r="V47" s="452"/>
      <c r="W47" s="453"/>
      <c r="X47" s="453"/>
      <c r="Y47" s="453"/>
      <c r="Z47" s="453"/>
      <c r="AA47" s="454"/>
      <c r="AB47" s="452"/>
      <c r="AC47" s="453"/>
      <c r="AD47" s="453"/>
      <c r="AE47" s="453"/>
      <c r="AF47" s="453"/>
      <c r="AG47" s="454"/>
      <c r="AH47" s="452"/>
      <c r="AI47" s="453"/>
      <c r="AJ47" s="453"/>
      <c r="AK47" s="453"/>
      <c r="AL47" s="453"/>
      <c r="AM47" s="454"/>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52"/>
      <c r="K48" s="453"/>
      <c r="L48" s="453"/>
      <c r="M48" s="453"/>
      <c r="N48" s="453"/>
      <c r="O48" s="454"/>
      <c r="P48" s="452"/>
      <c r="Q48" s="453"/>
      <c r="R48" s="453"/>
      <c r="S48" s="453"/>
      <c r="T48" s="453"/>
      <c r="U48" s="454"/>
      <c r="V48" s="452"/>
      <c r="W48" s="453"/>
      <c r="X48" s="453"/>
      <c r="Y48" s="453"/>
      <c r="Z48" s="453"/>
      <c r="AA48" s="454"/>
      <c r="AB48" s="452"/>
      <c r="AC48" s="453"/>
      <c r="AD48" s="453"/>
      <c r="AE48" s="453"/>
      <c r="AF48" s="453"/>
      <c r="AG48" s="454"/>
      <c r="AH48" s="452"/>
      <c r="AI48" s="453"/>
      <c r="AJ48" s="453"/>
      <c r="AK48" s="453"/>
      <c r="AL48" s="453"/>
      <c r="AM48" s="454"/>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52"/>
      <c r="K49" s="453"/>
      <c r="L49" s="453"/>
      <c r="M49" s="453"/>
      <c r="N49" s="453"/>
      <c r="O49" s="454"/>
      <c r="P49" s="452"/>
      <c r="Q49" s="453"/>
      <c r="R49" s="453"/>
      <c r="S49" s="453"/>
      <c r="T49" s="453"/>
      <c r="U49" s="454"/>
      <c r="V49" s="452"/>
      <c r="W49" s="453"/>
      <c r="X49" s="453"/>
      <c r="Y49" s="453"/>
      <c r="Z49" s="453"/>
      <c r="AA49" s="454"/>
      <c r="AB49" s="452"/>
      <c r="AC49" s="453"/>
      <c r="AD49" s="453"/>
      <c r="AE49" s="453"/>
      <c r="AF49" s="453"/>
      <c r="AG49" s="454"/>
      <c r="AH49" s="452"/>
      <c r="AI49" s="453"/>
      <c r="AJ49" s="453"/>
      <c r="AK49" s="453"/>
      <c r="AL49" s="453"/>
      <c r="AM49" s="454"/>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52"/>
      <c r="K50" s="453"/>
      <c r="L50" s="453"/>
      <c r="M50" s="453"/>
      <c r="N50" s="453"/>
      <c r="O50" s="454"/>
      <c r="P50" s="452"/>
      <c r="Q50" s="453"/>
      <c r="R50" s="453"/>
      <c r="S50" s="453"/>
      <c r="T50" s="453"/>
      <c r="U50" s="454"/>
      <c r="V50" s="452"/>
      <c r="W50" s="453"/>
      <c r="X50" s="453"/>
      <c r="Y50" s="453"/>
      <c r="Z50" s="453"/>
      <c r="AA50" s="454"/>
      <c r="AB50" s="452"/>
      <c r="AC50" s="453"/>
      <c r="AD50" s="453"/>
      <c r="AE50" s="453"/>
      <c r="AF50" s="453"/>
      <c r="AG50" s="454"/>
      <c r="AH50" s="452"/>
      <c r="AI50" s="453"/>
      <c r="AJ50" s="453"/>
      <c r="AK50" s="453"/>
      <c r="AL50" s="453"/>
      <c r="AM50" s="454"/>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55"/>
      <c r="K51" s="456"/>
      <c r="L51" s="456"/>
      <c r="M51" s="456"/>
      <c r="N51" s="456"/>
      <c r="O51" s="457"/>
      <c r="P51" s="455"/>
      <c r="Q51" s="456"/>
      <c r="R51" s="456"/>
      <c r="S51" s="456"/>
      <c r="T51" s="456"/>
      <c r="U51" s="457"/>
      <c r="V51" s="455"/>
      <c r="W51" s="456"/>
      <c r="X51" s="456"/>
      <c r="Y51" s="456"/>
      <c r="Z51" s="456"/>
      <c r="AA51" s="457"/>
      <c r="AB51" s="455"/>
      <c r="AC51" s="456"/>
      <c r="AD51" s="456"/>
      <c r="AE51" s="456"/>
      <c r="AF51" s="456"/>
      <c r="AG51" s="457"/>
      <c r="AH51" s="455"/>
      <c r="AI51" s="456"/>
      <c r="AJ51" s="456"/>
      <c r="AK51" s="456"/>
      <c r="AL51" s="456"/>
      <c r="AM51" s="457"/>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D25" zoomScale="60" zoomScaleNormal="60" zoomScaleSheetLayoutView="70" workbookViewId="0">
      <selection activeCell="AD41" sqref="AD41"/>
    </sheetView>
  </sheetViews>
  <sheetFormatPr baseColWidth="10" defaultRowHeight="15" x14ac:dyDescent="0.25"/>
  <cols>
    <col min="2" max="15" width="5.7109375" customWidth="1" collapsed="1"/>
    <col min="16" max="29" width="10.5703125" customWidth="1" collapsed="1"/>
    <col min="30" max="32" width="11.140625" customWidth="1" collapsed="1"/>
    <col min="33"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410" t="s">
        <v>141</v>
      </c>
      <c r="C2" s="410"/>
      <c r="D2" s="410"/>
      <c r="E2" s="410"/>
      <c r="F2" s="410"/>
      <c r="G2" s="410"/>
      <c r="H2" s="410"/>
      <c r="I2" s="410"/>
      <c r="J2" s="448" t="s">
        <v>2</v>
      </c>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410"/>
      <c r="C3" s="410"/>
      <c r="D3" s="410"/>
      <c r="E3" s="410"/>
      <c r="F3" s="410"/>
      <c r="G3" s="410"/>
      <c r="H3" s="410"/>
      <c r="I3" s="410"/>
      <c r="J3" s="448"/>
      <c r="K3" s="448"/>
      <c r="L3" s="448"/>
      <c r="M3" s="448"/>
      <c r="N3" s="448"/>
      <c r="O3" s="448"/>
      <c r="P3" s="448"/>
      <c r="Q3" s="448"/>
      <c r="R3" s="448"/>
      <c r="S3" s="448"/>
      <c r="T3" s="448"/>
      <c r="U3" s="448"/>
      <c r="V3" s="448"/>
      <c r="W3" s="448"/>
      <c r="X3" s="448"/>
      <c r="Y3" s="448"/>
      <c r="Z3" s="448"/>
      <c r="AA3" s="448"/>
      <c r="AB3" s="448"/>
      <c r="AC3" s="448"/>
      <c r="AD3" s="448"/>
      <c r="AE3" s="448"/>
      <c r="AF3" s="448"/>
      <c r="AG3" s="448"/>
      <c r="AH3" s="448"/>
      <c r="AI3" s="448"/>
      <c r="AJ3" s="448"/>
      <c r="AK3" s="448"/>
      <c r="AL3" s="448"/>
      <c r="AM3" s="448"/>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410"/>
      <c r="C4" s="410"/>
      <c r="D4" s="410"/>
      <c r="E4" s="410"/>
      <c r="F4" s="410"/>
      <c r="G4" s="410"/>
      <c r="H4" s="410"/>
      <c r="I4" s="410"/>
      <c r="J4" s="448"/>
      <c r="K4" s="448"/>
      <c r="L4" s="448"/>
      <c r="M4" s="448"/>
      <c r="N4" s="448"/>
      <c r="O4" s="448"/>
      <c r="P4" s="448"/>
      <c r="Q4" s="448"/>
      <c r="R4" s="448"/>
      <c r="S4" s="448"/>
      <c r="T4" s="448"/>
      <c r="U4" s="448"/>
      <c r="V4" s="448"/>
      <c r="W4" s="448"/>
      <c r="X4" s="448"/>
      <c r="Y4" s="448"/>
      <c r="Z4" s="448"/>
      <c r="AA4" s="448"/>
      <c r="AB4" s="448"/>
      <c r="AC4" s="448"/>
      <c r="AD4" s="448"/>
      <c r="AE4" s="448"/>
      <c r="AF4" s="448"/>
      <c r="AG4" s="448"/>
      <c r="AH4" s="448"/>
      <c r="AI4" s="448"/>
      <c r="AJ4" s="448"/>
      <c r="AK4" s="448"/>
      <c r="AL4" s="448"/>
      <c r="AM4" s="448"/>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60" t="s">
        <v>4</v>
      </c>
      <c r="C6" s="460"/>
      <c r="D6" s="461"/>
      <c r="E6" s="498" t="s">
        <v>107</v>
      </c>
      <c r="F6" s="499"/>
      <c r="G6" s="499"/>
      <c r="H6" s="499"/>
      <c r="I6" s="500"/>
      <c r="J6" s="17" t="str">
        <f>IF(AND('MAPA DE RIESGO'!$Z$16="Muy Alta",'MAPA DE RIESGO'!$AB$16="Leve"),CONCATENATE("R1C",'MAPA DE RIESGO'!$P$16),"")</f>
        <v/>
      </c>
      <c r="K6" s="18" t="str">
        <f>IF(AND('MAPA DE RIESGO'!$Z$19="Muy Alta",'MAPA DE RIESGO'!$AB$19="Leve"),CONCATENATE("R1C",'MAPA DE RIESGO'!$P$19),"")</f>
        <v/>
      </c>
      <c r="L6" s="18" t="str">
        <f>IF(AND('MAPA DE RIESGO'!$Z$20="Muy Alta",'MAPA DE RIESGO'!$AB$20="Leve"),CONCATENATE("R1C",'MAPA DE RIESGO'!$P$20),"")</f>
        <v/>
      </c>
      <c r="M6" s="18" t="str">
        <f>IF(AND('MAPA DE RIESGO'!$Z$21="Muy Alta",'MAPA DE RIESGO'!$AB$21="Leve"),CONCATENATE("R1C",'MAPA DE RIESGO'!$P$21),"")</f>
        <v/>
      </c>
      <c r="N6" s="18" t="str">
        <f>IF(AND('MAPA DE RIESGO'!$Z$22="Muy Alta",'MAPA DE RIESGO'!$AB$22="Leve"),CONCATENATE("R1C",'MAPA DE RIESGO'!$P$22),"")</f>
        <v/>
      </c>
      <c r="O6" s="19" t="str">
        <f>IF(AND('MAPA DE RIESGO'!$Z$23="Muy Alta",'MAPA DE RIESGO'!$AB$23="Leve"),CONCATENATE("R1C",'MAPA DE RIESGO'!$P$23),"")</f>
        <v/>
      </c>
      <c r="P6" s="17" t="str">
        <f>IF(AND('MAPA DE RIESGO'!$Z$16="Muy Alta",'MAPA DE RIESGO'!$AB$16="Menor"),CONCATENATE("R1C",'MAPA DE RIESGO'!$P$16),"")</f>
        <v/>
      </c>
      <c r="Q6" s="18" t="str">
        <f>IF(AND('MAPA DE RIESGO'!$Z$19="Muy Alta",'MAPA DE RIESGO'!$AB$19="Menor"),CONCATENATE("R1C",'MAPA DE RIESGO'!$P$19),"")</f>
        <v/>
      </c>
      <c r="R6" s="18" t="str">
        <f>IF(AND('MAPA DE RIESGO'!$Z$20="Muy Alta",'MAPA DE RIESGO'!$AB$20="Menor"),CONCATENATE("R1C",'MAPA DE RIESGO'!$P$20),"")</f>
        <v/>
      </c>
      <c r="S6" s="18" t="str">
        <f>IF(AND('MAPA DE RIESGO'!$Z$21="Muy Alta",'MAPA DE RIESGO'!$AB$21="Menor"),CONCATENATE("R1C",'MAPA DE RIESGO'!$P$21),"")</f>
        <v/>
      </c>
      <c r="T6" s="18" t="str">
        <f>IF(AND('MAPA DE RIESGO'!$Z$22="Muy Alta",'MAPA DE RIESGO'!$AB$22="Menor"),CONCATENATE("R1C",'MAPA DE RIESGO'!$P$22),"")</f>
        <v/>
      </c>
      <c r="U6" s="19" t="str">
        <f>IF(AND('MAPA DE RIESGO'!$Z$23="Muy Alta",'MAPA DE RIESGO'!$AB$23="Menor"),CONCATENATE("R1C",'MAPA DE RIESGO'!$P$23),"")</f>
        <v/>
      </c>
      <c r="V6" s="17" t="str">
        <f>IF(AND('MAPA DE RIESGO'!$Z$16="Muy Alta",'MAPA DE RIESGO'!$AB$16="Moderado"),CONCATENATE("R1C",'MAPA DE RIESGO'!$P$16),"")</f>
        <v/>
      </c>
      <c r="W6" s="18" t="str">
        <f>IF(AND('MAPA DE RIESGO'!$Z$19="Muy Alta",'MAPA DE RIESGO'!$AB$19="Moderado"),CONCATENATE("R1C",'MAPA DE RIESGO'!$P$19),"")</f>
        <v/>
      </c>
      <c r="X6" s="18" t="str">
        <f>IF(AND('MAPA DE RIESGO'!$Z$20="Muy Alta",'MAPA DE RIESGO'!$AB$20="Moderado"),CONCATENATE("R1C",'MAPA DE RIESGO'!$P$20),"")</f>
        <v/>
      </c>
      <c r="Y6" s="18" t="str">
        <f>IF(AND('MAPA DE RIESGO'!$Z$21="Muy Alta",'MAPA DE RIESGO'!$AB$21="Moderado"),CONCATENATE("R1C",'MAPA DE RIESGO'!$P$21),"")</f>
        <v/>
      </c>
      <c r="Z6" s="18" t="str">
        <f>IF(AND('MAPA DE RIESGO'!$Z$22="Muy Alta",'MAPA DE RIESGO'!$AB$22="Moderado"),CONCATENATE("R1C",'MAPA DE RIESGO'!$P$22),"")</f>
        <v/>
      </c>
      <c r="AA6" s="19" t="str">
        <f>IF(AND('MAPA DE RIESGO'!$Z$23="Muy Alta",'MAPA DE RIESGO'!$AB$23="Moderado"),CONCATENATE("R1C",'MAPA DE RIESGO'!$P$23),"")</f>
        <v/>
      </c>
      <c r="AB6" s="17" t="str">
        <f>IF(AND('MAPA DE RIESGO'!$Z$16="Muy Alta",'MAPA DE RIESGO'!$AB$16="Mayor"),CONCATENATE("R1C",'MAPA DE RIESGO'!$P$16),"")</f>
        <v/>
      </c>
      <c r="AC6" s="18" t="str">
        <f>IF(AND('MAPA DE RIESGO'!$Z$19="Muy Alta",'MAPA DE RIESGO'!$AB$19="Mayor"),CONCATENATE("R1C",'MAPA DE RIESGO'!$P$19),"")</f>
        <v/>
      </c>
      <c r="AD6" s="18" t="str">
        <f>IF(AND('MAPA DE RIESGO'!$Z$20="Muy Alta",'MAPA DE RIESGO'!$AB$20="Mayor"),CONCATENATE("R1C",'MAPA DE RIESGO'!$P$20),"")</f>
        <v/>
      </c>
      <c r="AE6" s="18" t="str">
        <f>IF(AND('MAPA DE RIESGO'!$Z$21="Muy Alta",'MAPA DE RIESGO'!$AB$21="Mayor"),CONCATENATE("R1C",'MAPA DE RIESGO'!$P$21),"")</f>
        <v/>
      </c>
      <c r="AF6" s="18" t="str">
        <f>IF(AND('MAPA DE RIESGO'!$Z$22="Muy Alta",'MAPA DE RIESGO'!$AB$22="Mayor"),CONCATENATE("R1C",'MAPA DE RIESGO'!$P$22),"")</f>
        <v/>
      </c>
      <c r="AG6" s="19" t="str">
        <f>IF(AND('MAPA DE RIESGO'!$Z$23="Muy Alta",'MAPA DE RIESGO'!$AB$23="Mayor"),CONCATENATE("R1C",'MAPA DE RIESGO'!$P$23),"")</f>
        <v/>
      </c>
      <c r="AH6" s="20" t="str">
        <f>IF(AND('MAPA DE RIESGO'!$Z$16="Muy Alta",'MAPA DE RIESGO'!$AB$16="Catastrófico"),CONCATENATE("R1C",'MAPA DE RIESGO'!$P$16),"")</f>
        <v/>
      </c>
      <c r="AI6" s="21" t="str">
        <f>IF(AND('MAPA DE RIESGO'!$Z$19="Muy Alta",'MAPA DE RIESGO'!$AB$19="Catastrófico"),CONCATENATE("R1C",'MAPA DE RIESGO'!$P$19),"")</f>
        <v/>
      </c>
      <c r="AJ6" s="21" t="str">
        <f>IF(AND('MAPA DE RIESGO'!$Z$20="Muy Alta",'MAPA DE RIESGO'!$AB$20="Catastrófico"),CONCATENATE("R1C",'MAPA DE RIESGO'!$P$20),"")</f>
        <v/>
      </c>
      <c r="AK6" s="21" t="str">
        <f>IF(AND('MAPA DE RIESGO'!$Z$21="Muy Alta",'MAPA DE RIESGO'!$AB$21="Catastrófico"),CONCATENATE("R1C",'MAPA DE RIESGO'!$P$21),"")</f>
        <v/>
      </c>
      <c r="AL6" s="21" t="str">
        <f>IF(AND('MAPA DE RIESGO'!$Z$22="Muy Alta",'MAPA DE RIESGO'!$AB$22="Catastrófico"),CONCATENATE("R1C",'MAPA DE RIESGO'!$P$22),"")</f>
        <v/>
      </c>
      <c r="AM6" s="22" t="str">
        <f>IF(AND('MAPA DE RIESGO'!$Z$23="Muy Alta",'MAPA DE RIESGO'!$AB$23="Catastrófico"),CONCATENATE("R1C",'MAPA DE RIESGO'!$P$23),"")</f>
        <v/>
      </c>
      <c r="AN6" s="55"/>
      <c r="AO6" s="519" t="s">
        <v>71</v>
      </c>
      <c r="AP6" s="520"/>
      <c r="AQ6" s="520"/>
      <c r="AR6" s="520"/>
      <c r="AS6" s="520"/>
      <c r="AT6" s="521"/>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60"/>
      <c r="C7" s="460"/>
      <c r="D7" s="461"/>
      <c r="E7" s="501"/>
      <c r="F7" s="502"/>
      <c r="G7" s="502"/>
      <c r="H7" s="502"/>
      <c r="I7" s="503"/>
      <c r="J7" s="23" t="str">
        <f>IF(AND('MAPA DE RIESGO'!$Z$24="Muy Alta",'MAPA DE RIESGO'!$AB$24="Leve"),CONCATENATE("R2C",'MAPA DE RIESGO'!$P$24),"")</f>
        <v/>
      </c>
      <c r="K7" s="24" t="str">
        <f>IF(AND('MAPA DE RIESGO'!$Z$25="Muy Alta",'MAPA DE RIESGO'!$AB$25="Leve"),CONCATENATE("R2C",'MAPA DE RIESGO'!$P$25),"")</f>
        <v/>
      </c>
      <c r="L7" s="24" t="str">
        <f>IF(AND('MAPA DE RIESGO'!$Z$26="Muy Alta",'MAPA DE RIESGO'!$AB$26="Leve"),CONCATENATE("R2C",'MAPA DE RIESGO'!$P$26),"")</f>
        <v/>
      </c>
      <c r="M7" s="24" t="str">
        <f>IF(AND('MAPA DE RIESGO'!$Z$27="Muy Alta",'MAPA DE RIESGO'!$AB$27="Leve"),CONCATENATE("R2C",'MAPA DE RIESGO'!$P$27),"")</f>
        <v/>
      </c>
      <c r="N7" s="24" t="str">
        <f>IF(AND('MAPA DE RIESGO'!$Z$28="Muy Alta",'MAPA DE RIESGO'!$AB$28="Leve"),CONCATENATE("R2C",'MAPA DE RIESGO'!$P$28),"")</f>
        <v/>
      </c>
      <c r="O7" s="25" t="str">
        <f>IF(AND('MAPA DE RIESGO'!$Z$29="Muy Alta",'MAPA DE RIESGO'!$AB$29="Leve"),CONCATENATE("R2C",'MAPA DE RIESGO'!$P$29),"")</f>
        <v/>
      </c>
      <c r="P7" s="23" t="str">
        <f>IF(AND('MAPA DE RIESGO'!$Z$24="Muy Alta",'MAPA DE RIESGO'!$AB$24="Menor"),CONCATENATE("R2C",'MAPA DE RIESGO'!$P$24),"")</f>
        <v/>
      </c>
      <c r="Q7" s="24" t="str">
        <f>IF(AND('MAPA DE RIESGO'!$Z$25="Muy Alta",'MAPA DE RIESGO'!$AB$25="Menor"),CONCATENATE("R2C",'MAPA DE RIESGO'!$P$25),"")</f>
        <v/>
      </c>
      <c r="R7" s="24" t="str">
        <f>IF(AND('MAPA DE RIESGO'!$Z$26="Muy Alta",'MAPA DE RIESGO'!$AB$26="Menor"),CONCATENATE("R2C",'MAPA DE RIESGO'!$P$26),"")</f>
        <v/>
      </c>
      <c r="S7" s="24" t="str">
        <f>IF(AND('MAPA DE RIESGO'!$Z$27="Muy Alta",'MAPA DE RIESGO'!$AB$27="Menor"),CONCATENATE("R2C",'MAPA DE RIESGO'!$P$27),"")</f>
        <v/>
      </c>
      <c r="T7" s="24" t="str">
        <f>IF(AND('MAPA DE RIESGO'!$Z$28="Muy Alta",'MAPA DE RIESGO'!$AB$28="Menor"),CONCATENATE("R2C",'MAPA DE RIESGO'!$P$28),"")</f>
        <v/>
      </c>
      <c r="U7" s="25" t="str">
        <f>IF(AND('MAPA DE RIESGO'!$Z$29="Muy Alta",'MAPA DE RIESGO'!$AB$29="Menor"),CONCATENATE("R2C",'MAPA DE RIESGO'!$P$29),"")</f>
        <v/>
      </c>
      <c r="V7" s="23" t="str">
        <f>IF(AND('MAPA DE RIESGO'!$Z$24="Muy Alta",'MAPA DE RIESGO'!$AB$24="Moderado"),CONCATENATE("R2C",'MAPA DE RIESGO'!$P$24),"")</f>
        <v/>
      </c>
      <c r="W7" s="24" t="str">
        <f>IF(AND('MAPA DE RIESGO'!$Z$25="Muy Alta",'MAPA DE RIESGO'!$AB$25="Moderado"),CONCATENATE("R2C",'MAPA DE RIESGO'!$P$25),"")</f>
        <v/>
      </c>
      <c r="X7" s="24" t="str">
        <f>IF(AND('MAPA DE RIESGO'!$Z$26="Muy Alta",'MAPA DE RIESGO'!$AB$26="Moderado"),CONCATENATE("R2C",'MAPA DE RIESGO'!$P$26),"")</f>
        <v/>
      </c>
      <c r="Y7" s="24" t="str">
        <f>IF(AND('MAPA DE RIESGO'!$Z$27="Muy Alta",'MAPA DE RIESGO'!$AB$27="Moderado"),CONCATENATE("R2C",'MAPA DE RIESGO'!$P$27),"")</f>
        <v/>
      </c>
      <c r="Z7" s="24" t="str">
        <f>IF(AND('MAPA DE RIESGO'!$Z$28="Muy Alta",'MAPA DE RIESGO'!$AB$28="Moderado"),CONCATENATE("R2C",'MAPA DE RIESGO'!$P$28),"")</f>
        <v/>
      </c>
      <c r="AA7" s="25" t="str">
        <f>IF(AND('MAPA DE RIESGO'!$Z$29="Muy Alta",'MAPA DE RIESGO'!$AB$29="Moderado"),CONCATENATE("R2C",'MAPA DE RIESGO'!$P$29),"")</f>
        <v/>
      </c>
      <c r="AB7" s="23" t="str">
        <f>IF(AND('MAPA DE RIESGO'!$Z$24="Muy Alta",'MAPA DE RIESGO'!$AB$24="Mayor"),CONCATENATE("R2C",'MAPA DE RIESGO'!$P$24),"")</f>
        <v/>
      </c>
      <c r="AC7" s="24" t="str">
        <f>IF(AND('MAPA DE RIESGO'!$Z$25="Muy Alta",'MAPA DE RIESGO'!$AB$25="Mayor"),CONCATENATE("R2C",'MAPA DE RIESGO'!$P$25),"")</f>
        <v/>
      </c>
      <c r="AD7" s="24" t="str">
        <f>IF(AND('MAPA DE RIESGO'!$Z$26="Muy Alta",'MAPA DE RIESGO'!$AB$26="Mayor"),CONCATENATE("R2C",'MAPA DE RIESGO'!$P$26),"")</f>
        <v/>
      </c>
      <c r="AE7" s="24" t="str">
        <f>IF(AND('MAPA DE RIESGO'!$Z$27="Muy Alta",'MAPA DE RIESGO'!$AB$27="Mayor"),CONCATENATE("R2C",'MAPA DE RIESGO'!$P$27),"")</f>
        <v/>
      </c>
      <c r="AF7" s="24" t="str">
        <f>IF(AND('MAPA DE RIESGO'!$Z$28="Muy Alta",'MAPA DE RIESGO'!$AB$28="Mayor"),CONCATENATE("R2C",'MAPA DE RIESGO'!$P$28),"")</f>
        <v/>
      </c>
      <c r="AG7" s="25" t="str">
        <f>IF(AND('MAPA DE RIESGO'!$Z$29="Muy Alta",'MAPA DE RIESGO'!$AB$29="Mayor"),CONCATENATE("R2C",'MAPA DE RIESGO'!$P$29),"")</f>
        <v/>
      </c>
      <c r="AH7" s="26" t="str">
        <f>IF(AND('MAPA DE RIESGO'!$Z$24="Muy Alta",'MAPA DE RIESGO'!$AB$24="Catastrófico"),CONCATENATE("R2C",'MAPA DE RIESGO'!$P$24),"")</f>
        <v/>
      </c>
      <c r="AI7" s="27" t="str">
        <f>IF(AND('MAPA DE RIESGO'!$Z$25="Muy Alta",'MAPA DE RIESGO'!$AB$25="Catastrófico"),CONCATENATE("R2C",'MAPA DE RIESGO'!$P$25),"")</f>
        <v/>
      </c>
      <c r="AJ7" s="27" t="str">
        <f>IF(AND('MAPA DE RIESGO'!$Z$26="Muy Alta",'MAPA DE RIESGO'!$AB$26="Catastrófico"),CONCATENATE("R2C",'MAPA DE RIESGO'!$P$26),"")</f>
        <v/>
      </c>
      <c r="AK7" s="27" t="str">
        <f>IF(AND('MAPA DE RIESGO'!$Z$27="Muy Alta",'MAPA DE RIESGO'!$AB$27="Catastrófico"),CONCATENATE("R2C",'MAPA DE RIESGO'!$P$27),"")</f>
        <v/>
      </c>
      <c r="AL7" s="27" t="str">
        <f>IF(AND('MAPA DE RIESGO'!$Z$28="Muy Alta",'MAPA DE RIESGO'!$AB$28="Catastrófico"),CONCATENATE("R2C",'MAPA DE RIESGO'!$P$28),"")</f>
        <v/>
      </c>
      <c r="AM7" s="28" t="str">
        <f>IF(AND('MAPA DE RIESGO'!$Z$29="Muy Alta",'MAPA DE RIESGO'!$AB$29="Catastrófico"),CONCATENATE("R2C",'MAPA DE RIESGO'!$P$29),"")</f>
        <v/>
      </c>
      <c r="AN7" s="55"/>
      <c r="AO7" s="522"/>
      <c r="AP7" s="523"/>
      <c r="AQ7" s="523"/>
      <c r="AR7" s="523"/>
      <c r="AS7" s="523"/>
      <c r="AT7" s="524"/>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60"/>
      <c r="C8" s="460"/>
      <c r="D8" s="461"/>
      <c r="E8" s="501"/>
      <c r="F8" s="502"/>
      <c r="G8" s="502"/>
      <c r="H8" s="502"/>
      <c r="I8" s="503"/>
      <c r="J8" s="23" t="str">
        <f>IF(AND('MAPA DE RIESGO'!$Z$30="Muy Alta",'MAPA DE RIESGO'!$AB$30="Leve"),CONCATENATE("R3C",'MAPA DE RIESGO'!$P$30),"")</f>
        <v/>
      </c>
      <c r="K8" s="24" t="str">
        <f>IF(AND('MAPA DE RIESGO'!$Z$31="Muy Alta",'MAPA DE RIESGO'!$AB$31="Leve"),CONCATENATE("R3C",'MAPA DE RIESGO'!$P$31),"")</f>
        <v/>
      </c>
      <c r="L8" s="24" t="str">
        <f>IF(AND('MAPA DE RIESGO'!$Z$32="Muy Alta",'MAPA DE RIESGO'!$AB$32="Leve"),CONCATENATE("R3C",'MAPA DE RIESGO'!$P$32),"")</f>
        <v/>
      </c>
      <c r="M8" s="24" t="str">
        <f>IF(AND('MAPA DE RIESGO'!$Z$33="Muy Alta",'MAPA DE RIESGO'!$AB$33="Leve"),CONCATENATE("R3C",'MAPA DE RIESGO'!$P$33),"")</f>
        <v/>
      </c>
      <c r="N8" s="24" t="str">
        <f>IF(AND('MAPA DE RIESGO'!$Z$34="Muy Alta",'MAPA DE RIESGO'!$AB$34="Leve"),CONCATENATE("R3C",'MAPA DE RIESGO'!$P$34),"")</f>
        <v/>
      </c>
      <c r="O8" s="25" t="str">
        <f>IF(AND('MAPA DE RIESGO'!$Z$35="Muy Alta",'MAPA DE RIESGO'!$AB$35="Leve"),CONCATENATE("R3C",'MAPA DE RIESGO'!$P$35),"")</f>
        <v/>
      </c>
      <c r="P8" s="23" t="str">
        <f>IF(AND('MAPA DE RIESGO'!$Z$30="Muy Alta",'MAPA DE RIESGO'!$AB$30="Menor"),CONCATENATE("R3C",'MAPA DE RIESGO'!$P$30),"")</f>
        <v/>
      </c>
      <c r="Q8" s="24" t="str">
        <f>IF(AND('MAPA DE RIESGO'!$Z$31="Muy Alta",'MAPA DE RIESGO'!$AB$31="Menor"),CONCATENATE("R3C",'MAPA DE RIESGO'!$P$31),"")</f>
        <v/>
      </c>
      <c r="R8" s="24" t="str">
        <f>IF(AND('MAPA DE RIESGO'!$Z$32="Muy Alta",'MAPA DE RIESGO'!$AB$32="Menor"),CONCATENATE("R3C",'MAPA DE RIESGO'!$P$32),"")</f>
        <v/>
      </c>
      <c r="S8" s="24" t="str">
        <f>IF(AND('MAPA DE RIESGO'!$Z$33="Muy Alta",'MAPA DE RIESGO'!$AB$33="Menor"),CONCATENATE("R3C",'MAPA DE RIESGO'!$P$33),"")</f>
        <v/>
      </c>
      <c r="T8" s="24" t="str">
        <f>IF(AND('MAPA DE RIESGO'!$Z$34="Muy Alta",'MAPA DE RIESGO'!$AB$34="Menor"),CONCATENATE("R3C",'MAPA DE RIESGO'!$P$34),"")</f>
        <v/>
      </c>
      <c r="U8" s="25" t="str">
        <f>IF(AND('MAPA DE RIESGO'!$Z$35="Muy Alta",'MAPA DE RIESGO'!$AB$35="Menor"),CONCATENATE("R3C",'MAPA DE RIESGO'!$P$35),"")</f>
        <v/>
      </c>
      <c r="V8" s="23" t="str">
        <f>IF(AND('MAPA DE RIESGO'!$Z$30="Muy Alta",'MAPA DE RIESGO'!$AB$30="Moderado"),CONCATENATE("R3C",'MAPA DE RIESGO'!$P$30),"")</f>
        <v/>
      </c>
      <c r="W8" s="24" t="str">
        <f>IF(AND('MAPA DE RIESGO'!$Z$31="Muy Alta",'MAPA DE RIESGO'!$AB$31="Moderado"),CONCATENATE("R3C",'MAPA DE RIESGO'!$P$31),"")</f>
        <v/>
      </c>
      <c r="X8" s="24" t="str">
        <f>IF(AND('MAPA DE RIESGO'!$Z$32="Muy Alta",'MAPA DE RIESGO'!$AB$32="Moderado"),CONCATENATE("R3C",'MAPA DE RIESGO'!$P$32),"")</f>
        <v/>
      </c>
      <c r="Y8" s="24" t="str">
        <f>IF(AND('MAPA DE RIESGO'!$Z$33="Muy Alta",'MAPA DE RIESGO'!$AB$33="Moderado"),CONCATENATE("R3C",'MAPA DE RIESGO'!$P$33),"")</f>
        <v/>
      </c>
      <c r="Z8" s="24" t="str">
        <f>IF(AND('MAPA DE RIESGO'!$Z$34="Muy Alta",'MAPA DE RIESGO'!$AB$34="Moderado"),CONCATENATE("R3C",'MAPA DE RIESGO'!$P$34),"")</f>
        <v/>
      </c>
      <c r="AA8" s="25" t="str">
        <f>IF(AND('MAPA DE RIESGO'!$Z$35="Muy Alta",'MAPA DE RIESGO'!$AB$35="Moderado"),CONCATENATE("R3C",'MAPA DE RIESGO'!$P$35),"")</f>
        <v/>
      </c>
      <c r="AB8" s="23" t="str">
        <f>IF(AND('MAPA DE RIESGO'!$Z$30="Muy Alta",'MAPA DE RIESGO'!$AB$30="Mayor"),CONCATENATE("R3C",'MAPA DE RIESGO'!$P$30),"")</f>
        <v/>
      </c>
      <c r="AC8" s="24" t="str">
        <f>IF(AND('MAPA DE RIESGO'!$Z$31="Muy Alta",'MAPA DE RIESGO'!$AB$31="Mayor"),CONCATENATE("R3C",'MAPA DE RIESGO'!$P$31),"")</f>
        <v/>
      </c>
      <c r="AD8" s="24" t="str">
        <f>IF(AND('MAPA DE RIESGO'!$Z$32="Muy Alta",'MAPA DE RIESGO'!$AB$32="Mayor"),CONCATENATE("R3C",'MAPA DE RIESGO'!$P$32),"")</f>
        <v/>
      </c>
      <c r="AE8" s="24" t="str">
        <f>IF(AND('MAPA DE RIESGO'!$Z$33="Muy Alta",'MAPA DE RIESGO'!$AB$33="Mayor"),CONCATENATE("R3C",'MAPA DE RIESGO'!$P$33),"")</f>
        <v/>
      </c>
      <c r="AF8" s="24" t="str">
        <f>IF(AND('MAPA DE RIESGO'!$Z$34="Muy Alta",'MAPA DE RIESGO'!$AB$34="Mayor"),CONCATENATE("R3C",'MAPA DE RIESGO'!$P$34),"")</f>
        <v/>
      </c>
      <c r="AG8" s="25" t="str">
        <f>IF(AND('MAPA DE RIESGO'!$Z$35="Muy Alta",'MAPA DE RIESGO'!$AB$35="Mayor"),CONCATENATE("R3C",'MAPA DE RIESGO'!$P$35),"")</f>
        <v/>
      </c>
      <c r="AH8" s="26" t="str">
        <f>IF(AND('MAPA DE RIESGO'!$Z$30="Muy Alta",'MAPA DE RIESGO'!$AB$30="Catastrófico"),CONCATENATE("R3C",'MAPA DE RIESGO'!$P$30),"")</f>
        <v/>
      </c>
      <c r="AI8" s="27" t="str">
        <f>IF(AND('MAPA DE RIESGO'!$Z$31="Muy Alta",'MAPA DE RIESGO'!$AB$31="Catastrófico"),CONCATENATE("R3C",'MAPA DE RIESGO'!$P$31),"")</f>
        <v/>
      </c>
      <c r="AJ8" s="27" t="str">
        <f>IF(AND('MAPA DE RIESGO'!$Z$32="Muy Alta",'MAPA DE RIESGO'!$AB$32="Catastrófico"),CONCATENATE("R3C",'MAPA DE RIESGO'!$P$32),"")</f>
        <v/>
      </c>
      <c r="AK8" s="27" t="str">
        <f>IF(AND('MAPA DE RIESGO'!$Z$33="Muy Alta",'MAPA DE RIESGO'!$AB$33="Catastrófico"),CONCATENATE("R3C",'MAPA DE RIESGO'!$P$33),"")</f>
        <v/>
      </c>
      <c r="AL8" s="27" t="str">
        <f>IF(AND('MAPA DE RIESGO'!$Z$34="Muy Alta",'MAPA DE RIESGO'!$AB$34="Catastrófico"),CONCATENATE("R3C",'MAPA DE RIESGO'!$P$34),"")</f>
        <v/>
      </c>
      <c r="AM8" s="28" t="str">
        <f>IF(AND('MAPA DE RIESGO'!$Z$35="Muy Alta",'MAPA DE RIESGO'!$AB$35="Catastrófico"),CONCATENATE("R3C",'MAPA DE RIESGO'!$P$35),"")</f>
        <v/>
      </c>
      <c r="AN8" s="55"/>
      <c r="AO8" s="522"/>
      <c r="AP8" s="523"/>
      <c r="AQ8" s="523"/>
      <c r="AR8" s="523"/>
      <c r="AS8" s="523"/>
      <c r="AT8" s="524"/>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60"/>
      <c r="C9" s="460"/>
      <c r="D9" s="461"/>
      <c r="E9" s="501"/>
      <c r="F9" s="502"/>
      <c r="G9" s="502"/>
      <c r="H9" s="502"/>
      <c r="I9" s="503"/>
      <c r="J9" s="23" t="str">
        <f>IF(AND('MAPA DE RIESGO'!$Z$36="Muy Alta",'MAPA DE RIESGO'!$AB$36="Leve"),CONCATENATE("R4C",'MAPA DE RIESGO'!$P$36),"")</f>
        <v/>
      </c>
      <c r="K9" s="24" t="str">
        <f>IF(AND('MAPA DE RIESGO'!$Z$37="Muy Alta",'MAPA DE RIESGO'!$AB$37="Leve"),CONCATENATE("R4C",'MAPA DE RIESGO'!$P$37),"")</f>
        <v/>
      </c>
      <c r="L9" s="29" t="str">
        <f>IF(AND('MAPA DE RIESGO'!$Z$38="Muy Alta",'MAPA DE RIESGO'!$AB$38="Leve"),CONCATENATE("R4C",'MAPA DE RIESGO'!$P$38),"")</f>
        <v/>
      </c>
      <c r="M9" s="29" t="str">
        <f>IF(AND('MAPA DE RIESGO'!$Z$39="Muy Alta",'MAPA DE RIESGO'!$AB$39="Leve"),CONCATENATE("R4C",'MAPA DE RIESGO'!$P$39),"")</f>
        <v/>
      </c>
      <c r="N9" s="29" t="str">
        <f>IF(AND('MAPA DE RIESGO'!$Z$40="Muy Alta",'MAPA DE RIESGO'!$AB$40="Leve"),CONCATENATE("R4C",'MAPA DE RIESGO'!$P$40),"")</f>
        <v/>
      </c>
      <c r="O9" s="25" t="str">
        <f>IF(AND('MAPA DE RIESGO'!$Z$41="Muy Alta",'MAPA DE RIESGO'!$AB$41="Leve"),CONCATENATE("R4C",'MAPA DE RIESGO'!$P$41),"")</f>
        <v/>
      </c>
      <c r="P9" s="23" t="str">
        <f>IF(AND('MAPA DE RIESGO'!$Z$36="Muy Alta",'MAPA DE RIESGO'!$AB$36="Menor"),CONCATENATE("R4C",'MAPA DE RIESGO'!$P$36),"")</f>
        <v/>
      </c>
      <c r="Q9" s="24" t="str">
        <f>IF(AND('MAPA DE RIESGO'!$Z$37="Muy Alta",'MAPA DE RIESGO'!$AB$37="Menor"),CONCATENATE("R4C",'MAPA DE RIESGO'!$P$37),"")</f>
        <v/>
      </c>
      <c r="R9" s="29" t="str">
        <f>IF(AND('MAPA DE RIESGO'!$Z$38="Muy Alta",'MAPA DE RIESGO'!$AB$38="Menor"),CONCATENATE("R4C",'MAPA DE RIESGO'!$P$38),"")</f>
        <v/>
      </c>
      <c r="S9" s="29" t="str">
        <f>IF(AND('MAPA DE RIESGO'!$Z$39="Muy Alta",'MAPA DE RIESGO'!$AB$39="Menor"),CONCATENATE("R4C",'MAPA DE RIESGO'!$P$39),"")</f>
        <v/>
      </c>
      <c r="T9" s="29" t="str">
        <f>IF(AND('MAPA DE RIESGO'!$Z$40="Muy Alta",'MAPA DE RIESGO'!$AB$40="Menor"),CONCATENATE("R4C",'MAPA DE RIESGO'!$P$40),"")</f>
        <v/>
      </c>
      <c r="U9" s="25" t="str">
        <f>IF(AND('MAPA DE RIESGO'!$Z$41="Muy Alta",'MAPA DE RIESGO'!$AB$41="Menor"),CONCATENATE("R4C",'MAPA DE RIESGO'!$P$41),"")</f>
        <v/>
      </c>
      <c r="V9" s="23" t="str">
        <f>IF(AND('MAPA DE RIESGO'!$Z$36="Muy Alta",'MAPA DE RIESGO'!$AB$36="Moderado"),CONCATENATE("R4C",'MAPA DE RIESGO'!$P$36),"")</f>
        <v/>
      </c>
      <c r="W9" s="24" t="str">
        <f>IF(AND('MAPA DE RIESGO'!$Z$37="Muy Alta",'MAPA DE RIESGO'!$AB$37="Moderado"),CONCATENATE("R4C",'MAPA DE RIESGO'!$P$37),"")</f>
        <v/>
      </c>
      <c r="X9" s="29" t="str">
        <f>IF(AND('MAPA DE RIESGO'!$Z$38="Muy Alta",'MAPA DE RIESGO'!$AB$38="Moderado"),CONCATENATE("R4C",'MAPA DE RIESGO'!$P$38),"")</f>
        <v/>
      </c>
      <c r="Y9" s="29" t="str">
        <f>IF(AND('MAPA DE RIESGO'!$Z$39="Muy Alta",'MAPA DE RIESGO'!$AB$39="Moderado"),CONCATENATE("R4C",'MAPA DE RIESGO'!$P$39),"")</f>
        <v/>
      </c>
      <c r="Z9" s="29" t="str">
        <f>IF(AND('MAPA DE RIESGO'!$Z$40="Muy Alta",'MAPA DE RIESGO'!$AB$40="Moderado"),CONCATENATE("R4C",'MAPA DE RIESGO'!$P$40),"")</f>
        <v/>
      </c>
      <c r="AA9" s="25" t="str">
        <f>IF(AND('MAPA DE RIESGO'!$Z$41="Muy Alta",'MAPA DE RIESGO'!$AB$41="Moderado"),CONCATENATE("R4C",'MAPA DE RIESGO'!$P$41),"")</f>
        <v/>
      </c>
      <c r="AB9" s="23" t="str">
        <f>IF(AND('MAPA DE RIESGO'!$Z$36="Muy Alta",'MAPA DE RIESGO'!$AB$36="Mayor"),CONCATENATE("R4C",'MAPA DE RIESGO'!$P$36),"")</f>
        <v/>
      </c>
      <c r="AC9" s="24" t="str">
        <f>IF(AND('MAPA DE RIESGO'!$Z$37="Muy Alta",'MAPA DE RIESGO'!$AB$37="Mayor"),CONCATENATE("R4C",'MAPA DE RIESGO'!$P$37),"")</f>
        <v/>
      </c>
      <c r="AD9" s="29" t="str">
        <f>IF(AND('MAPA DE RIESGO'!$Z$38="Muy Alta",'MAPA DE RIESGO'!$AB$38="Mayor"),CONCATENATE("R4C",'MAPA DE RIESGO'!$P$38),"")</f>
        <v/>
      </c>
      <c r="AE9" s="29" t="str">
        <f>IF(AND('MAPA DE RIESGO'!$Z$39="Muy Alta",'MAPA DE RIESGO'!$AB$39="Mayor"),CONCATENATE("R4C",'MAPA DE RIESGO'!$P$39),"")</f>
        <v/>
      </c>
      <c r="AF9" s="29" t="str">
        <f>IF(AND('MAPA DE RIESGO'!$Z$40="Muy Alta",'MAPA DE RIESGO'!$AB$40="Mayor"),CONCATENATE("R4C",'MAPA DE RIESGO'!$P$40),"")</f>
        <v/>
      </c>
      <c r="AG9" s="25" t="str">
        <f>IF(AND('MAPA DE RIESGO'!$Z$41="Muy Alta",'MAPA DE RIESGO'!$AB$41="Mayor"),CONCATENATE("R4C",'MAPA DE RIESGO'!$P$41),"")</f>
        <v/>
      </c>
      <c r="AH9" s="26" t="str">
        <f>IF(AND('MAPA DE RIESGO'!$Z$36="Muy Alta",'MAPA DE RIESGO'!$AB$36="Catastrófico"),CONCATENATE("R4C",'MAPA DE RIESGO'!$P$36),"")</f>
        <v/>
      </c>
      <c r="AI9" s="27" t="str">
        <f>IF(AND('MAPA DE RIESGO'!$Z$37="Muy Alta",'MAPA DE RIESGO'!$AB$37="Catastrófico"),CONCATENATE("R4C",'MAPA DE RIESGO'!$P$37),"")</f>
        <v/>
      </c>
      <c r="AJ9" s="27" t="str">
        <f>IF(AND('MAPA DE RIESGO'!$Z$38="Muy Alta",'MAPA DE RIESGO'!$AB$38="Catastrófico"),CONCATENATE("R4C",'MAPA DE RIESGO'!$P$38),"")</f>
        <v/>
      </c>
      <c r="AK9" s="27" t="str">
        <f>IF(AND('MAPA DE RIESGO'!$Z$39="Muy Alta",'MAPA DE RIESGO'!$AB$39="Catastrófico"),CONCATENATE("R4C",'MAPA DE RIESGO'!$P$39),"")</f>
        <v/>
      </c>
      <c r="AL9" s="27" t="str">
        <f>IF(AND('MAPA DE RIESGO'!$Z$40="Muy Alta",'MAPA DE RIESGO'!$AB$40="Catastrófico"),CONCATENATE("R4C",'MAPA DE RIESGO'!$P$40),"")</f>
        <v/>
      </c>
      <c r="AM9" s="28" t="str">
        <f>IF(AND('MAPA DE RIESGO'!$Z$41="Muy Alta",'MAPA DE RIESGO'!$AB$41="Catastrófico"),CONCATENATE("R4C",'MAPA DE RIESGO'!$P$41),"")</f>
        <v/>
      </c>
      <c r="AN9" s="55"/>
      <c r="AO9" s="522"/>
      <c r="AP9" s="523"/>
      <c r="AQ9" s="523"/>
      <c r="AR9" s="523"/>
      <c r="AS9" s="523"/>
      <c r="AT9" s="524"/>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60"/>
      <c r="C10" s="460"/>
      <c r="D10" s="461"/>
      <c r="E10" s="501"/>
      <c r="F10" s="502"/>
      <c r="G10" s="502"/>
      <c r="H10" s="502"/>
      <c r="I10" s="503"/>
      <c r="J10" s="23" t="str">
        <f>IF(AND('MAPA DE RIESGO'!$Z$42="Muy Alta",'MAPA DE RIESGO'!$AB$42="Leve"),CONCATENATE("R5C",'MAPA DE RIESGO'!$P$42),"")</f>
        <v/>
      </c>
      <c r="K10" s="24" t="str">
        <f>IF(AND('MAPA DE RIESGO'!$Z$43="Muy Alta",'MAPA DE RIESGO'!$AB$43="Leve"),CONCATENATE("R5C",'MAPA DE RIESGO'!$P$43),"")</f>
        <v/>
      </c>
      <c r="L10" s="29" t="str">
        <f>IF(AND('MAPA DE RIESGO'!$Z$44="Muy Alta",'MAPA DE RIESGO'!$AB$44="Leve"),CONCATENATE("R5C",'MAPA DE RIESGO'!$P$44),"")</f>
        <v/>
      </c>
      <c r="M10" s="29" t="str">
        <f>IF(AND('MAPA DE RIESGO'!$Z$45="Muy Alta",'MAPA DE RIESGO'!$AB$45="Leve"),CONCATENATE("R5C",'MAPA DE RIESGO'!$P$45),"")</f>
        <v/>
      </c>
      <c r="N10" s="29" t="str">
        <f>IF(AND('MAPA DE RIESGO'!$Z$46="Muy Alta",'MAPA DE RIESGO'!$AB$46="Leve"),CONCATENATE("R5C",'MAPA DE RIESGO'!$P$46),"")</f>
        <v/>
      </c>
      <c r="O10" s="25" t="str">
        <f>IF(AND('MAPA DE RIESGO'!$Z$47="Muy Alta",'MAPA DE RIESGO'!$AB$47="Leve"),CONCATENATE("R5C",'MAPA DE RIESGO'!$P$47),"")</f>
        <v/>
      </c>
      <c r="P10" s="23" t="str">
        <f>IF(AND('MAPA DE RIESGO'!$Z$42="Muy Alta",'MAPA DE RIESGO'!$AB$42="Menor"),CONCATENATE("R5C",'MAPA DE RIESGO'!$P$42),"")</f>
        <v/>
      </c>
      <c r="Q10" s="24" t="str">
        <f>IF(AND('MAPA DE RIESGO'!$Z$43="Muy Alta",'MAPA DE RIESGO'!$AB$43="Menor"),CONCATENATE("R5C",'MAPA DE RIESGO'!$P$43),"")</f>
        <v/>
      </c>
      <c r="R10" s="29" t="str">
        <f>IF(AND('MAPA DE RIESGO'!$Z$44="Muy Alta",'MAPA DE RIESGO'!$AB$44="Menor"),CONCATENATE("R5C",'MAPA DE RIESGO'!$P$44),"")</f>
        <v/>
      </c>
      <c r="S10" s="29" t="str">
        <f>IF(AND('MAPA DE RIESGO'!$Z$45="Muy Alta",'MAPA DE RIESGO'!$AB$45="Menor"),CONCATENATE("R5C",'MAPA DE RIESGO'!$P$45),"")</f>
        <v/>
      </c>
      <c r="T10" s="29" t="str">
        <f>IF(AND('MAPA DE RIESGO'!$Z$46="Muy Alta",'MAPA DE RIESGO'!$AB$46="Menor"),CONCATENATE("R5C",'MAPA DE RIESGO'!$P$46),"")</f>
        <v/>
      </c>
      <c r="U10" s="25" t="str">
        <f>IF(AND('MAPA DE RIESGO'!$Z$47="Muy Alta",'MAPA DE RIESGO'!$AB$47="Menor"),CONCATENATE("R5C",'MAPA DE RIESGO'!$P$47),"")</f>
        <v/>
      </c>
      <c r="V10" s="23" t="str">
        <f>IF(AND('MAPA DE RIESGO'!$Z$42="Muy Alta",'MAPA DE RIESGO'!$AB$42="Moderado"),CONCATENATE("R5C",'MAPA DE RIESGO'!$P$42),"")</f>
        <v/>
      </c>
      <c r="W10" s="24" t="str">
        <f>IF(AND('MAPA DE RIESGO'!$Z$43="Muy Alta",'MAPA DE RIESGO'!$AB$43="Moderado"),CONCATENATE("R5C",'MAPA DE RIESGO'!$P$43),"")</f>
        <v/>
      </c>
      <c r="X10" s="29" t="str">
        <f>IF(AND('MAPA DE RIESGO'!$Z$44="Muy Alta",'MAPA DE RIESGO'!$AB$44="Moderado"),CONCATENATE("R5C",'MAPA DE RIESGO'!$P$44),"")</f>
        <v/>
      </c>
      <c r="Y10" s="29" t="str">
        <f>IF(AND('MAPA DE RIESGO'!$Z$45="Muy Alta",'MAPA DE RIESGO'!$AB$45="Moderado"),CONCATENATE("R5C",'MAPA DE RIESGO'!$P$45),"")</f>
        <v/>
      </c>
      <c r="Z10" s="29" t="str">
        <f>IF(AND('MAPA DE RIESGO'!$Z$46="Muy Alta",'MAPA DE RIESGO'!$AB$46="Moderado"),CONCATENATE("R5C",'MAPA DE RIESGO'!$P$46),"")</f>
        <v/>
      </c>
      <c r="AA10" s="25" t="str">
        <f>IF(AND('MAPA DE RIESGO'!$Z$47="Muy Alta",'MAPA DE RIESGO'!$AB$47="Moderado"),CONCATENATE("R5C",'MAPA DE RIESGO'!$P$47),"")</f>
        <v/>
      </c>
      <c r="AB10" s="23" t="str">
        <f>IF(AND('MAPA DE RIESGO'!$Z$42="Muy Alta",'MAPA DE RIESGO'!$AB$42="Mayor"),CONCATENATE("R5C",'MAPA DE RIESGO'!$P$42),"")</f>
        <v/>
      </c>
      <c r="AC10" s="24" t="str">
        <f>IF(AND('MAPA DE RIESGO'!$Z$43="Muy Alta",'MAPA DE RIESGO'!$AB$43="Mayor"),CONCATENATE("R5C",'MAPA DE RIESGO'!$P$43),"")</f>
        <v/>
      </c>
      <c r="AD10" s="29" t="str">
        <f>IF(AND('MAPA DE RIESGO'!$Z$44="Muy Alta",'MAPA DE RIESGO'!$AB$44="Mayor"),CONCATENATE("R5C",'MAPA DE RIESGO'!$P$44),"")</f>
        <v/>
      </c>
      <c r="AE10" s="29" t="str">
        <f>IF(AND('MAPA DE RIESGO'!$Z$45="Muy Alta",'MAPA DE RIESGO'!$AB$45="Mayor"),CONCATENATE("R5C",'MAPA DE RIESGO'!$P$45),"")</f>
        <v/>
      </c>
      <c r="AF10" s="29" t="str">
        <f>IF(AND('MAPA DE RIESGO'!$Z$46="Muy Alta",'MAPA DE RIESGO'!$AB$46="Mayor"),CONCATENATE("R5C",'MAPA DE RIESGO'!$P$46),"")</f>
        <v/>
      </c>
      <c r="AG10" s="25" t="str">
        <f>IF(AND('MAPA DE RIESGO'!$Z$47="Muy Alta",'MAPA DE RIESGO'!$AB$47="Mayor"),CONCATENATE("R5C",'MAPA DE RIESGO'!$P$47),"")</f>
        <v/>
      </c>
      <c r="AH10" s="26" t="str">
        <f>IF(AND('MAPA DE RIESGO'!$Z$42="Muy Alta",'MAPA DE RIESGO'!$AB$42="Catastrófico"),CONCATENATE("R5C",'MAPA DE RIESGO'!$P$42),"")</f>
        <v/>
      </c>
      <c r="AI10" s="27" t="str">
        <f>IF(AND('MAPA DE RIESGO'!$Z$43="Muy Alta",'MAPA DE RIESGO'!$AB$43="Catastrófico"),CONCATENATE("R5C",'MAPA DE RIESGO'!$P$43),"")</f>
        <v/>
      </c>
      <c r="AJ10" s="27" t="str">
        <f>IF(AND('MAPA DE RIESGO'!$Z$44="Muy Alta",'MAPA DE RIESGO'!$AB$44="Catastrófico"),CONCATENATE("R5C",'MAPA DE RIESGO'!$P$44),"")</f>
        <v/>
      </c>
      <c r="AK10" s="27" t="str">
        <f>IF(AND('MAPA DE RIESGO'!$Z$45="Muy Alta",'MAPA DE RIESGO'!$AB$45="Catastrófico"),CONCATENATE("R5C",'MAPA DE RIESGO'!$P$45),"")</f>
        <v/>
      </c>
      <c r="AL10" s="27" t="str">
        <f>IF(AND('MAPA DE RIESGO'!$Z$46="Muy Alta",'MAPA DE RIESGO'!$AB$46="Catastrófico"),CONCATENATE("R5C",'MAPA DE RIESGO'!$P$46),"")</f>
        <v/>
      </c>
      <c r="AM10" s="28" t="str">
        <f>IF(AND('MAPA DE RIESGO'!$Z$47="Muy Alta",'MAPA DE RIESGO'!$AB$47="Catastrófico"),CONCATENATE("R5C",'MAPA DE RIESGO'!$P$47),"")</f>
        <v/>
      </c>
      <c r="AN10" s="55"/>
      <c r="AO10" s="522"/>
      <c r="AP10" s="523"/>
      <c r="AQ10" s="523"/>
      <c r="AR10" s="523"/>
      <c r="AS10" s="523"/>
      <c r="AT10" s="524"/>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60"/>
      <c r="C11" s="460"/>
      <c r="D11" s="461"/>
      <c r="E11" s="501"/>
      <c r="F11" s="502"/>
      <c r="G11" s="502"/>
      <c r="H11" s="502"/>
      <c r="I11" s="503"/>
      <c r="J11" s="23" t="str">
        <f>IF(AND('MAPA DE RIESGO'!$Z$48="Muy Alta",'MAPA DE RIESGO'!$AB$48="Leve"),CONCATENATE("R6C",'MAPA DE RIESGO'!$P$48),"")</f>
        <v/>
      </c>
      <c r="K11" s="24" t="str">
        <f>IF(AND('MAPA DE RIESGO'!$Z$49="Muy Alta",'MAPA DE RIESGO'!$AB$49="Leve"),CONCATENATE("R6C",'MAPA DE RIESGO'!$P$49),"")</f>
        <v/>
      </c>
      <c r="L11" s="29" t="str">
        <f>IF(AND('MAPA DE RIESGO'!$Z$50="Muy Alta",'MAPA DE RIESGO'!$AB$50="Leve"),CONCATENATE("R6C",'MAPA DE RIESGO'!$P$50),"")</f>
        <v/>
      </c>
      <c r="M11" s="29" t="str">
        <f>IF(AND('MAPA DE RIESGO'!$Z$51="Muy Alta",'MAPA DE RIESGO'!$AB$51="Leve"),CONCATENATE("R6C",'MAPA DE RIESGO'!$P$51),"")</f>
        <v/>
      </c>
      <c r="N11" s="29" t="str">
        <f>IF(AND('MAPA DE RIESGO'!$Z$52="Muy Alta",'MAPA DE RIESGO'!$AB$52="Leve"),CONCATENATE("R6C",'MAPA DE RIESGO'!$P$52),"")</f>
        <v/>
      </c>
      <c r="O11" s="25" t="str">
        <f>IF(AND('MAPA DE RIESGO'!$Z$53="Muy Alta",'MAPA DE RIESGO'!$AB$53="Leve"),CONCATENATE("R6C",'MAPA DE RIESGO'!$P$53),"")</f>
        <v/>
      </c>
      <c r="P11" s="23" t="str">
        <f>IF(AND('MAPA DE RIESGO'!$Z$48="Muy Alta",'MAPA DE RIESGO'!$AB$48="Menor"),CONCATENATE("R6C",'MAPA DE RIESGO'!$P$48),"")</f>
        <v/>
      </c>
      <c r="Q11" s="24" t="str">
        <f>IF(AND('MAPA DE RIESGO'!$Z$49="Muy Alta",'MAPA DE RIESGO'!$AB$49="Menor"),CONCATENATE("R6C",'MAPA DE RIESGO'!$P$49),"")</f>
        <v/>
      </c>
      <c r="R11" s="29" t="str">
        <f>IF(AND('MAPA DE RIESGO'!$Z$50="Muy Alta",'MAPA DE RIESGO'!$AB$50="Menor"),CONCATENATE("R6C",'MAPA DE RIESGO'!$P$50),"")</f>
        <v/>
      </c>
      <c r="S11" s="29" t="str">
        <f>IF(AND('MAPA DE RIESGO'!$Z$51="Muy Alta",'MAPA DE RIESGO'!$AB$51="Menor"),CONCATENATE("R6C",'MAPA DE RIESGO'!$P$51),"")</f>
        <v/>
      </c>
      <c r="T11" s="29" t="str">
        <f>IF(AND('MAPA DE RIESGO'!$Z$52="Muy Alta",'MAPA DE RIESGO'!$AB$52="Menor"),CONCATENATE("R6C",'MAPA DE RIESGO'!$P$52),"")</f>
        <v/>
      </c>
      <c r="U11" s="25" t="str">
        <f>IF(AND('MAPA DE RIESGO'!$Z$53="Muy Alta",'MAPA DE RIESGO'!$AB$53="Menor"),CONCATENATE("R6C",'MAPA DE RIESGO'!$P$53),"")</f>
        <v/>
      </c>
      <c r="V11" s="23" t="str">
        <f>IF(AND('MAPA DE RIESGO'!$Z$48="Muy Alta",'MAPA DE RIESGO'!$AB$48="Moderado"),CONCATENATE("R6C",'MAPA DE RIESGO'!$P$48),"")</f>
        <v/>
      </c>
      <c r="W11" s="24" t="str">
        <f>IF(AND('MAPA DE RIESGO'!$Z$49="Muy Alta",'MAPA DE RIESGO'!$AB$49="Moderado"),CONCATENATE("R6C",'MAPA DE RIESGO'!$P$49),"")</f>
        <v/>
      </c>
      <c r="X11" s="29" t="str">
        <f>IF(AND('MAPA DE RIESGO'!$Z$50="Muy Alta",'MAPA DE RIESGO'!$AB$50="Moderado"),CONCATENATE("R6C",'MAPA DE RIESGO'!$P$50),"")</f>
        <v/>
      </c>
      <c r="Y11" s="29" t="str">
        <f>IF(AND('MAPA DE RIESGO'!$Z$51="Muy Alta",'MAPA DE RIESGO'!$AB$51="Moderado"),CONCATENATE("R6C",'MAPA DE RIESGO'!$P$51),"")</f>
        <v/>
      </c>
      <c r="Z11" s="29" t="str">
        <f>IF(AND('MAPA DE RIESGO'!$Z$52="Muy Alta",'MAPA DE RIESGO'!$AB$52="Moderado"),CONCATENATE("R6C",'MAPA DE RIESGO'!$P$52),"")</f>
        <v/>
      </c>
      <c r="AA11" s="25" t="str">
        <f>IF(AND('MAPA DE RIESGO'!$Z$53="Muy Alta",'MAPA DE RIESGO'!$AB$53="Moderado"),CONCATENATE("R6C",'MAPA DE RIESGO'!$P$53),"")</f>
        <v/>
      </c>
      <c r="AB11" s="23" t="str">
        <f>IF(AND('MAPA DE RIESGO'!$Z$48="Muy Alta",'MAPA DE RIESGO'!$AB$48="Mayor"),CONCATENATE("R6C",'MAPA DE RIESGO'!$P$48),"")</f>
        <v/>
      </c>
      <c r="AC11" s="24" t="str">
        <f>IF(AND('MAPA DE RIESGO'!$Z$49="Muy Alta",'MAPA DE RIESGO'!$AB$49="Mayor"),CONCATENATE("R6C",'MAPA DE RIESGO'!$P$49),"")</f>
        <v/>
      </c>
      <c r="AD11" s="29" t="str">
        <f>IF(AND('MAPA DE RIESGO'!$Z$50="Muy Alta",'MAPA DE RIESGO'!$AB$50="Mayor"),CONCATENATE("R6C",'MAPA DE RIESGO'!$P$50),"")</f>
        <v/>
      </c>
      <c r="AE11" s="29" t="str">
        <f>IF(AND('MAPA DE RIESGO'!$Z$51="Muy Alta",'MAPA DE RIESGO'!$AB$51="Mayor"),CONCATENATE("R6C",'MAPA DE RIESGO'!$P$51),"")</f>
        <v/>
      </c>
      <c r="AF11" s="29" t="str">
        <f>IF(AND('MAPA DE RIESGO'!$Z$52="Muy Alta",'MAPA DE RIESGO'!$AB$52="Mayor"),CONCATENATE("R6C",'MAPA DE RIESGO'!$P$52),"")</f>
        <v/>
      </c>
      <c r="AG11" s="25" t="str">
        <f>IF(AND('MAPA DE RIESGO'!$Z$53="Muy Alta",'MAPA DE RIESGO'!$AB$53="Mayor"),CONCATENATE("R6C",'MAPA DE RIESGO'!$P$53),"")</f>
        <v/>
      </c>
      <c r="AH11" s="26" t="str">
        <f>IF(AND('MAPA DE RIESGO'!$Z$48="Muy Alta",'MAPA DE RIESGO'!$AB$48="Catastrófico"),CONCATENATE("R6C",'MAPA DE RIESGO'!$P$48),"")</f>
        <v/>
      </c>
      <c r="AI11" s="27" t="str">
        <f>IF(AND('MAPA DE RIESGO'!$Z$49="Muy Alta",'MAPA DE RIESGO'!$AB$49="Catastrófico"),CONCATENATE("R6C",'MAPA DE RIESGO'!$P$49),"")</f>
        <v/>
      </c>
      <c r="AJ11" s="27" t="str">
        <f>IF(AND('MAPA DE RIESGO'!$Z$50="Muy Alta",'MAPA DE RIESGO'!$AB$50="Catastrófico"),CONCATENATE("R6C",'MAPA DE RIESGO'!$P$50),"")</f>
        <v/>
      </c>
      <c r="AK11" s="27" t="str">
        <f>IF(AND('MAPA DE RIESGO'!$Z$51="Muy Alta",'MAPA DE RIESGO'!$AB$51="Catastrófico"),CONCATENATE("R6C",'MAPA DE RIESGO'!$P$51),"")</f>
        <v/>
      </c>
      <c r="AL11" s="27" t="str">
        <f>IF(AND('MAPA DE RIESGO'!$Z$52="Muy Alta",'MAPA DE RIESGO'!$AB$52="Catastrófico"),CONCATENATE("R6C",'MAPA DE RIESGO'!$P$52),"")</f>
        <v/>
      </c>
      <c r="AM11" s="28" t="str">
        <f>IF(AND('MAPA DE RIESGO'!$Z$53="Muy Alta",'MAPA DE RIESGO'!$AB$53="Catastrófico"),CONCATENATE("R6C",'MAPA DE RIESGO'!$P$53),"")</f>
        <v/>
      </c>
      <c r="AN11" s="55"/>
      <c r="AO11" s="522"/>
      <c r="AP11" s="523"/>
      <c r="AQ11" s="523"/>
      <c r="AR11" s="523"/>
      <c r="AS11" s="523"/>
      <c r="AT11" s="524"/>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60"/>
      <c r="C12" s="460"/>
      <c r="D12" s="461"/>
      <c r="E12" s="501"/>
      <c r="F12" s="502"/>
      <c r="G12" s="502"/>
      <c r="H12" s="502"/>
      <c r="I12" s="503"/>
      <c r="J12" s="23" t="str">
        <f>IF(AND('MAPA DE RIESGO'!$Z$54="Muy Alta",'MAPA DE RIESGO'!$AB$54="Leve"),CONCATENATE("R7C",'MAPA DE RIESGO'!$P$54),"")</f>
        <v/>
      </c>
      <c r="K12" s="24" t="str">
        <f>IF(AND('MAPA DE RIESGO'!$Z$55="Muy Alta",'MAPA DE RIESGO'!$AB$55="Leve"),CONCATENATE("R7C",'MAPA DE RIESGO'!$P$55),"")</f>
        <v/>
      </c>
      <c r="L12" s="29" t="str">
        <f>IF(AND('MAPA DE RIESGO'!$Z$56="Muy Alta",'MAPA DE RIESGO'!$AB$56="Leve"),CONCATENATE("R7C",'MAPA DE RIESGO'!$P$56),"")</f>
        <v/>
      </c>
      <c r="M12" s="29" t="str">
        <f>IF(AND('MAPA DE RIESGO'!$Z$57="Muy Alta",'MAPA DE RIESGO'!$AB$57="Leve"),CONCATENATE("R7C",'MAPA DE RIESGO'!$P$57),"")</f>
        <v/>
      </c>
      <c r="N12" s="29" t="str">
        <f>IF(AND('MAPA DE RIESGO'!$Z$58="Muy Alta",'MAPA DE RIESGO'!$AB$58="Leve"),CONCATENATE("R7C",'MAPA DE RIESGO'!$P$58),"")</f>
        <v/>
      </c>
      <c r="O12" s="25" t="str">
        <f>IF(AND('MAPA DE RIESGO'!$Z$59="Muy Alta",'MAPA DE RIESGO'!$AB$59="Leve"),CONCATENATE("R7C",'MAPA DE RIESGO'!$P$59),"")</f>
        <v/>
      </c>
      <c r="P12" s="23" t="str">
        <f>IF(AND('MAPA DE RIESGO'!$Z$54="Muy Alta",'MAPA DE RIESGO'!$AB$54="Menor"),CONCATENATE("R7C",'MAPA DE RIESGO'!$P$54),"")</f>
        <v/>
      </c>
      <c r="Q12" s="24" t="str">
        <f>IF(AND('MAPA DE RIESGO'!$Z$55="Muy Alta",'MAPA DE RIESGO'!$AB$55="Menor"),CONCATENATE("R7C",'MAPA DE RIESGO'!$P$55),"")</f>
        <v/>
      </c>
      <c r="R12" s="29" t="str">
        <f>IF(AND('MAPA DE RIESGO'!$Z$56="Muy Alta",'MAPA DE RIESGO'!$AB$56="Menor"),CONCATENATE("R7C",'MAPA DE RIESGO'!$P$56),"")</f>
        <v/>
      </c>
      <c r="S12" s="29" t="str">
        <f>IF(AND('MAPA DE RIESGO'!$Z$57="Muy Alta",'MAPA DE RIESGO'!$AB$57="Menor"),CONCATENATE("R7C",'MAPA DE RIESGO'!$P$57),"")</f>
        <v/>
      </c>
      <c r="T12" s="29" t="str">
        <f>IF(AND('MAPA DE RIESGO'!$Z$58="Muy Alta",'MAPA DE RIESGO'!$AB$58="Menor"),CONCATENATE("R7C",'MAPA DE RIESGO'!$P$58),"")</f>
        <v/>
      </c>
      <c r="U12" s="25" t="str">
        <f>IF(AND('MAPA DE RIESGO'!$Z$59="Muy Alta",'MAPA DE RIESGO'!$AB$59="Menor"),CONCATENATE("R7C",'MAPA DE RIESGO'!$P$59),"")</f>
        <v/>
      </c>
      <c r="V12" s="23" t="str">
        <f>IF(AND('MAPA DE RIESGO'!$Z$54="Muy Alta",'MAPA DE RIESGO'!$AB$54="Moderado"),CONCATENATE("R7C",'MAPA DE RIESGO'!$P$54),"")</f>
        <v/>
      </c>
      <c r="W12" s="24" t="str">
        <f>IF(AND('MAPA DE RIESGO'!$Z$55="Muy Alta",'MAPA DE RIESGO'!$AB$55="Moderado"),CONCATENATE("R7C",'MAPA DE RIESGO'!$P$55),"")</f>
        <v/>
      </c>
      <c r="X12" s="29" t="str">
        <f>IF(AND('MAPA DE RIESGO'!$Z$56="Muy Alta",'MAPA DE RIESGO'!$AB$56="Moderado"),CONCATENATE("R7C",'MAPA DE RIESGO'!$P$56),"")</f>
        <v/>
      </c>
      <c r="Y12" s="29" t="str">
        <f>IF(AND('MAPA DE RIESGO'!$Z$57="Muy Alta",'MAPA DE RIESGO'!$AB$57="Moderado"),CONCATENATE("R7C",'MAPA DE RIESGO'!$P$57),"")</f>
        <v/>
      </c>
      <c r="Z12" s="29" t="str">
        <f>IF(AND('MAPA DE RIESGO'!$Z$58="Muy Alta",'MAPA DE RIESGO'!$AB$58="Moderado"),CONCATENATE("R7C",'MAPA DE RIESGO'!$P$58),"")</f>
        <v/>
      </c>
      <c r="AA12" s="25" t="str">
        <f>IF(AND('MAPA DE RIESGO'!$Z$59="Muy Alta",'MAPA DE RIESGO'!$AB$59="Moderado"),CONCATENATE("R7C",'MAPA DE RIESGO'!$P$59),"")</f>
        <v/>
      </c>
      <c r="AB12" s="23" t="str">
        <f>IF(AND('MAPA DE RIESGO'!$Z$54="Muy Alta",'MAPA DE RIESGO'!$AB$54="Mayor"),CONCATENATE("R7C",'MAPA DE RIESGO'!$P$54),"")</f>
        <v/>
      </c>
      <c r="AC12" s="24" t="str">
        <f>IF(AND('MAPA DE RIESGO'!$Z$55="Muy Alta",'MAPA DE RIESGO'!$AB$55="Mayor"),CONCATENATE("R7C",'MAPA DE RIESGO'!$P$55),"")</f>
        <v/>
      </c>
      <c r="AD12" s="29" t="str">
        <f>IF(AND('MAPA DE RIESGO'!$Z$56="Muy Alta",'MAPA DE RIESGO'!$AB$56="Mayor"),CONCATENATE("R7C",'MAPA DE RIESGO'!$P$56),"")</f>
        <v/>
      </c>
      <c r="AE12" s="29" t="str">
        <f>IF(AND('MAPA DE RIESGO'!$Z$57="Muy Alta",'MAPA DE RIESGO'!$AB$57="Mayor"),CONCATENATE("R7C",'MAPA DE RIESGO'!$P$57),"")</f>
        <v/>
      </c>
      <c r="AF12" s="29" t="str">
        <f>IF(AND('MAPA DE RIESGO'!$Z$58="Muy Alta",'MAPA DE RIESGO'!$AB$58="Mayor"),CONCATENATE("R7C",'MAPA DE RIESGO'!$P$58),"")</f>
        <v/>
      </c>
      <c r="AG12" s="25" t="str">
        <f>IF(AND('MAPA DE RIESGO'!$Z$59="Muy Alta",'MAPA DE RIESGO'!$AB$59="Mayor"),CONCATENATE("R7C",'MAPA DE RIESGO'!$P$59),"")</f>
        <v/>
      </c>
      <c r="AH12" s="26" t="str">
        <f>IF(AND('MAPA DE RIESGO'!$Z$54="Muy Alta",'MAPA DE RIESGO'!$AB$54="Catastrófico"),CONCATENATE("R7C",'MAPA DE RIESGO'!$P$54),"")</f>
        <v/>
      </c>
      <c r="AI12" s="27" t="str">
        <f>IF(AND('MAPA DE RIESGO'!$Z$55="Muy Alta",'MAPA DE RIESGO'!$AB$55="Catastrófico"),CONCATENATE("R7C",'MAPA DE RIESGO'!$P$55),"")</f>
        <v/>
      </c>
      <c r="AJ12" s="27" t="str">
        <f>IF(AND('MAPA DE RIESGO'!$Z$56="Muy Alta",'MAPA DE RIESGO'!$AB$56="Catastrófico"),CONCATENATE("R7C",'MAPA DE RIESGO'!$P$56),"")</f>
        <v/>
      </c>
      <c r="AK12" s="27" t="str">
        <f>IF(AND('MAPA DE RIESGO'!$Z$57="Muy Alta",'MAPA DE RIESGO'!$AB$57="Catastrófico"),CONCATENATE("R7C",'MAPA DE RIESGO'!$P$57),"")</f>
        <v/>
      </c>
      <c r="AL12" s="27" t="str">
        <f>IF(AND('MAPA DE RIESGO'!$Z$58="Muy Alta",'MAPA DE RIESGO'!$AB$58="Catastrófico"),CONCATENATE("R7C",'MAPA DE RIESGO'!$P$58),"")</f>
        <v/>
      </c>
      <c r="AM12" s="28" t="str">
        <f>IF(AND('MAPA DE RIESGO'!$Z$59="Muy Alta",'MAPA DE RIESGO'!$AB$59="Catastrófico"),CONCATENATE("R7C",'MAPA DE RIESGO'!$P$59),"")</f>
        <v/>
      </c>
      <c r="AN12" s="55"/>
      <c r="AO12" s="522"/>
      <c r="AP12" s="523"/>
      <c r="AQ12" s="523"/>
      <c r="AR12" s="523"/>
      <c r="AS12" s="523"/>
      <c r="AT12" s="524"/>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60"/>
      <c r="C13" s="460"/>
      <c r="D13" s="461"/>
      <c r="E13" s="501"/>
      <c r="F13" s="502"/>
      <c r="G13" s="502"/>
      <c r="H13" s="502"/>
      <c r="I13" s="503"/>
      <c r="J13" s="23" t="str">
        <f>IF(AND('MAPA DE RIESGO'!$Z$60="Muy Alta",'MAPA DE RIESGO'!$AB$60="Leve"),CONCATENATE("R8C",'MAPA DE RIESGO'!$P$60),"")</f>
        <v/>
      </c>
      <c r="K13" s="24" t="str">
        <f>IF(AND('MAPA DE RIESGO'!$Z$61="Muy Alta",'MAPA DE RIESGO'!$AB$61="Leve"),CONCATENATE("R8C",'MAPA DE RIESGO'!$P$61),"")</f>
        <v/>
      </c>
      <c r="L13" s="29" t="str">
        <f>IF(AND('MAPA DE RIESGO'!$Z$62="Muy Alta",'MAPA DE RIESGO'!$AB$62="Leve"),CONCATENATE("R8C",'MAPA DE RIESGO'!$P$62),"")</f>
        <v/>
      </c>
      <c r="M13" s="29" t="str">
        <f>IF(AND('MAPA DE RIESGO'!$Z$63="Muy Alta",'MAPA DE RIESGO'!$AB$63="Leve"),CONCATENATE("R8C",'MAPA DE RIESGO'!$P$63),"")</f>
        <v/>
      </c>
      <c r="N13" s="29" t="str">
        <f>IF(AND('MAPA DE RIESGO'!$Z$64="Muy Alta",'MAPA DE RIESGO'!$AB$64="Leve"),CONCATENATE("R8C",'MAPA DE RIESGO'!$P$64),"")</f>
        <v/>
      </c>
      <c r="O13" s="25" t="str">
        <f>IF(AND('MAPA DE RIESGO'!$Z$65="Muy Alta",'MAPA DE RIESGO'!$AB$65="Leve"),CONCATENATE("R8C",'MAPA DE RIESGO'!$P$65),"")</f>
        <v/>
      </c>
      <c r="P13" s="23" t="str">
        <f>IF(AND('MAPA DE RIESGO'!$Z$60="Muy Alta",'MAPA DE RIESGO'!$AB$60="Menor"),CONCATENATE("R8C",'MAPA DE RIESGO'!$P$60),"")</f>
        <v/>
      </c>
      <c r="Q13" s="24" t="str">
        <f>IF(AND('MAPA DE RIESGO'!$Z$61="Muy Alta",'MAPA DE RIESGO'!$AB$61="Menor"),CONCATENATE("R8C",'MAPA DE RIESGO'!$P$61),"")</f>
        <v/>
      </c>
      <c r="R13" s="29" t="str">
        <f>IF(AND('MAPA DE RIESGO'!$Z$62="Muy Alta",'MAPA DE RIESGO'!$AB$62="Menor"),CONCATENATE("R8C",'MAPA DE RIESGO'!$P$62),"")</f>
        <v/>
      </c>
      <c r="S13" s="29" t="str">
        <f>IF(AND('MAPA DE RIESGO'!$Z$63="Muy Alta",'MAPA DE RIESGO'!$AB$63="Menor"),CONCATENATE("R8C",'MAPA DE RIESGO'!$P$63),"")</f>
        <v/>
      </c>
      <c r="T13" s="29" t="str">
        <f>IF(AND('MAPA DE RIESGO'!$Z$64="Muy Alta",'MAPA DE RIESGO'!$AB$64="Menor"),CONCATENATE("R8C",'MAPA DE RIESGO'!$P$64),"")</f>
        <v/>
      </c>
      <c r="U13" s="25" t="str">
        <f>IF(AND('MAPA DE RIESGO'!$Z$65="Muy Alta",'MAPA DE RIESGO'!$AB$65="Menor"),CONCATENATE("R8C",'MAPA DE RIESGO'!$P$65),"")</f>
        <v/>
      </c>
      <c r="V13" s="23" t="str">
        <f>IF(AND('MAPA DE RIESGO'!$Z$60="Muy Alta",'MAPA DE RIESGO'!$AB$60="Moderado"),CONCATENATE("R8C",'MAPA DE RIESGO'!$P$60),"")</f>
        <v/>
      </c>
      <c r="W13" s="24" t="str">
        <f>IF(AND('MAPA DE RIESGO'!$Z$61="Muy Alta",'MAPA DE RIESGO'!$AB$61="Moderado"),CONCATENATE("R8C",'MAPA DE RIESGO'!$P$61),"")</f>
        <v/>
      </c>
      <c r="X13" s="29" t="str">
        <f>IF(AND('MAPA DE RIESGO'!$Z$62="Muy Alta",'MAPA DE RIESGO'!$AB$62="Moderado"),CONCATENATE("R8C",'MAPA DE RIESGO'!$P$62),"")</f>
        <v/>
      </c>
      <c r="Y13" s="29" t="str">
        <f>IF(AND('MAPA DE RIESGO'!$Z$63="Muy Alta",'MAPA DE RIESGO'!$AB$63="Moderado"),CONCATENATE("R8C",'MAPA DE RIESGO'!$P$63),"")</f>
        <v/>
      </c>
      <c r="Z13" s="29" t="str">
        <f>IF(AND('MAPA DE RIESGO'!$Z$64="Muy Alta",'MAPA DE RIESGO'!$AB$64="Moderado"),CONCATENATE("R8C",'MAPA DE RIESGO'!$P$64),"")</f>
        <v/>
      </c>
      <c r="AA13" s="25" t="str">
        <f>IF(AND('MAPA DE RIESGO'!$Z$65="Muy Alta",'MAPA DE RIESGO'!$AB$65="Moderado"),CONCATENATE("R8C",'MAPA DE RIESGO'!$P$65),"")</f>
        <v/>
      </c>
      <c r="AB13" s="23" t="str">
        <f>IF(AND('MAPA DE RIESGO'!$Z$60="Muy Alta",'MAPA DE RIESGO'!$AB$60="Mayor"),CONCATENATE("R8C",'MAPA DE RIESGO'!$P$60),"")</f>
        <v/>
      </c>
      <c r="AC13" s="24" t="str">
        <f>IF(AND('MAPA DE RIESGO'!$Z$61="Muy Alta",'MAPA DE RIESGO'!$AB$61="Mayor"),CONCATENATE("R8C",'MAPA DE RIESGO'!$P$61),"")</f>
        <v/>
      </c>
      <c r="AD13" s="29" t="str">
        <f>IF(AND('MAPA DE RIESGO'!$Z$62="Muy Alta",'MAPA DE RIESGO'!$AB$62="Mayor"),CONCATENATE("R8C",'MAPA DE RIESGO'!$P$62),"")</f>
        <v/>
      </c>
      <c r="AE13" s="29" t="str">
        <f>IF(AND('MAPA DE RIESGO'!$Z$63="Muy Alta",'MAPA DE RIESGO'!$AB$63="Mayor"),CONCATENATE("R8C",'MAPA DE RIESGO'!$P$63),"")</f>
        <v/>
      </c>
      <c r="AF13" s="29" t="str">
        <f>IF(AND('MAPA DE RIESGO'!$Z$64="Muy Alta",'MAPA DE RIESGO'!$AB$64="Mayor"),CONCATENATE("R8C",'MAPA DE RIESGO'!$P$64),"")</f>
        <v/>
      </c>
      <c r="AG13" s="25" t="str">
        <f>IF(AND('MAPA DE RIESGO'!$Z$65="Muy Alta",'MAPA DE RIESGO'!$AB$65="Mayor"),CONCATENATE("R8C",'MAPA DE RIESGO'!$P$65),"")</f>
        <v/>
      </c>
      <c r="AH13" s="26" t="str">
        <f>IF(AND('MAPA DE RIESGO'!$Z$60="Muy Alta",'MAPA DE RIESGO'!$AB$60="Catastrófico"),CONCATENATE("R8C",'MAPA DE RIESGO'!$P$60),"")</f>
        <v/>
      </c>
      <c r="AI13" s="27" t="str">
        <f>IF(AND('MAPA DE RIESGO'!$Z$61="Muy Alta",'MAPA DE RIESGO'!$AB$61="Catastrófico"),CONCATENATE("R8C",'MAPA DE RIESGO'!$P$61),"")</f>
        <v/>
      </c>
      <c r="AJ13" s="27" t="str">
        <f>IF(AND('MAPA DE RIESGO'!$Z$62="Muy Alta",'MAPA DE RIESGO'!$AB$62="Catastrófico"),CONCATENATE("R8C",'MAPA DE RIESGO'!$P$62),"")</f>
        <v/>
      </c>
      <c r="AK13" s="27" t="str">
        <f>IF(AND('MAPA DE RIESGO'!$Z$63="Muy Alta",'MAPA DE RIESGO'!$AB$63="Catastrófico"),CONCATENATE("R8C",'MAPA DE RIESGO'!$P$63),"")</f>
        <v/>
      </c>
      <c r="AL13" s="27" t="str">
        <f>IF(AND('MAPA DE RIESGO'!$Z$64="Muy Alta",'MAPA DE RIESGO'!$AB$64="Catastrófico"),CONCATENATE("R8C",'MAPA DE RIESGO'!$P$64),"")</f>
        <v/>
      </c>
      <c r="AM13" s="28" t="str">
        <f>IF(AND('MAPA DE RIESGO'!$Z$65="Muy Alta",'MAPA DE RIESGO'!$AB$65="Catastrófico"),CONCATENATE("R8C",'MAPA DE RIESGO'!$P$65),"")</f>
        <v/>
      </c>
      <c r="AN13" s="55"/>
      <c r="AO13" s="522"/>
      <c r="AP13" s="523"/>
      <c r="AQ13" s="523"/>
      <c r="AR13" s="523"/>
      <c r="AS13" s="523"/>
      <c r="AT13" s="524"/>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60"/>
      <c r="C14" s="460"/>
      <c r="D14" s="461"/>
      <c r="E14" s="501"/>
      <c r="F14" s="502"/>
      <c r="G14" s="502"/>
      <c r="H14" s="502"/>
      <c r="I14" s="503"/>
      <c r="J14" s="23" t="str">
        <f>IF(AND('MAPA DE RIESGO'!$Z$66="Muy Alta",'MAPA DE RIESGO'!$AB$66="Leve"),CONCATENATE("R9C",'MAPA DE RIESGO'!$P$66),"")</f>
        <v/>
      </c>
      <c r="K14" s="24" t="str">
        <f>IF(AND('MAPA DE RIESGO'!$Z$67="Muy Alta",'MAPA DE RIESGO'!$AB$67="Leve"),CONCATENATE("R9C",'MAPA DE RIESGO'!$P$67),"")</f>
        <v/>
      </c>
      <c r="L14" s="29" t="str">
        <f>IF(AND('MAPA DE RIESGO'!$Z$68="Muy Alta",'MAPA DE RIESGO'!$AB$68="Leve"),CONCATENATE("R9C",'MAPA DE RIESGO'!$P$68),"")</f>
        <v/>
      </c>
      <c r="M14" s="29" t="str">
        <f>IF(AND('MAPA DE RIESGO'!$Z$69="Muy Alta",'MAPA DE RIESGO'!$AB$69="Leve"),CONCATENATE("R9C",'MAPA DE RIESGO'!$P$69),"")</f>
        <v/>
      </c>
      <c r="N14" s="29" t="str">
        <f>IF(AND('MAPA DE RIESGO'!$Z$70="Muy Alta",'MAPA DE RIESGO'!$AB$70="Leve"),CONCATENATE("R9C",'MAPA DE RIESGO'!$P$70),"")</f>
        <v/>
      </c>
      <c r="O14" s="25" t="str">
        <f>IF(AND('MAPA DE RIESGO'!$Z$71="Muy Alta",'MAPA DE RIESGO'!$AB$71="Leve"),CONCATENATE("R9C",'MAPA DE RIESGO'!$P$71),"")</f>
        <v/>
      </c>
      <c r="P14" s="23" t="str">
        <f>IF(AND('MAPA DE RIESGO'!$Z$66="Muy Alta",'MAPA DE RIESGO'!$AB$66="Menor"),CONCATENATE("R9C",'MAPA DE RIESGO'!$P$66),"")</f>
        <v/>
      </c>
      <c r="Q14" s="24" t="str">
        <f>IF(AND('MAPA DE RIESGO'!$Z$67="Muy Alta",'MAPA DE RIESGO'!$AB$67="Menor"),CONCATENATE("R9C",'MAPA DE RIESGO'!$P$67),"")</f>
        <v/>
      </c>
      <c r="R14" s="29" t="str">
        <f>IF(AND('MAPA DE RIESGO'!$Z$68="Muy Alta",'MAPA DE RIESGO'!$AB$68="Menor"),CONCATENATE("R9C",'MAPA DE RIESGO'!$P$68),"")</f>
        <v/>
      </c>
      <c r="S14" s="29" t="str">
        <f>IF(AND('MAPA DE RIESGO'!$Z$69="Muy Alta",'MAPA DE RIESGO'!$AB$69="Menor"),CONCATENATE("R9C",'MAPA DE RIESGO'!$P$69),"")</f>
        <v/>
      </c>
      <c r="T14" s="29" t="str">
        <f>IF(AND('MAPA DE RIESGO'!$Z$70="Muy Alta",'MAPA DE RIESGO'!$AB$70="Menor"),CONCATENATE("R9C",'MAPA DE RIESGO'!$P$70),"")</f>
        <v/>
      </c>
      <c r="U14" s="25" t="str">
        <f>IF(AND('MAPA DE RIESGO'!$Z$71="Muy Alta",'MAPA DE RIESGO'!$AB$71="Menor"),CONCATENATE("R9C",'MAPA DE RIESGO'!$P$71),"")</f>
        <v/>
      </c>
      <c r="V14" s="23" t="str">
        <f>IF(AND('MAPA DE RIESGO'!$Z$66="Muy Alta",'MAPA DE RIESGO'!$AB$66="Moderado"),CONCATENATE("R9C",'MAPA DE RIESGO'!$P$66),"")</f>
        <v/>
      </c>
      <c r="W14" s="24" t="str">
        <f>IF(AND('MAPA DE RIESGO'!$Z$67="Muy Alta",'MAPA DE RIESGO'!$AB$67="Moderado"),CONCATENATE("R9C",'MAPA DE RIESGO'!$P$67),"")</f>
        <v/>
      </c>
      <c r="X14" s="29" t="str">
        <f>IF(AND('MAPA DE RIESGO'!$Z$68="Muy Alta",'MAPA DE RIESGO'!$AB$68="Moderado"),CONCATENATE("R9C",'MAPA DE RIESGO'!$P$68),"")</f>
        <v/>
      </c>
      <c r="Y14" s="29" t="str">
        <f>IF(AND('MAPA DE RIESGO'!$Z$69="Muy Alta",'MAPA DE RIESGO'!$AB$69="Moderado"),CONCATENATE("R9C",'MAPA DE RIESGO'!$P$69),"")</f>
        <v/>
      </c>
      <c r="Z14" s="29" t="str">
        <f>IF(AND('MAPA DE RIESGO'!$Z$70="Muy Alta",'MAPA DE RIESGO'!$AB$70="Moderado"),CONCATENATE("R9C",'MAPA DE RIESGO'!$P$70),"")</f>
        <v/>
      </c>
      <c r="AA14" s="25" t="str">
        <f>IF(AND('MAPA DE RIESGO'!$Z$71="Muy Alta",'MAPA DE RIESGO'!$AB$71="Moderado"),CONCATENATE("R9C",'MAPA DE RIESGO'!$P$71),"")</f>
        <v/>
      </c>
      <c r="AB14" s="23" t="str">
        <f>IF(AND('MAPA DE RIESGO'!$Z$66="Muy Alta",'MAPA DE RIESGO'!$AB$66="Mayor"),CONCATENATE("R9C",'MAPA DE RIESGO'!$P$66),"")</f>
        <v/>
      </c>
      <c r="AC14" s="24" t="str">
        <f>IF(AND('MAPA DE RIESGO'!$Z$67="Muy Alta",'MAPA DE RIESGO'!$AB$67="Mayor"),CONCATENATE("R9C",'MAPA DE RIESGO'!$P$67),"")</f>
        <v/>
      </c>
      <c r="AD14" s="29" t="str">
        <f>IF(AND('MAPA DE RIESGO'!$Z$68="Muy Alta",'MAPA DE RIESGO'!$AB$68="Mayor"),CONCATENATE("R9C",'MAPA DE RIESGO'!$P$68),"")</f>
        <v/>
      </c>
      <c r="AE14" s="29" t="str">
        <f>IF(AND('MAPA DE RIESGO'!$Z$69="Muy Alta",'MAPA DE RIESGO'!$AB$69="Mayor"),CONCATENATE("R9C",'MAPA DE RIESGO'!$P$69),"")</f>
        <v/>
      </c>
      <c r="AF14" s="29" t="str">
        <f>IF(AND('MAPA DE RIESGO'!$Z$70="Muy Alta",'MAPA DE RIESGO'!$AB$70="Mayor"),CONCATENATE("R9C",'MAPA DE RIESGO'!$P$70),"")</f>
        <v/>
      </c>
      <c r="AG14" s="25" t="str">
        <f>IF(AND('MAPA DE RIESGO'!$Z$71="Muy Alta",'MAPA DE RIESGO'!$AB$71="Mayor"),CONCATENATE("R9C",'MAPA DE RIESGO'!$P$71),"")</f>
        <v/>
      </c>
      <c r="AH14" s="26" t="str">
        <f>IF(AND('MAPA DE RIESGO'!$Z$66="Muy Alta",'MAPA DE RIESGO'!$AB$66="Catastrófico"),CONCATENATE("R9C",'MAPA DE RIESGO'!$P$66),"")</f>
        <v/>
      </c>
      <c r="AI14" s="27" t="str">
        <f>IF(AND('MAPA DE RIESGO'!$Z$67="Muy Alta",'MAPA DE RIESGO'!$AB$67="Catastrófico"),CONCATENATE("R9C",'MAPA DE RIESGO'!$P$67),"")</f>
        <v/>
      </c>
      <c r="AJ14" s="27" t="str">
        <f>IF(AND('MAPA DE RIESGO'!$Z$68="Muy Alta",'MAPA DE RIESGO'!$AB$68="Catastrófico"),CONCATENATE("R9C",'MAPA DE RIESGO'!$P$68),"")</f>
        <v/>
      </c>
      <c r="AK14" s="27" t="str">
        <f>IF(AND('MAPA DE RIESGO'!$Z$69="Muy Alta",'MAPA DE RIESGO'!$AB$69="Catastrófico"),CONCATENATE("R9C",'MAPA DE RIESGO'!$P$69),"")</f>
        <v/>
      </c>
      <c r="AL14" s="27" t="str">
        <f>IF(AND('MAPA DE RIESGO'!$Z$70="Muy Alta",'MAPA DE RIESGO'!$AB$70="Catastrófico"),CONCATENATE("R9C",'MAPA DE RIESGO'!$P$70),"")</f>
        <v/>
      </c>
      <c r="AM14" s="28" t="str">
        <f>IF(AND('MAPA DE RIESGO'!$Z$71="Muy Alta",'MAPA DE RIESGO'!$AB$71="Catastrófico"),CONCATENATE("R9C",'MAPA DE RIESGO'!$P$71),"")</f>
        <v/>
      </c>
      <c r="AN14" s="55"/>
      <c r="AO14" s="522"/>
      <c r="AP14" s="523"/>
      <c r="AQ14" s="523"/>
      <c r="AR14" s="523"/>
      <c r="AS14" s="523"/>
      <c r="AT14" s="524"/>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60"/>
      <c r="C15" s="460"/>
      <c r="D15" s="461"/>
      <c r="E15" s="504"/>
      <c r="F15" s="505"/>
      <c r="G15" s="505"/>
      <c r="H15" s="505"/>
      <c r="I15" s="506"/>
      <c r="J15" s="30" t="str">
        <f>IF(AND('MAPA DE RIESGO'!$Z$72="Muy Alta",'MAPA DE RIESGO'!$AB$72="Leve"),CONCATENATE("R10C",'MAPA DE RIESGO'!$P$72),"")</f>
        <v/>
      </c>
      <c r="K15" s="31" t="str">
        <f>IF(AND('MAPA DE RIESGO'!$Z$73="Muy Alta",'MAPA DE RIESGO'!$AB$73="Leve"),CONCATENATE("R10C",'MAPA DE RIESGO'!$P$73),"")</f>
        <v/>
      </c>
      <c r="L15" s="31" t="str">
        <f>IF(AND('MAPA DE RIESGO'!$Z$74="Muy Alta",'MAPA DE RIESGO'!$AB$74="Leve"),CONCATENATE("R10C",'MAPA DE RIESGO'!$P$74),"")</f>
        <v/>
      </c>
      <c r="M15" s="31" t="str">
        <f>IF(AND('MAPA DE RIESGO'!$Z$75="Muy Alta",'MAPA DE RIESGO'!$AB$75="Leve"),CONCATENATE("R10C",'MAPA DE RIESGO'!$P$75),"")</f>
        <v/>
      </c>
      <c r="N15" s="31" t="str">
        <f>IF(AND('MAPA DE RIESGO'!$Z$76="Muy Alta",'MAPA DE RIESGO'!$AB$76="Leve"),CONCATENATE("R10C",'MAPA DE RIESGO'!$P$76),"")</f>
        <v/>
      </c>
      <c r="O15" s="32" t="str">
        <f>IF(AND('MAPA DE RIESGO'!$Z$77="Muy Alta",'MAPA DE RIESGO'!$AB$77="Leve"),CONCATENATE("R10C",'MAPA DE RIESGO'!$P$77),"")</f>
        <v/>
      </c>
      <c r="P15" s="23" t="str">
        <f>IF(AND('MAPA DE RIESGO'!$Z$72="Muy Alta",'MAPA DE RIESGO'!$AB$72="Menor"),CONCATENATE("R10C",'MAPA DE RIESGO'!$P$72),"")</f>
        <v/>
      </c>
      <c r="Q15" s="24" t="str">
        <f>IF(AND('MAPA DE RIESGO'!$Z$73="Muy Alta",'MAPA DE RIESGO'!$AB$73="Menor"),CONCATENATE("R10C",'MAPA DE RIESGO'!$P$73),"")</f>
        <v/>
      </c>
      <c r="R15" s="24" t="str">
        <f>IF(AND('MAPA DE RIESGO'!$Z$74="Muy Alta",'MAPA DE RIESGO'!$AB$74="Menor"),CONCATENATE("R10C",'MAPA DE RIESGO'!$P$74),"")</f>
        <v/>
      </c>
      <c r="S15" s="24" t="str">
        <f>IF(AND('MAPA DE RIESGO'!$Z$75="Muy Alta",'MAPA DE RIESGO'!$AB$75="Menor"),CONCATENATE("R10C",'MAPA DE RIESGO'!$P$75),"")</f>
        <v/>
      </c>
      <c r="T15" s="24" t="str">
        <f>IF(AND('MAPA DE RIESGO'!$Z$76="Muy Alta",'MAPA DE RIESGO'!$AB$76="Menor"),CONCATENATE("R10C",'MAPA DE RIESGO'!$P$76),"")</f>
        <v/>
      </c>
      <c r="U15" s="25" t="str">
        <f>IF(AND('MAPA DE RIESGO'!$Z$77="Muy Alta",'MAPA DE RIESGO'!$AB$77="Menor"),CONCATENATE("R10C",'MAPA DE RIESGO'!$P$77),"")</f>
        <v/>
      </c>
      <c r="V15" s="30" t="str">
        <f>IF(AND('MAPA DE RIESGO'!$Z$72="Muy Alta",'MAPA DE RIESGO'!$AB$72="Moderado"),CONCATENATE("R10C",'MAPA DE RIESGO'!$P$72),"")</f>
        <v/>
      </c>
      <c r="W15" s="31" t="str">
        <f>IF(AND('MAPA DE RIESGO'!$Z$73="Muy Alta",'MAPA DE RIESGO'!$AB$73="Moderado"),CONCATENATE("R10C",'MAPA DE RIESGO'!$P$73),"")</f>
        <v/>
      </c>
      <c r="X15" s="31" t="str">
        <f>IF(AND('MAPA DE RIESGO'!$Z$74="Muy Alta",'MAPA DE RIESGO'!$AB$74="Moderado"),CONCATENATE("R10C",'MAPA DE RIESGO'!$P$74),"")</f>
        <v/>
      </c>
      <c r="Y15" s="31" t="str">
        <f>IF(AND('MAPA DE RIESGO'!$Z$75="Muy Alta",'MAPA DE RIESGO'!$AB$75="Moderado"),CONCATENATE("R10C",'MAPA DE RIESGO'!$P$75),"")</f>
        <v/>
      </c>
      <c r="Z15" s="31" t="str">
        <f>IF(AND('MAPA DE RIESGO'!$Z$76="Muy Alta",'MAPA DE RIESGO'!$AB$76="Moderado"),CONCATENATE("R10C",'MAPA DE RIESGO'!$P$76),"")</f>
        <v/>
      </c>
      <c r="AA15" s="32" t="str">
        <f>IF(AND('MAPA DE RIESGO'!$Z$77="Muy Alta",'MAPA DE RIESGO'!$AB$77="Moderado"),CONCATENATE("R10C",'MAPA DE RIESGO'!$P$77),"")</f>
        <v/>
      </c>
      <c r="AB15" s="23" t="str">
        <f>IF(AND('MAPA DE RIESGO'!$Z$72="Muy Alta",'MAPA DE RIESGO'!$AB$72="Mayor"),CONCATENATE("R10C",'MAPA DE RIESGO'!$P$72),"")</f>
        <v/>
      </c>
      <c r="AC15" s="24" t="str">
        <f>IF(AND('MAPA DE RIESGO'!$Z$73="Muy Alta",'MAPA DE RIESGO'!$AB$73="Mayor"),CONCATENATE("R10C",'MAPA DE RIESGO'!$P$73),"")</f>
        <v/>
      </c>
      <c r="AD15" s="24" t="str">
        <f>IF(AND('MAPA DE RIESGO'!$Z$74="Muy Alta",'MAPA DE RIESGO'!$AB$74="Mayor"),CONCATENATE("R10C",'MAPA DE RIESGO'!$P$74),"")</f>
        <v/>
      </c>
      <c r="AE15" s="24" t="str">
        <f>IF(AND('MAPA DE RIESGO'!$Z$75="Muy Alta",'MAPA DE RIESGO'!$AB$75="Mayor"),CONCATENATE("R10C",'MAPA DE RIESGO'!$P$75),"")</f>
        <v/>
      </c>
      <c r="AF15" s="24" t="str">
        <f>IF(AND('MAPA DE RIESGO'!$Z$76="Muy Alta",'MAPA DE RIESGO'!$AB$76="Mayor"),CONCATENATE("R10C",'MAPA DE RIESGO'!$P$76),"")</f>
        <v/>
      </c>
      <c r="AG15" s="25" t="str">
        <f>IF(AND('MAPA DE RIESGO'!$Z$77="Muy Alta",'MAPA DE RIESGO'!$AB$77="Mayor"),CONCATENATE("R10C",'MAPA DE RIESGO'!$P$77),"")</f>
        <v/>
      </c>
      <c r="AH15" s="33" t="str">
        <f>IF(AND('MAPA DE RIESGO'!$Z$72="Muy Alta",'MAPA DE RIESGO'!$AB$72="Catastrófico"),CONCATENATE("R10C",'MAPA DE RIESGO'!$P$72),"")</f>
        <v/>
      </c>
      <c r="AI15" s="34" t="str">
        <f>IF(AND('MAPA DE RIESGO'!$Z$73="Muy Alta",'MAPA DE RIESGO'!$AB$73="Catastrófico"),CONCATENATE("R10C",'MAPA DE RIESGO'!$P$73),"")</f>
        <v/>
      </c>
      <c r="AJ15" s="34" t="str">
        <f>IF(AND('MAPA DE RIESGO'!$Z$74="Muy Alta",'MAPA DE RIESGO'!$AB$74="Catastrófico"),CONCATENATE("R10C",'MAPA DE RIESGO'!$P$74),"")</f>
        <v/>
      </c>
      <c r="AK15" s="34" t="str">
        <f>IF(AND('MAPA DE RIESGO'!$Z$75="Muy Alta",'MAPA DE RIESGO'!$AB$75="Catastrófico"),CONCATENATE("R10C",'MAPA DE RIESGO'!$P$75),"")</f>
        <v/>
      </c>
      <c r="AL15" s="34" t="str">
        <f>IF(AND('MAPA DE RIESGO'!$Z$76="Muy Alta",'MAPA DE RIESGO'!$AB$76="Catastrófico"),CONCATENATE("R10C",'MAPA DE RIESGO'!$P$76),"")</f>
        <v/>
      </c>
      <c r="AM15" s="35" t="str">
        <f>IF(AND('MAPA DE RIESGO'!$Z$77="Muy Alta",'MAPA DE RIESGO'!$AB$77="Catastrófico"),CONCATENATE("R10C",'MAPA DE RIESGO'!$P$77),"")</f>
        <v/>
      </c>
      <c r="AN15" s="55"/>
      <c r="AO15" s="525"/>
      <c r="AP15" s="526"/>
      <c r="AQ15" s="526"/>
      <c r="AR15" s="526"/>
      <c r="AS15" s="526"/>
      <c r="AT15" s="527"/>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60"/>
      <c r="C16" s="460"/>
      <c r="D16" s="461"/>
      <c r="E16" s="498" t="s">
        <v>106</v>
      </c>
      <c r="F16" s="499"/>
      <c r="G16" s="499"/>
      <c r="H16" s="499"/>
      <c r="I16" s="499"/>
      <c r="J16" s="36" t="str">
        <f>IF(AND('MAPA DE RIESGO'!$Z$16="Alta",'MAPA DE RIESGO'!$AB$16="Leve"),CONCATENATE("R1C",'MAPA DE RIESGO'!$P$16),"")</f>
        <v/>
      </c>
      <c r="K16" s="37" t="str">
        <f>IF(AND('MAPA DE RIESGO'!$Z$19="Alta",'MAPA DE RIESGO'!$AB$19="Leve"),CONCATENATE("R1C",'MAPA DE RIESGO'!$P$19),"")</f>
        <v/>
      </c>
      <c r="L16" s="37" t="str">
        <f>IF(AND('MAPA DE RIESGO'!$Z$20="Alta",'MAPA DE RIESGO'!$AB$20="Leve"),CONCATENATE("R1C",'MAPA DE RIESGO'!$P$20),"")</f>
        <v/>
      </c>
      <c r="M16" s="37" t="str">
        <f>IF(AND('MAPA DE RIESGO'!$Z$21="Alta",'MAPA DE RIESGO'!$AB$21="Leve"),CONCATENATE("R1C",'MAPA DE RIESGO'!$P$21),"")</f>
        <v/>
      </c>
      <c r="N16" s="37" t="str">
        <f>IF(AND('MAPA DE RIESGO'!$Z$22="Alta",'MAPA DE RIESGO'!$AB$22="Leve"),CONCATENATE("R1C",'MAPA DE RIESGO'!$P$22),"")</f>
        <v/>
      </c>
      <c r="O16" s="38" t="str">
        <f>IF(AND('MAPA DE RIESGO'!$Z$23="Alta",'MAPA DE RIESGO'!$AB$23="Leve"),CONCATENATE("R1C",'MAPA DE RIESGO'!$P$23),"")</f>
        <v/>
      </c>
      <c r="P16" s="36" t="str">
        <f>IF(AND('MAPA DE RIESGO'!$Z$16="Alta",'MAPA DE RIESGO'!$AB$16="Menor"),CONCATENATE("R1C",'MAPA DE RIESGO'!$P$16),"")</f>
        <v/>
      </c>
      <c r="Q16" s="37" t="str">
        <f>IF(AND('MAPA DE RIESGO'!$Z$19="Alta",'MAPA DE RIESGO'!$AB$19="Menor"),CONCATENATE("R1C",'MAPA DE RIESGO'!$P$19),"")</f>
        <v/>
      </c>
      <c r="R16" s="37" t="str">
        <f>IF(AND('MAPA DE RIESGO'!$Z$20="Alta",'MAPA DE RIESGO'!$AB$20="Menor"),CONCATENATE("R1C",'MAPA DE RIESGO'!$P$20),"")</f>
        <v/>
      </c>
      <c r="S16" s="37" t="str">
        <f>IF(AND('MAPA DE RIESGO'!$Z$21="Alta",'MAPA DE RIESGO'!$AB$21="Menor"),CONCATENATE("R1C",'MAPA DE RIESGO'!$P$21),"")</f>
        <v/>
      </c>
      <c r="T16" s="37" t="str">
        <f>IF(AND('MAPA DE RIESGO'!$Z$22="Alta",'MAPA DE RIESGO'!$AB$22="Menor"),CONCATENATE("R1C",'MAPA DE RIESGO'!$P$22),"")</f>
        <v/>
      </c>
      <c r="U16" s="38" t="str">
        <f>IF(AND('MAPA DE RIESGO'!$Z$23="Alta",'MAPA DE RIESGO'!$AB$23="Menor"),CONCATENATE("R1C",'MAPA DE RIESGO'!$P$23),"")</f>
        <v/>
      </c>
      <c r="V16" s="17" t="str">
        <f>IF(AND('MAPA DE RIESGO'!$Z$16="Alta",'MAPA DE RIESGO'!$AB$16="Moderado"),CONCATENATE("R1C",'MAPA DE RIESGO'!$P$16),"")</f>
        <v/>
      </c>
      <c r="W16" s="18" t="str">
        <f>IF(AND('MAPA DE RIESGO'!$Z$19="Alta",'MAPA DE RIESGO'!$AB$19="Moderado"),CONCATENATE("R1C",'MAPA DE RIESGO'!$P$19),"")</f>
        <v/>
      </c>
      <c r="X16" s="18" t="str">
        <f>IF(AND('MAPA DE RIESGO'!$Z$20="Alta",'MAPA DE RIESGO'!$AB$20="Moderado"),CONCATENATE("R1C",'MAPA DE RIESGO'!$P$20),"")</f>
        <v/>
      </c>
      <c r="Y16" s="18" t="str">
        <f>IF(AND('MAPA DE RIESGO'!$Z$21="Alta",'MAPA DE RIESGO'!$AB$21="Moderado"),CONCATENATE("R1C",'MAPA DE RIESGO'!$P$21),"")</f>
        <v/>
      </c>
      <c r="Z16" s="18" t="str">
        <f>IF(AND('MAPA DE RIESGO'!$Z$22="Alta",'MAPA DE RIESGO'!$AB$22="Moderado"),CONCATENATE("R1C",'MAPA DE RIESGO'!$P$22),"")</f>
        <v/>
      </c>
      <c r="AA16" s="19" t="str">
        <f>IF(AND('MAPA DE RIESGO'!$Z$23="Alta",'MAPA DE RIESGO'!$AB$23="Moderado"),CONCATENATE("R1C",'MAPA DE RIESGO'!$P$23),"")</f>
        <v/>
      </c>
      <c r="AB16" s="17" t="str">
        <f>IF(AND('MAPA DE RIESGO'!$Z$16="Alta",'MAPA DE RIESGO'!$AB$16="Mayor"),CONCATENATE("R1C",'MAPA DE RIESGO'!$P$16),"")</f>
        <v/>
      </c>
      <c r="AC16" s="18" t="str">
        <f>IF(AND('MAPA DE RIESGO'!$Z$19="Alta",'MAPA DE RIESGO'!$AB$19="Mayor"),CONCATENATE("R1C",'MAPA DE RIESGO'!$P$19),"")</f>
        <v/>
      </c>
      <c r="AD16" s="18" t="str">
        <f>IF(AND('MAPA DE RIESGO'!$Z$20="Alta",'MAPA DE RIESGO'!$AB$20="Mayor"),CONCATENATE("R1C",'MAPA DE RIESGO'!$P$20),"")</f>
        <v/>
      </c>
      <c r="AE16" s="18" t="str">
        <f>IF(AND('MAPA DE RIESGO'!$Z$21="Alta",'MAPA DE RIESGO'!$AB$21="Mayor"),CONCATENATE("R1C",'MAPA DE RIESGO'!$P$21),"")</f>
        <v/>
      </c>
      <c r="AF16" s="18" t="str">
        <f>IF(AND('MAPA DE RIESGO'!$Z$22="Alta",'MAPA DE RIESGO'!$AB$22="Mayor"),CONCATENATE("R1C",'MAPA DE RIESGO'!$P$22),"")</f>
        <v/>
      </c>
      <c r="AG16" s="19" t="str">
        <f>IF(AND('MAPA DE RIESGO'!$Z$23="Alta",'MAPA DE RIESGO'!$AB$23="Mayor"),CONCATENATE("R1C",'MAPA DE RIESGO'!$P$23),"")</f>
        <v/>
      </c>
      <c r="AH16" s="20" t="str">
        <f>IF(AND('MAPA DE RIESGO'!$Z$16="Alta",'MAPA DE RIESGO'!$AB$16="Catastrófico"),CONCATENATE("R1C",'MAPA DE RIESGO'!$P$16),"")</f>
        <v/>
      </c>
      <c r="AI16" s="21" t="str">
        <f>IF(AND('MAPA DE RIESGO'!$Z$19="Alta",'MAPA DE RIESGO'!$AB$19="Catastrófico"),CONCATENATE("R1C",'MAPA DE RIESGO'!$P$19),"")</f>
        <v/>
      </c>
      <c r="AJ16" s="21" t="str">
        <f>IF(AND('MAPA DE RIESGO'!$Z$20="Alta",'MAPA DE RIESGO'!$AB$20="Catastrófico"),CONCATENATE("R1C",'MAPA DE RIESGO'!$P$20),"")</f>
        <v/>
      </c>
      <c r="AK16" s="21" t="str">
        <f>IF(AND('MAPA DE RIESGO'!$Z$21="Alta",'MAPA DE RIESGO'!$AB$21="Catastrófico"),CONCATENATE("R1C",'MAPA DE RIESGO'!$P$21),"")</f>
        <v/>
      </c>
      <c r="AL16" s="21" t="str">
        <f>IF(AND('MAPA DE RIESGO'!$Z$22="Alta",'MAPA DE RIESGO'!$AB$22="Catastrófico"),CONCATENATE("R1C",'MAPA DE RIESGO'!$P$22),"")</f>
        <v/>
      </c>
      <c r="AM16" s="22" t="str">
        <f>IF(AND('MAPA DE RIESGO'!$Z$23="Alta",'MAPA DE RIESGO'!$AB$23="Catastrófico"),CONCATENATE("R1C",'MAPA DE RIESGO'!$P$23),"")</f>
        <v/>
      </c>
      <c r="AN16" s="55"/>
      <c r="AO16" s="508" t="s">
        <v>72</v>
      </c>
      <c r="AP16" s="509"/>
      <c r="AQ16" s="509"/>
      <c r="AR16" s="509"/>
      <c r="AS16" s="509"/>
      <c r="AT16" s="510"/>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60"/>
      <c r="C17" s="460"/>
      <c r="D17" s="461"/>
      <c r="E17" s="517"/>
      <c r="F17" s="518"/>
      <c r="G17" s="518"/>
      <c r="H17" s="518"/>
      <c r="I17" s="518"/>
      <c r="J17" s="39" t="str">
        <f>IF(AND('MAPA DE RIESGO'!$Z$24="Alta",'MAPA DE RIESGO'!$AB$24="Leve"),CONCATENATE("R2C",'MAPA DE RIESGO'!$P$24),"")</f>
        <v/>
      </c>
      <c r="K17" s="40" t="str">
        <f>IF(AND('MAPA DE RIESGO'!$Z$25="Alta",'MAPA DE RIESGO'!$AB$25="Leve"),CONCATENATE("R2C",'MAPA DE RIESGO'!$P$25),"")</f>
        <v/>
      </c>
      <c r="L17" s="40" t="str">
        <f>IF(AND('MAPA DE RIESGO'!$Z$26="Alta",'MAPA DE RIESGO'!$AB$26="Leve"),CONCATENATE("R2C",'MAPA DE RIESGO'!$P$26),"")</f>
        <v/>
      </c>
      <c r="M17" s="40" t="str">
        <f>IF(AND('MAPA DE RIESGO'!$Z$27="Alta",'MAPA DE RIESGO'!$AB$27="Leve"),CONCATENATE("R2C",'MAPA DE RIESGO'!$P$27),"")</f>
        <v/>
      </c>
      <c r="N17" s="40" t="str">
        <f>IF(AND('MAPA DE RIESGO'!$Z$28="Alta",'MAPA DE RIESGO'!$AB$28="Leve"),CONCATENATE("R2C",'MAPA DE RIESGO'!$P$28),"")</f>
        <v/>
      </c>
      <c r="O17" s="41" t="str">
        <f>IF(AND('MAPA DE RIESGO'!$Z$29="Alta",'MAPA DE RIESGO'!$AB$29="Leve"),CONCATENATE("R2C",'MAPA DE RIESGO'!$P$29),"")</f>
        <v/>
      </c>
      <c r="P17" s="39" t="str">
        <f>IF(AND('MAPA DE RIESGO'!$Z$24="Alta",'MAPA DE RIESGO'!$AB$24="Menor"),CONCATENATE("R2C",'MAPA DE RIESGO'!$P$24),"")</f>
        <v/>
      </c>
      <c r="Q17" s="40" t="str">
        <f>IF(AND('MAPA DE RIESGO'!$Z$25="Alta",'MAPA DE RIESGO'!$AB$25="Menor"),CONCATENATE("R2C",'MAPA DE RIESGO'!$P$25),"")</f>
        <v/>
      </c>
      <c r="R17" s="40" t="str">
        <f>IF(AND('MAPA DE RIESGO'!$Z$26="Alta",'MAPA DE RIESGO'!$AB$26="Menor"),CONCATENATE("R2C",'MAPA DE RIESGO'!$P$26),"")</f>
        <v/>
      </c>
      <c r="S17" s="40" t="str">
        <f>IF(AND('MAPA DE RIESGO'!$Z$27="Alta",'MAPA DE RIESGO'!$AB$27="Menor"),CONCATENATE("R2C",'MAPA DE RIESGO'!$P$27),"")</f>
        <v/>
      </c>
      <c r="T17" s="40" t="str">
        <f>IF(AND('MAPA DE RIESGO'!$Z$28="Alta",'MAPA DE RIESGO'!$AB$28="Menor"),CONCATENATE("R2C",'MAPA DE RIESGO'!$P$28),"")</f>
        <v/>
      </c>
      <c r="U17" s="41" t="str">
        <f>IF(AND('MAPA DE RIESGO'!$Z$29="Alta",'MAPA DE RIESGO'!$AB$29="Menor"),CONCATENATE("R2C",'MAPA DE RIESGO'!$P$29),"")</f>
        <v/>
      </c>
      <c r="V17" s="23" t="str">
        <f>IF(AND('MAPA DE RIESGO'!$Z$24="Alta",'MAPA DE RIESGO'!$AB$24="Moderado"),CONCATENATE("R2C",'MAPA DE RIESGO'!$P$24),"")</f>
        <v/>
      </c>
      <c r="W17" s="24" t="str">
        <f>IF(AND('MAPA DE RIESGO'!$Z$25="Alta",'MAPA DE RIESGO'!$AB$25="Moderado"),CONCATENATE("R2C",'MAPA DE RIESGO'!$P$25),"")</f>
        <v/>
      </c>
      <c r="X17" s="24" t="str">
        <f>IF(AND('MAPA DE RIESGO'!$Z$26="Alta",'MAPA DE RIESGO'!$AB$26="Moderado"),CONCATENATE("R2C",'MAPA DE RIESGO'!$P$26),"")</f>
        <v/>
      </c>
      <c r="Y17" s="24" t="str">
        <f>IF(AND('MAPA DE RIESGO'!$Z$27="Alta",'MAPA DE RIESGO'!$AB$27="Moderado"),CONCATENATE("R2C",'MAPA DE RIESGO'!$P$27),"")</f>
        <v/>
      </c>
      <c r="Z17" s="24" t="str">
        <f>IF(AND('MAPA DE RIESGO'!$Z$28="Alta",'MAPA DE RIESGO'!$AB$28="Moderado"),CONCATENATE("R2C",'MAPA DE RIESGO'!$P$28),"")</f>
        <v/>
      </c>
      <c r="AA17" s="25" t="str">
        <f>IF(AND('MAPA DE RIESGO'!$Z$29="Alta",'MAPA DE RIESGO'!$AB$29="Moderado"),CONCATENATE("R2C",'MAPA DE RIESGO'!$P$29),"")</f>
        <v/>
      </c>
      <c r="AB17" s="23" t="str">
        <f>IF(AND('MAPA DE RIESGO'!$Z$24="Alta",'MAPA DE RIESGO'!$AB$24="Mayor"),CONCATENATE("R2C",'MAPA DE RIESGO'!$P$24),"")</f>
        <v/>
      </c>
      <c r="AC17" s="24" t="str">
        <f>IF(AND('MAPA DE RIESGO'!$Z$25="Alta",'MAPA DE RIESGO'!$AB$25="Mayor"),CONCATENATE("R2C",'MAPA DE RIESGO'!$P$25),"")</f>
        <v/>
      </c>
      <c r="AD17" s="24" t="str">
        <f>IF(AND('MAPA DE RIESGO'!$Z$26="Alta",'MAPA DE RIESGO'!$AB$26="Mayor"),CONCATENATE("R2C",'MAPA DE RIESGO'!$P$26),"")</f>
        <v/>
      </c>
      <c r="AE17" s="24" t="str">
        <f>IF(AND('MAPA DE RIESGO'!$Z$27="Alta",'MAPA DE RIESGO'!$AB$27="Mayor"),CONCATENATE("R2C",'MAPA DE RIESGO'!$P$27),"")</f>
        <v/>
      </c>
      <c r="AF17" s="24" t="str">
        <f>IF(AND('MAPA DE RIESGO'!$Z$28="Alta",'MAPA DE RIESGO'!$AB$28="Mayor"),CONCATENATE("R2C",'MAPA DE RIESGO'!$P$28),"")</f>
        <v/>
      </c>
      <c r="AG17" s="25" t="str">
        <f>IF(AND('MAPA DE RIESGO'!$Z$29="Alta",'MAPA DE RIESGO'!$AB$29="Mayor"),CONCATENATE("R2C",'MAPA DE RIESGO'!$P$29),"")</f>
        <v/>
      </c>
      <c r="AH17" s="26" t="str">
        <f>IF(AND('MAPA DE RIESGO'!$Z$24="Alta",'MAPA DE RIESGO'!$AB$24="Catastrófico"),CONCATENATE("R2C",'MAPA DE RIESGO'!$P$24),"")</f>
        <v/>
      </c>
      <c r="AI17" s="27" t="str">
        <f>IF(AND('MAPA DE RIESGO'!$Z$25="Alta",'MAPA DE RIESGO'!$AB$25="Catastrófico"),CONCATENATE("R2C",'MAPA DE RIESGO'!$P$25),"")</f>
        <v/>
      </c>
      <c r="AJ17" s="27" t="str">
        <f>IF(AND('MAPA DE RIESGO'!$Z$26="Alta",'MAPA DE RIESGO'!$AB$26="Catastrófico"),CONCATENATE("R2C",'MAPA DE RIESGO'!$P$26),"")</f>
        <v/>
      </c>
      <c r="AK17" s="27" t="str">
        <f>IF(AND('MAPA DE RIESGO'!$Z$27="Alta",'MAPA DE RIESGO'!$AB$27="Catastrófico"),CONCATENATE("R2C",'MAPA DE RIESGO'!$P$27),"")</f>
        <v/>
      </c>
      <c r="AL17" s="27" t="str">
        <f>IF(AND('MAPA DE RIESGO'!$Z$28="Alta",'MAPA DE RIESGO'!$AB$28="Catastrófico"),CONCATENATE("R2C",'MAPA DE RIESGO'!$P$28),"")</f>
        <v/>
      </c>
      <c r="AM17" s="28" t="str">
        <f>IF(AND('MAPA DE RIESGO'!$Z$29="Alta",'MAPA DE RIESGO'!$AB$29="Catastrófico"),CONCATENATE("R2C",'MAPA DE RIESGO'!$P$29),"")</f>
        <v/>
      </c>
      <c r="AN17" s="55"/>
      <c r="AO17" s="511"/>
      <c r="AP17" s="512"/>
      <c r="AQ17" s="512"/>
      <c r="AR17" s="512"/>
      <c r="AS17" s="512"/>
      <c r="AT17" s="513"/>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60"/>
      <c r="C18" s="460"/>
      <c r="D18" s="461"/>
      <c r="E18" s="501"/>
      <c r="F18" s="502"/>
      <c r="G18" s="502"/>
      <c r="H18" s="502"/>
      <c r="I18" s="518"/>
      <c r="J18" s="39" t="str">
        <f>IF(AND('MAPA DE RIESGO'!$Z$30="Alta",'MAPA DE RIESGO'!$AB$30="Leve"),CONCATENATE("R3C",'MAPA DE RIESGO'!$P$30),"")</f>
        <v/>
      </c>
      <c r="K18" s="40" t="str">
        <f>IF(AND('MAPA DE RIESGO'!$Z$31="Alta",'MAPA DE RIESGO'!$AB$31="Leve"),CONCATENATE("R3C",'MAPA DE RIESGO'!$P$31),"")</f>
        <v/>
      </c>
      <c r="L18" s="40" t="str">
        <f>IF(AND('MAPA DE RIESGO'!$Z$32="Alta",'MAPA DE RIESGO'!$AB$32="Leve"),CONCATENATE("R3C",'MAPA DE RIESGO'!$P$32),"")</f>
        <v/>
      </c>
      <c r="M18" s="40" t="str">
        <f>IF(AND('MAPA DE RIESGO'!$Z$33="Alta",'MAPA DE RIESGO'!$AB$33="Leve"),CONCATENATE("R3C",'MAPA DE RIESGO'!$P$33),"")</f>
        <v/>
      </c>
      <c r="N18" s="40" t="str">
        <f>IF(AND('MAPA DE RIESGO'!$Z$34="Alta",'MAPA DE RIESGO'!$AB$34="Leve"),CONCATENATE("R3C",'MAPA DE RIESGO'!$P$34),"")</f>
        <v/>
      </c>
      <c r="O18" s="41" t="str">
        <f>IF(AND('MAPA DE RIESGO'!$Z$35="Alta",'MAPA DE RIESGO'!$AB$35="Leve"),CONCATENATE("R3C",'MAPA DE RIESGO'!$P$35),"")</f>
        <v/>
      </c>
      <c r="P18" s="39" t="str">
        <f>IF(AND('MAPA DE RIESGO'!$Z$30="Alta",'MAPA DE RIESGO'!$AB$30="Menor"),CONCATENATE("R3C",'MAPA DE RIESGO'!$P$30),"")</f>
        <v/>
      </c>
      <c r="Q18" s="40" t="str">
        <f>IF(AND('MAPA DE RIESGO'!$Z$31="Alta",'MAPA DE RIESGO'!$AB$31="Menor"),CONCATENATE("R3C",'MAPA DE RIESGO'!$P$31),"")</f>
        <v/>
      </c>
      <c r="R18" s="40" t="str">
        <f>IF(AND('MAPA DE RIESGO'!$Z$32="Alta",'MAPA DE RIESGO'!$AB$32="Menor"),CONCATENATE("R3C",'MAPA DE RIESGO'!$P$32),"")</f>
        <v/>
      </c>
      <c r="S18" s="40" t="str">
        <f>IF(AND('MAPA DE RIESGO'!$Z$33="Alta",'MAPA DE RIESGO'!$AB$33="Menor"),CONCATENATE("R3C",'MAPA DE RIESGO'!$P$33),"")</f>
        <v/>
      </c>
      <c r="T18" s="40" t="str">
        <f>IF(AND('MAPA DE RIESGO'!$Z$34="Alta",'MAPA DE RIESGO'!$AB$34="Menor"),CONCATENATE("R3C",'MAPA DE RIESGO'!$P$34),"")</f>
        <v/>
      </c>
      <c r="U18" s="41" t="str">
        <f>IF(AND('MAPA DE RIESGO'!$Z$35="Alta",'MAPA DE RIESGO'!$AB$35="Menor"),CONCATENATE("R3C",'MAPA DE RIESGO'!$P$35),"")</f>
        <v/>
      </c>
      <c r="V18" s="23" t="str">
        <f>IF(AND('MAPA DE RIESGO'!$Z$30="Alta",'MAPA DE RIESGO'!$AB$30="Moderado"),CONCATENATE("R3C",'MAPA DE RIESGO'!$P$30),"")</f>
        <v/>
      </c>
      <c r="W18" s="24" t="str">
        <f>IF(AND('MAPA DE RIESGO'!$Z$31="Alta",'MAPA DE RIESGO'!$AB$31="Moderado"),CONCATENATE("R3C",'MAPA DE RIESGO'!$P$31),"")</f>
        <v/>
      </c>
      <c r="X18" s="24" t="str">
        <f>IF(AND('MAPA DE RIESGO'!$Z$32="Alta",'MAPA DE RIESGO'!$AB$32="Moderado"),CONCATENATE("R3C",'MAPA DE RIESGO'!$P$32),"")</f>
        <v/>
      </c>
      <c r="Y18" s="24" t="str">
        <f>IF(AND('MAPA DE RIESGO'!$Z$33="Alta",'MAPA DE RIESGO'!$AB$33="Moderado"),CONCATENATE("R3C",'MAPA DE RIESGO'!$P$33),"")</f>
        <v/>
      </c>
      <c r="Z18" s="24" t="str">
        <f>IF(AND('MAPA DE RIESGO'!$Z$34="Alta",'MAPA DE RIESGO'!$AB$34="Moderado"),CONCATENATE("R3C",'MAPA DE RIESGO'!$P$34),"")</f>
        <v/>
      </c>
      <c r="AA18" s="25" t="str">
        <f>IF(AND('MAPA DE RIESGO'!$Z$35="Alta",'MAPA DE RIESGO'!$AB$35="Moderado"),CONCATENATE("R3C",'MAPA DE RIESGO'!$P$35),"")</f>
        <v/>
      </c>
      <c r="AB18" s="23" t="str">
        <f>IF(AND('MAPA DE RIESGO'!$Z$30="Alta",'MAPA DE RIESGO'!$AB$30="Mayor"),CONCATENATE("R3C",'MAPA DE RIESGO'!$P$30),"")</f>
        <v/>
      </c>
      <c r="AC18" s="24" t="str">
        <f>IF(AND('MAPA DE RIESGO'!$Z$31="Alta",'MAPA DE RIESGO'!$AB$31="Mayor"),CONCATENATE("R3C",'MAPA DE RIESGO'!$P$31),"")</f>
        <v/>
      </c>
      <c r="AD18" s="24" t="str">
        <f>IF(AND('MAPA DE RIESGO'!$Z$32="Alta",'MAPA DE RIESGO'!$AB$32="Mayor"),CONCATENATE("R3C",'MAPA DE RIESGO'!$P$32),"")</f>
        <v/>
      </c>
      <c r="AE18" s="24" t="str">
        <f>IF(AND('MAPA DE RIESGO'!$Z$33="Alta",'MAPA DE RIESGO'!$AB$33="Mayor"),CONCATENATE("R3C",'MAPA DE RIESGO'!$P$33),"")</f>
        <v/>
      </c>
      <c r="AF18" s="24" t="str">
        <f>IF(AND('MAPA DE RIESGO'!$Z$34="Alta",'MAPA DE RIESGO'!$AB$34="Mayor"),CONCATENATE("R3C",'MAPA DE RIESGO'!$P$34),"")</f>
        <v/>
      </c>
      <c r="AG18" s="25" t="str">
        <f>IF(AND('MAPA DE RIESGO'!$Z$35="Alta",'MAPA DE RIESGO'!$AB$35="Mayor"),CONCATENATE("R3C",'MAPA DE RIESGO'!$P$35),"")</f>
        <v/>
      </c>
      <c r="AH18" s="26" t="str">
        <f>IF(AND('MAPA DE RIESGO'!$Z$30="Alta",'MAPA DE RIESGO'!$AB$30="Catastrófico"),CONCATENATE("R3C",'MAPA DE RIESGO'!$P$30),"")</f>
        <v/>
      </c>
      <c r="AI18" s="27" t="str">
        <f>IF(AND('MAPA DE RIESGO'!$Z$31="Alta",'MAPA DE RIESGO'!$AB$31="Catastrófico"),CONCATENATE("R3C",'MAPA DE RIESGO'!$P$31),"")</f>
        <v/>
      </c>
      <c r="AJ18" s="27" t="str">
        <f>IF(AND('MAPA DE RIESGO'!$Z$32="Alta",'MAPA DE RIESGO'!$AB$32="Catastrófico"),CONCATENATE("R3C",'MAPA DE RIESGO'!$P$32),"")</f>
        <v/>
      </c>
      <c r="AK18" s="27" t="str">
        <f>IF(AND('MAPA DE RIESGO'!$Z$33="Alta",'MAPA DE RIESGO'!$AB$33="Catastrófico"),CONCATENATE("R3C",'MAPA DE RIESGO'!$P$33),"")</f>
        <v/>
      </c>
      <c r="AL18" s="27" t="str">
        <f>IF(AND('MAPA DE RIESGO'!$Z$34="Alta",'MAPA DE RIESGO'!$AB$34="Catastrófico"),CONCATENATE("R3C",'MAPA DE RIESGO'!$P$34),"")</f>
        <v/>
      </c>
      <c r="AM18" s="28" t="str">
        <f>IF(AND('MAPA DE RIESGO'!$Z$35="Alta",'MAPA DE RIESGO'!$AB$35="Catastrófico"),CONCATENATE("R3C",'MAPA DE RIESGO'!$P$35),"")</f>
        <v/>
      </c>
      <c r="AN18" s="55"/>
      <c r="AO18" s="511"/>
      <c r="AP18" s="512"/>
      <c r="AQ18" s="512"/>
      <c r="AR18" s="512"/>
      <c r="AS18" s="512"/>
      <c r="AT18" s="513"/>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60"/>
      <c r="C19" s="460"/>
      <c r="D19" s="461"/>
      <c r="E19" s="501"/>
      <c r="F19" s="502"/>
      <c r="G19" s="502"/>
      <c r="H19" s="502"/>
      <c r="I19" s="518"/>
      <c r="J19" s="39" t="str">
        <f>IF(AND('MAPA DE RIESGO'!$Z$36="Alta",'MAPA DE RIESGO'!$AB$36="Leve"),CONCATENATE("R4C",'MAPA DE RIESGO'!$P$36),"")</f>
        <v/>
      </c>
      <c r="K19" s="40" t="str">
        <f>IF(AND('MAPA DE RIESGO'!$Z$37="Alta",'MAPA DE RIESGO'!$AB$37="Leve"),CONCATENATE("R4C",'MAPA DE RIESGO'!$P$37),"")</f>
        <v/>
      </c>
      <c r="L19" s="40" t="str">
        <f>IF(AND('MAPA DE RIESGO'!$Z$38="Alta",'MAPA DE RIESGO'!$AB$38="Leve"),CONCATENATE("R4C",'MAPA DE RIESGO'!$P$38),"")</f>
        <v/>
      </c>
      <c r="M19" s="40" t="str">
        <f>IF(AND('MAPA DE RIESGO'!$Z$39="Alta",'MAPA DE RIESGO'!$AB$39="Leve"),CONCATENATE("R4C",'MAPA DE RIESGO'!$P$39),"")</f>
        <v/>
      </c>
      <c r="N19" s="40" t="str">
        <f>IF(AND('MAPA DE RIESGO'!$Z$40="Alta",'MAPA DE RIESGO'!$AB$40="Leve"),CONCATENATE("R4C",'MAPA DE RIESGO'!$P$40),"")</f>
        <v/>
      </c>
      <c r="O19" s="41" t="str">
        <f>IF(AND('MAPA DE RIESGO'!$Z$41="Alta",'MAPA DE RIESGO'!$AB$41="Leve"),CONCATENATE("R4C",'MAPA DE RIESGO'!$P$41),"")</f>
        <v/>
      </c>
      <c r="P19" s="39" t="str">
        <f>IF(AND('MAPA DE RIESGO'!$Z$36="Alta",'MAPA DE RIESGO'!$AB$36="Menor"),CONCATENATE("R4C",'MAPA DE RIESGO'!$P$36),"")</f>
        <v/>
      </c>
      <c r="Q19" s="40" t="str">
        <f>IF(AND('MAPA DE RIESGO'!$Z$37="Alta",'MAPA DE RIESGO'!$AB$37="Menor"),CONCATENATE("R4C",'MAPA DE RIESGO'!$P$37),"")</f>
        <v/>
      </c>
      <c r="R19" s="40" t="str">
        <f>IF(AND('MAPA DE RIESGO'!$Z$38="Alta",'MAPA DE RIESGO'!$AB$38="Menor"),CONCATENATE("R4C",'MAPA DE RIESGO'!$P$38),"")</f>
        <v/>
      </c>
      <c r="S19" s="40" t="str">
        <f>IF(AND('MAPA DE RIESGO'!$Z$39="Alta",'MAPA DE RIESGO'!$AB$39="Menor"),CONCATENATE("R4C",'MAPA DE RIESGO'!$P$39),"")</f>
        <v/>
      </c>
      <c r="T19" s="40" t="str">
        <f>IF(AND('MAPA DE RIESGO'!$Z$40="Alta",'MAPA DE RIESGO'!$AB$40="Menor"),CONCATENATE("R4C",'MAPA DE RIESGO'!$P$40),"")</f>
        <v/>
      </c>
      <c r="U19" s="41" t="str">
        <f>IF(AND('MAPA DE RIESGO'!$Z$41="Alta",'MAPA DE RIESGO'!$AB$41="Menor"),CONCATENATE("R4C",'MAPA DE RIESGO'!$P$41),"")</f>
        <v/>
      </c>
      <c r="V19" s="23" t="str">
        <f>IF(AND('MAPA DE RIESGO'!$Z$36="Alta",'MAPA DE RIESGO'!$AB$36="Moderado"),CONCATENATE("R4C",'MAPA DE RIESGO'!$P$36),"")</f>
        <v/>
      </c>
      <c r="W19" s="24" t="str">
        <f>IF(AND('MAPA DE RIESGO'!$Z$37="Alta",'MAPA DE RIESGO'!$AB$37="Moderado"),CONCATENATE("R4C",'MAPA DE RIESGO'!$P$37),"")</f>
        <v/>
      </c>
      <c r="X19" s="29" t="str">
        <f>IF(AND('MAPA DE RIESGO'!$Z$38="Alta",'MAPA DE RIESGO'!$AB$38="Moderado"),CONCATENATE("R4C",'MAPA DE RIESGO'!$P$38),"")</f>
        <v/>
      </c>
      <c r="Y19" s="29" t="str">
        <f>IF(AND('MAPA DE RIESGO'!$Z$39="Alta",'MAPA DE RIESGO'!$AB$39="Moderado"),CONCATENATE("R4C",'MAPA DE RIESGO'!$P$39),"")</f>
        <v/>
      </c>
      <c r="Z19" s="29" t="str">
        <f>IF(AND('MAPA DE RIESGO'!$Z$40="Alta",'MAPA DE RIESGO'!$AB$40="Moderado"),CONCATENATE("R4C",'MAPA DE RIESGO'!$P$40),"")</f>
        <v/>
      </c>
      <c r="AA19" s="25" t="str">
        <f>IF(AND('MAPA DE RIESGO'!$Z$41="Alta",'MAPA DE RIESGO'!$AB$41="Moderado"),CONCATENATE("R4C",'MAPA DE RIESGO'!$P$41),"")</f>
        <v/>
      </c>
      <c r="AB19" s="23" t="str">
        <f>IF(AND('MAPA DE RIESGO'!$Z$36="Alta",'MAPA DE RIESGO'!$AB$36="Mayor"),CONCATENATE("R4C",'MAPA DE RIESGO'!$P$36),"")</f>
        <v/>
      </c>
      <c r="AC19" s="24" t="str">
        <f>IF(AND('MAPA DE RIESGO'!$Z$37="Alta",'MAPA DE RIESGO'!$AB$37="Mayor"),CONCATENATE("R4C",'MAPA DE RIESGO'!$P$37),"")</f>
        <v/>
      </c>
      <c r="AD19" s="29" t="str">
        <f>IF(AND('MAPA DE RIESGO'!$Z$38="Alta",'MAPA DE RIESGO'!$AB$38="Mayor"),CONCATENATE("R4C",'MAPA DE RIESGO'!$P$38),"")</f>
        <v/>
      </c>
      <c r="AE19" s="29" t="str">
        <f>IF(AND('MAPA DE RIESGO'!$Z$39="Alta",'MAPA DE RIESGO'!$AB$39="Mayor"),CONCATENATE("R4C",'MAPA DE RIESGO'!$P$39),"")</f>
        <v/>
      </c>
      <c r="AF19" s="29" t="str">
        <f>IF(AND('MAPA DE RIESGO'!$Z$40="Alta",'MAPA DE RIESGO'!$AB$40="Mayor"),CONCATENATE("R4C",'MAPA DE RIESGO'!$P$40),"")</f>
        <v/>
      </c>
      <c r="AG19" s="25" t="str">
        <f>IF(AND('MAPA DE RIESGO'!$Z$41="Alta",'MAPA DE RIESGO'!$AB$41="Mayor"),CONCATENATE("R4C",'MAPA DE RIESGO'!$P$41),"")</f>
        <v/>
      </c>
      <c r="AH19" s="26" t="str">
        <f>IF(AND('MAPA DE RIESGO'!$Z$36="Alta",'MAPA DE RIESGO'!$AB$36="Catastrófico"),CONCATENATE("R4C",'MAPA DE RIESGO'!$P$36),"")</f>
        <v/>
      </c>
      <c r="AI19" s="27" t="str">
        <f>IF(AND('MAPA DE RIESGO'!$Z$37="Alta",'MAPA DE RIESGO'!$AB$37="Catastrófico"),CONCATENATE("R4C",'MAPA DE RIESGO'!$P$37),"")</f>
        <v/>
      </c>
      <c r="AJ19" s="27" t="str">
        <f>IF(AND('MAPA DE RIESGO'!$Z$38="Alta",'MAPA DE RIESGO'!$AB$38="Catastrófico"),CONCATENATE("R4C",'MAPA DE RIESGO'!$P$38),"")</f>
        <v/>
      </c>
      <c r="AK19" s="27" t="str">
        <f>IF(AND('MAPA DE RIESGO'!$Z$39="Alta",'MAPA DE RIESGO'!$AB$39="Catastrófico"),CONCATENATE("R4C",'MAPA DE RIESGO'!$P$39),"")</f>
        <v/>
      </c>
      <c r="AL19" s="27" t="str">
        <f>IF(AND('MAPA DE RIESGO'!$Z$40="Alta",'MAPA DE RIESGO'!$AB$40="Catastrófico"),CONCATENATE("R4C",'MAPA DE RIESGO'!$P$40),"")</f>
        <v/>
      </c>
      <c r="AM19" s="28" t="str">
        <f>IF(AND('MAPA DE RIESGO'!$Z$41="Alta",'MAPA DE RIESGO'!$AB$41="Catastrófico"),CONCATENATE("R4C",'MAPA DE RIESGO'!$P$41),"")</f>
        <v/>
      </c>
      <c r="AN19" s="55"/>
      <c r="AO19" s="511"/>
      <c r="AP19" s="512"/>
      <c r="AQ19" s="512"/>
      <c r="AR19" s="512"/>
      <c r="AS19" s="512"/>
      <c r="AT19" s="513"/>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60"/>
      <c r="C20" s="460"/>
      <c r="D20" s="461"/>
      <c r="E20" s="501"/>
      <c r="F20" s="502"/>
      <c r="G20" s="502"/>
      <c r="H20" s="502"/>
      <c r="I20" s="518"/>
      <c r="J20" s="39" t="str">
        <f>IF(AND('MAPA DE RIESGO'!$Z$42="Alta",'MAPA DE RIESGO'!$AB$42="Leve"),CONCATENATE("R5C",'MAPA DE RIESGO'!$P$42),"")</f>
        <v/>
      </c>
      <c r="K20" s="40" t="str">
        <f>IF(AND('MAPA DE RIESGO'!$Z$43="Alta",'MAPA DE RIESGO'!$AB$43="Leve"),CONCATENATE("R5C",'MAPA DE RIESGO'!$P$43),"")</f>
        <v/>
      </c>
      <c r="L20" s="40" t="str">
        <f>IF(AND('MAPA DE RIESGO'!$Z$44="Alta",'MAPA DE RIESGO'!$AB$44="Leve"),CONCATENATE("R5C",'MAPA DE RIESGO'!$P$44),"")</f>
        <v/>
      </c>
      <c r="M20" s="40" t="str">
        <f>IF(AND('MAPA DE RIESGO'!$Z$45="Alta",'MAPA DE RIESGO'!$AB$45="Leve"),CONCATENATE("R5C",'MAPA DE RIESGO'!$P$45),"")</f>
        <v/>
      </c>
      <c r="N20" s="40" t="str">
        <f>IF(AND('MAPA DE RIESGO'!$Z$46="Alta",'MAPA DE RIESGO'!$AB$46="Leve"),CONCATENATE("R5C",'MAPA DE RIESGO'!$P$46),"")</f>
        <v/>
      </c>
      <c r="O20" s="41" t="str">
        <f>IF(AND('MAPA DE RIESGO'!$Z$47="Alta",'MAPA DE RIESGO'!$AB$47="Leve"),CONCATENATE("R5C",'MAPA DE RIESGO'!$P$47),"")</f>
        <v/>
      </c>
      <c r="P20" s="39" t="str">
        <f>IF(AND('MAPA DE RIESGO'!$Z$42="Alta",'MAPA DE RIESGO'!$AB$42="Menor"),CONCATENATE("R5C",'MAPA DE RIESGO'!$P$42),"")</f>
        <v/>
      </c>
      <c r="Q20" s="40" t="str">
        <f>IF(AND('MAPA DE RIESGO'!$Z$43="Alta",'MAPA DE RIESGO'!$AB$43="Menor"),CONCATENATE("R5C",'MAPA DE RIESGO'!$P$43),"")</f>
        <v/>
      </c>
      <c r="R20" s="40" t="str">
        <f>IF(AND('MAPA DE RIESGO'!$Z$44="Alta",'MAPA DE RIESGO'!$AB$44="Menor"),CONCATENATE("R5C",'MAPA DE RIESGO'!$P$44),"")</f>
        <v/>
      </c>
      <c r="S20" s="40" t="str">
        <f>IF(AND('MAPA DE RIESGO'!$Z$45="Alta",'MAPA DE RIESGO'!$AB$45="Menor"),CONCATENATE("R5C",'MAPA DE RIESGO'!$P$45),"")</f>
        <v/>
      </c>
      <c r="T20" s="40" t="str">
        <f>IF(AND('MAPA DE RIESGO'!$Z$46="Alta",'MAPA DE RIESGO'!$AB$46="Menor"),CONCATENATE("R5C",'MAPA DE RIESGO'!$P$46),"")</f>
        <v/>
      </c>
      <c r="U20" s="41" t="str">
        <f>IF(AND('MAPA DE RIESGO'!$Z$47="Alta",'MAPA DE RIESGO'!$AB$47="Menor"),CONCATENATE("R5C",'MAPA DE RIESGO'!$P$47),"")</f>
        <v/>
      </c>
      <c r="V20" s="23" t="str">
        <f>IF(AND('MAPA DE RIESGO'!$Z$42="Alta",'MAPA DE RIESGO'!$AB$42="Moderado"),CONCATENATE("R5C",'MAPA DE RIESGO'!$P$42),"")</f>
        <v/>
      </c>
      <c r="W20" s="24" t="str">
        <f>IF(AND('MAPA DE RIESGO'!$Z$43="Alta",'MAPA DE RIESGO'!$AB$43="Moderado"),CONCATENATE("R5C",'MAPA DE RIESGO'!$P$43),"")</f>
        <v/>
      </c>
      <c r="X20" s="29" t="str">
        <f>IF(AND('MAPA DE RIESGO'!$Z$44="Alta",'MAPA DE RIESGO'!$AB$44="Moderado"),CONCATENATE("R5C",'MAPA DE RIESGO'!$P$44),"")</f>
        <v/>
      </c>
      <c r="Y20" s="29" t="str">
        <f>IF(AND('MAPA DE RIESGO'!$Z$45="Alta",'MAPA DE RIESGO'!$AB$45="Moderado"),CONCATENATE("R5C",'MAPA DE RIESGO'!$P$45),"")</f>
        <v/>
      </c>
      <c r="Z20" s="29" t="str">
        <f>IF(AND('MAPA DE RIESGO'!$Z$46="Alta",'MAPA DE RIESGO'!$AB$46="Moderado"),CONCATENATE("R5C",'MAPA DE RIESGO'!$P$46),"")</f>
        <v/>
      </c>
      <c r="AA20" s="25" t="str">
        <f>IF(AND('MAPA DE RIESGO'!$Z$47="Alta",'MAPA DE RIESGO'!$AB$47="Moderado"),CONCATENATE("R5C",'MAPA DE RIESGO'!$P$47),"")</f>
        <v/>
      </c>
      <c r="AB20" s="23" t="str">
        <f>IF(AND('MAPA DE RIESGO'!$Z$42="Alta",'MAPA DE RIESGO'!$AB$42="Mayor"),CONCATENATE("R5C",'MAPA DE RIESGO'!$P$42),"")</f>
        <v/>
      </c>
      <c r="AC20" s="24" t="str">
        <f>IF(AND('MAPA DE RIESGO'!$Z$43="Alta",'MAPA DE RIESGO'!$AB$43="Mayor"),CONCATENATE("R5C",'MAPA DE RIESGO'!$P$43),"")</f>
        <v/>
      </c>
      <c r="AD20" s="29" t="str">
        <f>IF(AND('MAPA DE RIESGO'!$Z$44="Alta",'MAPA DE RIESGO'!$AB$44="Mayor"),CONCATENATE("R5C",'MAPA DE RIESGO'!$P$44),"")</f>
        <v/>
      </c>
      <c r="AE20" s="29" t="str">
        <f>IF(AND('MAPA DE RIESGO'!$Z$45="Alta",'MAPA DE RIESGO'!$AB$45="Mayor"),CONCATENATE("R5C",'MAPA DE RIESGO'!$P$45),"")</f>
        <v/>
      </c>
      <c r="AF20" s="29" t="str">
        <f>IF(AND('MAPA DE RIESGO'!$Z$46="Alta",'MAPA DE RIESGO'!$AB$46="Mayor"),CONCATENATE("R5C",'MAPA DE RIESGO'!$P$46),"")</f>
        <v/>
      </c>
      <c r="AG20" s="25" t="str">
        <f>IF(AND('MAPA DE RIESGO'!$Z$47="Alta",'MAPA DE RIESGO'!$AB$47="Mayor"),CONCATENATE("R5C",'MAPA DE RIESGO'!$P$47),"")</f>
        <v/>
      </c>
      <c r="AH20" s="26" t="str">
        <f>IF(AND('MAPA DE RIESGO'!$Z$42="Alta",'MAPA DE RIESGO'!$AB$42="Catastrófico"),CONCATENATE("R5C",'MAPA DE RIESGO'!$P$42),"")</f>
        <v/>
      </c>
      <c r="AI20" s="27" t="str">
        <f>IF(AND('MAPA DE RIESGO'!$Z$43="Alta",'MAPA DE RIESGO'!$AB$43="Catastrófico"),CONCATENATE("R5C",'MAPA DE RIESGO'!$P$43),"")</f>
        <v/>
      </c>
      <c r="AJ20" s="27" t="str">
        <f>IF(AND('MAPA DE RIESGO'!$Z$44="Alta",'MAPA DE RIESGO'!$AB$44="Catastrófico"),CONCATENATE("R5C",'MAPA DE RIESGO'!$P$44),"")</f>
        <v/>
      </c>
      <c r="AK20" s="27" t="str">
        <f>IF(AND('MAPA DE RIESGO'!$Z$45="Alta",'MAPA DE RIESGO'!$AB$45="Catastrófico"),CONCATENATE("R5C",'MAPA DE RIESGO'!$P$45),"")</f>
        <v/>
      </c>
      <c r="AL20" s="27" t="str">
        <f>IF(AND('MAPA DE RIESGO'!$Z$46="Alta",'MAPA DE RIESGO'!$AB$46="Catastrófico"),CONCATENATE("R5C",'MAPA DE RIESGO'!$P$46),"")</f>
        <v/>
      </c>
      <c r="AM20" s="28" t="str">
        <f>IF(AND('MAPA DE RIESGO'!$Z$47="Alta",'MAPA DE RIESGO'!$AB$47="Catastrófico"),CONCATENATE("R5C",'MAPA DE RIESGO'!$P$47),"")</f>
        <v/>
      </c>
      <c r="AN20" s="55"/>
      <c r="AO20" s="511"/>
      <c r="AP20" s="512"/>
      <c r="AQ20" s="512"/>
      <c r="AR20" s="512"/>
      <c r="AS20" s="512"/>
      <c r="AT20" s="513"/>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60"/>
      <c r="C21" s="460"/>
      <c r="D21" s="461"/>
      <c r="E21" s="501"/>
      <c r="F21" s="502"/>
      <c r="G21" s="502"/>
      <c r="H21" s="502"/>
      <c r="I21" s="518"/>
      <c r="J21" s="39" t="str">
        <f>IF(AND('MAPA DE RIESGO'!$Z$48="Alta",'MAPA DE RIESGO'!$AB$48="Leve"),CONCATENATE("R6C",'MAPA DE RIESGO'!$P$48),"")</f>
        <v/>
      </c>
      <c r="K21" s="40" t="str">
        <f>IF(AND('MAPA DE RIESGO'!$Z$49="Alta",'MAPA DE RIESGO'!$AB$49="Leve"),CONCATENATE("R6C",'MAPA DE RIESGO'!$P$49),"")</f>
        <v/>
      </c>
      <c r="L21" s="40" t="str">
        <f>IF(AND('MAPA DE RIESGO'!$Z$50="Alta",'MAPA DE RIESGO'!$AB$50="Leve"),CONCATENATE("R6C",'MAPA DE RIESGO'!$P$50),"")</f>
        <v/>
      </c>
      <c r="M21" s="40" t="str">
        <f>IF(AND('MAPA DE RIESGO'!$Z$51="Alta",'MAPA DE RIESGO'!$AB$51="Leve"),CONCATENATE("R6C",'MAPA DE RIESGO'!$P$51),"")</f>
        <v/>
      </c>
      <c r="N21" s="40" t="str">
        <f>IF(AND('MAPA DE RIESGO'!$Z$52="Alta",'MAPA DE RIESGO'!$AB$52="Leve"),CONCATENATE("R6C",'MAPA DE RIESGO'!$P$52),"")</f>
        <v/>
      </c>
      <c r="O21" s="41" t="str">
        <f>IF(AND('MAPA DE RIESGO'!$Z$53="Alta",'MAPA DE RIESGO'!$AB$53="Leve"),CONCATENATE("R6C",'MAPA DE RIESGO'!$P$53),"")</f>
        <v/>
      </c>
      <c r="P21" s="39" t="str">
        <f>IF(AND('MAPA DE RIESGO'!$Z$48="Alta",'MAPA DE RIESGO'!$AB$48="Menor"),CONCATENATE("R6C",'MAPA DE RIESGO'!$P$48),"")</f>
        <v/>
      </c>
      <c r="Q21" s="40" t="str">
        <f>IF(AND('MAPA DE RIESGO'!$Z$49="Alta",'MAPA DE RIESGO'!$AB$49="Menor"),CONCATENATE("R6C",'MAPA DE RIESGO'!$P$49),"")</f>
        <v/>
      </c>
      <c r="R21" s="40" t="str">
        <f>IF(AND('MAPA DE RIESGO'!$Z$50="Alta",'MAPA DE RIESGO'!$AB$50="Menor"),CONCATENATE("R6C",'MAPA DE RIESGO'!$P$50),"")</f>
        <v/>
      </c>
      <c r="S21" s="40" t="str">
        <f>IF(AND('MAPA DE RIESGO'!$Z$51="Alta",'MAPA DE RIESGO'!$AB$51="Menor"),CONCATENATE("R6C",'MAPA DE RIESGO'!$P$51),"")</f>
        <v/>
      </c>
      <c r="T21" s="40" t="str">
        <f>IF(AND('MAPA DE RIESGO'!$Z$52="Alta",'MAPA DE RIESGO'!$AB$52="Menor"),CONCATENATE("R6C",'MAPA DE RIESGO'!$P$52),"")</f>
        <v/>
      </c>
      <c r="U21" s="41" t="str">
        <f>IF(AND('MAPA DE RIESGO'!$Z$53="Alta",'MAPA DE RIESGO'!$AB$53="Menor"),CONCATENATE("R6C",'MAPA DE RIESGO'!$P$53),"")</f>
        <v/>
      </c>
      <c r="V21" s="23" t="str">
        <f>IF(AND('MAPA DE RIESGO'!$Z$48="Alta",'MAPA DE RIESGO'!$AB$48="Moderado"),CONCATENATE("R6C",'MAPA DE RIESGO'!$P$48),"")</f>
        <v/>
      </c>
      <c r="W21" s="24" t="str">
        <f>IF(AND('MAPA DE RIESGO'!$Z$49="Alta",'MAPA DE RIESGO'!$AB$49="Moderado"),CONCATENATE("R6C",'MAPA DE RIESGO'!$P$49),"")</f>
        <v/>
      </c>
      <c r="X21" s="29" t="str">
        <f>IF(AND('MAPA DE RIESGO'!$Z$50="Alta",'MAPA DE RIESGO'!$AB$50="Moderado"),CONCATENATE("R6C",'MAPA DE RIESGO'!$P$50),"")</f>
        <v/>
      </c>
      <c r="Y21" s="29" t="str">
        <f>IF(AND('MAPA DE RIESGO'!$Z$51="Alta",'MAPA DE RIESGO'!$AB$51="Moderado"),CONCATENATE("R6C",'MAPA DE RIESGO'!$P$51),"")</f>
        <v/>
      </c>
      <c r="Z21" s="29" t="str">
        <f>IF(AND('MAPA DE RIESGO'!$Z$52="Alta",'MAPA DE RIESGO'!$AB$52="Moderado"),CONCATENATE("R6C",'MAPA DE RIESGO'!$P$52),"")</f>
        <v/>
      </c>
      <c r="AA21" s="25" t="str">
        <f>IF(AND('MAPA DE RIESGO'!$Z$53="Alta",'MAPA DE RIESGO'!$AB$53="Moderado"),CONCATENATE("R6C",'MAPA DE RIESGO'!$P$53),"")</f>
        <v/>
      </c>
      <c r="AB21" s="23" t="str">
        <f>IF(AND('MAPA DE RIESGO'!$Z$48="Alta",'MAPA DE RIESGO'!$AB$48="Mayor"),CONCATENATE("R6C",'MAPA DE RIESGO'!$P$48),"")</f>
        <v/>
      </c>
      <c r="AC21" s="24" t="str">
        <f>IF(AND('MAPA DE RIESGO'!$Z$49="Alta",'MAPA DE RIESGO'!$AB$49="Mayor"),CONCATENATE("R6C",'MAPA DE RIESGO'!$P$49),"")</f>
        <v/>
      </c>
      <c r="AD21" s="29" t="str">
        <f>IF(AND('MAPA DE RIESGO'!$Z$50="Alta",'MAPA DE RIESGO'!$AB$50="Mayor"),CONCATENATE("R6C",'MAPA DE RIESGO'!$P$50),"")</f>
        <v/>
      </c>
      <c r="AE21" s="29" t="str">
        <f>IF(AND('MAPA DE RIESGO'!$Z$51="Alta",'MAPA DE RIESGO'!$AB$51="Mayor"),CONCATENATE("R6C",'MAPA DE RIESGO'!$P$51),"")</f>
        <v/>
      </c>
      <c r="AF21" s="29" t="str">
        <f>IF(AND('MAPA DE RIESGO'!$Z$52="Alta",'MAPA DE RIESGO'!$AB$52="Mayor"),CONCATENATE("R6C",'MAPA DE RIESGO'!$P$52),"")</f>
        <v/>
      </c>
      <c r="AG21" s="25" t="str">
        <f>IF(AND('MAPA DE RIESGO'!$Z$53="Alta",'MAPA DE RIESGO'!$AB$53="Mayor"),CONCATENATE("R6C",'MAPA DE RIESGO'!$P$53),"")</f>
        <v/>
      </c>
      <c r="AH21" s="26" t="str">
        <f>IF(AND('MAPA DE RIESGO'!$Z$48="Alta",'MAPA DE RIESGO'!$AB$48="Catastrófico"),CONCATENATE("R6C",'MAPA DE RIESGO'!$P$48),"")</f>
        <v/>
      </c>
      <c r="AI21" s="27" t="str">
        <f>IF(AND('MAPA DE RIESGO'!$Z$49="Alta",'MAPA DE RIESGO'!$AB$49="Catastrófico"),CONCATENATE("R6C",'MAPA DE RIESGO'!$P$49),"")</f>
        <v/>
      </c>
      <c r="AJ21" s="27" t="str">
        <f>IF(AND('MAPA DE RIESGO'!$Z$50="Alta",'MAPA DE RIESGO'!$AB$50="Catastrófico"),CONCATENATE("R6C",'MAPA DE RIESGO'!$P$50),"")</f>
        <v/>
      </c>
      <c r="AK21" s="27" t="str">
        <f>IF(AND('MAPA DE RIESGO'!$Z$51="Alta",'MAPA DE RIESGO'!$AB$51="Catastrófico"),CONCATENATE("R6C",'MAPA DE RIESGO'!$P$51),"")</f>
        <v/>
      </c>
      <c r="AL21" s="27" t="str">
        <f>IF(AND('MAPA DE RIESGO'!$Z$52="Alta",'MAPA DE RIESGO'!$AB$52="Catastrófico"),CONCATENATE("R6C",'MAPA DE RIESGO'!$P$52),"")</f>
        <v/>
      </c>
      <c r="AM21" s="28" t="str">
        <f>IF(AND('MAPA DE RIESGO'!$Z$53="Alta",'MAPA DE RIESGO'!$AB$53="Catastrófico"),CONCATENATE("R6C",'MAPA DE RIESGO'!$P$53),"")</f>
        <v/>
      </c>
      <c r="AN21" s="55"/>
      <c r="AO21" s="511"/>
      <c r="AP21" s="512"/>
      <c r="AQ21" s="512"/>
      <c r="AR21" s="512"/>
      <c r="AS21" s="512"/>
      <c r="AT21" s="513"/>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60"/>
      <c r="C22" s="460"/>
      <c r="D22" s="461"/>
      <c r="E22" s="501"/>
      <c r="F22" s="502"/>
      <c r="G22" s="502"/>
      <c r="H22" s="502"/>
      <c r="I22" s="518"/>
      <c r="J22" s="39" t="str">
        <f>IF(AND('MAPA DE RIESGO'!$Z$54="Alta",'MAPA DE RIESGO'!$AB$54="Leve"),CONCATENATE("R7C",'MAPA DE RIESGO'!$P$54),"")</f>
        <v/>
      </c>
      <c r="K22" s="40" t="str">
        <f>IF(AND('MAPA DE RIESGO'!$Z$55="Alta",'MAPA DE RIESGO'!$AB$55="Leve"),CONCATENATE("R7C",'MAPA DE RIESGO'!$P$55),"")</f>
        <v/>
      </c>
      <c r="L22" s="40" t="str">
        <f>IF(AND('MAPA DE RIESGO'!$Z$56="Alta",'MAPA DE RIESGO'!$AB$56="Leve"),CONCATENATE("R7C",'MAPA DE RIESGO'!$P$56),"")</f>
        <v/>
      </c>
      <c r="M22" s="40" t="str">
        <f>IF(AND('MAPA DE RIESGO'!$Z$57="Alta",'MAPA DE RIESGO'!$AB$57="Leve"),CONCATENATE("R7C",'MAPA DE RIESGO'!$P$57),"")</f>
        <v/>
      </c>
      <c r="N22" s="40" t="str">
        <f>IF(AND('MAPA DE RIESGO'!$Z$58="Alta",'MAPA DE RIESGO'!$AB$58="Leve"),CONCATENATE("R7C",'MAPA DE RIESGO'!$P$58),"")</f>
        <v/>
      </c>
      <c r="O22" s="41" t="str">
        <f>IF(AND('MAPA DE RIESGO'!$Z$59="Alta",'MAPA DE RIESGO'!$AB$59="Leve"),CONCATENATE("R7C",'MAPA DE RIESGO'!$P$59),"")</f>
        <v/>
      </c>
      <c r="P22" s="39" t="str">
        <f>IF(AND('MAPA DE RIESGO'!$Z$54="Alta",'MAPA DE RIESGO'!$AB$54="Menor"),CONCATENATE("R7C",'MAPA DE RIESGO'!$P$54),"")</f>
        <v/>
      </c>
      <c r="Q22" s="40" t="str">
        <f>IF(AND('MAPA DE RIESGO'!$Z$55="Alta",'MAPA DE RIESGO'!$AB$55="Menor"),CONCATENATE("R7C",'MAPA DE RIESGO'!$P$55),"")</f>
        <v/>
      </c>
      <c r="R22" s="40" t="str">
        <f>IF(AND('MAPA DE RIESGO'!$Z$56="Alta",'MAPA DE RIESGO'!$AB$56="Menor"),CONCATENATE("R7C",'MAPA DE RIESGO'!$P$56),"")</f>
        <v/>
      </c>
      <c r="S22" s="40" t="str">
        <f>IF(AND('MAPA DE RIESGO'!$Z$57="Alta",'MAPA DE RIESGO'!$AB$57="Menor"),CONCATENATE("R7C",'MAPA DE RIESGO'!$P$57),"")</f>
        <v/>
      </c>
      <c r="T22" s="40" t="str">
        <f>IF(AND('MAPA DE RIESGO'!$Z$58="Alta",'MAPA DE RIESGO'!$AB$58="Menor"),CONCATENATE("R7C",'MAPA DE RIESGO'!$P$58),"")</f>
        <v/>
      </c>
      <c r="U22" s="41" t="str">
        <f>IF(AND('MAPA DE RIESGO'!$Z$59="Alta",'MAPA DE RIESGO'!$AB$59="Menor"),CONCATENATE("R7C",'MAPA DE RIESGO'!$P$59),"")</f>
        <v/>
      </c>
      <c r="V22" s="23" t="str">
        <f>IF(AND('MAPA DE RIESGO'!$Z$54="Alta",'MAPA DE RIESGO'!$AB$54="Moderado"),CONCATENATE("R7C",'MAPA DE RIESGO'!$P$54),"")</f>
        <v/>
      </c>
      <c r="W22" s="24" t="str">
        <f>IF(AND('MAPA DE RIESGO'!$Z$55="Alta",'MAPA DE RIESGO'!$AB$55="Moderado"),CONCATENATE("R7C",'MAPA DE RIESGO'!$P$55),"")</f>
        <v/>
      </c>
      <c r="X22" s="29" t="str">
        <f>IF(AND('MAPA DE RIESGO'!$Z$56="Alta",'MAPA DE RIESGO'!$AB$56="Moderado"),CONCATENATE("R7C",'MAPA DE RIESGO'!$P$56),"")</f>
        <v/>
      </c>
      <c r="Y22" s="29" t="str">
        <f>IF(AND('MAPA DE RIESGO'!$Z$57="Alta",'MAPA DE RIESGO'!$AB$57="Moderado"),CONCATENATE("R7C",'MAPA DE RIESGO'!$P$57),"")</f>
        <v/>
      </c>
      <c r="Z22" s="29" t="str">
        <f>IF(AND('MAPA DE RIESGO'!$Z$58="Alta",'MAPA DE RIESGO'!$AB$58="Moderado"),CONCATENATE("R7C",'MAPA DE RIESGO'!$P$58),"")</f>
        <v/>
      </c>
      <c r="AA22" s="25" t="str">
        <f>IF(AND('MAPA DE RIESGO'!$Z$59="Alta",'MAPA DE RIESGO'!$AB$59="Moderado"),CONCATENATE("R7C",'MAPA DE RIESGO'!$P$59),"")</f>
        <v/>
      </c>
      <c r="AB22" s="23" t="str">
        <f>IF(AND('MAPA DE RIESGO'!$Z$54="Alta",'MAPA DE RIESGO'!$AB$54="Mayor"),CONCATENATE("R7C",'MAPA DE RIESGO'!$P$54),"")</f>
        <v/>
      </c>
      <c r="AC22" s="24" t="str">
        <f>IF(AND('MAPA DE RIESGO'!$Z$55="Alta",'MAPA DE RIESGO'!$AB$55="Mayor"),CONCATENATE("R7C",'MAPA DE RIESGO'!$P$55),"")</f>
        <v/>
      </c>
      <c r="AD22" s="29" t="str">
        <f>IF(AND('MAPA DE RIESGO'!$Z$56="Alta",'MAPA DE RIESGO'!$AB$56="Mayor"),CONCATENATE("R7C",'MAPA DE RIESGO'!$P$56),"")</f>
        <v/>
      </c>
      <c r="AE22" s="29" t="str">
        <f>IF(AND('MAPA DE RIESGO'!$Z$57="Alta",'MAPA DE RIESGO'!$AB$57="Mayor"),CONCATENATE("R7C",'MAPA DE RIESGO'!$P$57),"")</f>
        <v/>
      </c>
      <c r="AF22" s="29" t="str">
        <f>IF(AND('MAPA DE RIESGO'!$Z$58="Alta",'MAPA DE RIESGO'!$AB$58="Mayor"),CONCATENATE("R7C",'MAPA DE RIESGO'!$P$58),"")</f>
        <v/>
      </c>
      <c r="AG22" s="25" t="str">
        <f>IF(AND('MAPA DE RIESGO'!$Z$59="Alta",'MAPA DE RIESGO'!$AB$59="Mayor"),CONCATENATE("R7C",'MAPA DE RIESGO'!$P$59),"")</f>
        <v/>
      </c>
      <c r="AH22" s="26" t="str">
        <f>IF(AND('MAPA DE RIESGO'!$Z$54="Alta",'MAPA DE RIESGO'!$AB$54="Catastrófico"),CONCATENATE("R7C",'MAPA DE RIESGO'!$P$54),"")</f>
        <v/>
      </c>
      <c r="AI22" s="27" t="str">
        <f>IF(AND('MAPA DE RIESGO'!$Z$55="Alta",'MAPA DE RIESGO'!$AB$55="Catastrófico"),CONCATENATE("R7C",'MAPA DE RIESGO'!$P$55),"")</f>
        <v/>
      </c>
      <c r="AJ22" s="27" t="str">
        <f>IF(AND('MAPA DE RIESGO'!$Z$56="Alta",'MAPA DE RIESGO'!$AB$56="Catastrófico"),CONCATENATE("R7C",'MAPA DE RIESGO'!$P$56),"")</f>
        <v/>
      </c>
      <c r="AK22" s="27" t="str">
        <f>IF(AND('MAPA DE RIESGO'!$Z$57="Alta",'MAPA DE RIESGO'!$AB$57="Catastrófico"),CONCATENATE("R7C",'MAPA DE RIESGO'!$P$57),"")</f>
        <v/>
      </c>
      <c r="AL22" s="27" t="str">
        <f>IF(AND('MAPA DE RIESGO'!$Z$58="Alta",'MAPA DE RIESGO'!$AB$58="Catastrófico"),CONCATENATE("R7C",'MAPA DE RIESGO'!$P$58),"")</f>
        <v/>
      </c>
      <c r="AM22" s="28" t="str">
        <f>IF(AND('MAPA DE RIESGO'!$Z$59="Alta",'MAPA DE RIESGO'!$AB$59="Catastrófico"),CONCATENATE("R7C",'MAPA DE RIESGO'!$P$59),"")</f>
        <v/>
      </c>
      <c r="AN22" s="55"/>
      <c r="AO22" s="511"/>
      <c r="AP22" s="512"/>
      <c r="AQ22" s="512"/>
      <c r="AR22" s="512"/>
      <c r="AS22" s="512"/>
      <c r="AT22" s="513"/>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60"/>
      <c r="C23" s="460"/>
      <c r="D23" s="461"/>
      <c r="E23" s="501"/>
      <c r="F23" s="502"/>
      <c r="G23" s="502"/>
      <c r="H23" s="502"/>
      <c r="I23" s="518"/>
      <c r="J23" s="39" t="str">
        <f>IF(AND('MAPA DE RIESGO'!$Z$60="Alta",'MAPA DE RIESGO'!$AB$60="Leve"),CONCATENATE("R8C",'MAPA DE RIESGO'!$P$60),"")</f>
        <v/>
      </c>
      <c r="K23" s="40" t="str">
        <f>IF(AND('MAPA DE RIESGO'!$Z$61="Alta",'MAPA DE RIESGO'!$AB$61="Leve"),CONCATENATE("R8C",'MAPA DE RIESGO'!$P$61),"")</f>
        <v/>
      </c>
      <c r="L23" s="40" t="str">
        <f>IF(AND('MAPA DE RIESGO'!$Z$62="Alta",'MAPA DE RIESGO'!$AB$62="Leve"),CONCATENATE("R8C",'MAPA DE RIESGO'!$P$62),"")</f>
        <v/>
      </c>
      <c r="M23" s="40" t="str">
        <f>IF(AND('MAPA DE RIESGO'!$Z$63="Alta",'MAPA DE RIESGO'!$AB$63="Leve"),CONCATENATE("R8C",'MAPA DE RIESGO'!$P$63),"")</f>
        <v/>
      </c>
      <c r="N23" s="40" t="str">
        <f>IF(AND('MAPA DE RIESGO'!$Z$64="Alta",'MAPA DE RIESGO'!$AB$64="Leve"),CONCATENATE("R8C",'MAPA DE RIESGO'!$P$64),"")</f>
        <v/>
      </c>
      <c r="O23" s="41" t="str">
        <f>IF(AND('MAPA DE RIESGO'!$Z$65="Alta",'MAPA DE RIESGO'!$AB$65="Leve"),CONCATENATE("R8C",'MAPA DE RIESGO'!$P$65),"")</f>
        <v/>
      </c>
      <c r="P23" s="39" t="str">
        <f>IF(AND('MAPA DE RIESGO'!$Z$60="Alta",'MAPA DE RIESGO'!$AB$60="Menor"),CONCATENATE("R8C",'MAPA DE RIESGO'!$P$60),"")</f>
        <v/>
      </c>
      <c r="Q23" s="40" t="str">
        <f>IF(AND('MAPA DE RIESGO'!$Z$61="Alta",'MAPA DE RIESGO'!$AB$61="Menor"),CONCATENATE("R8C",'MAPA DE RIESGO'!$P$61),"")</f>
        <v/>
      </c>
      <c r="R23" s="40" t="str">
        <f>IF(AND('MAPA DE RIESGO'!$Z$62="Alta",'MAPA DE RIESGO'!$AB$62="Menor"),CONCATENATE("R8C",'MAPA DE RIESGO'!$P$62),"")</f>
        <v/>
      </c>
      <c r="S23" s="40" t="str">
        <f>IF(AND('MAPA DE RIESGO'!$Z$63="Alta",'MAPA DE RIESGO'!$AB$63="Menor"),CONCATENATE("R8C",'MAPA DE RIESGO'!$P$63),"")</f>
        <v/>
      </c>
      <c r="T23" s="40" t="str">
        <f>IF(AND('MAPA DE RIESGO'!$Z$64="Alta",'MAPA DE RIESGO'!$AB$64="Menor"),CONCATENATE("R8C",'MAPA DE RIESGO'!$P$64),"")</f>
        <v/>
      </c>
      <c r="U23" s="41" t="str">
        <f>IF(AND('MAPA DE RIESGO'!$Z$65="Alta",'MAPA DE RIESGO'!$AB$65="Menor"),CONCATENATE("R8C",'MAPA DE RIESGO'!$P$65),"")</f>
        <v/>
      </c>
      <c r="V23" s="23" t="str">
        <f>IF(AND('MAPA DE RIESGO'!$Z$60="Alta",'MAPA DE RIESGO'!$AB$60="Moderado"),CONCATENATE("R8C",'MAPA DE RIESGO'!$P$60),"")</f>
        <v/>
      </c>
      <c r="W23" s="24" t="str">
        <f>IF(AND('MAPA DE RIESGO'!$Z$61="Alta",'MAPA DE RIESGO'!$AB$61="Moderado"),CONCATENATE("R8C",'MAPA DE RIESGO'!$P$61),"")</f>
        <v/>
      </c>
      <c r="X23" s="29" t="str">
        <f>IF(AND('MAPA DE RIESGO'!$Z$62="Alta",'MAPA DE RIESGO'!$AB$62="Moderado"),CONCATENATE("R8C",'MAPA DE RIESGO'!$P$62),"")</f>
        <v/>
      </c>
      <c r="Y23" s="29" t="str">
        <f>IF(AND('MAPA DE RIESGO'!$Z$63="Alta",'MAPA DE RIESGO'!$AB$63="Moderado"),CONCATENATE("R8C",'MAPA DE RIESGO'!$P$63),"")</f>
        <v/>
      </c>
      <c r="Z23" s="29" t="str">
        <f>IF(AND('MAPA DE RIESGO'!$Z$64="Alta",'MAPA DE RIESGO'!$AB$64="Moderado"),CONCATENATE("R8C",'MAPA DE RIESGO'!$P$64),"")</f>
        <v/>
      </c>
      <c r="AA23" s="25" t="str">
        <f>IF(AND('MAPA DE RIESGO'!$Z$65="Alta",'MAPA DE RIESGO'!$AB$65="Moderado"),CONCATENATE("R8C",'MAPA DE RIESGO'!$P$65),"")</f>
        <v/>
      </c>
      <c r="AB23" s="23" t="str">
        <f>IF(AND('MAPA DE RIESGO'!$Z$60="Alta",'MAPA DE RIESGO'!$AB$60="Mayor"),CONCATENATE("R8C",'MAPA DE RIESGO'!$P$60),"")</f>
        <v/>
      </c>
      <c r="AC23" s="24" t="str">
        <f>IF(AND('MAPA DE RIESGO'!$Z$61="Alta",'MAPA DE RIESGO'!$AB$61="Mayor"),CONCATENATE("R8C",'MAPA DE RIESGO'!$P$61),"")</f>
        <v/>
      </c>
      <c r="AD23" s="29" t="str">
        <f>IF(AND('MAPA DE RIESGO'!$Z$62="Alta",'MAPA DE RIESGO'!$AB$62="Mayor"),CONCATENATE("R8C",'MAPA DE RIESGO'!$P$62),"")</f>
        <v/>
      </c>
      <c r="AE23" s="29" t="str">
        <f>IF(AND('MAPA DE RIESGO'!$Z$63="Alta",'MAPA DE RIESGO'!$AB$63="Mayor"),CONCATENATE("R8C",'MAPA DE RIESGO'!$P$63),"")</f>
        <v/>
      </c>
      <c r="AF23" s="29" t="str">
        <f>IF(AND('MAPA DE RIESGO'!$Z$64="Alta",'MAPA DE RIESGO'!$AB$64="Mayor"),CONCATENATE("R8C",'MAPA DE RIESGO'!$P$64),"")</f>
        <v/>
      </c>
      <c r="AG23" s="25" t="str">
        <f>IF(AND('MAPA DE RIESGO'!$Z$65="Alta",'MAPA DE RIESGO'!$AB$65="Mayor"),CONCATENATE("R8C",'MAPA DE RIESGO'!$P$65),"")</f>
        <v/>
      </c>
      <c r="AH23" s="26" t="str">
        <f>IF(AND('MAPA DE RIESGO'!$Z$60="Alta",'MAPA DE RIESGO'!$AB$60="Catastrófico"),CONCATENATE("R8C",'MAPA DE RIESGO'!$P$60),"")</f>
        <v/>
      </c>
      <c r="AI23" s="27" t="str">
        <f>IF(AND('MAPA DE RIESGO'!$Z$61="Alta",'MAPA DE RIESGO'!$AB$61="Catastrófico"),CONCATENATE("R8C",'MAPA DE RIESGO'!$P$61),"")</f>
        <v/>
      </c>
      <c r="AJ23" s="27" t="str">
        <f>IF(AND('MAPA DE RIESGO'!$Z$62="Alta",'MAPA DE RIESGO'!$AB$62="Catastrófico"),CONCATENATE("R8C",'MAPA DE RIESGO'!$P$62),"")</f>
        <v/>
      </c>
      <c r="AK23" s="27" t="str">
        <f>IF(AND('MAPA DE RIESGO'!$Z$63="Alta",'MAPA DE RIESGO'!$AB$63="Catastrófico"),CONCATENATE("R8C",'MAPA DE RIESGO'!$P$63),"")</f>
        <v/>
      </c>
      <c r="AL23" s="27" t="str">
        <f>IF(AND('MAPA DE RIESGO'!$Z$64="Alta",'MAPA DE RIESGO'!$AB$64="Catastrófico"),CONCATENATE("R8C",'MAPA DE RIESGO'!$P$64),"")</f>
        <v/>
      </c>
      <c r="AM23" s="28" t="str">
        <f>IF(AND('MAPA DE RIESGO'!$Z$65="Alta",'MAPA DE RIESGO'!$AB$65="Catastrófico"),CONCATENATE("R8C",'MAPA DE RIESGO'!$P$65),"")</f>
        <v/>
      </c>
      <c r="AN23" s="55"/>
      <c r="AO23" s="511"/>
      <c r="AP23" s="512"/>
      <c r="AQ23" s="512"/>
      <c r="AR23" s="512"/>
      <c r="AS23" s="512"/>
      <c r="AT23" s="513"/>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60"/>
      <c r="C24" s="460"/>
      <c r="D24" s="461"/>
      <c r="E24" s="501"/>
      <c r="F24" s="502"/>
      <c r="G24" s="502"/>
      <c r="H24" s="502"/>
      <c r="I24" s="518"/>
      <c r="J24" s="39" t="str">
        <f>IF(AND('MAPA DE RIESGO'!$Z$66="Alta",'MAPA DE RIESGO'!$AB$66="Leve"),CONCATENATE("R9C",'MAPA DE RIESGO'!$P$66),"")</f>
        <v/>
      </c>
      <c r="K24" s="40" t="str">
        <f>IF(AND('MAPA DE RIESGO'!$Z$67="Alta",'MAPA DE RIESGO'!$AB$67="Leve"),CONCATENATE("R9C",'MAPA DE RIESGO'!$P$67),"")</f>
        <v/>
      </c>
      <c r="L24" s="40" t="str">
        <f>IF(AND('MAPA DE RIESGO'!$Z$68="Alta",'MAPA DE RIESGO'!$AB$68="Leve"),CONCATENATE("R9C",'MAPA DE RIESGO'!$P$68),"")</f>
        <v/>
      </c>
      <c r="M24" s="40" t="str">
        <f>IF(AND('MAPA DE RIESGO'!$Z$69="Alta",'MAPA DE RIESGO'!$AB$69="Leve"),CONCATENATE("R9C",'MAPA DE RIESGO'!$P$69),"")</f>
        <v/>
      </c>
      <c r="N24" s="40" t="str">
        <f>IF(AND('MAPA DE RIESGO'!$Z$70="Alta",'MAPA DE RIESGO'!$AB$70="Leve"),CONCATENATE("R9C",'MAPA DE RIESGO'!$P$70),"")</f>
        <v/>
      </c>
      <c r="O24" s="41" t="str">
        <f>IF(AND('MAPA DE RIESGO'!$Z$71="Alta",'MAPA DE RIESGO'!$AB$71="Leve"),CONCATENATE("R9C",'MAPA DE RIESGO'!$P$71),"")</f>
        <v/>
      </c>
      <c r="P24" s="39" t="str">
        <f>IF(AND('MAPA DE RIESGO'!$Z$66="Alta",'MAPA DE RIESGO'!$AB$66="Menor"),CONCATENATE("R9C",'MAPA DE RIESGO'!$P$66),"")</f>
        <v/>
      </c>
      <c r="Q24" s="40" t="str">
        <f>IF(AND('MAPA DE RIESGO'!$Z$67="Alta",'MAPA DE RIESGO'!$AB$67="Menor"),CONCATENATE("R9C",'MAPA DE RIESGO'!$P$67),"")</f>
        <v/>
      </c>
      <c r="R24" s="40" t="str">
        <f>IF(AND('MAPA DE RIESGO'!$Z$68="Alta",'MAPA DE RIESGO'!$AB$68="Menor"),CONCATENATE("R9C",'MAPA DE RIESGO'!$P$68),"")</f>
        <v/>
      </c>
      <c r="S24" s="40" t="str">
        <f>IF(AND('MAPA DE RIESGO'!$Z$69="Alta",'MAPA DE RIESGO'!$AB$69="Menor"),CONCATENATE("R9C",'MAPA DE RIESGO'!$P$69),"")</f>
        <v/>
      </c>
      <c r="T24" s="40" t="str">
        <f>IF(AND('MAPA DE RIESGO'!$Z$70="Alta",'MAPA DE RIESGO'!$AB$70="Menor"),CONCATENATE("R9C",'MAPA DE RIESGO'!$P$70),"")</f>
        <v/>
      </c>
      <c r="U24" s="41" t="str">
        <f>IF(AND('MAPA DE RIESGO'!$Z$71="Alta",'MAPA DE RIESGO'!$AB$71="Menor"),CONCATENATE("R9C",'MAPA DE RIESGO'!$P$71),"")</f>
        <v/>
      </c>
      <c r="V24" s="23" t="str">
        <f>IF(AND('MAPA DE RIESGO'!$Z$66="Alta",'MAPA DE RIESGO'!$AB$66="Moderado"),CONCATENATE("R9C",'MAPA DE RIESGO'!$P$66),"")</f>
        <v/>
      </c>
      <c r="W24" s="24" t="str">
        <f>IF(AND('MAPA DE RIESGO'!$Z$67="Alta",'MAPA DE RIESGO'!$AB$67="Moderado"),CONCATENATE("R9C",'MAPA DE RIESGO'!$P$67),"")</f>
        <v/>
      </c>
      <c r="X24" s="29" t="str">
        <f>IF(AND('MAPA DE RIESGO'!$Z$68="Alta",'MAPA DE RIESGO'!$AB$68="Moderado"),CONCATENATE("R9C",'MAPA DE RIESGO'!$P$68),"")</f>
        <v/>
      </c>
      <c r="Y24" s="29" t="str">
        <f>IF(AND('MAPA DE RIESGO'!$Z$69="Alta",'MAPA DE RIESGO'!$AB$69="Moderado"),CONCATENATE("R9C",'MAPA DE RIESGO'!$P$69),"")</f>
        <v/>
      </c>
      <c r="Z24" s="29" t="str">
        <f>IF(AND('MAPA DE RIESGO'!$Z$70="Alta",'MAPA DE RIESGO'!$AB$70="Moderado"),CONCATENATE("R9C",'MAPA DE RIESGO'!$P$70),"")</f>
        <v/>
      </c>
      <c r="AA24" s="25" t="str">
        <f>IF(AND('MAPA DE RIESGO'!$Z$71="Alta",'MAPA DE RIESGO'!$AB$71="Moderado"),CONCATENATE("R9C",'MAPA DE RIESGO'!$P$71),"")</f>
        <v/>
      </c>
      <c r="AB24" s="23" t="str">
        <f>IF(AND('MAPA DE RIESGO'!$Z$66="Alta",'MAPA DE RIESGO'!$AB$66="Mayor"),CONCATENATE("R9C",'MAPA DE RIESGO'!$P$66),"")</f>
        <v/>
      </c>
      <c r="AC24" s="24" t="str">
        <f>IF(AND('MAPA DE RIESGO'!$Z$67="Alta",'MAPA DE RIESGO'!$AB$67="Mayor"),CONCATENATE("R9C",'MAPA DE RIESGO'!$P$67),"")</f>
        <v/>
      </c>
      <c r="AD24" s="29" t="str">
        <f>IF(AND('MAPA DE RIESGO'!$Z$68="Alta",'MAPA DE RIESGO'!$AB$68="Mayor"),CONCATENATE("R9C",'MAPA DE RIESGO'!$P$68),"")</f>
        <v/>
      </c>
      <c r="AE24" s="29" t="str">
        <f>IF(AND('MAPA DE RIESGO'!$Z$69="Alta",'MAPA DE RIESGO'!$AB$69="Mayor"),CONCATENATE("R9C",'MAPA DE RIESGO'!$P$69),"")</f>
        <v/>
      </c>
      <c r="AF24" s="29" t="str">
        <f>IF(AND('MAPA DE RIESGO'!$Z$70="Alta",'MAPA DE RIESGO'!$AB$70="Mayor"),CONCATENATE("R9C",'MAPA DE RIESGO'!$P$70),"")</f>
        <v/>
      </c>
      <c r="AG24" s="25" t="str">
        <f>IF(AND('MAPA DE RIESGO'!$Z$71="Alta",'MAPA DE RIESGO'!$AB$71="Mayor"),CONCATENATE("R9C",'MAPA DE RIESGO'!$P$71),"")</f>
        <v/>
      </c>
      <c r="AH24" s="26" t="str">
        <f>IF(AND('MAPA DE RIESGO'!$Z$66="Alta",'MAPA DE RIESGO'!$AB$66="Catastrófico"),CONCATENATE("R9C",'MAPA DE RIESGO'!$P$66),"")</f>
        <v/>
      </c>
      <c r="AI24" s="27" t="str">
        <f>IF(AND('MAPA DE RIESGO'!$Z$67="Alta",'MAPA DE RIESGO'!$AB$67="Catastrófico"),CONCATENATE("R9C",'MAPA DE RIESGO'!$P$67),"")</f>
        <v/>
      </c>
      <c r="AJ24" s="27" t="str">
        <f>IF(AND('MAPA DE RIESGO'!$Z$68="Alta",'MAPA DE RIESGO'!$AB$68="Catastrófico"),CONCATENATE("R9C",'MAPA DE RIESGO'!$P$68),"")</f>
        <v/>
      </c>
      <c r="AK24" s="27" t="str">
        <f>IF(AND('MAPA DE RIESGO'!$Z$69="Alta",'MAPA DE RIESGO'!$AB$69="Catastrófico"),CONCATENATE("R9C",'MAPA DE RIESGO'!$P$69),"")</f>
        <v/>
      </c>
      <c r="AL24" s="27" t="str">
        <f>IF(AND('MAPA DE RIESGO'!$Z$70="Alta",'MAPA DE RIESGO'!$AB$70="Catastrófico"),CONCATENATE("R9C",'MAPA DE RIESGO'!$P$70),"")</f>
        <v/>
      </c>
      <c r="AM24" s="28" t="str">
        <f>IF(AND('MAPA DE RIESGO'!$Z$71="Alta",'MAPA DE RIESGO'!$AB$71="Catastrófico"),CONCATENATE("R9C",'MAPA DE RIESGO'!$P$71),"")</f>
        <v/>
      </c>
      <c r="AN24" s="55"/>
      <c r="AO24" s="511"/>
      <c r="AP24" s="512"/>
      <c r="AQ24" s="512"/>
      <c r="AR24" s="512"/>
      <c r="AS24" s="512"/>
      <c r="AT24" s="513"/>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60"/>
      <c r="C25" s="460"/>
      <c r="D25" s="461"/>
      <c r="E25" s="504"/>
      <c r="F25" s="505"/>
      <c r="G25" s="505"/>
      <c r="H25" s="505"/>
      <c r="I25" s="505"/>
      <c r="J25" s="42" t="str">
        <f>IF(AND('MAPA DE RIESGO'!$Z$72="Alta",'MAPA DE RIESGO'!$AB$72="Leve"),CONCATENATE("R10C",'MAPA DE RIESGO'!$P$72),"")</f>
        <v/>
      </c>
      <c r="K25" s="43" t="str">
        <f>IF(AND('MAPA DE RIESGO'!$Z$73="Alta",'MAPA DE RIESGO'!$AB$73="Leve"),CONCATENATE("R10C",'MAPA DE RIESGO'!$P$73),"")</f>
        <v/>
      </c>
      <c r="L25" s="43" t="str">
        <f>IF(AND('MAPA DE RIESGO'!$Z$74="Alta",'MAPA DE RIESGO'!$AB$74="Leve"),CONCATENATE("R10C",'MAPA DE RIESGO'!$P$74),"")</f>
        <v/>
      </c>
      <c r="M25" s="43" t="str">
        <f>IF(AND('MAPA DE RIESGO'!$Z$75="Alta",'MAPA DE RIESGO'!$AB$75="Leve"),CONCATENATE("R10C",'MAPA DE RIESGO'!$P$75),"")</f>
        <v/>
      </c>
      <c r="N25" s="43" t="str">
        <f>IF(AND('MAPA DE RIESGO'!$Z$76="Alta",'MAPA DE RIESGO'!$AB$76="Leve"),CONCATENATE("R10C",'MAPA DE RIESGO'!$P$76),"")</f>
        <v/>
      </c>
      <c r="O25" s="44" t="str">
        <f>IF(AND('MAPA DE RIESGO'!$Z$77="Alta",'MAPA DE RIESGO'!$AB$77="Leve"),CONCATENATE("R10C",'MAPA DE RIESGO'!$P$77),"")</f>
        <v/>
      </c>
      <c r="P25" s="42" t="str">
        <f>IF(AND('MAPA DE RIESGO'!$Z$72="Alta",'MAPA DE RIESGO'!$AB$72="Menor"),CONCATENATE("R10C",'MAPA DE RIESGO'!$P$72),"")</f>
        <v/>
      </c>
      <c r="Q25" s="43" t="str">
        <f>IF(AND('MAPA DE RIESGO'!$Z$73="Alta",'MAPA DE RIESGO'!$AB$73="Menor"),CONCATENATE("R10C",'MAPA DE RIESGO'!$P$73),"")</f>
        <v/>
      </c>
      <c r="R25" s="43" t="str">
        <f>IF(AND('MAPA DE RIESGO'!$Z$74="Alta",'MAPA DE RIESGO'!$AB$74="Menor"),CONCATENATE("R10C",'MAPA DE RIESGO'!$P$74),"")</f>
        <v/>
      </c>
      <c r="S25" s="43" t="str">
        <f>IF(AND('MAPA DE RIESGO'!$Z$75="Alta",'MAPA DE RIESGO'!$AB$75="Menor"),CONCATENATE("R10C",'MAPA DE RIESGO'!$P$75),"")</f>
        <v/>
      </c>
      <c r="T25" s="43" t="str">
        <f>IF(AND('MAPA DE RIESGO'!$Z$76="Alta",'MAPA DE RIESGO'!$AB$76="Menor"),CONCATENATE("R10C",'MAPA DE RIESGO'!$P$76),"")</f>
        <v/>
      </c>
      <c r="U25" s="44" t="str">
        <f>IF(AND('MAPA DE RIESGO'!$Z$77="Alta",'MAPA DE RIESGO'!$AB$77="Menor"),CONCATENATE("R10C",'MAPA DE RIESGO'!$P$77),"")</f>
        <v/>
      </c>
      <c r="V25" s="30" t="str">
        <f>IF(AND('MAPA DE RIESGO'!$Z$72="Alta",'MAPA DE RIESGO'!$AB$72="Moderado"),CONCATENATE("R10C",'MAPA DE RIESGO'!$P$72),"")</f>
        <v/>
      </c>
      <c r="W25" s="31" t="str">
        <f>IF(AND('MAPA DE RIESGO'!$Z$73="Alta",'MAPA DE RIESGO'!$AB$73="Moderado"),CONCATENATE("R10C",'MAPA DE RIESGO'!$P$73),"")</f>
        <v/>
      </c>
      <c r="X25" s="31" t="str">
        <f>IF(AND('MAPA DE RIESGO'!$Z$74="Alta",'MAPA DE RIESGO'!$AB$74="Moderado"),CONCATENATE("R10C",'MAPA DE RIESGO'!$P$74),"")</f>
        <v/>
      </c>
      <c r="Y25" s="31" t="str">
        <f>IF(AND('MAPA DE RIESGO'!$Z$75="Alta",'MAPA DE RIESGO'!$AB$75="Moderado"),CONCATENATE("R10C",'MAPA DE RIESGO'!$P$75),"")</f>
        <v/>
      </c>
      <c r="Z25" s="31" t="str">
        <f>IF(AND('MAPA DE RIESGO'!$Z$76="Alta",'MAPA DE RIESGO'!$AB$76="Moderado"),CONCATENATE("R10C",'MAPA DE RIESGO'!$P$76),"")</f>
        <v/>
      </c>
      <c r="AA25" s="32" t="str">
        <f>IF(AND('MAPA DE RIESGO'!$Z$77="Alta",'MAPA DE RIESGO'!$AB$77="Moderado"),CONCATENATE("R10C",'MAPA DE RIESGO'!$P$77),"")</f>
        <v/>
      </c>
      <c r="AB25" s="30" t="str">
        <f>IF(AND('MAPA DE RIESGO'!$Z$72="Alta",'MAPA DE RIESGO'!$AB$72="Mayor"),CONCATENATE("R10C",'MAPA DE RIESGO'!$P$72),"")</f>
        <v/>
      </c>
      <c r="AC25" s="31" t="str">
        <f>IF(AND('MAPA DE RIESGO'!$Z$73="Alta",'MAPA DE RIESGO'!$AB$73="Mayor"),CONCATENATE("R10C",'MAPA DE RIESGO'!$P$73),"")</f>
        <v/>
      </c>
      <c r="AD25" s="31" t="str">
        <f>IF(AND('MAPA DE RIESGO'!$Z$74="Alta",'MAPA DE RIESGO'!$AB$74="Mayor"),CONCATENATE("R10C",'MAPA DE RIESGO'!$P$74),"")</f>
        <v/>
      </c>
      <c r="AE25" s="31" t="str">
        <f>IF(AND('MAPA DE RIESGO'!$Z$75="Alta",'MAPA DE RIESGO'!$AB$75="Mayor"),CONCATENATE("R10C",'MAPA DE RIESGO'!$P$75),"")</f>
        <v/>
      </c>
      <c r="AF25" s="31" t="str">
        <f>IF(AND('MAPA DE RIESGO'!$Z$76="Alta",'MAPA DE RIESGO'!$AB$76="Mayor"),CONCATENATE("R10C",'MAPA DE RIESGO'!$P$76),"")</f>
        <v/>
      </c>
      <c r="AG25" s="32" t="str">
        <f>IF(AND('MAPA DE RIESGO'!$Z$77="Alta",'MAPA DE RIESGO'!$AB$77="Mayor"),CONCATENATE("R10C",'MAPA DE RIESGO'!$P$77),"")</f>
        <v/>
      </c>
      <c r="AH25" s="33" t="str">
        <f>IF(AND('MAPA DE RIESGO'!$Z$72="Alta",'MAPA DE RIESGO'!$AB$72="Catastrófico"),CONCATENATE("R10C",'MAPA DE RIESGO'!$P$72),"")</f>
        <v/>
      </c>
      <c r="AI25" s="34" t="str">
        <f>IF(AND('MAPA DE RIESGO'!$Z$73="Alta",'MAPA DE RIESGO'!$AB$73="Catastrófico"),CONCATENATE("R10C",'MAPA DE RIESGO'!$P$73),"")</f>
        <v/>
      </c>
      <c r="AJ25" s="34" t="str">
        <f>IF(AND('MAPA DE RIESGO'!$Z$74="Alta",'MAPA DE RIESGO'!$AB$74="Catastrófico"),CONCATENATE("R10C",'MAPA DE RIESGO'!$P$74),"")</f>
        <v/>
      </c>
      <c r="AK25" s="34" t="str">
        <f>IF(AND('MAPA DE RIESGO'!$Z$75="Alta",'MAPA DE RIESGO'!$AB$75="Catastrófico"),CONCATENATE("R10C",'MAPA DE RIESGO'!$P$75),"")</f>
        <v/>
      </c>
      <c r="AL25" s="34" t="str">
        <f>IF(AND('MAPA DE RIESGO'!$Z$76="Alta",'MAPA DE RIESGO'!$AB$76="Catastrófico"),CONCATENATE("R10C",'MAPA DE RIESGO'!$P$76),"")</f>
        <v/>
      </c>
      <c r="AM25" s="35" t="str">
        <f>IF(AND('MAPA DE RIESGO'!$Z$77="Alta",'MAPA DE RIESGO'!$AB$77="Catastrófico"),CONCATENATE("R10C",'MAPA DE RIESGO'!$P$77),"")</f>
        <v/>
      </c>
      <c r="AN25" s="55"/>
      <c r="AO25" s="514"/>
      <c r="AP25" s="515"/>
      <c r="AQ25" s="515"/>
      <c r="AR25" s="515"/>
      <c r="AS25" s="515"/>
      <c r="AT25" s="516"/>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60"/>
      <c r="C26" s="460"/>
      <c r="D26" s="461"/>
      <c r="E26" s="498" t="s">
        <v>108</v>
      </c>
      <c r="F26" s="499"/>
      <c r="G26" s="499"/>
      <c r="H26" s="499"/>
      <c r="I26" s="500"/>
      <c r="J26" s="36" t="str">
        <f>IF(AND('MAPA DE RIESGO'!$Z$16="Media",'MAPA DE RIESGO'!$AB$16="Leve"),CONCATENATE("R1C",'MAPA DE RIESGO'!$P$16),"")</f>
        <v/>
      </c>
      <c r="K26" s="37" t="str">
        <f>IF(AND('MAPA DE RIESGO'!$Z$19="Media",'MAPA DE RIESGO'!$AB$19="Leve"),CONCATENATE("R1C",'MAPA DE RIESGO'!$P$19),"")</f>
        <v/>
      </c>
      <c r="L26" s="37" t="str">
        <f>IF(AND('MAPA DE RIESGO'!$Z$20="Media",'MAPA DE RIESGO'!$AB$20="Leve"),CONCATENATE("R1C",'MAPA DE RIESGO'!$P$20),"")</f>
        <v/>
      </c>
      <c r="M26" s="37" t="str">
        <f>IF(AND('MAPA DE RIESGO'!$Z$21="Media",'MAPA DE RIESGO'!$AB$21="Leve"),CONCATENATE("R1C",'MAPA DE RIESGO'!$P$21),"")</f>
        <v/>
      </c>
      <c r="N26" s="37" t="str">
        <f>IF(AND('MAPA DE RIESGO'!$Z$22="Media",'MAPA DE RIESGO'!$AB$22="Leve"),CONCATENATE("R1C",'MAPA DE RIESGO'!$P$22),"")</f>
        <v/>
      </c>
      <c r="O26" s="38" t="str">
        <f>IF(AND('MAPA DE RIESGO'!$Z$23="Media",'MAPA DE RIESGO'!$AB$23="Leve"),CONCATENATE("R1C",'MAPA DE RIESGO'!$P$23),"")</f>
        <v/>
      </c>
      <c r="P26" s="36" t="str">
        <f>IF(AND('MAPA DE RIESGO'!$Z$16="Media",'MAPA DE RIESGO'!$AB$16="Menor"),CONCATENATE("R1C",'MAPA DE RIESGO'!$P$16),"")</f>
        <v/>
      </c>
      <c r="Q26" s="37" t="str">
        <f>IF(AND('MAPA DE RIESGO'!$Z$19="Media",'MAPA DE RIESGO'!$AB$19="Menor"),CONCATENATE("R1C",'MAPA DE RIESGO'!$P$19),"")</f>
        <v/>
      </c>
      <c r="R26" s="37" t="str">
        <f>IF(AND('MAPA DE RIESGO'!$Z$20="Media",'MAPA DE RIESGO'!$AB$20="Menor"),CONCATENATE("R1C",'MAPA DE RIESGO'!$P$20),"")</f>
        <v/>
      </c>
      <c r="S26" s="37" t="str">
        <f>IF(AND('MAPA DE RIESGO'!$Z$21="Media",'MAPA DE RIESGO'!$AB$21="Menor"),CONCATENATE("R1C",'MAPA DE RIESGO'!$P$21),"")</f>
        <v/>
      </c>
      <c r="T26" s="37" t="str">
        <f>IF(AND('MAPA DE RIESGO'!$Z$22="Media",'MAPA DE RIESGO'!$AB$22="Menor"),CONCATENATE("R1C",'MAPA DE RIESGO'!$P$22),"")</f>
        <v/>
      </c>
      <c r="U26" s="38" t="str">
        <f>IF(AND('MAPA DE RIESGO'!$Z$23="Media",'MAPA DE RIESGO'!$AB$23="Menor"),CONCATENATE("R1C",'MAPA DE RIESGO'!$P$23),"")</f>
        <v/>
      </c>
      <c r="V26" s="36" t="str">
        <f>IF(AND('MAPA DE RIESGO'!$Z$16="Media",'MAPA DE RIESGO'!$AB$16="Moderado"),CONCATENATE("R1C",'MAPA DE RIESGO'!$P$16),"")</f>
        <v/>
      </c>
      <c r="W26" s="37" t="str">
        <f>IF(AND('MAPA DE RIESGO'!$Z$19="Media",'MAPA DE RIESGO'!$AB$19="Moderado"),CONCATENATE("R1C",'MAPA DE RIESGO'!$P$19),"")</f>
        <v/>
      </c>
      <c r="X26" s="37" t="str">
        <f>IF(AND('MAPA DE RIESGO'!$Z$20="Media",'MAPA DE RIESGO'!$AB$20="Moderado"),CONCATENATE("R1C",'MAPA DE RIESGO'!$P$20),"")</f>
        <v/>
      </c>
      <c r="Y26" s="37" t="str">
        <f>IF(AND('MAPA DE RIESGO'!$Z$21="Media",'MAPA DE RIESGO'!$AB$21="Moderado"),CONCATENATE("R1C",'MAPA DE RIESGO'!$P$21),"")</f>
        <v/>
      </c>
      <c r="Z26" s="37" t="str">
        <f>IF(AND('MAPA DE RIESGO'!$Z$22="Media",'MAPA DE RIESGO'!$AB$22="Moderado"),CONCATENATE("R1C",'MAPA DE RIESGO'!$P$22),"")</f>
        <v/>
      </c>
      <c r="AA26" s="38" t="str">
        <f>IF(AND('MAPA DE RIESGO'!$Z$23="Media",'MAPA DE RIESGO'!$AB$23="Moderado"),CONCATENATE("R1C",'MAPA DE RIESGO'!$P$23),"")</f>
        <v/>
      </c>
      <c r="AB26" s="17" t="str">
        <f>IF(AND('MAPA DE RIESGO'!$Z$16="Media",'MAPA DE RIESGO'!$AB$16="Mayor"),CONCATENATE("R1C",'MAPA DE RIESGO'!$P$16),"")</f>
        <v/>
      </c>
      <c r="AC26" s="18" t="str">
        <f>IF(AND('MAPA DE RIESGO'!$Z$19="Media",'MAPA DE RIESGO'!$AB$19="Mayor"),CONCATENATE("R1C",'MAPA DE RIESGO'!$P$19),"")</f>
        <v/>
      </c>
      <c r="AD26" s="18" t="str">
        <f>IF(AND('MAPA DE RIESGO'!$Z$20="Media",'MAPA DE RIESGO'!$AB$20="Mayor"),CONCATENATE("R1C",'MAPA DE RIESGO'!$P$20),"")</f>
        <v/>
      </c>
      <c r="AE26" s="18" t="str">
        <f>IF(AND('MAPA DE RIESGO'!$Z$21="Media",'MAPA DE RIESGO'!$AB$21="Mayor"),CONCATENATE("R1C",'MAPA DE RIESGO'!$P$21),"")</f>
        <v/>
      </c>
      <c r="AF26" s="18" t="str">
        <f>IF(AND('MAPA DE RIESGO'!$Z$22="Media",'MAPA DE RIESGO'!$AB$22="Mayor"),CONCATENATE("R1C",'MAPA DE RIESGO'!$P$22),"")</f>
        <v/>
      </c>
      <c r="AG26" s="19" t="str">
        <f>IF(AND('MAPA DE RIESGO'!$Z$23="Media",'MAPA DE RIESGO'!$AB$23="Mayor"),CONCATENATE("R1C",'MAPA DE RIESGO'!$P$23),"")</f>
        <v/>
      </c>
      <c r="AH26" s="20" t="str">
        <f>IF(AND('MAPA DE RIESGO'!$Z$16="Media",'MAPA DE RIESGO'!$AB$16="Catastrófico"),CONCATENATE("R1C",'MAPA DE RIESGO'!$P$16),"")</f>
        <v/>
      </c>
      <c r="AI26" s="21" t="str">
        <f>IF(AND('MAPA DE RIESGO'!$Z$19="Media",'MAPA DE RIESGO'!$AB$19="Catastrófico"),CONCATENATE("R1C",'MAPA DE RIESGO'!$P$19),"")</f>
        <v/>
      </c>
      <c r="AJ26" s="21" t="str">
        <f>IF(AND('MAPA DE RIESGO'!$Z$20="Media",'MAPA DE RIESGO'!$AB$20="Catastrófico"),CONCATENATE("R1C",'MAPA DE RIESGO'!$P$20),"")</f>
        <v/>
      </c>
      <c r="AK26" s="21" t="str">
        <f>IF(AND('MAPA DE RIESGO'!$Z$21="Media",'MAPA DE RIESGO'!$AB$21="Catastrófico"),CONCATENATE("R1C",'MAPA DE RIESGO'!$P$21),"")</f>
        <v/>
      </c>
      <c r="AL26" s="21" t="str">
        <f>IF(AND('MAPA DE RIESGO'!$Z$22="Media",'MAPA DE RIESGO'!$AB$22="Catastrófico"),CONCATENATE("R1C",'MAPA DE RIESGO'!$P$22),"")</f>
        <v/>
      </c>
      <c r="AM26" s="22" t="str">
        <f>IF(AND('MAPA DE RIESGO'!$Z$23="Media",'MAPA DE RIESGO'!$AB$23="Catastrófico"),CONCATENATE("R1C",'MAPA DE RIESGO'!$P$23),"")</f>
        <v/>
      </c>
      <c r="AN26" s="55"/>
      <c r="AO26" s="537" t="s">
        <v>73</v>
      </c>
      <c r="AP26" s="538"/>
      <c r="AQ26" s="538"/>
      <c r="AR26" s="538"/>
      <c r="AS26" s="538"/>
      <c r="AT26" s="539"/>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60"/>
      <c r="C27" s="460"/>
      <c r="D27" s="461"/>
      <c r="E27" s="517"/>
      <c r="F27" s="518"/>
      <c r="G27" s="518"/>
      <c r="H27" s="518"/>
      <c r="I27" s="503"/>
      <c r="J27" s="39" t="str">
        <f>IF(AND('MAPA DE RIESGO'!$Z$24="Media",'MAPA DE RIESGO'!$AB$24="Leve"),CONCATENATE("R2C",'MAPA DE RIESGO'!$P$24),"")</f>
        <v/>
      </c>
      <c r="K27" s="40" t="str">
        <f>IF(AND('MAPA DE RIESGO'!$Z$25="Media",'MAPA DE RIESGO'!$AB$25="Leve"),CONCATENATE("R2C",'MAPA DE RIESGO'!$P$25),"")</f>
        <v/>
      </c>
      <c r="L27" s="40" t="str">
        <f>IF(AND('MAPA DE RIESGO'!$Z$26="Media",'MAPA DE RIESGO'!$AB$26="Leve"),CONCATENATE("R2C",'MAPA DE RIESGO'!$P$26),"")</f>
        <v/>
      </c>
      <c r="M27" s="40" t="str">
        <f>IF(AND('MAPA DE RIESGO'!$Z$27="Media",'MAPA DE RIESGO'!$AB$27="Leve"),CONCATENATE("R2C",'MAPA DE RIESGO'!$P$27),"")</f>
        <v/>
      </c>
      <c r="N27" s="40" t="str">
        <f>IF(AND('MAPA DE RIESGO'!$Z$28="Media",'MAPA DE RIESGO'!$AB$28="Leve"),CONCATENATE("R2C",'MAPA DE RIESGO'!$P$28),"")</f>
        <v/>
      </c>
      <c r="O27" s="41" t="str">
        <f>IF(AND('MAPA DE RIESGO'!$Z$29="Media",'MAPA DE RIESGO'!$AB$29="Leve"),CONCATENATE("R2C",'MAPA DE RIESGO'!$P$29),"")</f>
        <v/>
      </c>
      <c r="P27" s="39" t="str">
        <f>IF(AND('MAPA DE RIESGO'!$Z$24="Media",'MAPA DE RIESGO'!$AB$24="Menor"),CONCATENATE("R2C",'MAPA DE RIESGO'!$P$24),"")</f>
        <v/>
      </c>
      <c r="Q27" s="40" t="str">
        <f>IF(AND('MAPA DE RIESGO'!$Z$25="Media",'MAPA DE RIESGO'!$AB$25="Menor"),CONCATENATE("R2C",'MAPA DE RIESGO'!$P$25),"")</f>
        <v/>
      </c>
      <c r="R27" s="40" t="str">
        <f>IF(AND('MAPA DE RIESGO'!$Z$26="Media",'MAPA DE RIESGO'!$AB$26="Menor"),CONCATENATE("R2C",'MAPA DE RIESGO'!$P$26),"")</f>
        <v/>
      </c>
      <c r="S27" s="40" t="str">
        <f>IF(AND('MAPA DE RIESGO'!$Z$27="Media",'MAPA DE RIESGO'!$AB$27="Menor"),CONCATENATE("R2C",'MAPA DE RIESGO'!$P$27),"")</f>
        <v/>
      </c>
      <c r="T27" s="40" t="str">
        <f>IF(AND('MAPA DE RIESGO'!$Z$28="Media",'MAPA DE RIESGO'!$AB$28="Menor"),CONCATENATE("R2C",'MAPA DE RIESGO'!$P$28),"")</f>
        <v/>
      </c>
      <c r="U27" s="41" t="str">
        <f>IF(AND('MAPA DE RIESGO'!$Z$29="Media",'MAPA DE RIESGO'!$AB$29="Menor"),CONCATENATE("R2C",'MAPA DE RIESGO'!$P$29),"")</f>
        <v/>
      </c>
      <c r="V27" s="39" t="str">
        <f>IF(AND('MAPA DE RIESGO'!$Z$24="Media",'MAPA DE RIESGO'!$AB$24="Moderado"),CONCATENATE("R2C",'MAPA DE RIESGO'!$P$24),"")</f>
        <v/>
      </c>
      <c r="W27" s="40" t="str">
        <f>IF(AND('MAPA DE RIESGO'!$Z$25="Media",'MAPA DE RIESGO'!$AB$25="Moderado"),CONCATENATE("R2C",'MAPA DE RIESGO'!$P$25),"")</f>
        <v/>
      </c>
      <c r="X27" s="40" t="str">
        <f>IF(AND('MAPA DE RIESGO'!$Z$26="Media",'MAPA DE RIESGO'!$AB$26="Moderado"),CONCATENATE("R2C",'MAPA DE RIESGO'!$P$26),"")</f>
        <v/>
      </c>
      <c r="Y27" s="40" t="str">
        <f>IF(AND('MAPA DE RIESGO'!$Z$27="Media",'MAPA DE RIESGO'!$AB$27="Moderado"),CONCATENATE("R2C",'MAPA DE RIESGO'!$P$27),"")</f>
        <v/>
      </c>
      <c r="Z27" s="40" t="str">
        <f>IF(AND('MAPA DE RIESGO'!$Z$28="Media",'MAPA DE RIESGO'!$AB$28="Moderado"),CONCATENATE("R2C",'MAPA DE RIESGO'!$P$28),"")</f>
        <v/>
      </c>
      <c r="AA27" s="41" t="str">
        <f>IF(AND('MAPA DE RIESGO'!$Z$29="Media",'MAPA DE RIESGO'!$AB$29="Moderado"),CONCATENATE("R2C",'MAPA DE RIESGO'!$P$29),"")</f>
        <v/>
      </c>
      <c r="AB27" s="23" t="str">
        <f>IF(AND('MAPA DE RIESGO'!$Z$24="Media",'MAPA DE RIESGO'!$AB$24="Mayor"),CONCATENATE("R2C",'MAPA DE RIESGO'!$P$24),"")</f>
        <v/>
      </c>
      <c r="AC27" s="24" t="str">
        <f>IF(AND('MAPA DE RIESGO'!$Z$25="Media",'MAPA DE RIESGO'!$AB$25="Mayor"),CONCATENATE("R2C",'MAPA DE RIESGO'!$P$25),"")</f>
        <v/>
      </c>
      <c r="AD27" s="24" t="str">
        <f>IF(AND('MAPA DE RIESGO'!$Z$26="Media",'MAPA DE RIESGO'!$AB$26="Mayor"),CONCATENATE("R2C",'MAPA DE RIESGO'!$P$26),"")</f>
        <v/>
      </c>
      <c r="AE27" s="24" t="str">
        <f>IF(AND('MAPA DE RIESGO'!$Z$27="Media",'MAPA DE RIESGO'!$AB$27="Mayor"),CONCATENATE("R2C",'MAPA DE RIESGO'!$P$27),"")</f>
        <v/>
      </c>
      <c r="AF27" s="24" t="str">
        <f>IF(AND('MAPA DE RIESGO'!$Z$28="Media",'MAPA DE RIESGO'!$AB$28="Mayor"),CONCATENATE("R2C",'MAPA DE RIESGO'!$P$28),"")</f>
        <v/>
      </c>
      <c r="AG27" s="25" t="str">
        <f>IF(AND('MAPA DE RIESGO'!$Z$29="Media",'MAPA DE RIESGO'!$AB$29="Mayor"),CONCATENATE("R2C",'MAPA DE RIESGO'!$P$29),"")</f>
        <v/>
      </c>
      <c r="AH27" s="26" t="str">
        <f>IF(AND('MAPA DE RIESGO'!$Z$24="Media",'MAPA DE RIESGO'!$AB$24="Catastrófico"),CONCATENATE("R2C",'MAPA DE RIESGO'!$P$24),"")</f>
        <v/>
      </c>
      <c r="AI27" s="27" t="str">
        <f>IF(AND('MAPA DE RIESGO'!$Z$25="Media",'MAPA DE RIESGO'!$AB$25="Catastrófico"),CONCATENATE("R2C",'MAPA DE RIESGO'!$P$25),"")</f>
        <v/>
      </c>
      <c r="AJ27" s="27" t="str">
        <f>IF(AND('MAPA DE RIESGO'!$Z$26="Media",'MAPA DE RIESGO'!$AB$26="Catastrófico"),CONCATENATE("R2C",'MAPA DE RIESGO'!$P$26),"")</f>
        <v/>
      </c>
      <c r="AK27" s="27" t="str">
        <f>IF(AND('MAPA DE RIESGO'!$Z$27="Media",'MAPA DE RIESGO'!$AB$27="Catastrófico"),CONCATENATE("R2C",'MAPA DE RIESGO'!$P$27),"")</f>
        <v/>
      </c>
      <c r="AL27" s="27" t="str">
        <f>IF(AND('MAPA DE RIESGO'!$Z$28="Media",'MAPA DE RIESGO'!$AB$28="Catastrófico"),CONCATENATE("R2C",'MAPA DE RIESGO'!$P$28),"")</f>
        <v/>
      </c>
      <c r="AM27" s="28" t="str">
        <f>IF(AND('MAPA DE RIESGO'!$Z$29="Media",'MAPA DE RIESGO'!$AB$29="Catastrófico"),CONCATENATE("R2C",'MAPA DE RIESGO'!$P$29),"")</f>
        <v/>
      </c>
      <c r="AN27" s="55"/>
      <c r="AO27" s="540"/>
      <c r="AP27" s="541"/>
      <c r="AQ27" s="541"/>
      <c r="AR27" s="541"/>
      <c r="AS27" s="541"/>
      <c r="AT27" s="542"/>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60"/>
      <c r="C28" s="460"/>
      <c r="D28" s="461"/>
      <c r="E28" s="501"/>
      <c r="F28" s="502"/>
      <c r="G28" s="502"/>
      <c r="H28" s="502"/>
      <c r="I28" s="503"/>
      <c r="J28" s="39" t="str">
        <f>IF(AND('MAPA DE RIESGO'!$Z$30="Media",'MAPA DE RIESGO'!$AB$30="Leve"),CONCATENATE("R3C",'MAPA DE RIESGO'!$P$30),"")</f>
        <v/>
      </c>
      <c r="K28" s="40" t="str">
        <f>IF(AND('MAPA DE RIESGO'!$Z$31="Media",'MAPA DE RIESGO'!$AB$31="Leve"),CONCATENATE("R3C",'MAPA DE RIESGO'!$P$31),"")</f>
        <v/>
      </c>
      <c r="L28" s="40" t="str">
        <f>IF(AND('MAPA DE RIESGO'!$Z$32="Media",'MAPA DE RIESGO'!$AB$32="Leve"),CONCATENATE("R3C",'MAPA DE RIESGO'!$P$32),"")</f>
        <v/>
      </c>
      <c r="M28" s="40" t="str">
        <f>IF(AND('MAPA DE RIESGO'!$Z$33="Media",'MAPA DE RIESGO'!$AB$33="Leve"),CONCATENATE("R3C",'MAPA DE RIESGO'!$P$33),"")</f>
        <v/>
      </c>
      <c r="N28" s="40" t="str">
        <f>IF(AND('MAPA DE RIESGO'!$Z$34="Media",'MAPA DE RIESGO'!$AB$34="Leve"),CONCATENATE("R3C",'MAPA DE RIESGO'!$P$34),"")</f>
        <v/>
      </c>
      <c r="O28" s="41" t="str">
        <f>IF(AND('MAPA DE RIESGO'!$Z$35="Media",'MAPA DE RIESGO'!$AB$35="Leve"),CONCATENATE("R3C",'MAPA DE RIESGO'!$P$35),"")</f>
        <v/>
      </c>
      <c r="P28" s="39" t="str">
        <f>IF(AND('MAPA DE RIESGO'!$Z$30="Media",'MAPA DE RIESGO'!$AB$30="Menor"),CONCATENATE("R3C",'MAPA DE RIESGO'!$P$30),"")</f>
        <v/>
      </c>
      <c r="Q28" s="40" t="str">
        <f>IF(AND('MAPA DE RIESGO'!$Z$31="Media",'MAPA DE RIESGO'!$AB$31="Menor"),CONCATENATE("R3C",'MAPA DE RIESGO'!$P$31),"")</f>
        <v/>
      </c>
      <c r="R28" s="40" t="str">
        <f>IF(AND('MAPA DE RIESGO'!$Z$32="Media",'MAPA DE RIESGO'!$AB$32="Menor"),CONCATENATE("R3C",'MAPA DE RIESGO'!$P$32),"")</f>
        <v/>
      </c>
      <c r="S28" s="40" t="str">
        <f>IF(AND('MAPA DE RIESGO'!$Z$33="Media",'MAPA DE RIESGO'!$AB$33="Menor"),CONCATENATE("R3C",'MAPA DE RIESGO'!$P$33),"")</f>
        <v/>
      </c>
      <c r="T28" s="40" t="str">
        <f>IF(AND('MAPA DE RIESGO'!$Z$34="Media",'MAPA DE RIESGO'!$AB$34="Menor"),CONCATENATE("R3C",'MAPA DE RIESGO'!$P$34),"")</f>
        <v/>
      </c>
      <c r="U28" s="41" t="str">
        <f>IF(AND('MAPA DE RIESGO'!$Z$35="Media",'MAPA DE RIESGO'!$AB$35="Menor"),CONCATENATE("R3C",'MAPA DE RIESGO'!$P$35),"")</f>
        <v/>
      </c>
      <c r="V28" s="39" t="str">
        <f>IF(AND('MAPA DE RIESGO'!$Z$30="Media",'MAPA DE RIESGO'!$AB$30="Moderado"),CONCATENATE("R3C",'MAPA DE RIESGO'!$P$30),"")</f>
        <v/>
      </c>
      <c r="W28" s="40" t="str">
        <f>IF(AND('MAPA DE RIESGO'!$Z$31="Media",'MAPA DE RIESGO'!$AB$31="Moderado"),CONCATENATE("R3C",'MAPA DE RIESGO'!$P$31),"")</f>
        <v/>
      </c>
      <c r="X28" s="40" t="str">
        <f>IF(AND('MAPA DE RIESGO'!$Z$32="Media",'MAPA DE RIESGO'!$AB$32="Moderado"),CONCATENATE("R3C",'MAPA DE RIESGO'!$P$32),"")</f>
        <v/>
      </c>
      <c r="Y28" s="40" t="str">
        <f>IF(AND('MAPA DE RIESGO'!$Z$33="Media",'MAPA DE RIESGO'!$AB$33="Moderado"),CONCATENATE("R3C",'MAPA DE RIESGO'!$P$33),"")</f>
        <v/>
      </c>
      <c r="Z28" s="40" t="str">
        <f>IF(AND('MAPA DE RIESGO'!$Z$34="Media",'MAPA DE RIESGO'!$AB$34="Moderado"),CONCATENATE("R3C",'MAPA DE RIESGO'!$P$34),"")</f>
        <v/>
      </c>
      <c r="AA28" s="41" t="str">
        <f>IF(AND('MAPA DE RIESGO'!$Z$35="Media",'MAPA DE RIESGO'!$AB$35="Moderado"),CONCATENATE("R3C",'MAPA DE RIESGO'!$P$35),"")</f>
        <v/>
      </c>
      <c r="AB28" s="23" t="str">
        <f>IF(AND('MAPA DE RIESGO'!$Z$30="Media",'MAPA DE RIESGO'!$AB$30="Mayor"),CONCATENATE("R3C",'MAPA DE RIESGO'!$P$30),"")</f>
        <v/>
      </c>
      <c r="AC28" s="24" t="str">
        <f>IF(AND('MAPA DE RIESGO'!$Z$31="Media",'MAPA DE RIESGO'!$AB$31="Mayor"),CONCATENATE("R3C",'MAPA DE RIESGO'!$P$31),"")</f>
        <v/>
      </c>
      <c r="AD28" s="24" t="str">
        <f>IF(AND('MAPA DE RIESGO'!$Z$32="Media",'MAPA DE RIESGO'!$AB$32="Mayor"),CONCATENATE("R3C",'MAPA DE RIESGO'!$P$32),"")</f>
        <v/>
      </c>
      <c r="AE28" s="24" t="str">
        <f>IF(AND('MAPA DE RIESGO'!$Z$33="Media",'MAPA DE RIESGO'!$AB$33="Mayor"),CONCATENATE("R3C",'MAPA DE RIESGO'!$P$33),"")</f>
        <v/>
      </c>
      <c r="AF28" s="24" t="str">
        <f>IF(AND('MAPA DE RIESGO'!$Z$34="Media",'MAPA DE RIESGO'!$AB$34="Mayor"),CONCATENATE("R3C",'MAPA DE RIESGO'!$P$34),"")</f>
        <v/>
      </c>
      <c r="AG28" s="25" t="str">
        <f>IF(AND('MAPA DE RIESGO'!$Z$35="Media",'MAPA DE RIESGO'!$AB$35="Mayor"),CONCATENATE("R3C",'MAPA DE RIESGO'!$P$35),"")</f>
        <v/>
      </c>
      <c r="AH28" s="26" t="str">
        <f>IF(AND('MAPA DE RIESGO'!$Z$30="Media",'MAPA DE RIESGO'!$AB$30="Catastrófico"),CONCATENATE("R3C",'MAPA DE RIESGO'!$P$30),"")</f>
        <v/>
      </c>
      <c r="AI28" s="27" t="str">
        <f>IF(AND('MAPA DE RIESGO'!$Z$31="Media",'MAPA DE RIESGO'!$AB$31="Catastrófico"),CONCATENATE("R3C",'MAPA DE RIESGO'!$P$31),"")</f>
        <v/>
      </c>
      <c r="AJ28" s="27" t="str">
        <f>IF(AND('MAPA DE RIESGO'!$Z$32="Media",'MAPA DE RIESGO'!$AB$32="Catastrófico"),CONCATENATE("R3C",'MAPA DE RIESGO'!$P$32),"")</f>
        <v/>
      </c>
      <c r="AK28" s="27" t="str">
        <f>IF(AND('MAPA DE RIESGO'!$Z$33="Media",'MAPA DE RIESGO'!$AB$33="Catastrófico"),CONCATENATE("R3C",'MAPA DE RIESGO'!$P$33),"")</f>
        <v/>
      </c>
      <c r="AL28" s="27" t="str">
        <f>IF(AND('MAPA DE RIESGO'!$Z$34="Media",'MAPA DE RIESGO'!$AB$34="Catastrófico"),CONCATENATE("R3C",'MAPA DE RIESGO'!$P$34),"")</f>
        <v/>
      </c>
      <c r="AM28" s="28" t="str">
        <f>IF(AND('MAPA DE RIESGO'!$Z$35="Media",'MAPA DE RIESGO'!$AB$35="Catastrófico"),CONCATENATE("R3C",'MAPA DE RIESGO'!$P$35),"")</f>
        <v/>
      </c>
      <c r="AN28" s="55"/>
      <c r="AO28" s="540"/>
      <c r="AP28" s="541"/>
      <c r="AQ28" s="541"/>
      <c r="AR28" s="541"/>
      <c r="AS28" s="541"/>
      <c r="AT28" s="542"/>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60"/>
      <c r="C29" s="460"/>
      <c r="D29" s="461"/>
      <c r="E29" s="501"/>
      <c r="F29" s="502"/>
      <c r="G29" s="502"/>
      <c r="H29" s="502"/>
      <c r="I29" s="503"/>
      <c r="J29" s="39" t="str">
        <f>IF(AND('MAPA DE RIESGO'!$Z$36="Media",'MAPA DE RIESGO'!$AB$36="Leve"),CONCATENATE("R4C",'MAPA DE RIESGO'!$P$36),"")</f>
        <v/>
      </c>
      <c r="K29" s="40" t="str">
        <f>IF(AND('MAPA DE RIESGO'!$Z$37="Media",'MAPA DE RIESGO'!$AB$37="Leve"),CONCATENATE("R4C",'MAPA DE RIESGO'!$P$37),"")</f>
        <v/>
      </c>
      <c r="L29" s="40" t="str">
        <f>IF(AND('MAPA DE RIESGO'!$Z$38="Media",'MAPA DE RIESGO'!$AB$38="Leve"),CONCATENATE("R4C",'MAPA DE RIESGO'!$P$38),"")</f>
        <v/>
      </c>
      <c r="M29" s="40" t="str">
        <f>IF(AND('MAPA DE RIESGO'!$Z$39="Media",'MAPA DE RIESGO'!$AB$39="Leve"),CONCATENATE("R4C",'MAPA DE RIESGO'!$P$39),"")</f>
        <v/>
      </c>
      <c r="N29" s="40" t="str">
        <f>IF(AND('MAPA DE RIESGO'!$Z$40="Media",'MAPA DE RIESGO'!$AB$40="Leve"),CONCATENATE("R4C",'MAPA DE RIESGO'!$P$40),"")</f>
        <v/>
      </c>
      <c r="O29" s="41" t="str">
        <f>IF(AND('MAPA DE RIESGO'!$Z$41="Media",'MAPA DE RIESGO'!$AB$41="Leve"),CONCATENATE("R4C",'MAPA DE RIESGO'!$P$41),"")</f>
        <v/>
      </c>
      <c r="P29" s="39" t="str">
        <f>IF(AND('MAPA DE RIESGO'!$Z$36="Media",'MAPA DE RIESGO'!$AB$36="Menor"),CONCATENATE("R4C",'MAPA DE RIESGO'!$P$36),"")</f>
        <v/>
      </c>
      <c r="Q29" s="40" t="str">
        <f>IF(AND('MAPA DE RIESGO'!$Z$37="Media",'MAPA DE RIESGO'!$AB$37="Menor"),CONCATENATE("R4C",'MAPA DE RIESGO'!$P$37),"")</f>
        <v/>
      </c>
      <c r="R29" s="40" t="str">
        <f>IF(AND('MAPA DE RIESGO'!$Z$38="Media",'MAPA DE RIESGO'!$AB$38="Menor"),CONCATENATE("R4C",'MAPA DE RIESGO'!$P$38),"")</f>
        <v/>
      </c>
      <c r="S29" s="40" t="str">
        <f>IF(AND('MAPA DE RIESGO'!$Z$39="Media",'MAPA DE RIESGO'!$AB$39="Menor"),CONCATENATE("R4C",'MAPA DE RIESGO'!$P$39),"")</f>
        <v/>
      </c>
      <c r="T29" s="40" t="str">
        <f>IF(AND('MAPA DE RIESGO'!$Z$40="Media",'MAPA DE RIESGO'!$AB$40="Menor"),CONCATENATE("R4C",'MAPA DE RIESGO'!$P$40),"")</f>
        <v/>
      </c>
      <c r="U29" s="41" t="str">
        <f>IF(AND('MAPA DE RIESGO'!$Z$41="Media",'MAPA DE RIESGO'!$AB$41="Menor"),CONCATENATE("R4C",'MAPA DE RIESGO'!$P$41),"")</f>
        <v/>
      </c>
      <c r="V29" s="39" t="str">
        <f>IF(AND('MAPA DE RIESGO'!$Z$36="Media",'MAPA DE RIESGO'!$AB$36="Moderado"),CONCATENATE("R4C",'MAPA DE RIESGO'!$P$36),"")</f>
        <v/>
      </c>
      <c r="W29" s="40" t="str">
        <f>IF(AND('MAPA DE RIESGO'!$Z$37="Media",'MAPA DE RIESGO'!$AB$37="Moderado"),CONCATENATE("R4C",'MAPA DE RIESGO'!$P$37),"")</f>
        <v/>
      </c>
      <c r="X29" s="40" t="str">
        <f>IF(AND('MAPA DE RIESGO'!$Z$38="Media",'MAPA DE RIESGO'!$AB$38="Moderado"),CONCATENATE("R4C",'MAPA DE RIESGO'!$P$38),"")</f>
        <v/>
      </c>
      <c r="Y29" s="40" t="str">
        <f>IF(AND('MAPA DE RIESGO'!$Z$39="Media",'MAPA DE RIESGO'!$AB$39="Moderado"),CONCATENATE("R4C",'MAPA DE RIESGO'!$P$39),"")</f>
        <v/>
      </c>
      <c r="Z29" s="40" t="str">
        <f>IF(AND('MAPA DE RIESGO'!$Z$40="Media",'MAPA DE RIESGO'!$AB$40="Moderado"),CONCATENATE("R4C",'MAPA DE RIESGO'!$P$40),"")</f>
        <v/>
      </c>
      <c r="AA29" s="41" t="str">
        <f>IF(AND('MAPA DE RIESGO'!$Z$41="Media",'MAPA DE RIESGO'!$AB$41="Moderado"),CONCATENATE("R4C",'MAPA DE RIESGO'!$P$41),"")</f>
        <v/>
      </c>
      <c r="AB29" s="23" t="str">
        <f>IF(AND('MAPA DE RIESGO'!$Z$36="Media",'MAPA DE RIESGO'!$AB$36="Mayor"),CONCATENATE("R4C",'MAPA DE RIESGO'!$P$36),"")</f>
        <v/>
      </c>
      <c r="AC29" s="24" t="str">
        <f>IF(AND('MAPA DE RIESGO'!$Z$37="Media",'MAPA DE RIESGO'!$AB$37="Mayor"),CONCATENATE("R4C",'MAPA DE RIESGO'!$P$37),"")</f>
        <v/>
      </c>
      <c r="AD29" s="29" t="str">
        <f>IF(AND('MAPA DE RIESGO'!$Z$38="Media",'MAPA DE RIESGO'!$AB$38="Mayor"),CONCATENATE("R4C",'MAPA DE RIESGO'!$P$38),"")</f>
        <v/>
      </c>
      <c r="AE29" s="29" t="str">
        <f>IF(AND('MAPA DE RIESGO'!$Z$39="Media",'MAPA DE RIESGO'!$AB$39="Mayor"),CONCATENATE("R4C",'MAPA DE RIESGO'!$P$39),"")</f>
        <v/>
      </c>
      <c r="AF29" s="29" t="str">
        <f>IF(AND('MAPA DE RIESGO'!$Z$40="Media",'MAPA DE RIESGO'!$AB$40="Mayor"),CONCATENATE("R4C",'MAPA DE RIESGO'!$P$40),"")</f>
        <v/>
      </c>
      <c r="AG29" s="25" t="str">
        <f>IF(AND('MAPA DE RIESGO'!$Z$41="Media",'MAPA DE RIESGO'!$AB$41="Mayor"),CONCATENATE("R4C",'MAPA DE RIESGO'!$P$41),"")</f>
        <v/>
      </c>
      <c r="AH29" s="26" t="str">
        <f>IF(AND('MAPA DE RIESGO'!$Z$36="Media",'MAPA DE RIESGO'!$AB$36="Catastrófico"),CONCATENATE("R4C",'MAPA DE RIESGO'!$P$36),"")</f>
        <v/>
      </c>
      <c r="AI29" s="27" t="str">
        <f>IF(AND('MAPA DE RIESGO'!$Z$37="Media",'MAPA DE RIESGO'!$AB$37="Catastrófico"),CONCATENATE("R4C",'MAPA DE RIESGO'!$P$37),"")</f>
        <v/>
      </c>
      <c r="AJ29" s="27" t="str">
        <f>IF(AND('MAPA DE RIESGO'!$Z$38="Media",'MAPA DE RIESGO'!$AB$38="Catastrófico"),CONCATENATE("R4C",'MAPA DE RIESGO'!$P$38),"")</f>
        <v/>
      </c>
      <c r="AK29" s="27" t="str">
        <f>IF(AND('MAPA DE RIESGO'!$Z$39="Media",'MAPA DE RIESGO'!$AB$39="Catastrófico"),CONCATENATE("R4C",'MAPA DE RIESGO'!$P$39),"")</f>
        <v/>
      </c>
      <c r="AL29" s="27" t="str">
        <f>IF(AND('MAPA DE RIESGO'!$Z$40="Media",'MAPA DE RIESGO'!$AB$40="Catastrófico"),CONCATENATE("R4C",'MAPA DE RIESGO'!$P$40),"")</f>
        <v/>
      </c>
      <c r="AM29" s="28" t="str">
        <f>IF(AND('MAPA DE RIESGO'!$Z$41="Media",'MAPA DE RIESGO'!$AB$41="Catastrófico"),CONCATENATE("R4C",'MAPA DE RIESGO'!$P$41),"")</f>
        <v/>
      </c>
      <c r="AN29" s="55"/>
      <c r="AO29" s="540"/>
      <c r="AP29" s="541"/>
      <c r="AQ29" s="541"/>
      <c r="AR29" s="541"/>
      <c r="AS29" s="541"/>
      <c r="AT29" s="542"/>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60"/>
      <c r="C30" s="460"/>
      <c r="D30" s="461"/>
      <c r="E30" s="501"/>
      <c r="F30" s="502"/>
      <c r="G30" s="502"/>
      <c r="H30" s="502"/>
      <c r="I30" s="503"/>
      <c r="J30" s="39" t="str">
        <f>IF(AND('MAPA DE RIESGO'!$Z$42="Media",'MAPA DE RIESGO'!$AB$42="Leve"),CONCATENATE("R5C",'MAPA DE RIESGO'!$P$42),"")</f>
        <v/>
      </c>
      <c r="K30" s="40" t="str">
        <f>IF(AND('MAPA DE RIESGO'!$Z$43="Media",'MAPA DE RIESGO'!$AB$43="Leve"),CONCATENATE("R5C",'MAPA DE RIESGO'!$P$43),"")</f>
        <v/>
      </c>
      <c r="L30" s="40" t="str">
        <f>IF(AND('MAPA DE RIESGO'!$Z$44="Media",'MAPA DE RIESGO'!$AB$44="Leve"),CONCATENATE("R5C",'MAPA DE RIESGO'!$P$44),"")</f>
        <v/>
      </c>
      <c r="M30" s="40" t="str">
        <f>IF(AND('MAPA DE RIESGO'!$Z$45="Media",'MAPA DE RIESGO'!$AB$45="Leve"),CONCATENATE("R5C",'MAPA DE RIESGO'!$P$45),"")</f>
        <v/>
      </c>
      <c r="N30" s="40" t="str">
        <f>IF(AND('MAPA DE RIESGO'!$Z$46="Media",'MAPA DE RIESGO'!$AB$46="Leve"),CONCATENATE("R5C",'MAPA DE RIESGO'!$P$46),"")</f>
        <v/>
      </c>
      <c r="O30" s="41" t="str">
        <f>IF(AND('MAPA DE RIESGO'!$Z$47="Media",'MAPA DE RIESGO'!$AB$47="Leve"),CONCATENATE("R5C",'MAPA DE RIESGO'!$P$47),"")</f>
        <v/>
      </c>
      <c r="P30" s="39" t="str">
        <f>IF(AND('MAPA DE RIESGO'!$Z$42="Media",'MAPA DE RIESGO'!$AB$42="Menor"),CONCATENATE("R5C",'MAPA DE RIESGO'!$P$42),"")</f>
        <v/>
      </c>
      <c r="Q30" s="40" t="str">
        <f>IF(AND('MAPA DE RIESGO'!$Z$43="Media",'MAPA DE RIESGO'!$AB$43="Menor"),CONCATENATE("R5C",'MAPA DE RIESGO'!$P$43),"")</f>
        <v/>
      </c>
      <c r="R30" s="40" t="str">
        <f>IF(AND('MAPA DE RIESGO'!$Z$44="Media",'MAPA DE RIESGO'!$AB$44="Menor"),CONCATENATE("R5C",'MAPA DE RIESGO'!$P$44),"")</f>
        <v/>
      </c>
      <c r="S30" s="40" t="str">
        <f>IF(AND('MAPA DE RIESGO'!$Z$45="Media",'MAPA DE RIESGO'!$AB$45="Menor"),CONCATENATE("R5C",'MAPA DE RIESGO'!$P$45),"")</f>
        <v/>
      </c>
      <c r="T30" s="40" t="str">
        <f>IF(AND('MAPA DE RIESGO'!$Z$46="Media",'MAPA DE RIESGO'!$AB$46="Menor"),CONCATENATE("R5C",'MAPA DE RIESGO'!$P$46),"")</f>
        <v/>
      </c>
      <c r="U30" s="41" t="str">
        <f>IF(AND('MAPA DE RIESGO'!$Z$47="Media",'MAPA DE RIESGO'!$AB$47="Menor"),CONCATENATE("R5C",'MAPA DE RIESGO'!$P$47),"")</f>
        <v/>
      </c>
      <c r="V30" s="39" t="str">
        <f>IF(AND('MAPA DE RIESGO'!$Z$42="Media",'MAPA DE RIESGO'!$AB$42="Moderado"),CONCATENATE("R5C",'MAPA DE RIESGO'!$P$42),"")</f>
        <v/>
      </c>
      <c r="W30" s="40" t="str">
        <f>IF(AND('MAPA DE RIESGO'!$Z$43="Media",'MAPA DE RIESGO'!$AB$43="Moderado"),CONCATENATE("R5C",'MAPA DE RIESGO'!$P$43),"")</f>
        <v/>
      </c>
      <c r="X30" s="40" t="str">
        <f>IF(AND('MAPA DE RIESGO'!$Z$44="Media",'MAPA DE RIESGO'!$AB$44="Moderado"),CONCATENATE("R5C",'MAPA DE RIESGO'!$P$44),"")</f>
        <v/>
      </c>
      <c r="Y30" s="40" t="str">
        <f>IF(AND('MAPA DE RIESGO'!$Z$45="Media",'MAPA DE RIESGO'!$AB$45="Moderado"),CONCATENATE("R5C",'MAPA DE RIESGO'!$P$45),"")</f>
        <v/>
      </c>
      <c r="Z30" s="40" t="str">
        <f>IF(AND('MAPA DE RIESGO'!$Z$46="Media",'MAPA DE RIESGO'!$AB$46="Moderado"),CONCATENATE("R5C",'MAPA DE RIESGO'!$P$46),"")</f>
        <v/>
      </c>
      <c r="AA30" s="41" t="str">
        <f>IF(AND('MAPA DE RIESGO'!$Z$47="Media",'MAPA DE RIESGO'!$AB$47="Moderado"),CONCATENATE("R5C",'MAPA DE RIESGO'!$P$47),"")</f>
        <v/>
      </c>
      <c r="AB30" s="23" t="str">
        <f>IF(AND('MAPA DE RIESGO'!$Z$42="Media",'MAPA DE RIESGO'!$AB$42="Mayor"),CONCATENATE("R5C",'MAPA DE RIESGO'!$P$42),"")</f>
        <v/>
      </c>
      <c r="AC30" s="24" t="str">
        <f>IF(AND('MAPA DE RIESGO'!$Z$43="Media",'MAPA DE RIESGO'!$AB$43="Mayor"),CONCATENATE("R5C",'MAPA DE RIESGO'!$P$43),"")</f>
        <v/>
      </c>
      <c r="AD30" s="29" t="str">
        <f>IF(AND('MAPA DE RIESGO'!$Z$44="Media",'MAPA DE RIESGO'!$AB$44="Mayor"),CONCATENATE("R5C",'MAPA DE RIESGO'!$P$44),"")</f>
        <v/>
      </c>
      <c r="AE30" s="29" t="str">
        <f>IF(AND('MAPA DE RIESGO'!$Z$45="Media",'MAPA DE RIESGO'!$AB$45="Mayor"),CONCATENATE("R5C",'MAPA DE RIESGO'!$P$45),"")</f>
        <v/>
      </c>
      <c r="AF30" s="29" t="str">
        <f>IF(AND('MAPA DE RIESGO'!$Z$46="Media",'MAPA DE RIESGO'!$AB$46="Mayor"),CONCATENATE("R5C",'MAPA DE RIESGO'!$P$46),"")</f>
        <v/>
      </c>
      <c r="AG30" s="25" t="str">
        <f>IF(AND('MAPA DE RIESGO'!$Z$47="Media",'MAPA DE RIESGO'!$AB$47="Mayor"),CONCATENATE("R5C",'MAPA DE RIESGO'!$P$47),"")</f>
        <v/>
      </c>
      <c r="AH30" s="26" t="str">
        <f>IF(AND('MAPA DE RIESGO'!$Z$42="Media",'MAPA DE RIESGO'!$AB$42="Catastrófico"),CONCATENATE("R5C",'MAPA DE RIESGO'!$P$42),"")</f>
        <v/>
      </c>
      <c r="AI30" s="27" t="str">
        <f>IF(AND('MAPA DE RIESGO'!$Z$43="Media",'MAPA DE RIESGO'!$AB$43="Catastrófico"),CONCATENATE("R5C",'MAPA DE RIESGO'!$P$43),"")</f>
        <v/>
      </c>
      <c r="AJ30" s="27" t="str">
        <f>IF(AND('MAPA DE RIESGO'!$Z$44="Media",'MAPA DE RIESGO'!$AB$44="Catastrófico"),CONCATENATE("R5C",'MAPA DE RIESGO'!$P$44),"")</f>
        <v/>
      </c>
      <c r="AK30" s="27" t="str">
        <f>IF(AND('MAPA DE RIESGO'!$Z$45="Media",'MAPA DE RIESGO'!$AB$45="Catastrófico"),CONCATENATE("R5C",'MAPA DE RIESGO'!$P$45),"")</f>
        <v/>
      </c>
      <c r="AL30" s="27" t="str">
        <f>IF(AND('MAPA DE RIESGO'!$Z$46="Media",'MAPA DE RIESGO'!$AB$46="Catastrófico"),CONCATENATE("R5C",'MAPA DE RIESGO'!$P$46),"")</f>
        <v/>
      </c>
      <c r="AM30" s="28" t="str">
        <f>IF(AND('MAPA DE RIESGO'!$Z$47="Media",'MAPA DE RIESGO'!$AB$47="Catastrófico"),CONCATENATE("R5C",'MAPA DE RIESGO'!$P$47),"")</f>
        <v/>
      </c>
      <c r="AN30" s="55"/>
      <c r="AO30" s="540"/>
      <c r="AP30" s="541"/>
      <c r="AQ30" s="541"/>
      <c r="AR30" s="541"/>
      <c r="AS30" s="541"/>
      <c r="AT30" s="542"/>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60"/>
      <c r="C31" s="460"/>
      <c r="D31" s="461"/>
      <c r="E31" s="501"/>
      <c r="F31" s="502"/>
      <c r="G31" s="502"/>
      <c r="H31" s="502"/>
      <c r="I31" s="503"/>
      <c r="J31" s="39" t="str">
        <f>IF(AND('MAPA DE RIESGO'!$Z$48="Media",'MAPA DE RIESGO'!$AB$48="Leve"),CONCATENATE("R6C",'MAPA DE RIESGO'!$P$48),"")</f>
        <v/>
      </c>
      <c r="K31" s="40" t="str">
        <f>IF(AND('MAPA DE RIESGO'!$Z$49="Media",'MAPA DE RIESGO'!$AB$49="Leve"),CONCATENATE("R6C",'MAPA DE RIESGO'!$P$49),"")</f>
        <v/>
      </c>
      <c r="L31" s="40" t="str">
        <f>IF(AND('MAPA DE RIESGO'!$Z$50="Media",'MAPA DE RIESGO'!$AB$50="Leve"),CONCATENATE("R6C",'MAPA DE RIESGO'!$P$50),"")</f>
        <v/>
      </c>
      <c r="M31" s="40" t="str">
        <f>IF(AND('MAPA DE RIESGO'!$Z$51="Media",'MAPA DE RIESGO'!$AB$51="Leve"),CONCATENATE("R6C",'MAPA DE RIESGO'!$P$51),"")</f>
        <v/>
      </c>
      <c r="N31" s="40" t="str">
        <f>IF(AND('MAPA DE RIESGO'!$Z$52="Media",'MAPA DE RIESGO'!$AB$52="Leve"),CONCATENATE("R6C",'MAPA DE RIESGO'!$P$52),"")</f>
        <v/>
      </c>
      <c r="O31" s="41" t="str">
        <f>IF(AND('MAPA DE RIESGO'!$Z$53="Media",'MAPA DE RIESGO'!$AB$53="Leve"),CONCATENATE("R6C",'MAPA DE RIESGO'!$P$53),"")</f>
        <v/>
      </c>
      <c r="P31" s="39" t="str">
        <f>IF(AND('MAPA DE RIESGO'!$Z$48="Media",'MAPA DE RIESGO'!$AB$48="Menor"),CONCATENATE("R6C",'MAPA DE RIESGO'!$P$48),"")</f>
        <v>R6C1</v>
      </c>
      <c r="Q31" s="40" t="str">
        <f>IF(AND('MAPA DE RIESGO'!$Z$49="Media",'MAPA DE RIESGO'!$AB$49="Menor"),CONCATENATE("R6C",'MAPA DE RIESGO'!$P$49),"")</f>
        <v>R6C2</v>
      </c>
      <c r="R31" s="40" t="str">
        <f>IF(AND('MAPA DE RIESGO'!$Z$50="Media",'MAPA DE RIESGO'!$AB$50="Menor"),CONCATENATE("R6C",'MAPA DE RIESGO'!$P$50),"")</f>
        <v/>
      </c>
      <c r="S31" s="40" t="str">
        <f>IF(AND('MAPA DE RIESGO'!$Z$51="Media",'MAPA DE RIESGO'!$AB$51="Menor"),CONCATENATE("R6C",'MAPA DE RIESGO'!$P$51),"")</f>
        <v/>
      </c>
      <c r="T31" s="40" t="str">
        <f>IF(AND('MAPA DE RIESGO'!$Z$52="Media",'MAPA DE RIESGO'!$AB$52="Menor"),CONCATENATE("R6C",'MAPA DE RIESGO'!$P$52),"")</f>
        <v/>
      </c>
      <c r="U31" s="41" t="str">
        <f>IF(AND('MAPA DE RIESGO'!$Z$53="Media",'MAPA DE RIESGO'!$AB$53="Menor"),CONCATENATE("R6C",'MAPA DE RIESGO'!$P$53),"")</f>
        <v/>
      </c>
      <c r="V31" s="39" t="str">
        <f>IF(AND('MAPA DE RIESGO'!$Z$48="Media",'MAPA DE RIESGO'!$AB$48="Moderado"),CONCATENATE("R6C",'MAPA DE RIESGO'!$P$48),"")</f>
        <v/>
      </c>
      <c r="W31" s="40" t="str">
        <f>IF(AND('MAPA DE RIESGO'!$Z$49="Media",'MAPA DE RIESGO'!$AB$49="Moderado"),CONCATENATE("R6C",'MAPA DE RIESGO'!$P$49),"")</f>
        <v/>
      </c>
      <c r="X31" s="40" t="str">
        <f>IF(AND('MAPA DE RIESGO'!$Z$50="Media",'MAPA DE RIESGO'!$AB$50="Moderado"),CONCATENATE("R6C",'MAPA DE RIESGO'!$P$50),"")</f>
        <v/>
      </c>
      <c r="Y31" s="40" t="str">
        <f>IF(AND('MAPA DE RIESGO'!$Z$51="Media",'MAPA DE RIESGO'!$AB$51="Moderado"),CONCATENATE("R6C",'MAPA DE RIESGO'!$P$51),"")</f>
        <v/>
      </c>
      <c r="Z31" s="40" t="str">
        <f>IF(AND('MAPA DE RIESGO'!$Z$52="Media",'MAPA DE RIESGO'!$AB$52="Moderado"),CONCATENATE("R6C",'MAPA DE RIESGO'!$P$52),"")</f>
        <v/>
      </c>
      <c r="AA31" s="41" t="str">
        <f>IF(AND('MAPA DE RIESGO'!$Z$53="Media",'MAPA DE RIESGO'!$AB$53="Moderado"),CONCATENATE("R6C",'MAPA DE RIESGO'!$P$53),"")</f>
        <v/>
      </c>
      <c r="AB31" s="23" t="str">
        <f>IF(AND('MAPA DE RIESGO'!$Z$48="Media",'MAPA DE RIESGO'!$AB$48="Mayor"),CONCATENATE("R6C",'MAPA DE RIESGO'!$P$48),"")</f>
        <v/>
      </c>
      <c r="AC31" s="24" t="str">
        <f>IF(AND('MAPA DE RIESGO'!$Z$49="Media",'MAPA DE RIESGO'!$AB$49="Mayor"),CONCATENATE("R6C",'MAPA DE RIESGO'!$P$49),"")</f>
        <v/>
      </c>
      <c r="AD31" s="29" t="str">
        <f>IF(AND('MAPA DE RIESGO'!$Z$50="Media",'MAPA DE RIESGO'!$AB$50="Mayor"),CONCATENATE("R6C",'MAPA DE RIESGO'!$P$50),"")</f>
        <v/>
      </c>
      <c r="AE31" s="29" t="str">
        <f>IF(AND('MAPA DE RIESGO'!$Z$51="Media",'MAPA DE RIESGO'!$AB$51="Mayor"),CONCATENATE("R6C",'MAPA DE RIESGO'!$P$51),"")</f>
        <v/>
      </c>
      <c r="AF31" s="29" t="str">
        <f>IF(AND('MAPA DE RIESGO'!$Z$52="Media",'MAPA DE RIESGO'!$AB$52="Mayor"),CONCATENATE("R6C",'MAPA DE RIESGO'!$P$52),"")</f>
        <v/>
      </c>
      <c r="AG31" s="25" t="str">
        <f>IF(AND('MAPA DE RIESGO'!$Z$53="Media",'MAPA DE RIESGO'!$AB$53="Mayor"),CONCATENATE("R6C",'MAPA DE RIESGO'!$P$53),"")</f>
        <v/>
      </c>
      <c r="AH31" s="26" t="str">
        <f>IF(AND('MAPA DE RIESGO'!$Z$48="Media",'MAPA DE RIESGO'!$AB$48="Catastrófico"),CONCATENATE("R6C",'MAPA DE RIESGO'!$P$48),"")</f>
        <v/>
      </c>
      <c r="AI31" s="27" t="str">
        <f>IF(AND('MAPA DE RIESGO'!$Z$49="Media",'MAPA DE RIESGO'!$AB$49="Catastrófico"),CONCATENATE("R6C",'MAPA DE RIESGO'!$P$49),"")</f>
        <v/>
      </c>
      <c r="AJ31" s="27" t="str">
        <f>IF(AND('MAPA DE RIESGO'!$Z$50="Media",'MAPA DE RIESGO'!$AB$50="Catastrófico"),CONCATENATE("R6C",'MAPA DE RIESGO'!$P$50),"")</f>
        <v/>
      </c>
      <c r="AK31" s="27" t="str">
        <f>IF(AND('MAPA DE RIESGO'!$Z$51="Media",'MAPA DE RIESGO'!$AB$51="Catastrófico"),CONCATENATE("R6C",'MAPA DE RIESGO'!$P$51),"")</f>
        <v/>
      </c>
      <c r="AL31" s="27" t="str">
        <f>IF(AND('MAPA DE RIESGO'!$Z$52="Media",'MAPA DE RIESGO'!$AB$52="Catastrófico"),CONCATENATE("R6C",'MAPA DE RIESGO'!$P$52),"")</f>
        <v/>
      </c>
      <c r="AM31" s="28" t="str">
        <f>IF(AND('MAPA DE RIESGO'!$Z$53="Media",'MAPA DE RIESGO'!$AB$53="Catastrófico"),CONCATENATE("R6C",'MAPA DE RIESGO'!$P$53),"")</f>
        <v/>
      </c>
      <c r="AN31" s="55"/>
      <c r="AO31" s="540"/>
      <c r="AP31" s="541"/>
      <c r="AQ31" s="541"/>
      <c r="AR31" s="541"/>
      <c r="AS31" s="541"/>
      <c r="AT31" s="542"/>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60"/>
      <c r="C32" s="460"/>
      <c r="D32" s="461"/>
      <c r="E32" s="501"/>
      <c r="F32" s="502"/>
      <c r="G32" s="502"/>
      <c r="H32" s="502"/>
      <c r="I32" s="503"/>
      <c r="J32" s="39" t="str">
        <f>IF(AND('MAPA DE RIESGO'!$Z$54="Media",'MAPA DE RIESGO'!$AB$54="Leve"),CONCATENATE("R7C",'MAPA DE RIESGO'!$P$54),"")</f>
        <v/>
      </c>
      <c r="K32" s="40" t="str">
        <f>IF(AND('MAPA DE RIESGO'!$Z$55="Media",'MAPA DE RIESGO'!$AB$55="Leve"),CONCATENATE("R7C",'MAPA DE RIESGO'!$P$55),"")</f>
        <v/>
      </c>
      <c r="L32" s="40" t="str">
        <f>IF(AND('MAPA DE RIESGO'!$Z$56="Media",'MAPA DE RIESGO'!$AB$56="Leve"),CONCATENATE("R7C",'MAPA DE RIESGO'!$P$56),"")</f>
        <v/>
      </c>
      <c r="M32" s="40" t="str">
        <f>IF(AND('MAPA DE RIESGO'!$Z$57="Media",'MAPA DE RIESGO'!$AB$57="Leve"),CONCATENATE("R7C",'MAPA DE RIESGO'!$P$57),"")</f>
        <v/>
      </c>
      <c r="N32" s="40" t="str">
        <f>IF(AND('MAPA DE RIESGO'!$Z$58="Media",'MAPA DE RIESGO'!$AB$58="Leve"),CONCATENATE("R7C",'MAPA DE RIESGO'!$P$58),"")</f>
        <v/>
      </c>
      <c r="O32" s="41" t="str">
        <f>IF(AND('MAPA DE RIESGO'!$Z$59="Media",'MAPA DE RIESGO'!$AB$59="Leve"),CONCATENATE("R7C",'MAPA DE RIESGO'!$P$59),"")</f>
        <v/>
      </c>
      <c r="P32" s="39" t="str">
        <f>IF(AND('MAPA DE RIESGO'!$Z$54="Media",'MAPA DE RIESGO'!$AB$54="Menor"),CONCATENATE("R7C",'MAPA DE RIESGO'!$P$54),"")</f>
        <v/>
      </c>
      <c r="Q32" s="40" t="str">
        <f>IF(AND('MAPA DE RIESGO'!$Z$55="Media",'MAPA DE RIESGO'!$AB$55="Menor"),CONCATENATE("R7C",'MAPA DE RIESGO'!$P$55),"")</f>
        <v/>
      </c>
      <c r="R32" s="40" t="str">
        <f>IF(AND('MAPA DE RIESGO'!$Z$56="Media",'MAPA DE RIESGO'!$AB$56="Menor"),CONCATENATE("R7C",'MAPA DE RIESGO'!$P$56),"")</f>
        <v/>
      </c>
      <c r="S32" s="40" t="str">
        <f>IF(AND('MAPA DE RIESGO'!$Z$57="Media",'MAPA DE RIESGO'!$AB$57="Menor"),CONCATENATE("R7C",'MAPA DE RIESGO'!$P$57),"")</f>
        <v/>
      </c>
      <c r="T32" s="40" t="str">
        <f>IF(AND('MAPA DE RIESGO'!$Z$58="Media",'MAPA DE RIESGO'!$AB$58="Menor"),CONCATENATE("R7C",'MAPA DE RIESGO'!$P$58),"")</f>
        <v/>
      </c>
      <c r="U32" s="41" t="str">
        <f>IF(AND('MAPA DE RIESGO'!$Z$59="Media",'MAPA DE RIESGO'!$AB$59="Menor"),CONCATENATE("R7C",'MAPA DE RIESGO'!$P$59),"")</f>
        <v/>
      </c>
      <c r="V32" s="39" t="str">
        <f>IF(AND('MAPA DE RIESGO'!$Z$54="Media",'MAPA DE RIESGO'!$AB$54="Moderado"),CONCATENATE("R7C",'MAPA DE RIESGO'!$P$54),"")</f>
        <v/>
      </c>
      <c r="W32" s="40" t="str">
        <f>IF(AND('MAPA DE RIESGO'!$Z$55="Media",'MAPA DE RIESGO'!$AB$55="Moderado"),CONCATENATE("R7C",'MAPA DE RIESGO'!$P$55),"")</f>
        <v/>
      </c>
      <c r="X32" s="40" t="str">
        <f>IF(AND('MAPA DE RIESGO'!$Z$56="Media",'MAPA DE RIESGO'!$AB$56="Moderado"),CONCATENATE("R7C",'MAPA DE RIESGO'!$P$56),"")</f>
        <v/>
      </c>
      <c r="Y32" s="40" t="str">
        <f>IF(AND('MAPA DE RIESGO'!$Z$57="Media",'MAPA DE RIESGO'!$AB$57="Moderado"),CONCATENATE("R7C",'MAPA DE RIESGO'!$P$57),"")</f>
        <v/>
      </c>
      <c r="Z32" s="40" t="str">
        <f>IF(AND('MAPA DE RIESGO'!$Z$58="Media",'MAPA DE RIESGO'!$AB$58="Moderado"),CONCATENATE("R7C",'MAPA DE RIESGO'!$P$58),"")</f>
        <v/>
      </c>
      <c r="AA32" s="41" t="str">
        <f>IF(AND('MAPA DE RIESGO'!$Z$59="Media",'MAPA DE RIESGO'!$AB$59="Moderado"),CONCATENATE("R7C",'MAPA DE RIESGO'!$P$59),"")</f>
        <v/>
      </c>
      <c r="AB32" s="23" t="str">
        <f>IF(AND('MAPA DE RIESGO'!$Z$54="Media",'MAPA DE RIESGO'!$AB$54="Mayor"),CONCATENATE("R7C",'MAPA DE RIESGO'!$P$54),"")</f>
        <v/>
      </c>
      <c r="AC32" s="24" t="str">
        <f>IF(AND('MAPA DE RIESGO'!$Z$55="Media",'MAPA DE RIESGO'!$AB$55="Mayor"),CONCATENATE("R7C",'MAPA DE RIESGO'!$P$55),"")</f>
        <v/>
      </c>
      <c r="AD32" s="29" t="str">
        <f>IF(AND('MAPA DE RIESGO'!$Z$56="Media",'MAPA DE RIESGO'!$AB$56="Mayor"),CONCATENATE("R7C",'MAPA DE RIESGO'!$P$56),"")</f>
        <v/>
      </c>
      <c r="AE32" s="29" t="str">
        <f>IF(AND('MAPA DE RIESGO'!$Z$57="Media",'MAPA DE RIESGO'!$AB$57="Mayor"),CONCATENATE("R7C",'MAPA DE RIESGO'!$P$57),"")</f>
        <v/>
      </c>
      <c r="AF32" s="29" t="str">
        <f>IF(AND('MAPA DE RIESGO'!$Z$58="Media",'MAPA DE RIESGO'!$AB$58="Mayor"),CONCATENATE("R7C",'MAPA DE RIESGO'!$P$58),"")</f>
        <v/>
      </c>
      <c r="AG32" s="25" t="str">
        <f>IF(AND('MAPA DE RIESGO'!$Z$59="Media",'MAPA DE RIESGO'!$AB$59="Mayor"),CONCATENATE("R7C",'MAPA DE RIESGO'!$P$59),"")</f>
        <v/>
      </c>
      <c r="AH32" s="26" t="str">
        <f>IF(AND('MAPA DE RIESGO'!$Z$54="Media",'MAPA DE RIESGO'!$AB$54="Catastrófico"),CONCATENATE("R7C",'MAPA DE RIESGO'!$P$54),"")</f>
        <v/>
      </c>
      <c r="AI32" s="27" t="str">
        <f>IF(AND('MAPA DE RIESGO'!$Z$55="Media",'MAPA DE RIESGO'!$AB$55="Catastrófico"),CONCATENATE("R7C",'MAPA DE RIESGO'!$P$55),"")</f>
        <v/>
      </c>
      <c r="AJ32" s="27" t="str">
        <f>IF(AND('MAPA DE RIESGO'!$Z$56="Media",'MAPA DE RIESGO'!$AB$56="Catastrófico"),CONCATENATE("R7C",'MAPA DE RIESGO'!$P$56),"")</f>
        <v/>
      </c>
      <c r="AK32" s="27" t="str">
        <f>IF(AND('MAPA DE RIESGO'!$Z$57="Media",'MAPA DE RIESGO'!$AB$57="Catastrófico"),CONCATENATE("R7C",'MAPA DE RIESGO'!$P$57),"")</f>
        <v/>
      </c>
      <c r="AL32" s="27" t="str">
        <f>IF(AND('MAPA DE RIESGO'!$Z$58="Media",'MAPA DE RIESGO'!$AB$58="Catastrófico"),CONCATENATE("R7C",'MAPA DE RIESGO'!$P$58),"")</f>
        <v/>
      </c>
      <c r="AM32" s="28" t="str">
        <f>IF(AND('MAPA DE RIESGO'!$Z$59="Media",'MAPA DE RIESGO'!$AB$59="Catastrófico"),CONCATENATE("R7C",'MAPA DE RIESGO'!$P$59),"")</f>
        <v/>
      </c>
      <c r="AN32" s="55"/>
      <c r="AO32" s="540"/>
      <c r="AP32" s="541"/>
      <c r="AQ32" s="541"/>
      <c r="AR32" s="541"/>
      <c r="AS32" s="541"/>
      <c r="AT32" s="542"/>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60"/>
      <c r="C33" s="460"/>
      <c r="D33" s="461"/>
      <c r="E33" s="501"/>
      <c r="F33" s="502"/>
      <c r="G33" s="502"/>
      <c r="H33" s="502"/>
      <c r="I33" s="503"/>
      <c r="J33" s="39" t="str">
        <f>IF(AND('MAPA DE RIESGO'!$Z$60="Media",'MAPA DE RIESGO'!$AB$60="Leve"),CONCATENATE("R8C",'MAPA DE RIESGO'!$P$60),"")</f>
        <v/>
      </c>
      <c r="K33" s="40" t="str">
        <f>IF(AND('MAPA DE RIESGO'!$Z$61="Media",'MAPA DE RIESGO'!$AB$61="Leve"),CONCATENATE("R8C",'MAPA DE RIESGO'!$P$61),"")</f>
        <v/>
      </c>
      <c r="L33" s="40" t="str">
        <f>IF(AND('MAPA DE RIESGO'!$Z$62="Media",'MAPA DE RIESGO'!$AB$62="Leve"),CONCATENATE("R8C",'MAPA DE RIESGO'!$P$62),"")</f>
        <v/>
      </c>
      <c r="M33" s="40" t="str">
        <f>IF(AND('MAPA DE RIESGO'!$Z$63="Media",'MAPA DE RIESGO'!$AB$63="Leve"),CONCATENATE("R8C",'MAPA DE RIESGO'!$P$63),"")</f>
        <v/>
      </c>
      <c r="N33" s="40" t="str">
        <f>IF(AND('MAPA DE RIESGO'!$Z$64="Media",'MAPA DE RIESGO'!$AB$64="Leve"),CONCATENATE("R8C",'MAPA DE RIESGO'!$P$64),"")</f>
        <v/>
      </c>
      <c r="O33" s="41" t="str">
        <f>IF(AND('MAPA DE RIESGO'!$Z$65="Media",'MAPA DE RIESGO'!$AB$65="Leve"),CONCATENATE("R8C",'MAPA DE RIESGO'!$P$65),"")</f>
        <v/>
      </c>
      <c r="P33" s="39" t="str">
        <f>IF(AND('MAPA DE RIESGO'!$Z$60="Media",'MAPA DE RIESGO'!$AB$60="Menor"),CONCATENATE("R8C",'MAPA DE RIESGO'!$P$60),"")</f>
        <v/>
      </c>
      <c r="Q33" s="40" t="str">
        <f>IF(AND('MAPA DE RIESGO'!$Z$61="Media",'MAPA DE RIESGO'!$AB$61="Menor"),CONCATENATE("R8C",'MAPA DE RIESGO'!$P$61),"")</f>
        <v/>
      </c>
      <c r="R33" s="40" t="str">
        <f>IF(AND('MAPA DE RIESGO'!$Z$62="Media",'MAPA DE RIESGO'!$AB$62="Menor"),CONCATENATE("R8C",'MAPA DE RIESGO'!$P$62),"")</f>
        <v/>
      </c>
      <c r="S33" s="40" t="str">
        <f>IF(AND('MAPA DE RIESGO'!$Z$63="Media",'MAPA DE RIESGO'!$AB$63="Menor"),CONCATENATE("R8C",'MAPA DE RIESGO'!$P$63),"")</f>
        <v/>
      </c>
      <c r="T33" s="40" t="str">
        <f>IF(AND('MAPA DE RIESGO'!$Z$64="Media",'MAPA DE RIESGO'!$AB$64="Menor"),CONCATENATE("R8C",'MAPA DE RIESGO'!$P$64),"")</f>
        <v/>
      </c>
      <c r="U33" s="41" t="str">
        <f>IF(AND('MAPA DE RIESGO'!$Z$65="Media",'MAPA DE RIESGO'!$AB$65="Menor"),CONCATENATE("R8C",'MAPA DE RIESGO'!$P$65),"")</f>
        <v/>
      </c>
      <c r="V33" s="39" t="str">
        <f>IF(AND('MAPA DE RIESGO'!$Z$60="Media",'MAPA DE RIESGO'!$AB$60="Moderado"),CONCATENATE("R8C",'MAPA DE RIESGO'!$P$60),"")</f>
        <v/>
      </c>
      <c r="W33" s="40" t="str">
        <f>IF(AND('MAPA DE RIESGO'!$Z$61="Media",'MAPA DE RIESGO'!$AB$61="Moderado"),CONCATENATE("R8C",'MAPA DE RIESGO'!$P$61),"")</f>
        <v/>
      </c>
      <c r="X33" s="40" t="str">
        <f>IF(AND('MAPA DE RIESGO'!$Z$62="Media",'MAPA DE RIESGO'!$AB$62="Moderado"),CONCATENATE("R8C",'MAPA DE RIESGO'!$P$62),"")</f>
        <v/>
      </c>
      <c r="Y33" s="40" t="str">
        <f>IF(AND('MAPA DE RIESGO'!$Z$63="Media",'MAPA DE RIESGO'!$AB$63="Moderado"),CONCATENATE("R8C",'MAPA DE RIESGO'!$P$63),"")</f>
        <v/>
      </c>
      <c r="Z33" s="40" t="str">
        <f>IF(AND('MAPA DE RIESGO'!$Z$64="Media",'MAPA DE RIESGO'!$AB$64="Moderado"),CONCATENATE("R8C",'MAPA DE RIESGO'!$P$64),"")</f>
        <v/>
      </c>
      <c r="AA33" s="41" t="str">
        <f>IF(AND('MAPA DE RIESGO'!$Z$65="Media",'MAPA DE RIESGO'!$AB$65="Moderado"),CONCATENATE("R8C",'MAPA DE RIESGO'!$P$65),"")</f>
        <v/>
      </c>
      <c r="AB33" s="23" t="str">
        <f>IF(AND('MAPA DE RIESGO'!$Z$60="Media",'MAPA DE RIESGO'!$AB$60="Mayor"),CONCATENATE("R8C",'MAPA DE RIESGO'!$P$60),"")</f>
        <v/>
      </c>
      <c r="AC33" s="24" t="str">
        <f>IF(AND('MAPA DE RIESGO'!$Z$61="Media",'MAPA DE RIESGO'!$AB$61="Mayor"),CONCATENATE("R8C",'MAPA DE RIESGO'!$P$61),"")</f>
        <v/>
      </c>
      <c r="AD33" s="29" t="str">
        <f>IF(AND('MAPA DE RIESGO'!$Z$62="Media",'MAPA DE RIESGO'!$AB$62="Mayor"),CONCATENATE("R8C",'MAPA DE RIESGO'!$P$62),"")</f>
        <v/>
      </c>
      <c r="AE33" s="29" t="str">
        <f>IF(AND('MAPA DE RIESGO'!$Z$63="Media",'MAPA DE RIESGO'!$AB$63="Mayor"),CONCATENATE("R8C",'MAPA DE RIESGO'!$P$63),"")</f>
        <v/>
      </c>
      <c r="AF33" s="29" t="str">
        <f>IF(AND('MAPA DE RIESGO'!$Z$64="Media",'MAPA DE RIESGO'!$AB$64="Mayor"),CONCATENATE("R8C",'MAPA DE RIESGO'!$P$64),"")</f>
        <v/>
      </c>
      <c r="AG33" s="25" t="str">
        <f>IF(AND('MAPA DE RIESGO'!$Z$65="Media",'MAPA DE RIESGO'!$AB$65="Mayor"),CONCATENATE("R8C",'MAPA DE RIESGO'!$P$65),"")</f>
        <v/>
      </c>
      <c r="AH33" s="26" t="str">
        <f>IF(AND('MAPA DE RIESGO'!$Z$60="Media",'MAPA DE RIESGO'!$AB$60="Catastrófico"),CONCATENATE("R8C",'MAPA DE RIESGO'!$P$60),"")</f>
        <v/>
      </c>
      <c r="AI33" s="27" t="str">
        <f>IF(AND('MAPA DE RIESGO'!$Z$61="Media",'MAPA DE RIESGO'!$AB$61="Catastrófico"),CONCATENATE("R8C",'MAPA DE RIESGO'!$P$61),"")</f>
        <v/>
      </c>
      <c r="AJ33" s="27" t="str">
        <f>IF(AND('MAPA DE RIESGO'!$Z$62="Media",'MAPA DE RIESGO'!$AB$62="Catastrófico"),CONCATENATE("R8C",'MAPA DE RIESGO'!$P$62),"")</f>
        <v/>
      </c>
      <c r="AK33" s="27" t="str">
        <f>IF(AND('MAPA DE RIESGO'!$Z$63="Media",'MAPA DE RIESGO'!$AB$63="Catastrófico"),CONCATENATE("R8C",'MAPA DE RIESGO'!$P$63),"")</f>
        <v/>
      </c>
      <c r="AL33" s="27" t="str">
        <f>IF(AND('MAPA DE RIESGO'!$Z$64="Media",'MAPA DE RIESGO'!$AB$64="Catastrófico"),CONCATENATE("R8C",'MAPA DE RIESGO'!$P$64),"")</f>
        <v/>
      </c>
      <c r="AM33" s="28" t="str">
        <f>IF(AND('MAPA DE RIESGO'!$Z$65="Media",'MAPA DE RIESGO'!$AB$65="Catastrófico"),CONCATENATE("R8C",'MAPA DE RIESGO'!$P$65),"")</f>
        <v/>
      </c>
      <c r="AN33" s="55"/>
      <c r="AO33" s="540"/>
      <c r="AP33" s="541"/>
      <c r="AQ33" s="541"/>
      <c r="AR33" s="541"/>
      <c r="AS33" s="541"/>
      <c r="AT33" s="542"/>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60"/>
      <c r="C34" s="460"/>
      <c r="D34" s="461"/>
      <c r="E34" s="501"/>
      <c r="F34" s="502"/>
      <c r="G34" s="502"/>
      <c r="H34" s="502"/>
      <c r="I34" s="503"/>
      <c r="J34" s="39" t="str">
        <f>IF(AND('MAPA DE RIESGO'!$Z$66="Media",'MAPA DE RIESGO'!$AB$66="Leve"),CONCATENATE("R9C",'MAPA DE RIESGO'!$P$66),"")</f>
        <v/>
      </c>
      <c r="K34" s="40" t="str">
        <f>IF(AND('MAPA DE RIESGO'!$Z$67="Media",'MAPA DE RIESGO'!$AB$67="Leve"),CONCATENATE("R9C",'MAPA DE RIESGO'!$P$67),"")</f>
        <v/>
      </c>
      <c r="L34" s="40" t="str">
        <f>IF(AND('MAPA DE RIESGO'!$Z$68="Media",'MAPA DE RIESGO'!$AB$68="Leve"),CONCATENATE("R9C",'MAPA DE RIESGO'!$P$68),"")</f>
        <v/>
      </c>
      <c r="M34" s="40" t="str">
        <f>IF(AND('MAPA DE RIESGO'!$Z$69="Media",'MAPA DE RIESGO'!$AB$69="Leve"),CONCATENATE("R9C",'MAPA DE RIESGO'!$P$69),"")</f>
        <v/>
      </c>
      <c r="N34" s="40" t="str">
        <f>IF(AND('MAPA DE RIESGO'!$Z$70="Media",'MAPA DE RIESGO'!$AB$70="Leve"),CONCATENATE("R9C",'MAPA DE RIESGO'!$P$70),"")</f>
        <v/>
      </c>
      <c r="O34" s="41" t="str">
        <f>IF(AND('MAPA DE RIESGO'!$Z$71="Media",'MAPA DE RIESGO'!$AB$71="Leve"),CONCATENATE("R9C",'MAPA DE RIESGO'!$P$71),"")</f>
        <v/>
      </c>
      <c r="P34" s="39" t="str">
        <f>IF(AND('MAPA DE RIESGO'!$Z$66="Media",'MAPA DE RIESGO'!$AB$66="Menor"),CONCATENATE("R9C",'MAPA DE RIESGO'!$P$66),"")</f>
        <v/>
      </c>
      <c r="Q34" s="40" t="str">
        <f>IF(AND('MAPA DE RIESGO'!$Z$67="Media",'MAPA DE RIESGO'!$AB$67="Menor"),CONCATENATE("R9C",'MAPA DE RIESGO'!$P$67),"")</f>
        <v/>
      </c>
      <c r="R34" s="40" t="str">
        <f>IF(AND('MAPA DE RIESGO'!$Z$68="Media",'MAPA DE RIESGO'!$AB$68="Menor"),CONCATENATE("R9C",'MAPA DE RIESGO'!$P$68),"")</f>
        <v/>
      </c>
      <c r="S34" s="40" t="str">
        <f>IF(AND('MAPA DE RIESGO'!$Z$69="Media",'MAPA DE RIESGO'!$AB$69="Menor"),CONCATENATE("R9C",'MAPA DE RIESGO'!$P$69),"")</f>
        <v/>
      </c>
      <c r="T34" s="40" t="str">
        <f>IF(AND('MAPA DE RIESGO'!$Z$70="Media",'MAPA DE RIESGO'!$AB$70="Menor"),CONCATENATE("R9C",'MAPA DE RIESGO'!$P$70),"")</f>
        <v/>
      </c>
      <c r="U34" s="41" t="str">
        <f>IF(AND('MAPA DE RIESGO'!$Z$71="Media",'MAPA DE RIESGO'!$AB$71="Menor"),CONCATENATE("R9C",'MAPA DE RIESGO'!$P$71),"")</f>
        <v/>
      </c>
      <c r="V34" s="39" t="str">
        <f>IF(AND('MAPA DE RIESGO'!$Z$66="Media",'MAPA DE RIESGO'!$AB$66="Moderado"),CONCATENATE("R9C",'MAPA DE RIESGO'!$P$66),"")</f>
        <v/>
      </c>
      <c r="W34" s="40" t="str">
        <f>IF(AND('MAPA DE RIESGO'!$Z$67="Media",'MAPA DE RIESGO'!$AB$67="Moderado"),CONCATENATE("R9C",'MAPA DE RIESGO'!$P$67),"")</f>
        <v/>
      </c>
      <c r="X34" s="40" t="str">
        <f>IF(AND('MAPA DE RIESGO'!$Z$68="Media",'MAPA DE RIESGO'!$AB$68="Moderado"),CONCATENATE("R9C",'MAPA DE RIESGO'!$P$68),"")</f>
        <v/>
      </c>
      <c r="Y34" s="40" t="str">
        <f>IF(AND('MAPA DE RIESGO'!$Z$69="Media",'MAPA DE RIESGO'!$AB$69="Moderado"),CONCATENATE("R9C",'MAPA DE RIESGO'!$P$69),"")</f>
        <v/>
      </c>
      <c r="Z34" s="40" t="str">
        <f>IF(AND('MAPA DE RIESGO'!$Z$70="Media",'MAPA DE RIESGO'!$AB$70="Moderado"),CONCATENATE("R9C",'MAPA DE RIESGO'!$P$70),"")</f>
        <v/>
      </c>
      <c r="AA34" s="41" t="str">
        <f>IF(AND('MAPA DE RIESGO'!$Z$71="Media",'MAPA DE RIESGO'!$AB$71="Moderado"),CONCATENATE("R9C",'MAPA DE RIESGO'!$P$71),"")</f>
        <v/>
      </c>
      <c r="AB34" s="23" t="str">
        <f>IF(AND('MAPA DE RIESGO'!$Z$66="Media",'MAPA DE RIESGO'!$AB$66="Mayor"),CONCATENATE("R9C",'MAPA DE RIESGO'!$P$66),"")</f>
        <v/>
      </c>
      <c r="AC34" s="24" t="str">
        <f>IF(AND('MAPA DE RIESGO'!$Z$67="Media",'MAPA DE RIESGO'!$AB$67="Mayor"),CONCATENATE("R9C",'MAPA DE RIESGO'!$P$67),"")</f>
        <v/>
      </c>
      <c r="AD34" s="29" t="str">
        <f>IF(AND('MAPA DE RIESGO'!$Z$68="Media",'MAPA DE RIESGO'!$AB$68="Mayor"),CONCATENATE("R9C",'MAPA DE RIESGO'!$P$68),"")</f>
        <v/>
      </c>
      <c r="AE34" s="29" t="str">
        <f>IF(AND('MAPA DE RIESGO'!$Z$69="Media",'MAPA DE RIESGO'!$AB$69="Mayor"),CONCATENATE("R9C",'MAPA DE RIESGO'!$P$69),"")</f>
        <v/>
      </c>
      <c r="AF34" s="29" t="str">
        <f>IF(AND('MAPA DE RIESGO'!$Z$70="Media",'MAPA DE RIESGO'!$AB$70="Mayor"),CONCATENATE("R9C",'MAPA DE RIESGO'!$P$70),"")</f>
        <v/>
      </c>
      <c r="AG34" s="25" t="str">
        <f>IF(AND('MAPA DE RIESGO'!$Z$71="Media",'MAPA DE RIESGO'!$AB$71="Mayor"),CONCATENATE("R9C",'MAPA DE RIESGO'!$P$71),"")</f>
        <v/>
      </c>
      <c r="AH34" s="26" t="str">
        <f>IF(AND('MAPA DE RIESGO'!$Z$66="Media",'MAPA DE RIESGO'!$AB$66="Catastrófico"),CONCATENATE("R9C",'MAPA DE RIESGO'!$P$66),"")</f>
        <v/>
      </c>
      <c r="AI34" s="27" t="str">
        <f>IF(AND('MAPA DE RIESGO'!$Z$67="Media",'MAPA DE RIESGO'!$AB$67="Catastrófico"),CONCATENATE("R9C",'MAPA DE RIESGO'!$P$67),"")</f>
        <v/>
      </c>
      <c r="AJ34" s="27" t="str">
        <f>IF(AND('MAPA DE RIESGO'!$Z$68="Media",'MAPA DE RIESGO'!$AB$68="Catastrófico"),CONCATENATE("R9C",'MAPA DE RIESGO'!$P$68),"")</f>
        <v/>
      </c>
      <c r="AK34" s="27" t="str">
        <f>IF(AND('MAPA DE RIESGO'!$Z$69="Media",'MAPA DE RIESGO'!$AB$69="Catastrófico"),CONCATENATE("R9C",'MAPA DE RIESGO'!$P$69),"")</f>
        <v/>
      </c>
      <c r="AL34" s="27" t="str">
        <f>IF(AND('MAPA DE RIESGO'!$Z$70="Media",'MAPA DE RIESGO'!$AB$70="Catastrófico"),CONCATENATE("R9C",'MAPA DE RIESGO'!$P$70),"")</f>
        <v/>
      </c>
      <c r="AM34" s="28" t="str">
        <f>IF(AND('MAPA DE RIESGO'!$Z$71="Media",'MAPA DE RIESGO'!$AB$71="Catastrófico"),CONCATENATE("R9C",'MAPA DE RIESGO'!$P$71),"")</f>
        <v/>
      </c>
      <c r="AN34" s="55"/>
      <c r="AO34" s="540"/>
      <c r="AP34" s="541"/>
      <c r="AQ34" s="541"/>
      <c r="AR34" s="541"/>
      <c r="AS34" s="541"/>
      <c r="AT34" s="542"/>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60"/>
      <c r="C35" s="460"/>
      <c r="D35" s="461"/>
      <c r="E35" s="504"/>
      <c r="F35" s="505"/>
      <c r="G35" s="505"/>
      <c r="H35" s="505"/>
      <c r="I35" s="506"/>
      <c r="J35" s="39" t="str">
        <f>IF(AND('MAPA DE RIESGO'!$Z$72="Media",'MAPA DE RIESGO'!$AB$72="Leve"),CONCATENATE("R10C",'MAPA DE RIESGO'!$P$72),"")</f>
        <v/>
      </c>
      <c r="K35" s="40" t="str">
        <f>IF(AND('MAPA DE RIESGO'!$Z$73="Media",'MAPA DE RIESGO'!$AB$73="Leve"),CONCATENATE("R10C",'MAPA DE RIESGO'!$P$73),"")</f>
        <v/>
      </c>
      <c r="L35" s="40" t="str">
        <f>IF(AND('MAPA DE RIESGO'!$Z$74="Media",'MAPA DE RIESGO'!$AB$74="Leve"),CONCATENATE("R10C",'MAPA DE RIESGO'!$P$74),"")</f>
        <v/>
      </c>
      <c r="M35" s="40" t="str">
        <f>IF(AND('MAPA DE RIESGO'!$Z$75="Media",'MAPA DE RIESGO'!$AB$75="Leve"),CONCATENATE("R10C",'MAPA DE RIESGO'!$P$75),"")</f>
        <v/>
      </c>
      <c r="N35" s="40" t="str">
        <f>IF(AND('MAPA DE RIESGO'!$Z$76="Media",'MAPA DE RIESGO'!$AB$76="Leve"),CONCATENATE("R10C",'MAPA DE RIESGO'!$P$76),"")</f>
        <v/>
      </c>
      <c r="O35" s="41" t="str">
        <f>IF(AND('MAPA DE RIESGO'!$Z$77="Media",'MAPA DE RIESGO'!$AB$77="Leve"),CONCATENATE("R10C",'MAPA DE RIESGO'!$P$77),"")</f>
        <v/>
      </c>
      <c r="P35" s="39" t="str">
        <f>IF(AND('MAPA DE RIESGO'!$Z$72="Media",'MAPA DE RIESGO'!$AB$72="Menor"),CONCATENATE("R10C",'MAPA DE RIESGO'!$P$72),"")</f>
        <v/>
      </c>
      <c r="Q35" s="40" t="str">
        <f>IF(AND('MAPA DE RIESGO'!$Z$73="Media",'MAPA DE RIESGO'!$AB$73="Menor"),CONCATENATE("R10C",'MAPA DE RIESGO'!$P$73),"")</f>
        <v/>
      </c>
      <c r="R35" s="40" t="str">
        <f>IF(AND('MAPA DE RIESGO'!$Z$74="Media",'MAPA DE RIESGO'!$AB$74="Menor"),CONCATENATE("R10C",'MAPA DE RIESGO'!$P$74),"")</f>
        <v/>
      </c>
      <c r="S35" s="40" t="str">
        <f>IF(AND('MAPA DE RIESGO'!$Z$75="Media",'MAPA DE RIESGO'!$AB$75="Menor"),CONCATENATE("R10C",'MAPA DE RIESGO'!$P$75),"")</f>
        <v/>
      </c>
      <c r="T35" s="40" t="str">
        <f>IF(AND('MAPA DE RIESGO'!$Z$76="Media",'MAPA DE RIESGO'!$AB$76="Menor"),CONCATENATE("R10C",'MAPA DE RIESGO'!$P$76),"")</f>
        <v/>
      </c>
      <c r="U35" s="41" t="str">
        <f>IF(AND('MAPA DE RIESGO'!$Z$77="Media",'MAPA DE RIESGO'!$AB$77="Menor"),CONCATENATE("R10C",'MAPA DE RIESGO'!$P$77),"")</f>
        <v/>
      </c>
      <c r="V35" s="39" t="str">
        <f>IF(AND('MAPA DE RIESGO'!$Z$72="Media",'MAPA DE RIESGO'!$AB$72="Moderado"),CONCATENATE("R10C",'MAPA DE RIESGO'!$P$72),"")</f>
        <v/>
      </c>
      <c r="W35" s="40" t="str">
        <f>IF(AND('MAPA DE RIESGO'!$Z$73="Media",'MAPA DE RIESGO'!$AB$73="Moderado"),CONCATENATE("R10C",'MAPA DE RIESGO'!$P$73),"")</f>
        <v/>
      </c>
      <c r="X35" s="40" t="str">
        <f>IF(AND('MAPA DE RIESGO'!$Z$74="Media",'MAPA DE RIESGO'!$AB$74="Moderado"),CONCATENATE("R10C",'MAPA DE RIESGO'!$P$74),"")</f>
        <v/>
      </c>
      <c r="Y35" s="40" t="str">
        <f>IF(AND('MAPA DE RIESGO'!$Z$75="Media",'MAPA DE RIESGO'!$AB$75="Moderado"),CONCATENATE("R10C",'MAPA DE RIESGO'!$P$75),"")</f>
        <v/>
      </c>
      <c r="Z35" s="40" t="str">
        <f>IF(AND('MAPA DE RIESGO'!$Z$76="Media",'MAPA DE RIESGO'!$AB$76="Moderado"),CONCATENATE("R10C",'MAPA DE RIESGO'!$P$76),"")</f>
        <v/>
      </c>
      <c r="AA35" s="41" t="str">
        <f>IF(AND('MAPA DE RIESGO'!$Z$77="Media",'MAPA DE RIESGO'!$AB$77="Moderado"),CONCATENATE("R10C",'MAPA DE RIESGO'!$P$77),"")</f>
        <v/>
      </c>
      <c r="AB35" s="30" t="str">
        <f>IF(AND('MAPA DE RIESGO'!$Z$72="Media",'MAPA DE RIESGO'!$AB$72="Mayor"),CONCATENATE("R10C",'MAPA DE RIESGO'!$P$72),"")</f>
        <v/>
      </c>
      <c r="AC35" s="31" t="str">
        <f>IF(AND('MAPA DE RIESGO'!$Z$73="Media",'MAPA DE RIESGO'!$AB$73="Mayor"),CONCATENATE("R10C",'MAPA DE RIESGO'!$P$73),"")</f>
        <v/>
      </c>
      <c r="AD35" s="31" t="str">
        <f>IF(AND('MAPA DE RIESGO'!$Z$74="Media",'MAPA DE RIESGO'!$AB$74="Mayor"),CONCATENATE("R10C",'MAPA DE RIESGO'!$P$74),"")</f>
        <v/>
      </c>
      <c r="AE35" s="31" t="str">
        <f>IF(AND('MAPA DE RIESGO'!$Z$75="Media",'MAPA DE RIESGO'!$AB$75="Mayor"),CONCATENATE("R10C",'MAPA DE RIESGO'!$P$75),"")</f>
        <v/>
      </c>
      <c r="AF35" s="31" t="str">
        <f>IF(AND('MAPA DE RIESGO'!$Z$76="Media",'MAPA DE RIESGO'!$AB$76="Mayor"),CONCATENATE("R10C",'MAPA DE RIESGO'!$P$76),"")</f>
        <v/>
      </c>
      <c r="AG35" s="32" t="str">
        <f>IF(AND('MAPA DE RIESGO'!$Z$77="Media",'MAPA DE RIESGO'!$AB$77="Mayor"),CONCATENATE("R10C",'MAPA DE RIESGO'!$P$77),"")</f>
        <v/>
      </c>
      <c r="AH35" s="33" t="str">
        <f>IF(AND('MAPA DE RIESGO'!$Z$72="Media",'MAPA DE RIESGO'!$AB$72="Catastrófico"),CONCATENATE("R10C",'MAPA DE RIESGO'!$P$72),"")</f>
        <v/>
      </c>
      <c r="AI35" s="34" t="str">
        <f>IF(AND('MAPA DE RIESGO'!$Z$73="Media",'MAPA DE RIESGO'!$AB$73="Catastrófico"),CONCATENATE("R10C",'MAPA DE RIESGO'!$P$73),"")</f>
        <v/>
      </c>
      <c r="AJ35" s="34" t="str">
        <f>IF(AND('MAPA DE RIESGO'!$Z$74="Media",'MAPA DE RIESGO'!$AB$74="Catastrófico"),CONCATENATE("R10C",'MAPA DE RIESGO'!$P$74),"")</f>
        <v/>
      </c>
      <c r="AK35" s="34" t="str">
        <f>IF(AND('MAPA DE RIESGO'!$Z$75="Media",'MAPA DE RIESGO'!$AB$75="Catastrófico"),CONCATENATE("R10C",'MAPA DE RIESGO'!$P$75),"")</f>
        <v/>
      </c>
      <c r="AL35" s="34" t="str">
        <f>IF(AND('MAPA DE RIESGO'!$Z$76="Media",'MAPA DE RIESGO'!$AB$76="Catastrófico"),CONCATENATE("R10C",'MAPA DE RIESGO'!$P$76),"")</f>
        <v/>
      </c>
      <c r="AM35" s="35" t="str">
        <f>IF(AND('MAPA DE RIESGO'!$Z$77="Media",'MAPA DE RIESGO'!$AB$77="Catastrófico"),CONCATENATE("R10C",'MAPA DE RIESGO'!$P$77),"")</f>
        <v/>
      </c>
      <c r="AN35" s="55"/>
      <c r="AO35" s="543"/>
      <c r="AP35" s="544"/>
      <c r="AQ35" s="544"/>
      <c r="AR35" s="544"/>
      <c r="AS35" s="544"/>
      <c r="AT35" s="54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60"/>
      <c r="C36" s="460"/>
      <c r="D36" s="461"/>
      <c r="E36" s="498" t="s">
        <v>105</v>
      </c>
      <c r="F36" s="499"/>
      <c r="G36" s="499"/>
      <c r="H36" s="499"/>
      <c r="I36" s="499"/>
      <c r="J36" s="45" t="str">
        <f>IF(AND('MAPA DE RIESGO'!$Z$16="Baja",'MAPA DE RIESGO'!$AB$16="Leve"),CONCATENATE("R1C",'MAPA DE RIESGO'!$P$16),"")</f>
        <v/>
      </c>
      <c r="K36" s="46" t="str">
        <f>IF(AND('MAPA DE RIESGO'!$Z$19="Baja",'MAPA DE RIESGO'!$AB$19="Leve"),CONCATENATE("R1C",'MAPA DE RIESGO'!$P$19),"")</f>
        <v/>
      </c>
      <c r="L36" s="46" t="str">
        <f>IF(AND('MAPA DE RIESGO'!$Z$20="Baja",'MAPA DE RIESGO'!$AB$20="Leve"),CONCATENATE("R1C",'MAPA DE RIESGO'!$P$20),"")</f>
        <v/>
      </c>
      <c r="M36" s="46" t="str">
        <f>IF(AND('MAPA DE RIESGO'!$Z$21="Baja",'MAPA DE RIESGO'!$AB$21="Leve"),CONCATENATE("R1C",'MAPA DE RIESGO'!$P$21),"")</f>
        <v/>
      </c>
      <c r="N36" s="46" t="str">
        <f>IF(AND('MAPA DE RIESGO'!$Z$22="Baja",'MAPA DE RIESGO'!$AB$22="Leve"),CONCATENATE("R1C",'MAPA DE RIESGO'!$P$22),"")</f>
        <v/>
      </c>
      <c r="O36" s="47" t="str">
        <f>IF(AND('MAPA DE RIESGO'!$Z$23="Baja",'MAPA DE RIESGO'!$AB$23="Leve"),CONCATENATE("R1C",'MAPA DE RIESGO'!$P$23),"")</f>
        <v/>
      </c>
      <c r="P36" s="36" t="str">
        <f>IF(AND('MAPA DE RIESGO'!$Z$16="Baja",'MAPA DE RIESGO'!$AB$16="Menor"),CONCATENATE("R1C",'MAPA DE RIESGO'!$P$16),"")</f>
        <v/>
      </c>
      <c r="Q36" s="37" t="str">
        <f>IF(AND('MAPA DE RIESGO'!$Z$19="Baja",'MAPA DE RIESGO'!$AB$19="Menor"),CONCATENATE("R1C",'MAPA DE RIESGO'!$P$19),"")</f>
        <v/>
      </c>
      <c r="R36" s="37" t="str">
        <f>IF(AND('MAPA DE RIESGO'!$Z$20="Baja",'MAPA DE RIESGO'!$AB$20="Menor"),CONCATENATE("R1C",'MAPA DE RIESGO'!$P$20),"")</f>
        <v/>
      </c>
      <c r="S36" s="37" t="str">
        <f>IF(AND('MAPA DE RIESGO'!$Z$21="Baja",'MAPA DE RIESGO'!$AB$21="Menor"),CONCATENATE("R1C",'MAPA DE RIESGO'!$P$21),"")</f>
        <v/>
      </c>
      <c r="T36" s="37" t="str">
        <f>IF(AND('MAPA DE RIESGO'!$Z$22="Baja",'MAPA DE RIESGO'!$AB$22="Menor"),CONCATENATE("R1C",'MAPA DE RIESGO'!$P$22),"")</f>
        <v/>
      </c>
      <c r="U36" s="38" t="str">
        <f>IF(AND('MAPA DE RIESGO'!$Z$23="Baja",'MAPA DE RIESGO'!$AB$23="Menor"),CONCATENATE("R1C",'MAPA DE RIESGO'!$P$23),"")</f>
        <v/>
      </c>
      <c r="V36" s="36" t="str">
        <f>IF(AND('MAPA DE RIESGO'!$Z$16="Baja",'MAPA DE RIESGO'!$AB$16="Moderado"),CONCATENATE("R1C",'MAPA DE RIESGO'!$P$16),"")</f>
        <v>R1C1</v>
      </c>
      <c r="W36" s="37" t="str">
        <f>IF(AND('MAPA DE RIESGO'!$Z$19="Baja",'MAPA DE RIESGO'!$AB$19="Moderado"),CONCATENATE("R1C",'MAPA DE RIESGO'!$P$19),"")</f>
        <v>R1C2</v>
      </c>
      <c r="X36" s="37" t="str">
        <f>IF(AND('MAPA DE RIESGO'!$Z$20="Baja",'MAPA DE RIESGO'!$AB$20="Moderado"),CONCATENATE("R1C",'MAPA DE RIESGO'!$P$20),"")</f>
        <v/>
      </c>
      <c r="Y36" s="37" t="str">
        <f>IF(AND('MAPA DE RIESGO'!$Z$21="Baja",'MAPA DE RIESGO'!$AB$21="Moderado"),CONCATENATE("R1C",'MAPA DE RIESGO'!$P$21),"")</f>
        <v/>
      </c>
      <c r="Z36" s="37" t="str">
        <f>IF(AND('MAPA DE RIESGO'!$Z$22="Baja",'MAPA DE RIESGO'!$AB$22="Moderado"),CONCATENATE("R1C",'MAPA DE RIESGO'!$P$22),"")</f>
        <v/>
      </c>
      <c r="AA36" s="38" t="str">
        <f>IF(AND('MAPA DE RIESGO'!$Z$23="Baja",'MAPA DE RIESGO'!$AB$23="Moderado"),CONCATENATE("R1C",'MAPA DE RIESGO'!$P$23),"")</f>
        <v/>
      </c>
      <c r="AB36" s="99" t="str">
        <f>IF(AND('MAPA DE RIESGO'!$Z$16="Baja",'MAPA DE RIESGO'!$AB$16="Mayor"),CONCATENATE("R1C",'MAPA DE RIESGO'!$P$16),"")</f>
        <v/>
      </c>
      <c r="AC36" s="18" t="str">
        <f>IF(AND('MAPA DE RIESGO'!$Z$19="Baja",'MAPA DE RIESGO'!$AB$19="Mayor"),CONCATENATE("R1C",'MAPA DE RIESGO'!$P$19),"")</f>
        <v/>
      </c>
      <c r="AD36" s="18" t="str">
        <f>IF(AND('MAPA DE RIESGO'!$Z$20="Baja",'MAPA DE RIESGO'!$AB$20="Mayor"),CONCATENATE("R1C",'MAPA DE RIESGO'!$P$20),"")</f>
        <v/>
      </c>
      <c r="AE36" s="18" t="str">
        <f>IF(AND('MAPA DE RIESGO'!$Z$21="Baja",'MAPA DE RIESGO'!$AB$21="Mayor"),CONCATENATE("R1C",'MAPA DE RIESGO'!$P$21),"")</f>
        <v/>
      </c>
      <c r="AF36" s="18" t="str">
        <f>IF(AND('MAPA DE RIESGO'!$Z$22="Baja",'MAPA DE RIESGO'!$AB$22="Mayor"),CONCATENATE("R1C",'MAPA DE RIESGO'!$P$22),"")</f>
        <v/>
      </c>
      <c r="AG36" s="19" t="str">
        <f>IF(AND('MAPA DE RIESGO'!$Z$23="Baja",'MAPA DE RIESGO'!$AB$23="Mayor"),CONCATENATE("R1C",'MAPA DE RIESGO'!$P$23),"")</f>
        <v/>
      </c>
      <c r="AH36" s="20" t="str">
        <f>IF(AND('MAPA DE RIESGO'!$Z$16="Baja",'MAPA DE RIESGO'!$AB$16="Catastrófico"),CONCATENATE("R1C",'MAPA DE RIESGO'!$P$16),"")</f>
        <v/>
      </c>
      <c r="AI36" s="21" t="str">
        <f>IF(AND('MAPA DE RIESGO'!$Z$19="Baja",'MAPA DE RIESGO'!$AB$19="Catastrófico"),CONCATENATE("R1C",'MAPA DE RIESGO'!$P$19),"")</f>
        <v/>
      </c>
      <c r="AJ36" s="21" t="str">
        <f>IF(AND('MAPA DE RIESGO'!$Z$20="Baja",'MAPA DE RIESGO'!$AB$20="Catastrófico"),CONCATENATE("R1C",'MAPA DE RIESGO'!$P$20),"")</f>
        <v/>
      </c>
      <c r="AK36" s="21" t="str">
        <f>IF(AND('MAPA DE RIESGO'!$Z$21="Baja",'MAPA DE RIESGO'!$AB$21="Catastrófico"),CONCATENATE("R1C",'MAPA DE RIESGO'!$P$21),"")</f>
        <v/>
      </c>
      <c r="AL36" s="21" t="str">
        <f>IF(AND('MAPA DE RIESGO'!$Z$22="Baja",'MAPA DE RIESGO'!$AB$22="Catastrófico"),CONCATENATE("R1C",'MAPA DE RIESGO'!$P$22),"")</f>
        <v/>
      </c>
      <c r="AM36" s="22" t="str">
        <f>IF(AND('MAPA DE RIESGO'!$Z$23="Baja",'MAPA DE RIESGO'!$AB$23="Catastrófico"),CONCATENATE("R1C",'MAPA DE RIESGO'!$P$23),"")</f>
        <v/>
      </c>
      <c r="AN36" s="55"/>
      <c r="AO36" s="528" t="s">
        <v>74</v>
      </c>
      <c r="AP36" s="529"/>
      <c r="AQ36" s="529"/>
      <c r="AR36" s="529"/>
      <c r="AS36" s="529"/>
      <c r="AT36" s="530"/>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60"/>
      <c r="C37" s="460"/>
      <c r="D37" s="461"/>
      <c r="E37" s="517"/>
      <c r="F37" s="518"/>
      <c r="G37" s="518"/>
      <c r="H37" s="518"/>
      <c r="I37" s="518"/>
      <c r="J37" s="48" t="str">
        <f>IF(AND('MAPA DE RIESGO'!$Z$24="Baja",'MAPA DE RIESGO'!$AB$24="Leve"),CONCATENATE("R2C",'MAPA DE RIESGO'!$P$24),"")</f>
        <v/>
      </c>
      <c r="K37" s="49" t="str">
        <f>IF(AND('MAPA DE RIESGO'!$Z$25="Baja",'MAPA DE RIESGO'!$AB$25="Leve"),CONCATENATE("R2C",'MAPA DE RIESGO'!$P$25),"")</f>
        <v/>
      </c>
      <c r="L37" s="49" t="str">
        <f>IF(AND('MAPA DE RIESGO'!$Z$26="Baja",'MAPA DE RIESGO'!$AB$26="Leve"),CONCATENATE("R2C",'MAPA DE RIESGO'!$P$26),"")</f>
        <v/>
      </c>
      <c r="M37" s="49" t="str">
        <f>IF(AND('MAPA DE RIESGO'!$Z$27="Baja",'MAPA DE RIESGO'!$AB$27="Leve"),CONCATENATE("R2C",'MAPA DE RIESGO'!$P$27),"")</f>
        <v/>
      </c>
      <c r="N37" s="49" t="str">
        <f>IF(AND('MAPA DE RIESGO'!$Z$28="Baja",'MAPA DE RIESGO'!$AB$28="Leve"),CONCATENATE("R2C",'MAPA DE RIESGO'!$P$28),"")</f>
        <v/>
      </c>
      <c r="O37" s="50" t="str">
        <f>IF(AND('MAPA DE RIESGO'!$Z$29="Baja",'MAPA DE RIESGO'!$AB$29="Leve"),CONCATENATE("R2C",'MAPA DE RIESGO'!$P$29),"")</f>
        <v/>
      </c>
      <c r="P37" s="39" t="str">
        <f>IF(AND('MAPA DE RIESGO'!$Z$24="Baja",'MAPA DE RIESGO'!$AB$24="Menor"),CONCATENATE("R2C",'MAPA DE RIESGO'!$P$24),"")</f>
        <v/>
      </c>
      <c r="Q37" s="40" t="str">
        <f>IF(AND('MAPA DE RIESGO'!$Z$25="Baja",'MAPA DE RIESGO'!$AB$25="Menor"),CONCATENATE("R2C",'MAPA DE RIESGO'!$P$25),"")</f>
        <v/>
      </c>
      <c r="R37" s="40" t="str">
        <f>IF(AND('MAPA DE RIESGO'!$Z$26="Baja",'MAPA DE RIESGO'!$AB$26="Menor"),CONCATENATE("R2C",'MAPA DE RIESGO'!$P$26),"")</f>
        <v/>
      </c>
      <c r="S37" s="40" t="str">
        <f>IF(AND('MAPA DE RIESGO'!$Z$27="Baja",'MAPA DE RIESGO'!$AB$27="Menor"),CONCATENATE("R2C",'MAPA DE RIESGO'!$P$27),"")</f>
        <v/>
      </c>
      <c r="T37" s="40" t="str">
        <f>IF(AND('MAPA DE RIESGO'!$Z$28="Baja",'MAPA DE RIESGO'!$AB$28="Menor"),CONCATENATE("R2C",'MAPA DE RIESGO'!$P$28),"")</f>
        <v/>
      </c>
      <c r="U37" s="41" t="str">
        <f>IF(AND('MAPA DE RIESGO'!$Z$29="Baja",'MAPA DE RIESGO'!$AB$29="Menor"),CONCATENATE("R2C",'MAPA DE RIESGO'!$P$29),"")</f>
        <v/>
      </c>
      <c r="V37" s="39" t="str">
        <f>IF(AND('MAPA DE RIESGO'!$Z$24="Baja",'MAPA DE RIESGO'!$AB$24="Moderado"),CONCATENATE("R2C",'MAPA DE RIESGO'!$P$24),"")</f>
        <v/>
      </c>
      <c r="W37" s="40" t="str">
        <f>IF(AND('MAPA DE RIESGO'!$Z$25="Baja",'MAPA DE RIESGO'!$AB$25="Moderado"),CONCATENATE("R2C",'MAPA DE RIESGO'!$P$25),"")</f>
        <v>R2C2</v>
      </c>
      <c r="X37" s="40" t="str">
        <f>IF(AND('MAPA DE RIESGO'!$Z$26="Baja",'MAPA DE RIESGO'!$AB$26="Moderado"),CONCATENATE("R2C",'MAPA DE RIESGO'!$P$26),"")</f>
        <v/>
      </c>
      <c r="Y37" s="40" t="str">
        <f>IF(AND('MAPA DE RIESGO'!$Z$27="Baja",'MAPA DE RIESGO'!$AB$27="Moderado"),CONCATENATE("R2C",'MAPA DE RIESGO'!$P$27),"")</f>
        <v/>
      </c>
      <c r="Z37" s="40" t="str">
        <f>IF(AND('MAPA DE RIESGO'!$Z$28="Baja",'MAPA DE RIESGO'!$AB$28="Moderado"),CONCATENATE("R2C",'MAPA DE RIESGO'!$P$28),"")</f>
        <v/>
      </c>
      <c r="AA37" s="41" t="str">
        <f>IF(AND('MAPA DE RIESGO'!$Z$29="Baja",'MAPA DE RIESGO'!$AB$29="Moderado"),CONCATENATE("R2C",'MAPA DE RIESGO'!$P$29),"")</f>
        <v/>
      </c>
      <c r="AB37" s="23" t="str">
        <f>IF(AND('MAPA DE RIESGO'!$Z$24="Baja",'MAPA DE RIESGO'!$AB$24="Mayor"),CONCATENATE("R2C",'MAPA DE RIESGO'!$P$24),"")</f>
        <v>R2C1</v>
      </c>
      <c r="AC37" s="24" t="str">
        <f>IF(AND('MAPA DE RIESGO'!$Z$25="Baja",'MAPA DE RIESGO'!$AB$25="Mayor"),CONCATENATE("R2C",'MAPA DE RIESGO'!$P$25),"")</f>
        <v/>
      </c>
      <c r="AD37" s="24" t="str">
        <f>IF(AND('MAPA DE RIESGO'!$Z$26="Baja",'MAPA DE RIESGO'!$AB$26="Mayor"),CONCATENATE("R2C",'MAPA DE RIESGO'!$P$26),"")</f>
        <v/>
      </c>
      <c r="AE37" s="24" t="str">
        <f>IF(AND('MAPA DE RIESGO'!$Z$27="Baja",'MAPA DE RIESGO'!$AB$27="Mayor"),CONCATENATE("R2C",'MAPA DE RIESGO'!$P$27),"")</f>
        <v/>
      </c>
      <c r="AF37" s="24" t="str">
        <f>IF(AND('MAPA DE RIESGO'!$Z$28="Baja",'MAPA DE RIESGO'!$AB$28="Mayor"),CONCATENATE("R2C",'MAPA DE RIESGO'!$P$28),"")</f>
        <v/>
      </c>
      <c r="AG37" s="25" t="str">
        <f>IF(AND('MAPA DE RIESGO'!$Z$29="Baja",'MAPA DE RIESGO'!$AB$29="Mayor"),CONCATENATE("R2C",'MAPA DE RIESGO'!$P$29),"")</f>
        <v/>
      </c>
      <c r="AH37" s="26" t="str">
        <f>IF(AND('MAPA DE RIESGO'!$Z$24="Baja",'MAPA DE RIESGO'!$AB$24="Catastrófico"),CONCATENATE("R2C",'MAPA DE RIESGO'!$P$24),"")</f>
        <v/>
      </c>
      <c r="AI37" s="27" t="str">
        <f>IF(AND('MAPA DE RIESGO'!$Z$25="Baja",'MAPA DE RIESGO'!$AB$25="Catastrófico"),CONCATENATE("R2C",'MAPA DE RIESGO'!$P$25),"")</f>
        <v/>
      </c>
      <c r="AJ37" s="27" t="str">
        <f>IF(AND('MAPA DE RIESGO'!$Z$26="Baja",'MAPA DE RIESGO'!$AB$26="Catastrófico"),CONCATENATE("R2C",'MAPA DE RIESGO'!$P$26),"")</f>
        <v/>
      </c>
      <c r="AK37" s="27" t="str">
        <f>IF(AND('MAPA DE RIESGO'!$Z$27="Baja",'MAPA DE RIESGO'!$AB$27="Catastrófico"),CONCATENATE("R2C",'MAPA DE RIESGO'!$P$27),"")</f>
        <v/>
      </c>
      <c r="AL37" s="27" t="str">
        <f>IF(AND('MAPA DE RIESGO'!$Z$28="Baja",'MAPA DE RIESGO'!$AB$28="Catastrófico"),CONCATENATE("R2C",'MAPA DE RIESGO'!$P$28),"")</f>
        <v/>
      </c>
      <c r="AM37" s="28" t="str">
        <f>IF(AND('MAPA DE RIESGO'!$Z$29="Baja",'MAPA DE RIESGO'!$AB$29="Catastrófico"),CONCATENATE("R2C",'MAPA DE RIESGO'!$P$29),"")</f>
        <v/>
      </c>
      <c r="AN37" s="55"/>
      <c r="AO37" s="531"/>
      <c r="AP37" s="532"/>
      <c r="AQ37" s="532"/>
      <c r="AR37" s="532"/>
      <c r="AS37" s="532"/>
      <c r="AT37" s="533"/>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60"/>
      <c r="C38" s="460"/>
      <c r="D38" s="461"/>
      <c r="E38" s="501"/>
      <c r="F38" s="502"/>
      <c r="G38" s="502"/>
      <c r="H38" s="502"/>
      <c r="I38" s="518"/>
      <c r="J38" s="48" t="str">
        <f>IF(AND('MAPA DE RIESGO'!$Z$30="Baja",'MAPA DE RIESGO'!$AB$30="Leve"),CONCATENATE("R3C",'MAPA DE RIESGO'!$P$30),"")</f>
        <v/>
      </c>
      <c r="K38" s="49" t="str">
        <f>IF(AND('MAPA DE RIESGO'!$Z$31="Baja",'MAPA DE RIESGO'!$AB$31="Leve"),CONCATENATE("R3C",'MAPA DE RIESGO'!$P$31),"")</f>
        <v/>
      </c>
      <c r="L38" s="49" t="str">
        <f>IF(AND('MAPA DE RIESGO'!$Z$32="Baja",'MAPA DE RIESGO'!$AB$32="Leve"),CONCATENATE("R3C",'MAPA DE RIESGO'!$P$32),"")</f>
        <v/>
      </c>
      <c r="M38" s="49" t="str">
        <f>IF(AND('MAPA DE RIESGO'!$Z$33="Baja",'MAPA DE RIESGO'!$AB$33="Leve"),CONCATENATE("R3C",'MAPA DE RIESGO'!$P$33),"")</f>
        <v/>
      </c>
      <c r="N38" s="49" t="str">
        <f>IF(AND('MAPA DE RIESGO'!$Z$34="Baja",'MAPA DE RIESGO'!$AB$34="Leve"),CONCATENATE("R3C",'MAPA DE RIESGO'!$P$34),"")</f>
        <v/>
      </c>
      <c r="O38" s="50" t="str">
        <f>IF(AND('MAPA DE RIESGO'!$Z$35="Baja",'MAPA DE RIESGO'!$AB$35="Leve"),CONCATENATE("R3C",'MAPA DE RIESGO'!$P$35),"")</f>
        <v/>
      </c>
      <c r="P38" s="39" t="str">
        <f>IF(AND('MAPA DE RIESGO'!$Z$30="Baja",'MAPA DE RIESGO'!$AB$30="Menor"),CONCATENATE("R3C",'MAPA DE RIESGO'!$P$30),"")</f>
        <v>R3C1</v>
      </c>
      <c r="Q38" s="40" t="str">
        <f>IF(AND('MAPA DE RIESGO'!$Z$31="Baja",'MAPA DE RIESGO'!$AB$31="Menor"),CONCATENATE("R3C",'MAPA DE RIESGO'!$P$31),"")</f>
        <v/>
      </c>
      <c r="R38" s="40" t="str">
        <f>IF(AND('MAPA DE RIESGO'!$Z$32="Baja",'MAPA DE RIESGO'!$AB$32="Menor"),CONCATENATE("R3C",'MAPA DE RIESGO'!$P$32),"")</f>
        <v/>
      </c>
      <c r="S38" s="40" t="str">
        <f>IF(AND('MAPA DE RIESGO'!$Z$33="Baja",'MAPA DE RIESGO'!$AB$33="Menor"),CONCATENATE("R3C",'MAPA DE RIESGO'!$P$33),"")</f>
        <v/>
      </c>
      <c r="T38" s="40" t="str">
        <f>IF(AND('MAPA DE RIESGO'!$Z$34="Baja",'MAPA DE RIESGO'!$AB$34="Menor"),CONCATENATE("R3C",'MAPA DE RIESGO'!$P$34),"")</f>
        <v/>
      </c>
      <c r="U38" s="41" t="str">
        <f>IF(AND('MAPA DE RIESGO'!$Z$35="Baja",'MAPA DE RIESGO'!$AB$35="Menor"),CONCATENATE("R3C",'MAPA DE RIESGO'!$P$35),"")</f>
        <v/>
      </c>
      <c r="V38" s="39" t="str">
        <f>IF(AND('MAPA DE RIESGO'!$Z$30="Baja",'MAPA DE RIESGO'!$AB$30="Moderado"),CONCATENATE("R3C",'MAPA DE RIESGO'!$P$30),"")</f>
        <v/>
      </c>
      <c r="W38" s="40" t="str">
        <f>IF(AND('MAPA DE RIESGO'!$Z$31="Baja",'MAPA DE RIESGO'!$AB$31="Moderado"),CONCATENATE("R3C",'MAPA DE RIESGO'!$P$31),"")</f>
        <v/>
      </c>
      <c r="X38" s="40" t="str">
        <f>IF(AND('MAPA DE RIESGO'!$Z$32="Baja",'MAPA DE RIESGO'!$AB$32="Moderado"),CONCATENATE("R3C",'MAPA DE RIESGO'!$P$32),"")</f>
        <v/>
      </c>
      <c r="Y38" s="40" t="str">
        <f>IF(AND('MAPA DE RIESGO'!$Z$33="Baja",'MAPA DE RIESGO'!$AB$33="Moderado"),CONCATENATE("R3C",'MAPA DE RIESGO'!$P$33),"")</f>
        <v/>
      </c>
      <c r="Z38" s="40" t="str">
        <f>IF(AND('MAPA DE RIESGO'!$Z$34="Baja",'MAPA DE RIESGO'!$AB$34="Moderado"),CONCATENATE("R3C",'MAPA DE RIESGO'!$P$34),"")</f>
        <v/>
      </c>
      <c r="AA38" s="41" t="str">
        <f>IF(AND('MAPA DE RIESGO'!$Z$35="Baja",'MAPA DE RIESGO'!$AB$35="Moderado"),CONCATENATE("R3C",'MAPA DE RIESGO'!$P$35),"")</f>
        <v/>
      </c>
      <c r="AB38" s="23" t="str">
        <f>IF(AND('MAPA DE RIESGO'!$Z$30="Baja",'MAPA DE RIESGO'!$AB$30="Mayor"),CONCATENATE("R3C",'MAPA DE RIESGO'!$P$30),"")</f>
        <v/>
      </c>
      <c r="AC38" s="24" t="str">
        <f>IF(AND('MAPA DE RIESGO'!$Z$31="Baja",'MAPA DE RIESGO'!$AB$31="Mayor"),CONCATENATE("R3C",'MAPA DE RIESGO'!$P$31),"")</f>
        <v>R3C2</v>
      </c>
      <c r="AD38" s="24" t="str">
        <f>IF(AND('MAPA DE RIESGO'!$Z$32="Baja",'MAPA DE RIESGO'!$AB$32="Mayor"),CONCATENATE("R3C",'MAPA DE RIESGO'!$P$32),"")</f>
        <v/>
      </c>
      <c r="AE38" s="24" t="str">
        <f>IF(AND('MAPA DE RIESGO'!$Z$33="Baja",'MAPA DE RIESGO'!$AB$33="Mayor"),CONCATENATE("R3C",'MAPA DE RIESGO'!$P$33),"")</f>
        <v/>
      </c>
      <c r="AF38" s="24" t="str">
        <f>IF(AND('MAPA DE RIESGO'!$Z$34="Baja",'MAPA DE RIESGO'!$AB$34="Mayor"),CONCATENATE("R3C",'MAPA DE RIESGO'!$P$34),"")</f>
        <v/>
      </c>
      <c r="AG38" s="25" t="str">
        <f>IF(AND('MAPA DE RIESGO'!$Z$35="Baja",'MAPA DE RIESGO'!$AB$35="Mayor"),CONCATENATE("R3C",'MAPA DE RIESGO'!$P$35),"")</f>
        <v/>
      </c>
      <c r="AH38" s="26" t="str">
        <f>IF(AND('MAPA DE RIESGO'!$Z$30="Baja",'MAPA DE RIESGO'!$AB$30="Catastrófico"),CONCATENATE("R3C",'MAPA DE RIESGO'!$P$30),"")</f>
        <v/>
      </c>
      <c r="AI38" s="27" t="str">
        <f>IF(AND('MAPA DE RIESGO'!$Z$31="Baja",'MAPA DE RIESGO'!$AB$31="Catastrófico"),CONCATENATE("R3C",'MAPA DE RIESGO'!$P$31),"")</f>
        <v/>
      </c>
      <c r="AJ38" s="27" t="str">
        <f>IF(AND('MAPA DE RIESGO'!$Z$32="Baja",'MAPA DE RIESGO'!$AB$32="Catastrófico"),CONCATENATE("R3C",'MAPA DE RIESGO'!$P$32),"")</f>
        <v/>
      </c>
      <c r="AK38" s="27" t="str">
        <f>IF(AND('MAPA DE RIESGO'!$Z$33="Baja",'MAPA DE RIESGO'!$AB$33="Catastrófico"),CONCATENATE("R3C",'MAPA DE RIESGO'!$P$33),"")</f>
        <v/>
      </c>
      <c r="AL38" s="27" t="str">
        <f>IF(AND('MAPA DE RIESGO'!$Z$34="Baja",'MAPA DE RIESGO'!$AB$34="Catastrófico"),CONCATENATE("R3C",'MAPA DE RIESGO'!$P$34),"")</f>
        <v/>
      </c>
      <c r="AM38" s="28" t="str">
        <f>IF(AND('MAPA DE RIESGO'!$Z$35="Baja",'MAPA DE RIESGO'!$AB$35="Catastrófico"),CONCATENATE("R3C",'MAPA DE RIESGO'!$P$35),"")</f>
        <v/>
      </c>
      <c r="AN38" s="55"/>
      <c r="AO38" s="531"/>
      <c r="AP38" s="532"/>
      <c r="AQ38" s="532"/>
      <c r="AR38" s="532"/>
      <c r="AS38" s="532"/>
      <c r="AT38" s="533"/>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60"/>
      <c r="C39" s="460"/>
      <c r="D39" s="461"/>
      <c r="E39" s="501"/>
      <c r="F39" s="502"/>
      <c r="G39" s="502"/>
      <c r="H39" s="502"/>
      <c r="I39" s="518"/>
      <c r="J39" s="48" t="str">
        <f>IF(AND('MAPA DE RIESGO'!$Z$36="Baja",'MAPA DE RIESGO'!$AB$36="Leve"),CONCATENATE("R4C",'MAPA DE RIESGO'!$P$36),"")</f>
        <v/>
      </c>
      <c r="K39" s="49" t="str">
        <f>IF(AND('MAPA DE RIESGO'!$Z$37="Baja",'MAPA DE RIESGO'!$AB$37="Leve"),CONCATENATE("R4C",'MAPA DE RIESGO'!$P$37),"")</f>
        <v/>
      </c>
      <c r="L39" s="49" t="str">
        <f>IF(AND('MAPA DE RIESGO'!$Z$38="Baja",'MAPA DE RIESGO'!$AB$38="Leve"),CONCATENATE("R4C",'MAPA DE RIESGO'!$P$38),"")</f>
        <v/>
      </c>
      <c r="M39" s="49" t="str">
        <f>IF(AND('MAPA DE RIESGO'!$Z$39="Baja",'MAPA DE RIESGO'!$AB$39="Leve"),CONCATENATE("R4C",'MAPA DE RIESGO'!$P$39),"")</f>
        <v/>
      </c>
      <c r="N39" s="49" t="str">
        <f>IF(AND('MAPA DE RIESGO'!$Z$40="Baja",'MAPA DE RIESGO'!$AB$40="Leve"),CONCATENATE("R4C",'MAPA DE RIESGO'!$P$40),"")</f>
        <v/>
      </c>
      <c r="O39" s="50" t="str">
        <f>IF(AND('MAPA DE RIESGO'!$Z$41="Baja",'MAPA DE RIESGO'!$AB$41="Leve"),CONCATENATE("R4C",'MAPA DE RIESGO'!$P$41),"")</f>
        <v/>
      </c>
      <c r="P39" s="39" t="str">
        <f>IF(AND('MAPA DE RIESGO'!$Z$36="Baja",'MAPA DE RIESGO'!$AB$36="Menor"),CONCATENATE("R4C",'MAPA DE RIESGO'!$P$36),"")</f>
        <v/>
      </c>
      <c r="Q39" s="40" t="str">
        <f>IF(AND('MAPA DE RIESGO'!$Z$37="Baja",'MAPA DE RIESGO'!$AB$37="Menor"),CONCATENATE("R4C",'MAPA DE RIESGO'!$P$37),"")</f>
        <v/>
      </c>
      <c r="R39" s="40" t="str">
        <f>IF(AND('MAPA DE RIESGO'!$Z$38="Baja",'MAPA DE RIESGO'!$AB$38="Menor"),CONCATENATE("R4C",'MAPA DE RIESGO'!$P$38),"")</f>
        <v/>
      </c>
      <c r="S39" s="40" t="str">
        <f>IF(AND('MAPA DE RIESGO'!$Z$39="Baja",'MAPA DE RIESGO'!$AB$39="Menor"),CONCATENATE("R4C",'MAPA DE RIESGO'!$P$39),"")</f>
        <v/>
      </c>
      <c r="T39" s="40" t="str">
        <f>IF(AND('MAPA DE RIESGO'!$Z$40="Baja",'MAPA DE RIESGO'!$AB$40="Menor"),CONCATENATE("R4C",'MAPA DE RIESGO'!$P$40),"")</f>
        <v/>
      </c>
      <c r="U39" s="41" t="str">
        <f>IF(AND('MAPA DE RIESGO'!$Z$41="Baja",'MAPA DE RIESGO'!$AB$41="Menor"),CONCATENATE("R4C",'MAPA DE RIESGO'!$P$41),"")</f>
        <v/>
      </c>
      <c r="V39" s="39" t="str">
        <f>IF(AND('MAPA DE RIESGO'!$Z$36="Baja",'MAPA DE RIESGO'!$AB$36="Moderado"),CONCATENATE("R4C",'MAPA DE RIESGO'!$P$36),"")</f>
        <v/>
      </c>
      <c r="W39" s="40" t="str">
        <f>IF(AND('MAPA DE RIESGO'!$Z$37="Baja",'MAPA DE RIESGO'!$AB$37="Moderado"),CONCATENATE("R4C",'MAPA DE RIESGO'!$P$37),"")</f>
        <v>R4C2</v>
      </c>
      <c r="X39" s="40" t="str">
        <f>IF(AND('MAPA DE RIESGO'!$Z$38="Baja",'MAPA DE RIESGO'!$AB$38="Moderado"),CONCATENATE("R4C",'MAPA DE RIESGO'!$P$38),"")</f>
        <v/>
      </c>
      <c r="Y39" s="40" t="str">
        <f>IF(AND('MAPA DE RIESGO'!$Z$39="Baja",'MAPA DE RIESGO'!$AB$39="Moderado"),CONCATENATE("R4C",'MAPA DE RIESGO'!$P$39),"")</f>
        <v/>
      </c>
      <c r="Z39" s="40" t="str">
        <f>IF(AND('MAPA DE RIESGO'!$Z$40="Baja",'MAPA DE RIESGO'!$AB$40="Moderado"),CONCATENATE("R4C",'MAPA DE RIESGO'!$P$40),"")</f>
        <v/>
      </c>
      <c r="AA39" s="41" t="str">
        <f>IF(AND('MAPA DE RIESGO'!$Z$41="Baja",'MAPA DE RIESGO'!$AB$41="Moderado"),CONCATENATE("R4C",'MAPA DE RIESGO'!$P$41),"")</f>
        <v/>
      </c>
      <c r="AB39" s="23" t="str">
        <f>IF(AND('MAPA DE RIESGO'!$Z$36="Baja",'MAPA DE RIESGO'!$AB$36="Mayor"),CONCATENATE("R4C",'MAPA DE RIESGO'!$P$36),"")</f>
        <v>R4C1</v>
      </c>
      <c r="AC39" s="24" t="str">
        <f>IF(AND('MAPA DE RIESGO'!$Z$37="Baja",'MAPA DE RIESGO'!$AB$37="Mayor"),CONCATENATE("R4C",'MAPA DE RIESGO'!$P$37),"")</f>
        <v/>
      </c>
      <c r="AD39" s="24" t="str">
        <f>IF(AND('MAPA DE RIESGO'!$Z$38="Baja",'MAPA DE RIESGO'!$AB$38="Mayor"),CONCATENATE("R4C",'MAPA DE RIESGO'!$P$38),"")</f>
        <v/>
      </c>
      <c r="AE39" s="24" t="str">
        <f>IF(AND('MAPA DE RIESGO'!$Z$39="Baja",'MAPA DE RIESGO'!$AB$39="Mayor"),CONCATENATE("R4C",'MAPA DE RIESGO'!$P$39),"")</f>
        <v/>
      </c>
      <c r="AF39" s="24" t="str">
        <f>IF(AND('MAPA DE RIESGO'!$Z$40="Baja",'MAPA DE RIESGO'!$AB$40="Mayor"),CONCATENATE("R4C",'MAPA DE RIESGO'!$P$40),"")</f>
        <v/>
      </c>
      <c r="AG39" s="25" t="str">
        <f>IF(AND('MAPA DE RIESGO'!$Z$41="Baja",'MAPA DE RIESGO'!$AB$41="Mayor"),CONCATENATE("R4C",'MAPA DE RIESGO'!$P$41),"")</f>
        <v/>
      </c>
      <c r="AH39" s="26" t="str">
        <f>IF(AND('MAPA DE RIESGO'!$Z$36="Baja",'MAPA DE RIESGO'!$AB$36="Catastrófico"),CONCATENATE("R4C",'MAPA DE RIESGO'!$P$36),"")</f>
        <v/>
      </c>
      <c r="AI39" s="27" t="str">
        <f>IF(AND('MAPA DE RIESGO'!$Z$37="Baja",'MAPA DE RIESGO'!$AB$37="Catastrófico"),CONCATENATE("R4C",'MAPA DE RIESGO'!$P$37),"")</f>
        <v/>
      </c>
      <c r="AJ39" s="27" t="str">
        <f>IF(AND('MAPA DE RIESGO'!$Z$38="Baja",'MAPA DE RIESGO'!$AB$38="Catastrófico"),CONCATENATE("R4C",'MAPA DE RIESGO'!$P$38),"")</f>
        <v/>
      </c>
      <c r="AK39" s="27" t="str">
        <f>IF(AND('MAPA DE RIESGO'!$Z$39="Baja",'MAPA DE RIESGO'!$AB$39="Catastrófico"),CONCATENATE("R4C",'MAPA DE RIESGO'!$P$39),"")</f>
        <v/>
      </c>
      <c r="AL39" s="27" t="str">
        <f>IF(AND('MAPA DE RIESGO'!$Z$40="Baja",'MAPA DE RIESGO'!$AB$40="Catastrófico"),CONCATENATE("R4C",'MAPA DE RIESGO'!$P$40),"")</f>
        <v/>
      </c>
      <c r="AM39" s="28" t="str">
        <f>IF(AND('MAPA DE RIESGO'!$Z$41="Baja",'MAPA DE RIESGO'!$AB$41="Catastrófico"),CONCATENATE("R4C",'MAPA DE RIESGO'!$P$41),"")</f>
        <v/>
      </c>
      <c r="AN39" s="55"/>
      <c r="AO39" s="531"/>
      <c r="AP39" s="532"/>
      <c r="AQ39" s="532"/>
      <c r="AR39" s="532"/>
      <c r="AS39" s="532"/>
      <c r="AT39" s="533"/>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60"/>
      <c r="C40" s="460"/>
      <c r="D40" s="461"/>
      <c r="E40" s="501"/>
      <c r="F40" s="502"/>
      <c r="G40" s="502"/>
      <c r="H40" s="502"/>
      <c r="I40" s="518"/>
      <c r="J40" s="48" t="str">
        <f>IF(AND('MAPA DE RIESGO'!$Z$42="Baja",'MAPA DE RIESGO'!$AB$42="Leve"),CONCATENATE("R5C",'MAPA DE RIESGO'!$P$42),"")</f>
        <v/>
      </c>
      <c r="K40" s="49" t="str">
        <f>IF(AND('MAPA DE RIESGO'!$Z$43="Baja",'MAPA DE RIESGO'!$AB$43="Leve"),CONCATENATE("R5C",'MAPA DE RIESGO'!$P$43),"")</f>
        <v/>
      </c>
      <c r="L40" s="49" t="str">
        <f>IF(AND('MAPA DE RIESGO'!$Z$44="Baja",'MAPA DE RIESGO'!$AB$44="Leve"),CONCATENATE("R5C",'MAPA DE RIESGO'!$P$44),"")</f>
        <v/>
      </c>
      <c r="M40" s="49" t="str">
        <f>IF(AND('MAPA DE RIESGO'!$Z$45="Baja",'MAPA DE RIESGO'!$AB$45="Leve"),CONCATENATE("R5C",'MAPA DE RIESGO'!$P$45),"")</f>
        <v/>
      </c>
      <c r="N40" s="49" t="str">
        <f>IF(AND('MAPA DE RIESGO'!$Z$46="Baja",'MAPA DE RIESGO'!$AB$46="Leve"),CONCATENATE("R5C",'MAPA DE RIESGO'!$P$46),"")</f>
        <v/>
      </c>
      <c r="O40" s="50" t="str">
        <f>IF(AND('MAPA DE RIESGO'!$Z$47="Baja",'MAPA DE RIESGO'!$AB$47="Leve"),CONCATENATE("R5C",'MAPA DE RIESGO'!$P$47),"")</f>
        <v/>
      </c>
      <c r="P40" s="39" t="str">
        <f>IF(AND('MAPA DE RIESGO'!$Z$42="Baja",'MAPA DE RIESGO'!$AB$42="Menor"),CONCATENATE("R5C",'MAPA DE RIESGO'!$P$42),"")</f>
        <v/>
      </c>
      <c r="Q40" s="40" t="str">
        <f>IF(AND('MAPA DE RIESGO'!$Z$43="Baja",'MAPA DE RIESGO'!$AB$43="Menor"),CONCATENATE("R5C",'MAPA DE RIESGO'!$P$43),"")</f>
        <v/>
      </c>
      <c r="R40" s="40" t="str">
        <f>IF(AND('MAPA DE RIESGO'!$Z$44="Baja",'MAPA DE RIESGO'!$AB$44="Menor"),CONCATENATE("R5C",'MAPA DE RIESGO'!$P$44),"")</f>
        <v/>
      </c>
      <c r="S40" s="40" t="str">
        <f>IF(AND('MAPA DE RIESGO'!$Z$45="Baja",'MAPA DE RIESGO'!$AB$45="Menor"),CONCATENATE("R5C",'MAPA DE RIESGO'!$P$45),"")</f>
        <v/>
      </c>
      <c r="T40" s="40" t="str">
        <f>IF(AND('MAPA DE RIESGO'!$Z$46="Baja",'MAPA DE RIESGO'!$AB$46="Menor"),CONCATENATE("R5C",'MAPA DE RIESGO'!$P$46),"")</f>
        <v/>
      </c>
      <c r="U40" s="41" t="str">
        <f>IF(AND('MAPA DE RIESGO'!$Z$47="Baja",'MAPA DE RIESGO'!$AB$47="Menor"),CONCATENATE("R5C",'MAPA DE RIESGO'!$P$47),"")</f>
        <v/>
      </c>
      <c r="V40" s="39" t="str">
        <f>IF(AND('MAPA DE RIESGO'!$Z$42="Baja",'MAPA DE RIESGO'!$AB$42="Moderado"),CONCATENATE("R5C",'MAPA DE RIESGO'!$P$42),"")</f>
        <v/>
      </c>
      <c r="W40" s="40" t="str">
        <f>IF(AND('MAPA DE RIESGO'!$Z$43="Baja",'MAPA DE RIESGO'!$AB$43="Moderado"),CONCATENATE("R5C",'MAPA DE RIESGO'!$P$43),"")</f>
        <v/>
      </c>
      <c r="X40" s="40" t="str">
        <f>IF(AND('MAPA DE RIESGO'!$Z$44="Baja",'MAPA DE RIESGO'!$AB$44="Moderado"),CONCATENATE("R5C",'MAPA DE RIESGO'!$P$44),"")</f>
        <v/>
      </c>
      <c r="Y40" s="40" t="str">
        <f>IF(AND('MAPA DE RIESGO'!$Z$45="Baja",'MAPA DE RIESGO'!$AB$45="Moderado"),CONCATENATE("R5C",'MAPA DE RIESGO'!$P$45),"")</f>
        <v/>
      </c>
      <c r="Z40" s="40" t="str">
        <f>IF(AND('MAPA DE RIESGO'!$Z$46="Baja",'MAPA DE RIESGO'!$AB$46="Moderado"),CONCATENATE("R5C",'MAPA DE RIESGO'!$P$46),"")</f>
        <v/>
      </c>
      <c r="AA40" s="41" t="str">
        <f>IF(AND('MAPA DE RIESGO'!$Z$47="Baja",'MAPA DE RIESGO'!$AB$47="Moderado"),CONCATENATE("R5C",'MAPA DE RIESGO'!$P$47),"")</f>
        <v/>
      </c>
      <c r="AB40" s="23" t="str">
        <f>IF(AND('MAPA DE RIESGO'!$Z$42="Baja",'MAPA DE RIESGO'!$AB$42="Mayor"),CONCATENATE("R5C",'MAPA DE RIESGO'!$P$42),"")</f>
        <v>R5C1</v>
      </c>
      <c r="AC40" s="24" t="str">
        <f>IF(AND('MAPA DE RIESGO'!$Z$43="Baja",'MAPA DE RIESGO'!$AB$43="Mayor"),CONCATENATE("R5C",'MAPA DE RIESGO'!$P$43),"")</f>
        <v/>
      </c>
      <c r="AD40" s="29" t="str">
        <f>IF(AND('MAPA DE RIESGO'!$Z$44="Baja",'MAPA DE RIESGO'!$AB$44="Mayor"),CONCATENATE("R5C",'MAPA DE RIESGO'!$P$44),"")</f>
        <v/>
      </c>
      <c r="AE40" s="29" t="str">
        <f>IF(AND('MAPA DE RIESGO'!$Z$45="Baja",'MAPA DE RIESGO'!$AB$45="Mayor"),CONCATENATE("R5C",'MAPA DE RIESGO'!$P$45),"")</f>
        <v/>
      </c>
      <c r="AF40" s="29" t="str">
        <f>IF(AND('MAPA DE RIESGO'!$Z$46="Baja",'MAPA DE RIESGO'!$AB$46="Mayor"),CONCATENATE("R5C",'MAPA DE RIESGO'!$P$46),"")</f>
        <v/>
      </c>
      <c r="AG40" s="25" t="str">
        <f>IF(AND('MAPA DE RIESGO'!$Z$47="Baja",'MAPA DE RIESGO'!$AB$47="Mayor"),CONCATENATE("R5C",'MAPA DE RIESGO'!$P$47),"")</f>
        <v/>
      </c>
      <c r="AH40" s="26" t="str">
        <f>IF(AND('MAPA DE RIESGO'!$Z$42="Baja",'MAPA DE RIESGO'!$AB$42="Catastrófico"),CONCATENATE("R5C",'MAPA DE RIESGO'!$P$42),"")</f>
        <v/>
      </c>
      <c r="AI40" s="27" t="str">
        <f>IF(AND('MAPA DE RIESGO'!$Z$43="Baja",'MAPA DE RIESGO'!$AB$43="Catastrófico"),CONCATENATE("R5C",'MAPA DE RIESGO'!$P$43),"")</f>
        <v/>
      </c>
      <c r="AJ40" s="27" t="str">
        <f>IF(AND('MAPA DE RIESGO'!$Z$44="Baja",'MAPA DE RIESGO'!$AB$44="Catastrófico"),CONCATENATE("R5C",'MAPA DE RIESGO'!$P$44),"")</f>
        <v/>
      </c>
      <c r="AK40" s="27" t="str">
        <f>IF(AND('MAPA DE RIESGO'!$Z$45="Baja",'MAPA DE RIESGO'!$AB$45="Catastrófico"),CONCATENATE("R5C",'MAPA DE RIESGO'!$P$45),"")</f>
        <v/>
      </c>
      <c r="AL40" s="27" t="str">
        <f>IF(AND('MAPA DE RIESGO'!$Z$46="Baja",'MAPA DE RIESGO'!$AB$46="Catastrófico"),CONCATENATE("R5C",'MAPA DE RIESGO'!$P$46),"")</f>
        <v/>
      </c>
      <c r="AM40" s="28" t="str">
        <f>IF(AND('MAPA DE RIESGO'!$Z$47="Baja",'MAPA DE RIESGO'!$AB$47="Catastrófico"),CONCATENATE("R5C",'MAPA DE RIESGO'!$P$47),"")</f>
        <v/>
      </c>
      <c r="AN40" s="55"/>
      <c r="AO40" s="531"/>
      <c r="AP40" s="532"/>
      <c r="AQ40" s="532"/>
      <c r="AR40" s="532"/>
      <c r="AS40" s="532"/>
      <c r="AT40" s="533"/>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60"/>
      <c r="C41" s="460"/>
      <c r="D41" s="461"/>
      <c r="E41" s="501"/>
      <c r="F41" s="502"/>
      <c r="G41" s="502"/>
      <c r="H41" s="502"/>
      <c r="I41" s="518"/>
      <c r="J41" s="48" t="str">
        <f>IF(AND('MAPA DE RIESGO'!$Z$48="Baja",'MAPA DE RIESGO'!$AB$48="Leve"),CONCATENATE("R6C",'MAPA DE RIESGO'!$P$48),"")</f>
        <v/>
      </c>
      <c r="K41" s="49" t="str">
        <f>IF(AND('MAPA DE RIESGO'!$Z$49="Baja",'MAPA DE RIESGO'!$AB$49="Leve"),CONCATENATE("R6C",'MAPA DE RIESGO'!$P$49),"")</f>
        <v/>
      </c>
      <c r="L41" s="49" t="str">
        <f>IF(AND('MAPA DE RIESGO'!$Z$50="Baja",'MAPA DE RIESGO'!$AB$50="Leve"),CONCATENATE("R6C",'MAPA DE RIESGO'!$P$50),"")</f>
        <v/>
      </c>
      <c r="M41" s="49" t="str">
        <f>IF(AND('MAPA DE RIESGO'!$Z$51="Baja",'MAPA DE RIESGO'!$AB$51="Leve"),CONCATENATE("R6C",'MAPA DE RIESGO'!$P$51),"")</f>
        <v/>
      </c>
      <c r="N41" s="49" t="str">
        <f>IF(AND('MAPA DE RIESGO'!$Z$52="Baja",'MAPA DE RIESGO'!$AB$52="Leve"),CONCATENATE("R6C",'MAPA DE RIESGO'!$P$52),"")</f>
        <v/>
      </c>
      <c r="O41" s="50" t="str">
        <f>IF(AND('MAPA DE RIESGO'!$Z$53="Baja",'MAPA DE RIESGO'!$AB$53="Leve"),CONCATENATE("R6C",'MAPA DE RIESGO'!$P$53),"")</f>
        <v/>
      </c>
      <c r="P41" s="39" t="str">
        <f>IF(AND('MAPA DE RIESGO'!$Z$48="Baja",'MAPA DE RIESGO'!$AB$48="Menor"),CONCATENATE("R6C",'MAPA DE RIESGO'!$P$48),"")</f>
        <v/>
      </c>
      <c r="Q41" s="40" t="str">
        <f>IF(AND('MAPA DE RIESGO'!$Z$49="Baja",'MAPA DE RIESGO'!$AB$49="Menor"),CONCATENATE("R6C",'MAPA DE RIESGO'!$P$49),"")</f>
        <v/>
      </c>
      <c r="R41" s="40" t="str">
        <f>IF(AND('MAPA DE RIESGO'!$Z$50="Baja",'MAPA DE RIESGO'!$AB$50="Menor"),CONCATENATE("R6C",'MAPA DE RIESGO'!$P$50),"")</f>
        <v/>
      </c>
      <c r="S41" s="40" t="str">
        <f>IF(AND('MAPA DE RIESGO'!$Z$51="Baja",'MAPA DE RIESGO'!$AB$51="Menor"),CONCATENATE("R6C",'MAPA DE RIESGO'!$P$51),"")</f>
        <v/>
      </c>
      <c r="T41" s="40" t="str">
        <f>IF(AND('MAPA DE RIESGO'!$Z$52="Baja",'MAPA DE RIESGO'!$AB$52="Menor"),CONCATENATE("R6C",'MAPA DE RIESGO'!$P$52),"")</f>
        <v/>
      </c>
      <c r="U41" s="41" t="str">
        <f>IF(AND('MAPA DE RIESGO'!$Z$53="Baja",'MAPA DE RIESGO'!$AB$53="Menor"),CONCATENATE("R6C",'MAPA DE RIESGO'!$P$53),"")</f>
        <v/>
      </c>
      <c r="V41" s="39" t="str">
        <f>IF(AND('MAPA DE RIESGO'!$Z$48="Baja",'MAPA DE RIESGO'!$AB$48="Moderado"),CONCATENATE("R6C",'MAPA DE RIESGO'!$P$48),"")</f>
        <v/>
      </c>
      <c r="W41" s="40" t="str">
        <f>IF(AND('MAPA DE RIESGO'!$Z$49="Baja",'MAPA DE RIESGO'!$AB$49="Moderado"),CONCATENATE("R6C",'MAPA DE RIESGO'!$P$49),"")</f>
        <v/>
      </c>
      <c r="X41" s="40" t="str">
        <f>IF(AND('MAPA DE RIESGO'!$Z$50="Baja",'MAPA DE RIESGO'!$AB$50="Moderado"),CONCATENATE("R6C",'MAPA DE RIESGO'!$P$50),"")</f>
        <v/>
      </c>
      <c r="Y41" s="40" t="str">
        <f>IF(AND('MAPA DE RIESGO'!$Z$51="Baja",'MAPA DE RIESGO'!$AB$51="Moderado"),CONCATENATE("R6C",'MAPA DE RIESGO'!$P$51),"")</f>
        <v/>
      </c>
      <c r="Z41" s="40" t="str">
        <f>IF(AND('MAPA DE RIESGO'!$Z$52="Baja",'MAPA DE RIESGO'!$AB$52="Moderado"),CONCATENATE("R6C",'MAPA DE RIESGO'!$P$52),"")</f>
        <v/>
      </c>
      <c r="AA41" s="41" t="str">
        <f>IF(AND('MAPA DE RIESGO'!$Z$53="Baja",'MAPA DE RIESGO'!$AB$53="Moderado"),CONCATENATE("R6C",'MAPA DE RIESGO'!$P$53),"")</f>
        <v/>
      </c>
      <c r="AB41" s="23" t="str">
        <f>IF(AND('MAPA DE RIESGO'!$Z$48="Baja",'MAPA DE RIESGO'!$AB$48="Mayor"),CONCATENATE("R6C",'MAPA DE RIESGO'!$P$48),"")</f>
        <v/>
      </c>
      <c r="AC41" s="24" t="str">
        <f>IF(AND('MAPA DE RIESGO'!$Z$49="Baja",'MAPA DE RIESGO'!$AB$49="Mayor"),CONCATENATE("R6C",'MAPA DE RIESGO'!$P$49),"")</f>
        <v/>
      </c>
      <c r="AD41" s="29" t="str">
        <f>IF(AND('MAPA DE RIESGO'!$Z$50="Baja",'MAPA DE RIESGO'!$AB$50="Mayor"),CONCATENATE("R6C",'MAPA DE RIESGO'!$P$50),"")</f>
        <v/>
      </c>
      <c r="AE41" s="29" t="str">
        <f>IF(AND('MAPA DE RIESGO'!$Z$51="Baja",'MAPA DE RIESGO'!$AB$51="Mayor"),CONCATENATE("R6C",'MAPA DE RIESGO'!$P$51),"")</f>
        <v/>
      </c>
      <c r="AF41" s="29" t="str">
        <f>IF(AND('MAPA DE RIESGO'!$Z$52="Baja",'MAPA DE RIESGO'!$AB$52="Mayor"),CONCATENATE("R6C",'MAPA DE RIESGO'!$P$52),"")</f>
        <v/>
      </c>
      <c r="AG41" s="25" t="str">
        <f>IF(AND('MAPA DE RIESGO'!$Z$53="Baja",'MAPA DE RIESGO'!$AB$53="Mayor"),CONCATENATE("R6C",'MAPA DE RIESGO'!$P$53),"")</f>
        <v/>
      </c>
      <c r="AH41" s="26" t="str">
        <f>IF(AND('MAPA DE RIESGO'!$Z$48="Baja",'MAPA DE RIESGO'!$AB$48="Catastrófico"),CONCATENATE("R6C",'MAPA DE RIESGO'!$P$48),"")</f>
        <v/>
      </c>
      <c r="AI41" s="27" t="str">
        <f>IF(AND('MAPA DE RIESGO'!$Z$49="Baja",'MAPA DE RIESGO'!$AB$49="Catastrófico"),CONCATENATE("R6C",'MAPA DE RIESGO'!$P$49),"")</f>
        <v/>
      </c>
      <c r="AJ41" s="27" t="str">
        <f>IF(AND('MAPA DE RIESGO'!$Z$50="Baja",'MAPA DE RIESGO'!$AB$50="Catastrófico"),CONCATENATE("R6C",'MAPA DE RIESGO'!$P$50),"")</f>
        <v/>
      </c>
      <c r="AK41" s="27" t="str">
        <f>IF(AND('MAPA DE RIESGO'!$Z$51="Baja",'MAPA DE RIESGO'!$AB$51="Catastrófico"),CONCATENATE("R6C",'MAPA DE RIESGO'!$P$51),"")</f>
        <v/>
      </c>
      <c r="AL41" s="27" t="str">
        <f>IF(AND('MAPA DE RIESGO'!$Z$52="Baja",'MAPA DE RIESGO'!$AB$52="Catastrófico"),CONCATENATE("R6C",'MAPA DE RIESGO'!$P$52),"")</f>
        <v/>
      </c>
      <c r="AM41" s="28" t="str">
        <f>IF(AND('MAPA DE RIESGO'!$Z$53="Baja",'MAPA DE RIESGO'!$AB$53="Catastrófico"),CONCATENATE("R6C",'MAPA DE RIESGO'!$P$53),"")</f>
        <v/>
      </c>
      <c r="AN41" s="55"/>
      <c r="AO41" s="531"/>
      <c r="AP41" s="532"/>
      <c r="AQ41" s="532"/>
      <c r="AR41" s="532"/>
      <c r="AS41" s="532"/>
      <c r="AT41" s="533"/>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60"/>
      <c r="C42" s="460"/>
      <c r="D42" s="461"/>
      <c r="E42" s="501"/>
      <c r="F42" s="502"/>
      <c r="G42" s="502"/>
      <c r="H42" s="502"/>
      <c r="I42" s="518"/>
      <c r="J42" s="48" t="str">
        <f>IF(AND('MAPA DE RIESGO'!$Z$54="Baja",'MAPA DE RIESGO'!$AB$54="Leve"),CONCATENATE("R7C",'MAPA DE RIESGO'!$P$54),"")</f>
        <v/>
      </c>
      <c r="K42" s="49" t="str">
        <f>IF(AND('MAPA DE RIESGO'!$Z$55="Baja",'MAPA DE RIESGO'!$AB$55="Leve"),CONCATENATE("R7C",'MAPA DE RIESGO'!$P$55),"")</f>
        <v/>
      </c>
      <c r="L42" s="49" t="str">
        <f>IF(AND('MAPA DE RIESGO'!$Z$56="Baja",'MAPA DE RIESGO'!$AB$56="Leve"),CONCATENATE("R7C",'MAPA DE RIESGO'!$P$56),"")</f>
        <v/>
      </c>
      <c r="M42" s="49" t="str">
        <f>IF(AND('MAPA DE RIESGO'!$Z$57="Baja",'MAPA DE RIESGO'!$AB$57="Leve"),CONCATENATE("R7C",'MAPA DE RIESGO'!$P$57),"")</f>
        <v/>
      </c>
      <c r="N42" s="49" t="str">
        <f>IF(AND('MAPA DE RIESGO'!$Z$58="Baja",'MAPA DE RIESGO'!$AB$58="Leve"),CONCATENATE("R7C",'MAPA DE RIESGO'!$P$58),"")</f>
        <v/>
      </c>
      <c r="O42" s="50" t="str">
        <f>IF(AND('MAPA DE RIESGO'!$Z$59="Baja",'MAPA DE RIESGO'!$AB$59="Leve"),CONCATENATE("R7C",'MAPA DE RIESGO'!$P$59),"")</f>
        <v/>
      </c>
      <c r="P42" s="39" t="str">
        <f>IF(AND('MAPA DE RIESGO'!$Z$54="Baja",'MAPA DE RIESGO'!$AB$54="Menor"),CONCATENATE("R7C",'MAPA DE RIESGO'!$P$54),"")</f>
        <v/>
      </c>
      <c r="Q42" s="40" t="str">
        <f>IF(AND('MAPA DE RIESGO'!$Z$55="Baja",'MAPA DE RIESGO'!$AB$55="Menor"),CONCATENATE("R7C",'MAPA DE RIESGO'!$P$55),"")</f>
        <v/>
      </c>
      <c r="R42" s="40" t="str">
        <f>IF(AND('MAPA DE RIESGO'!$Z$56="Baja",'MAPA DE RIESGO'!$AB$56="Menor"),CONCATENATE("R7C",'MAPA DE RIESGO'!$P$56),"")</f>
        <v/>
      </c>
      <c r="S42" s="40" t="str">
        <f>IF(AND('MAPA DE RIESGO'!$Z$57="Baja",'MAPA DE RIESGO'!$AB$57="Menor"),CONCATENATE("R7C",'MAPA DE RIESGO'!$P$57),"")</f>
        <v/>
      </c>
      <c r="T42" s="40" t="str">
        <f>IF(AND('MAPA DE RIESGO'!$Z$58="Baja",'MAPA DE RIESGO'!$AB$58="Menor"),CONCATENATE("R7C",'MAPA DE RIESGO'!$P$58),"")</f>
        <v/>
      </c>
      <c r="U42" s="41" t="str">
        <f>IF(AND('MAPA DE RIESGO'!$Z$59="Baja",'MAPA DE RIESGO'!$AB$59="Menor"),CONCATENATE("R7C",'MAPA DE RIESGO'!$P$59),"")</f>
        <v/>
      </c>
      <c r="V42" s="39" t="str">
        <f>IF(AND('MAPA DE RIESGO'!$Z$54="Baja",'MAPA DE RIESGO'!$AB$54="Moderado"),CONCATENATE("R7C",'MAPA DE RIESGO'!$P$54),"")</f>
        <v/>
      </c>
      <c r="W42" s="40" t="str">
        <f>IF(AND('MAPA DE RIESGO'!$Z$55="Baja",'MAPA DE RIESGO'!$AB$55="Moderado"),CONCATENATE("R7C",'MAPA DE RIESGO'!$P$55),"")</f>
        <v/>
      </c>
      <c r="X42" s="40" t="str">
        <f>IF(AND('MAPA DE RIESGO'!$Z$56="Baja",'MAPA DE RIESGO'!$AB$56="Moderado"),CONCATENATE("R7C",'MAPA DE RIESGO'!$P$56),"")</f>
        <v/>
      </c>
      <c r="Y42" s="40" t="str">
        <f>IF(AND('MAPA DE RIESGO'!$Z$57="Baja",'MAPA DE RIESGO'!$AB$57="Moderado"),CONCATENATE("R7C",'MAPA DE RIESGO'!$P$57),"")</f>
        <v/>
      </c>
      <c r="Z42" s="40" t="str">
        <f>IF(AND('MAPA DE RIESGO'!$Z$58="Baja",'MAPA DE RIESGO'!$AB$58="Moderado"),CONCATENATE("R7C",'MAPA DE RIESGO'!$P$58),"")</f>
        <v/>
      </c>
      <c r="AA42" s="41" t="str">
        <f>IF(AND('MAPA DE RIESGO'!$Z$59="Baja",'MAPA DE RIESGO'!$AB$59="Moderado"),CONCATENATE("R7C",'MAPA DE RIESGO'!$P$59),"")</f>
        <v/>
      </c>
      <c r="AB42" s="23" t="str">
        <f>IF(AND('MAPA DE RIESGO'!$Z$54="Baja",'MAPA DE RIESGO'!$AB$54="Mayor"),CONCATENATE("R7C",'MAPA DE RIESGO'!$P$54),"")</f>
        <v>R7C1</v>
      </c>
      <c r="AC42" s="24" t="str">
        <f>IF(AND('MAPA DE RIESGO'!$Z$55="Baja",'MAPA DE RIESGO'!$AB$55="Mayor"),CONCATENATE("R7C",'MAPA DE RIESGO'!$P$55),"")</f>
        <v/>
      </c>
      <c r="AD42" s="29" t="str">
        <f>IF(AND('MAPA DE RIESGO'!$Z$56="Baja",'MAPA DE RIESGO'!$AB$56="Mayor"),CONCATENATE("R7C",'MAPA DE RIESGO'!$P$56),"")</f>
        <v/>
      </c>
      <c r="AE42" s="29" t="str">
        <f>IF(AND('MAPA DE RIESGO'!$Z$57="Baja",'MAPA DE RIESGO'!$AB$57="Mayor"),CONCATENATE("R7C",'MAPA DE RIESGO'!$P$57),"")</f>
        <v/>
      </c>
      <c r="AF42" s="29" t="str">
        <f>IF(AND('MAPA DE RIESGO'!$Z$58="Baja",'MAPA DE RIESGO'!$AB$58="Mayor"),CONCATENATE("R7C",'MAPA DE RIESGO'!$P$58),"")</f>
        <v/>
      </c>
      <c r="AG42" s="25" t="str">
        <f>IF(AND('MAPA DE RIESGO'!$Z$59="Baja",'MAPA DE RIESGO'!$AB$59="Mayor"),CONCATENATE("R7C",'MAPA DE RIESGO'!$P$59),"")</f>
        <v/>
      </c>
      <c r="AH42" s="26" t="str">
        <f>IF(AND('MAPA DE RIESGO'!$Z$54="Baja",'MAPA DE RIESGO'!$AB$54="Catastrófico"),CONCATENATE("R7C",'MAPA DE RIESGO'!$P$54),"")</f>
        <v/>
      </c>
      <c r="AI42" s="27" t="str">
        <f>IF(AND('MAPA DE RIESGO'!$Z$55="Baja",'MAPA DE RIESGO'!$AB$55="Catastrófico"),CONCATENATE("R7C",'MAPA DE RIESGO'!$P$55),"")</f>
        <v/>
      </c>
      <c r="AJ42" s="27" t="str">
        <f>IF(AND('MAPA DE RIESGO'!$Z$56="Baja",'MAPA DE RIESGO'!$AB$56="Catastrófico"),CONCATENATE("R7C",'MAPA DE RIESGO'!$P$56),"")</f>
        <v/>
      </c>
      <c r="AK42" s="27" t="str">
        <f>IF(AND('MAPA DE RIESGO'!$Z$57="Baja",'MAPA DE RIESGO'!$AB$57="Catastrófico"),CONCATENATE("R7C",'MAPA DE RIESGO'!$P$57),"")</f>
        <v/>
      </c>
      <c r="AL42" s="27" t="str">
        <f>IF(AND('MAPA DE RIESGO'!$Z$58="Baja",'MAPA DE RIESGO'!$AB$58="Catastrófico"),CONCATENATE("R7C",'MAPA DE RIESGO'!$P$58),"")</f>
        <v/>
      </c>
      <c r="AM42" s="28" t="str">
        <f>IF(AND('MAPA DE RIESGO'!$Z$59="Baja",'MAPA DE RIESGO'!$AB$59="Catastrófico"),CONCATENATE("R7C",'MAPA DE RIESGO'!$P$59),"")</f>
        <v/>
      </c>
      <c r="AN42" s="55"/>
      <c r="AO42" s="531"/>
      <c r="AP42" s="532"/>
      <c r="AQ42" s="532"/>
      <c r="AR42" s="532"/>
      <c r="AS42" s="532"/>
      <c r="AT42" s="533"/>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60"/>
      <c r="C43" s="460"/>
      <c r="D43" s="461"/>
      <c r="E43" s="501"/>
      <c r="F43" s="502"/>
      <c r="G43" s="502"/>
      <c r="H43" s="502"/>
      <c r="I43" s="518"/>
      <c r="J43" s="48" t="str">
        <f>IF(AND('MAPA DE RIESGO'!$Z$60="Baja",'MAPA DE RIESGO'!$AB$60="Leve"),CONCATENATE("R8C",'MAPA DE RIESGO'!$P$60),"")</f>
        <v/>
      </c>
      <c r="K43" s="49" t="str">
        <f>IF(AND('MAPA DE RIESGO'!$Z$61="Baja",'MAPA DE RIESGO'!$AB$61="Leve"),CONCATENATE("R8C",'MAPA DE RIESGO'!$P$61),"")</f>
        <v/>
      </c>
      <c r="L43" s="49" t="str">
        <f>IF(AND('MAPA DE RIESGO'!$Z$62="Baja",'MAPA DE RIESGO'!$AB$62="Leve"),CONCATENATE("R8C",'MAPA DE RIESGO'!$P$62),"")</f>
        <v/>
      </c>
      <c r="M43" s="49" t="str">
        <f>IF(AND('MAPA DE RIESGO'!$Z$63="Baja",'MAPA DE RIESGO'!$AB$63="Leve"),CONCATENATE("R8C",'MAPA DE RIESGO'!$P$63),"")</f>
        <v/>
      </c>
      <c r="N43" s="49" t="str">
        <f>IF(AND('MAPA DE RIESGO'!$Z$64="Baja",'MAPA DE RIESGO'!$AB$64="Leve"),CONCATENATE("R8C",'MAPA DE RIESGO'!$P$64),"")</f>
        <v/>
      </c>
      <c r="O43" s="50" t="str">
        <f>IF(AND('MAPA DE RIESGO'!$Z$65="Baja",'MAPA DE RIESGO'!$AB$65="Leve"),CONCATENATE("R8C",'MAPA DE RIESGO'!$P$65),"")</f>
        <v/>
      </c>
      <c r="P43" s="39" t="str">
        <f>IF(AND('MAPA DE RIESGO'!$Z$60="Baja",'MAPA DE RIESGO'!$AB$60="Menor"),CONCATENATE("R8C",'MAPA DE RIESGO'!$P$60),"")</f>
        <v/>
      </c>
      <c r="Q43" s="40" t="str">
        <f>IF(AND('MAPA DE RIESGO'!$Z$61="Baja",'MAPA DE RIESGO'!$AB$61="Menor"),CONCATENATE("R8C",'MAPA DE RIESGO'!$P$61),"")</f>
        <v/>
      </c>
      <c r="R43" s="40" t="str">
        <f>IF(AND('MAPA DE RIESGO'!$Z$62="Baja",'MAPA DE RIESGO'!$AB$62="Menor"),CONCATENATE("R8C",'MAPA DE RIESGO'!$P$62),"")</f>
        <v/>
      </c>
      <c r="S43" s="40" t="str">
        <f>IF(AND('MAPA DE RIESGO'!$Z$63="Baja",'MAPA DE RIESGO'!$AB$63="Menor"),CONCATENATE("R8C",'MAPA DE RIESGO'!$P$63),"")</f>
        <v/>
      </c>
      <c r="T43" s="40" t="str">
        <f>IF(AND('MAPA DE RIESGO'!$Z$64="Baja",'MAPA DE RIESGO'!$AB$64="Menor"),CONCATENATE("R8C",'MAPA DE RIESGO'!$P$64),"")</f>
        <v/>
      </c>
      <c r="U43" s="41" t="str">
        <f>IF(AND('MAPA DE RIESGO'!$Z$65="Baja",'MAPA DE RIESGO'!$AB$65="Menor"),CONCATENATE("R8C",'MAPA DE RIESGO'!$P$65),"")</f>
        <v/>
      </c>
      <c r="V43" s="39" t="str">
        <f>IF(AND('MAPA DE RIESGO'!$Z$60="Baja",'MAPA DE RIESGO'!$AB$60="Moderado"),CONCATENATE("R8C",'MAPA DE RIESGO'!$P$60),"")</f>
        <v/>
      </c>
      <c r="W43" s="40" t="str">
        <f>IF(AND('MAPA DE RIESGO'!$Z$61="Baja",'MAPA DE RIESGO'!$AB$61="Moderado"),CONCATENATE("R8C",'MAPA DE RIESGO'!$P$61),"")</f>
        <v/>
      </c>
      <c r="X43" s="40" t="str">
        <f>IF(AND('MAPA DE RIESGO'!$Z$62="Baja",'MAPA DE RIESGO'!$AB$62="Moderado"),CONCATENATE("R8C",'MAPA DE RIESGO'!$P$62),"")</f>
        <v/>
      </c>
      <c r="Y43" s="40" t="str">
        <f>IF(AND('MAPA DE RIESGO'!$Z$63="Baja",'MAPA DE RIESGO'!$AB$63="Moderado"),CONCATENATE("R8C",'MAPA DE RIESGO'!$P$63),"")</f>
        <v/>
      </c>
      <c r="Z43" s="40" t="str">
        <f>IF(AND('MAPA DE RIESGO'!$Z$64="Baja",'MAPA DE RIESGO'!$AB$64="Moderado"),CONCATENATE("R8C",'MAPA DE RIESGO'!$P$64),"")</f>
        <v/>
      </c>
      <c r="AA43" s="41" t="str">
        <f>IF(AND('MAPA DE RIESGO'!$Z$65="Baja",'MAPA DE RIESGO'!$AB$65="Moderado"),CONCATENATE("R8C",'MAPA DE RIESGO'!$P$65),"")</f>
        <v/>
      </c>
      <c r="AB43" s="23" t="str">
        <f>IF(AND('MAPA DE RIESGO'!$Z$60="Baja",'MAPA DE RIESGO'!$AB$60="Mayor"),CONCATENATE("R8C",'MAPA DE RIESGO'!$P$60),"")</f>
        <v/>
      </c>
      <c r="AC43" s="24" t="str">
        <f>IF(AND('MAPA DE RIESGO'!$Z$61="Baja",'MAPA DE RIESGO'!$AB$61="Mayor"),CONCATENATE("R8C",'MAPA DE RIESGO'!$P$61),"")</f>
        <v/>
      </c>
      <c r="AD43" s="29" t="str">
        <f>IF(AND('MAPA DE RIESGO'!$Z$62="Baja",'MAPA DE RIESGO'!$AB$62="Mayor"),CONCATENATE("R8C",'MAPA DE RIESGO'!$P$62),"")</f>
        <v/>
      </c>
      <c r="AE43" s="29" t="str">
        <f>IF(AND('MAPA DE RIESGO'!$Z$63="Baja",'MAPA DE RIESGO'!$AB$63="Mayor"),CONCATENATE("R8C",'MAPA DE RIESGO'!$P$63),"")</f>
        <v/>
      </c>
      <c r="AF43" s="29" t="str">
        <f>IF(AND('MAPA DE RIESGO'!$Z$64="Baja",'MAPA DE RIESGO'!$AB$64="Mayor"),CONCATENATE("R8C",'MAPA DE RIESGO'!$P$64),"")</f>
        <v/>
      </c>
      <c r="AG43" s="25" t="str">
        <f>IF(AND('MAPA DE RIESGO'!$Z$65="Baja",'MAPA DE RIESGO'!$AB$65="Mayor"),CONCATENATE("R8C",'MAPA DE RIESGO'!$P$65),"")</f>
        <v/>
      </c>
      <c r="AH43" s="26" t="str">
        <f>IF(AND('MAPA DE RIESGO'!$Z$60="Baja",'MAPA DE RIESGO'!$AB$60="Catastrófico"),CONCATENATE("R8C",'MAPA DE RIESGO'!$P$60),"")</f>
        <v/>
      </c>
      <c r="AI43" s="27" t="str">
        <f>IF(AND('MAPA DE RIESGO'!$Z$61="Baja",'MAPA DE RIESGO'!$AB$61="Catastrófico"),CONCATENATE("R8C",'MAPA DE RIESGO'!$P$61),"")</f>
        <v/>
      </c>
      <c r="AJ43" s="27" t="str">
        <f>IF(AND('MAPA DE RIESGO'!$Z$62="Baja",'MAPA DE RIESGO'!$AB$62="Catastrófico"),CONCATENATE("R8C",'MAPA DE RIESGO'!$P$62),"")</f>
        <v/>
      </c>
      <c r="AK43" s="27" t="str">
        <f>IF(AND('MAPA DE RIESGO'!$Z$63="Baja",'MAPA DE RIESGO'!$AB$63="Catastrófico"),CONCATENATE("R8C",'MAPA DE RIESGO'!$P$63),"")</f>
        <v/>
      </c>
      <c r="AL43" s="27" t="str">
        <f>IF(AND('MAPA DE RIESGO'!$Z$64="Baja",'MAPA DE RIESGO'!$AB$64="Catastrófico"),CONCATENATE("R8C",'MAPA DE RIESGO'!$P$64),"")</f>
        <v/>
      </c>
      <c r="AM43" s="28" t="str">
        <f>IF(AND('MAPA DE RIESGO'!$Z$65="Baja",'MAPA DE RIESGO'!$AB$65="Catastrófico"),CONCATENATE("R8C",'MAPA DE RIESGO'!$P$65),"")</f>
        <v/>
      </c>
      <c r="AN43" s="55"/>
      <c r="AO43" s="531"/>
      <c r="AP43" s="532"/>
      <c r="AQ43" s="532"/>
      <c r="AR43" s="532"/>
      <c r="AS43" s="532"/>
      <c r="AT43" s="533"/>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60"/>
      <c r="C44" s="460"/>
      <c r="D44" s="461"/>
      <c r="E44" s="501"/>
      <c r="F44" s="502"/>
      <c r="G44" s="502"/>
      <c r="H44" s="502"/>
      <c r="I44" s="518"/>
      <c r="J44" s="48" t="str">
        <f>IF(AND('MAPA DE RIESGO'!$Z$66="Baja",'MAPA DE RIESGO'!$AB$66="Leve"),CONCATENATE("R9C",'MAPA DE RIESGO'!$P$66),"")</f>
        <v/>
      </c>
      <c r="K44" s="49" t="str">
        <f>IF(AND('MAPA DE RIESGO'!$Z$67="Baja",'MAPA DE RIESGO'!$AB$67="Leve"),CONCATENATE("R9C",'MAPA DE RIESGO'!$P$67),"")</f>
        <v/>
      </c>
      <c r="L44" s="49" t="str">
        <f>IF(AND('MAPA DE RIESGO'!$Z$68="Baja",'MAPA DE RIESGO'!$AB$68="Leve"),CONCATENATE("R9C",'MAPA DE RIESGO'!$P$68),"")</f>
        <v/>
      </c>
      <c r="M44" s="49" t="str">
        <f>IF(AND('MAPA DE RIESGO'!$Z$69="Baja",'MAPA DE RIESGO'!$AB$69="Leve"),CONCATENATE("R9C",'MAPA DE RIESGO'!$P$69),"")</f>
        <v/>
      </c>
      <c r="N44" s="49" t="str">
        <f>IF(AND('MAPA DE RIESGO'!$Z$70="Baja",'MAPA DE RIESGO'!$AB$70="Leve"),CONCATENATE("R9C",'MAPA DE RIESGO'!$P$70),"")</f>
        <v/>
      </c>
      <c r="O44" s="50" t="str">
        <f>IF(AND('MAPA DE RIESGO'!$Z$71="Baja",'MAPA DE RIESGO'!$AB$71="Leve"),CONCATENATE("R9C",'MAPA DE RIESGO'!$P$71),"")</f>
        <v/>
      </c>
      <c r="P44" s="39" t="str">
        <f>IF(AND('MAPA DE RIESGO'!$Z$66="Baja",'MAPA DE RIESGO'!$AB$66="Menor"),CONCATENATE("R9C",'MAPA DE RIESGO'!$P$66),"")</f>
        <v/>
      </c>
      <c r="Q44" s="40" t="str">
        <f>IF(AND('MAPA DE RIESGO'!$Z$67="Baja",'MAPA DE RIESGO'!$AB$67="Menor"),CONCATENATE("R9C",'MAPA DE RIESGO'!$P$67),"")</f>
        <v/>
      </c>
      <c r="R44" s="40" t="str">
        <f>IF(AND('MAPA DE RIESGO'!$Z$68="Baja",'MAPA DE RIESGO'!$AB$68="Menor"),CONCATENATE("R9C",'MAPA DE RIESGO'!$P$68),"")</f>
        <v/>
      </c>
      <c r="S44" s="40" t="str">
        <f>IF(AND('MAPA DE RIESGO'!$Z$69="Baja",'MAPA DE RIESGO'!$AB$69="Menor"),CONCATENATE("R9C",'MAPA DE RIESGO'!$P$69),"")</f>
        <v/>
      </c>
      <c r="T44" s="40" t="str">
        <f>IF(AND('MAPA DE RIESGO'!$Z$70="Baja",'MAPA DE RIESGO'!$AB$70="Menor"),CONCATENATE("R9C",'MAPA DE RIESGO'!$P$70),"")</f>
        <v/>
      </c>
      <c r="U44" s="41" t="str">
        <f>IF(AND('MAPA DE RIESGO'!$Z$71="Baja",'MAPA DE RIESGO'!$AB$71="Menor"),CONCATENATE("R9C",'MAPA DE RIESGO'!$P$71),"")</f>
        <v/>
      </c>
      <c r="V44" s="39" t="str">
        <f>IF(AND('MAPA DE RIESGO'!$Z$66="Baja",'MAPA DE RIESGO'!$AB$66="Moderado"),CONCATENATE("R9C",'MAPA DE RIESGO'!$P$66),"")</f>
        <v/>
      </c>
      <c r="W44" s="40" t="str">
        <f>IF(AND('MAPA DE RIESGO'!$Z$67="Baja",'MAPA DE RIESGO'!$AB$67="Moderado"),CONCATENATE("R9C",'MAPA DE RIESGO'!$P$67),"")</f>
        <v/>
      </c>
      <c r="X44" s="40" t="str">
        <f>IF(AND('MAPA DE RIESGO'!$Z$68="Baja",'MAPA DE RIESGO'!$AB$68="Moderado"),CONCATENATE("R9C",'MAPA DE RIESGO'!$P$68),"")</f>
        <v/>
      </c>
      <c r="Y44" s="40" t="str">
        <f>IF(AND('MAPA DE RIESGO'!$Z$69="Baja",'MAPA DE RIESGO'!$AB$69="Moderado"),CONCATENATE("R9C",'MAPA DE RIESGO'!$P$69),"")</f>
        <v/>
      </c>
      <c r="Z44" s="40" t="str">
        <f>IF(AND('MAPA DE RIESGO'!$Z$70="Baja",'MAPA DE RIESGO'!$AB$70="Moderado"),CONCATENATE("R9C",'MAPA DE RIESGO'!$P$70),"")</f>
        <v/>
      </c>
      <c r="AA44" s="41" t="str">
        <f>IF(AND('MAPA DE RIESGO'!$Z$71="Baja",'MAPA DE RIESGO'!$AB$71="Moderado"),CONCATENATE("R9C",'MAPA DE RIESGO'!$P$71),"")</f>
        <v/>
      </c>
      <c r="AB44" s="23" t="str">
        <f>IF(AND('MAPA DE RIESGO'!$Z$66="Baja",'MAPA DE RIESGO'!$AB$66="Mayor"),CONCATENATE("R9C",'MAPA DE RIESGO'!$P$66),"")</f>
        <v/>
      </c>
      <c r="AC44" s="24" t="str">
        <f>IF(AND('MAPA DE RIESGO'!$Z$67="Baja",'MAPA DE RIESGO'!$AB$67="Mayor"),CONCATENATE("R9C",'MAPA DE RIESGO'!$P$67),"")</f>
        <v/>
      </c>
      <c r="AD44" s="29" t="str">
        <f>IF(AND('MAPA DE RIESGO'!$Z$68="Baja",'MAPA DE RIESGO'!$AB$68="Mayor"),CONCATENATE("R9C",'MAPA DE RIESGO'!$P$68),"")</f>
        <v/>
      </c>
      <c r="AE44" s="29" t="str">
        <f>IF(AND('MAPA DE RIESGO'!$Z$69="Baja",'MAPA DE RIESGO'!$AB$69="Mayor"),CONCATENATE("R9C",'MAPA DE RIESGO'!$P$69),"")</f>
        <v/>
      </c>
      <c r="AF44" s="29" t="str">
        <f>IF(AND('MAPA DE RIESGO'!$Z$70="Baja",'MAPA DE RIESGO'!$AB$70="Mayor"),CONCATENATE("R9C",'MAPA DE RIESGO'!$P$70),"")</f>
        <v/>
      </c>
      <c r="AG44" s="25" t="str">
        <f>IF(AND('MAPA DE RIESGO'!$Z$71="Baja",'MAPA DE RIESGO'!$AB$71="Mayor"),CONCATENATE("R9C",'MAPA DE RIESGO'!$P$71),"")</f>
        <v/>
      </c>
      <c r="AH44" s="26" t="str">
        <f>IF(AND('MAPA DE RIESGO'!$Z$66="Baja",'MAPA DE RIESGO'!$AB$66="Catastrófico"),CONCATENATE("R9C",'MAPA DE RIESGO'!$P$66),"")</f>
        <v/>
      </c>
      <c r="AI44" s="27" t="str">
        <f>IF(AND('MAPA DE RIESGO'!$Z$67="Baja",'MAPA DE RIESGO'!$AB$67="Catastrófico"),CONCATENATE("R9C",'MAPA DE RIESGO'!$P$67),"")</f>
        <v/>
      </c>
      <c r="AJ44" s="27" t="str">
        <f>IF(AND('MAPA DE RIESGO'!$Z$68="Baja",'MAPA DE RIESGO'!$AB$68="Catastrófico"),CONCATENATE("R9C",'MAPA DE RIESGO'!$P$68),"")</f>
        <v/>
      </c>
      <c r="AK44" s="27" t="str">
        <f>IF(AND('MAPA DE RIESGO'!$Z$69="Baja",'MAPA DE RIESGO'!$AB$69="Catastrófico"),CONCATENATE("R9C",'MAPA DE RIESGO'!$P$69),"")</f>
        <v/>
      </c>
      <c r="AL44" s="27" t="str">
        <f>IF(AND('MAPA DE RIESGO'!$Z$70="Baja",'MAPA DE RIESGO'!$AB$70="Catastrófico"),CONCATENATE("R9C",'MAPA DE RIESGO'!$P$70),"")</f>
        <v/>
      </c>
      <c r="AM44" s="28" t="str">
        <f>IF(AND('MAPA DE RIESGO'!$Z$71="Baja",'MAPA DE RIESGO'!$AB$71="Catastrófico"),CONCATENATE("R9C",'MAPA DE RIESGO'!$P$71),"")</f>
        <v/>
      </c>
      <c r="AN44" s="55"/>
      <c r="AO44" s="531"/>
      <c r="AP44" s="532"/>
      <c r="AQ44" s="532"/>
      <c r="AR44" s="532"/>
      <c r="AS44" s="532"/>
      <c r="AT44" s="533"/>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60"/>
      <c r="C45" s="460"/>
      <c r="D45" s="461"/>
      <c r="E45" s="504"/>
      <c r="F45" s="505"/>
      <c r="G45" s="505"/>
      <c r="H45" s="505"/>
      <c r="I45" s="505"/>
      <c r="J45" s="51" t="str">
        <f>IF(AND('MAPA DE RIESGO'!$Z$72="Baja",'MAPA DE RIESGO'!$AB$72="Leve"),CONCATENATE("R10C",'MAPA DE RIESGO'!$P$72),"")</f>
        <v/>
      </c>
      <c r="K45" s="52" t="str">
        <f>IF(AND('MAPA DE RIESGO'!$Z$73="Baja",'MAPA DE RIESGO'!$AB$73="Leve"),CONCATENATE("R10C",'MAPA DE RIESGO'!$P$73),"")</f>
        <v/>
      </c>
      <c r="L45" s="52" t="str">
        <f>IF(AND('MAPA DE RIESGO'!$Z$74="Baja",'MAPA DE RIESGO'!$AB$74="Leve"),CONCATENATE("R10C",'MAPA DE RIESGO'!$P$74),"")</f>
        <v/>
      </c>
      <c r="M45" s="52" t="str">
        <f>IF(AND('MAPA DE RIESGO'!$Z$75="Baja",'MAPA DE RIESGO'!$AB$75="Leve"),CONCATENATE("R10C",'MAPA DE RIESGO'!$P$75),"")</f>
        <v/>
      </c>
      <c r="N45" s="52" t="str">
        <f>IF(AND('MAPA DE RIESGO'!$Z$76="Baja",'MAPA DE RIESGO'!$AB$76="Leve"),CONCATENATE("R10C",'MAPA DE RIESGO'!$P$76),"")</f>
        <v/>
      </c>
      <c r="O45" s="53" t="str">
        <f>IF(AND('MAPA DE RIESGO'!$Z$77="Baja",'MAPA DE RIESGO'!$AB$77="Leve"),CONCATENATE("R10C",'MAPA DE RIESGO'!$P$77),"")</f>
        <v/>
      </c>
      <c r="P45" s="39" t="str">
        <f>IF(AND('MAPA DE RIESGO'!$Z$72="Baja",'MAPA DE RIESGO'!$AB$72="Menor"),CONCATENATE("R10C",'MAPA DE RIESGO'!$P$72),"")</f>
        <v/>
      </c>
      <c r="Q45" s="40" t="str">
        <f>IF(AND('MAPA DE RIESGO'!$Z$73="Baja",'MAPA DE RIESGO'!$AB$73="Menor"),CONCATENATE("R10C",'MAPA DE RIESGO'!$P$73),"")</f>
        <v/>
      </c>
      <c r="R45" s="40" t="str">
        <f>IF(AND('MAPA DE RIESGO'!$Z$74="Baja",'MAPA DE RIESGO'!$AB$74="Menor"),CONCATENATE("R10C",'MAPA DE RIESGO'!$P$74),"")</f>
        <v/>
      </c>
      <c r="S45" s="40" t="str">
        <f>IF(AND('MAPA DE RIESGO'!$Z$75="Baja",'MAPA DE RIESGO'!$AB$75="Menor"),CONCATENATE("R10C",'MAPA DE RIESGO'!$P$75),"")</f>
        <v/>
      </c>
      <c r="T45" s="40" t="str">
        <f>IF(AND('MAPA DE RIESGO'!$Z$76="Baja",'MAPA DE RIESGO'!$AB$76="Menor"),CONCATENATE("R10C",'MAPA DE RIESGO'!$P$76),"")</f>
        <v/>
      </c>
      <c r="U45" s="41" t="str">
        <f>IF(AND('MAPA DE RIESGO'!$Z$77="Baja",'MAPA DE RIESGO'!$AB$77="Menor"),CONCATENATE("R10C",'MAPA DE RIESGO'!$P$77),"")</f>
        <v/>
      </c>
      <c r="V45" s="42" t="str">
        <f>IF(AND('MAPA DE RIESGO'!$Z$72="Baja",'MAPA DE RIESGO'!$AB$72="Moderado"),CONCATENATE("R10C",'MAPA DE RIESGO'!$P$72),"")</f>
        <v/>
      </c>
      <c r="W45" s="43" t="str">
        <f>IF(AND('MAPA DE RIESGO'!$Z$73="Baja",'MAPA DE RIESGO'!$AB$73="Moderado"),CONCATENATE("R10C",'MAPA DE RIESGO'!$P$73),"")</f>
        <v/>
      </c>
      <c r="X45" s="43" t="str">
        <f>IF(AND('MAPA DE RIESGO'!$Z$74="Baja",'MAPA DE RIESGO'!$AB$74="Moderado"),CONCATENATE("R10C",'MAPA DE RIESGO'!$P$74),"")</f>
        <v/>
      </c>
      <c r="Y45" s="43" t="str">
        <f>IF(AND('MAPA DE RIESGO'!$Z$75="Baja",'MAPA DE RIESGO'!$AB$75="Moderado"),CONCATENATE("R10C",'MAPA DE RIESGO'!$P$75),"")</f>
        <v/>
      </c>
      <c r="Z45" s="43" t="str">
        <f>IF(AND('MAPA DE RIESGO'!$Z$76="Baja",'MAPA DE RIESGO'!$AB$76="Moderado"),CONCATENATE("R10C",'MAPA DE RIESGO'!$P$76),"")</f>
        <v/>
      </c>
      <c r="AA45" s="44" t="str">
        <f>IF(AND('MAPA DE RIESGO'!$Z$77="Baja",'MAPA DE RIESGO'!$AB$77="Moderado"),CONCATENATE("R10C",'MAPA DE RIESGO'!$P$77),"")</f>
        <v/>
      </c>
      <c r="AB45" s="30" t="str">
        <f>IF(AND('MAPA DE RIESGO'!$Z$72="Baja",'MAPA DE RIESGO'!$AB$72="Mayor"),CONCATENATE("R10C",'MAPA DE RIESGO'!$P$72),"")</f>
        <v/>
      </c>
      <c r="AC45" s="31" t="str">
        <f>IF(AND('MAPA DE RIESGO'!$Z$73="Baja",'MAPA DE RIESGO'!$AB$73="Mayor"),CONCATENATE("R10C",'MAPA DE RIESGO'!$P$73),"")</f>
        <v/>
      </c>
      <c r="AD45" s="31" t="str">
        <f>IF(AND('MAPA DE RIESGO'!$Z$74="Baja",'MAPA DE RIESGO'!$AB$74="Mayor"),CONCATENATE("R10C",'MAPA DE RIESGO'!$P$74),"")</f>
        <v/>
      </c>
      <c r="AE45" s="31" t="str">
        <f>IF(AND('MAPA DE RIESGO'!$Z$75="Baja",'MAPA DE RIESGO'!$AB$75="Mayor"),CONCATENATE("R10C",'MAPA DE RIESGO'!$P$75),"")</f>
        <v/>
      </c>
      <c r="AF45" s="31" t="str">
        <f>IF(AND('MAPA DE RIESGO'!$Z$76="Baja",'MAPA DE RIESGO'!$AB$76="Mayor"),CONCATENATE("R10C",'MAPA DE RIESGO'!$P$76),"")</f>
        <v/>
      </c>
      <c r="AG45" s="32" t="str">
        <f>IF(AND('MAPA DE RIESGO'!$Z$77="Baja",'MAPA DE RIESGO'!$AB$77="Mayor"),CONCATENATE("R10C",'MAPA DE RIESGO'!$P$77),"")</f>
        <v/>
      </c>
      <c r="AH45" s="33" t="str">
        <f>IF(AND('MAPA DE RIESGO'!$Z$72="Baja",'MAPA DE RIESGO'!$AB$72="Catastrófico"),CONCATENATE("R10C",'MAPA DE RIESGO'!$P$72),"")</f>
        <v/>
      </c>
      <c r="AI45" s="34" t="str">
        <f>IF(AND('MAPA DE RIESGO'!$Z$73="Baja",'MAPA DE RIESGO'!$AB$73="Catastrófico"),CONCATENATE("R10C",'MAPA DE RIESGO'!$P$73),"")</f>
        <v/>
      </c>
      <c r="AJ45" s="34" t="str">
        <f>IF(AND('MAPA DE RIESGO'!$Z$74="Baja",'MAPA DE RIESGO'!$AB$74="Catastrófico"),CONCATENATE("R10C",'MAPA DE RIESGO'!$P$74),"")</f>
        <v/>
      </c>
      <c r="AK45" s="34" t="str">
        <f>IF(AND('MAPA DE RIESGO'!$Z$75="Baja",'MAPA DE RIESGO'!$AB$75="Catastrófico"),CONCATENATE("R10C",'MAPA DE RIESGO'!$P$75),"")</f>
        <v/>
      </c>
      <c r="AL45" s="34" t="str">
        <f>IF(AND('MAPA DE RIESGO'!$Z$76="Baja",'MAPA DE RIESGO'!$AB$76="Catastrófico"),CONCATENATE("R10C",'MAPA DE RIESGO'!$P$76),"")</f>
        <v/>
      </c>
      <c r="AM45" s="35" t="str">
        <f>IF(AND('MAPA DE RIESGO'!$Z$77="Baja",'MAPA DE RIESGO'!$AB$77="Catastrófico"),CONCATENATE("R10C",'MAPA DE RIESGO'!$P$77),"")</f>
        <v/>
      </c>
      <c r="AN45" s="55"/>
      <c r="AO45" s="534"/>
      <c r="AP45" s="535"/>
      <c r="AQ45" s="535"/>
      <c r="AR45" s="535"/>
      <c r="AS45" s="535"/>
      <c r="AT45" s="536"/>
    </row>
    <row r="46" spans="1:80" ht="46.5" customHeight="1" x14ac:dyDescent="0.35">
      <c r="A46" s="55"/>
      <c r="B46" s="460"/>
      <c r="C46" s="460"/>
      <c r="D46" s="461"/>
      <c r="E46" s="498" t="s">
        <v>104</v>
      </c>
      <c r="F46" s="499"/>
      <c r="G46" s="499"/>
      <c r="H46" s="499"/>
      <c r="I46" s="500"/>
      <c r="J46" s="45" t="str">
        <f>IF(AND('MAPA DE RIESGO'!$Z$16="Muy Baja",'MAPA DE RIESGO'!$AB$16="Leve"),CONCATENATE("R1C",'MAPA DE RIESGO'!$P$16),"")</f>
        <v/>
      </c>
      <c r="K46" s="46" t="str">
        <f>IF(AND('MAPA DE RIESGO'!$Z$19="Muy Baja",'MAPA DE RIESGO'!$AB$19="Leve"),CONCATENATE("R1C",'MAPA DE RIESGO'!$P$19),"")</f>
        <v/>
      </c>
      <c r="L46" s="46" t="str">
        <f>IF(AND('MAPA DE RIESGO'!$Z$20="Muy Baja",'MAPA DE RIESGO'!$AB$20="Leve"),CONCATENATE("R1C",'MAPA DE RIESGO'!$P$20),"")</f>
        <v/>
      </c>
      <c r="M46" s="46" t="str">
        <f>IF(AND('MAPA DE RIESGO'!$Z$21="Muy Baja",'MAPA DE RIESGO'!$AB$21="Leve"),CONCATENATE("R1C",'MAPA DE RIESGO'!$P$21),"")</f>
        <v/>
      </c>
      <c r="N46" s="46" t="str">
        <f>IF(AND('MAPA DE RIESGO'!$Z$22="Muy Baja",'MAPA DE RIESGO'!$AB$22="Leve"),CONCATENATE("R1C",'MAPA DE RIESGO'!$P$22),"")</f>
        <v/>
      </c>
      <c r="O46" s="47" t="str">
        <f>IF(AND('MAPA DE RIESGO'!$Z$23="Muy Baja",'MAPA DE RIESGO'!$AB$23="Leve"),CONCATENATE("R1C",'MAPA DE RIESGO'!$P$23),"")</f>
        <v/>
      </c>
      <c r="P46" s="45" t="str">
        <f>IF(AND('MAPA DE RIESGO'!$Z$16="Muy Baja",'MAPA DE RIESGO'!$AB$16="Menor"),CONCATENATE("R1C",'MAPA DE RIESGO'!$P$16),"")</f>
        <v/>
      </c>
      <c r="Q46" s="46" t="str">
        <f>IF(AND('MAPA DE RIESGO'!$Z$19="Muy Baja",'MAPA DE RIESGO'!$AB$19="Menor"),CONCATENATE("R1C",'MAPA DE RIESGO'!$P$19),"")</f>
        <v/>
      </c>
      <c r="R46" s="46" t="str">
        <f>IF(AND('MAPA DE RIESGO'!$Z$20="Muy Baja",'MAPA DE RIESGO'!$AB$20="Menor"),CONCATENATE("R1C",'MAPA DE RIESGO'!$P$20),"")</f>
        <v/>
      </c>
      <c r="S46" s="46" t="str">
        <f>IF(AND('MAPA DE RIESGO'!$Z$21="Muy Baja",'MAPA DE RIESGO'!$AB$21="Menor"),CONCATENATE("R1C",'MAPA DE RIESGO'!$P$21),"")</f>
        <v/>
      </c>
      <c r="T46" s="46" t="str">
        <f>IF(AND('MAPA DE RIESGO'!$Z$22="Muy Baja",'MAPA DE RIESGO'!$AB$22="Menor"),CONCATENATE("R1C",'MAPA DE RIESGO'!$P$22),"")</f>
        <v/>
      </c>
      <c r="U46" s="47" t="str">
        <f>IF(AND('MAPA DE RIESGO'!$Z$23="Muy Baja",'MAPA DE RIESGO'!$AB$23="Menor"),CONCATENATE("R1C",'MAPA DE RIESGO'!$P$23),"")</f>
        <v/>
      </c>
      <c r="V46" s="36" t="str">
        <f>IF(AND('MAPA DE RIESGO'!$Z$16="Muy Baja",'MAPA DE RIESGO'!$AB$16="Moderado"),CONCATENATE("R1C",'MAPA DE RIESGO'!$P$16),"")</f>
        <v/>
      </c>
      <c r="W46" s="54" t="str">
        <f>IF(AND('MAPA DE RIESGO'!$Z$19="Muy Baja",'MAPA DE RIESGO'!$AB$19="Moderado"),CONCATENATE("R1C",'MAPA DE RIESGO'!$P$19),"")</f>
        <v/>
      </c>
      <c r="X46" s="37" t="str">
        <f>IF(AND('MAPA DE RIESGO'!$Z$20="Muy Baja",'MAPA DE RIESGO'!$AB$20="Moderado"),CONCATENATE("R1C",'MAPA DE RIESGO'!$P$20),"")</f>
        <v/>
      </c>
      <c r="Y46" s="37" t="str">
        <f>IF(AND('MAPA DE RIESGO'!$Z$21="Muy Baja",'MAPA DE RIESGO'!$AB$21="Moderado"),CONCATENATE("R1C",'MAPA DE RIESGO'!$P$21),"")</f>
        <v/>
      </c>
      <c r="Z46" s="37" t="str">
        <f>IF(AND('MAPA DE RIESGO'!$Z$22="Muy Baja",'MAPA DE RIESGO'!$AB$22="Moderado"),CONCATENATE("R1C",'MAPA DE RIESGO'!$P$22),"")</f>
        <v/>
      </c>
      <c r="AA46" s="38" t="str">
        <f>IF(AND('MAPA DE RIESGO'!$Z$23="Muy Baja",'MAPA DE RIESGO'!$AB$23="Moderado"),CONCATENATE("R1C",'MAPA DE RIESGO'!$P$23),"")</f>
        <v/>
      </c>
      <c r="AB46" s="17" t="str">
        <f>IF(AND('MAPA DE RIESGO'!$Z$16="Muy Baja",'MAPA DE RIESGO'!$AB$16="Mayor"),CONCATENATE("R1C",'MAPA DE RIESGO'!$P$16),"")</f>
        <v/>
      </c>
      <c r="AC46" s="18" t="str">
        <f>IF(AND('MAPA DE RIESGO'!$Z$19="Muy Baja",'MAPA DE RIESGO'!$AB$19="Mayor"),CONCATENATE("R1C",'MAPA DE RIESGO'!$P$19),"")</f>
        <v/>
      </c>
      <c r="AD46" s="18" t="str">
        <f>IF(AND('MAPA DE RIESGO'!$Z$20="Muy Baja",'MAPA DE RIESGO'!$AB$20="Mayor"),CONCATENATE("R1C",'MAPA DE RIESGO'!$P$20),"")</f>
        <v/>
      </c>
      <c r="AE46" s="18" t="str">
        <f>IF(AND('MAPA DE RIESGO'!$Z$21="Muy Baja",'MAPA DE RIESGO'!$AB$21="Mayor"),CONCATENATE("R1C",'MAPA DE RIESGO'!$P$21),"")</f>
        <v/>
      </c>
      <c r="AF46" s="18" t="str">
        <f>IF(AND('MAPA DE RIESGO'!$Z$22="Muy Baja",'MAPA DE RIESGO'!$AB$22="Mayor"),CONCATENATE("R1C",'MAPA DE RIESGO'!$P$22),"")</f>
        <v/>
      </c>
      <c r="AG46" s="19" t="str">
        <f>IF(AND('MAPA DE RIESGO'!$Z$23="Muy Baja",'MAPA DE RIESGO'!$AB$23="Mayor"),CONCATENATE("R1C",'MAPA DE RIESGO'!$P$23),"")</f>
        <v/>
      </c>
      <c r="AH46" s="20" t="str">
        <f>IF(AND('MAPA DE RIESGO'!$Z$16="Muy Baja",'MAPA DE RIESGO'!$AB$16="Catastrófico"),CONCATENATE("R1C",'MAPA DE RIESGO'!$P$16),"")</f>
        <v/>
      </c>
      <c r="AI46" s="21" t="str">
        <f>IF(AND('MAPA DE RIESGO'!$Z$19="Muy Baja",'MAPA DE RIESGO'!$AB$19="Catastrófico"),CONCATENATE("R1C",'MAPA DE RIESGO'!$P$19),"")</f>
        <v/>
      </c>
      <c r="AJ46" s="21" t="str">
        <f>IF(AND('MAPA DE RIESGO'!$Z$20="Muy Baja",'MAPA DE RIESGO'!$AB$20="Catastrófico"),CONCATENATE("R1C",'MAPA DE RIESGO'!$P$20),"")</f>
        <v/>
      </c>
      <c r="AK46" s="21" t="str">
        <f>IF(AND('MAPA DE RIESGO'!$Z$21="Muy Baja",'MAPA DE RIESGO'!$AB$21="Catastrófico"),CONCATENATE("R1C",'MAPA DE RIESGO'!$P$21),"")</f>
        <v/>
      </c>
      <c r="AL46" s="21" t="str">
        <f>IF(AND('MAPA DE RIESGO'!$Z$22="Muy Baja",'MAPA DE RIESGO'!$AB$22="Catastrófico"),CONCATENATE("R1C",'MAPA DE RIESGO'!$P$22),"")</f>
        <v/>
      </c>
      <c r="AM46" s="22" t="str">
        <f>IF(AND('MAPA DE RIESGO'!$Z$23="Muy Baja",'MAPA DE RIESGO'!$AB$23="Catastrófico"),CONCATENATE("R1C",'MAPA DE RIESGO'!$P$23),"")</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60"/>
      <c r="C47" s="460"/>
      <c r="D47" s="461"/>
      <c r="E47" s="517"/>
      <c r="F47" s="518"/>
      <c r="G47" s="518"/>
      <c r="H47" s="518"/>
      <c r="I47" s="503"/>
      <c r="J47" s="48" t="str">
        <f>IF(AND('MAPA DE RIESGO'!$Z$24="Muy Baja",'MAPA DE RIESGO'!$AB$24="Leve"),CONCATENATE("R2C",'MAPA DE RIESGO'!$P$24),"")</f>
        <v/>
      </c>
      <c r="K47" s="49" t="str">
        <f>IF(AND('MAPA DE RIESGO'!$Z$25="Muy Baja",'MAPA DE RIESGO'!$AB$25="Leve"),CONCATENATE("R2C",'MAPA DE RIESGO'!$P$25),"")</f>
        <v/>
      </c>
      <c r="L47" s="49" t="str">
        <f>IF(AND('MAPA DE RIESGO'!$Z$26="Muy Baja",'MAPA DE RIESGO'!$AB$26="Leve"),CONCATENATE("R2C",'MAPA DE RIESGO'!$P$26),"")</f>
        <v/>
      </c>
      <c r="M47" s="49" t="str">
        <f>IF(AND('MAPA DE RIESGO'!$Z$27="Muy Baja",'MAPA DE RIESGO'!$AB$27="Leve"),CONCATENATE("R2C",'MAPA DE RIESGO'!$P$27),"")</f>
        <v/>
      </c>
      <c r="N47" s="49" t="str">
        <f>IF(AND('MAPA DE RIESGO'!$Z$28="Muy Baja",'MAPA DE RIESGO'!$AB$28="Leve"),CONCATENATE("R2C",'MAPA DE RIESGO'!$P$28),"")</f>
        <v/>
      </c>
      <c r="O47" s="50" t="str">
        <f>IF(AND('MAPA DE RIESGO'!$Z$29="Muy Baja",'MAPA DE RIESGO'!$AB$29="Leve"),CONCATENATE("R2C",'MAPA DE RIESGO'!$P$29),"")</f>
        <v/>
      </c>
      <c r="P47" s="48" t="str">
        <f>IF(AND('MAPA DE RIESGO'!$Z$24="Muy Baja",'MAPA DE RIESGO'!$AB$24="Menor"),CONCATENATE("R2C",'MAPA DE RIESGO'!$P$24),"")</f>
        <v/>
      </c>
      <c r="Q47" s="49" t="str">
        <f>IF(AND('MAPA DE RIESGO'!$Z$25="Muy Baja",'MAPA DE RIESGO'!$AB$25="Menor"),CONCATENATE("R2C",'MAPA DE RIESGO'!$P$25),"")</f>
        <v/>
      </c>
      <c r="R47" s="49" t="str">
        <f>IF(AND('MAPA DE RIESGO'!$Z$26="Muy Baja",'MAPA DE RIESGO'!$AB$26="Menor"),CONCATENATE("R2C",'MAPA DE RIESGO'!$P$26),"")</f>
        <v/>
      </c>
      <c r="S47" s="49" t="str">
        <f>IF(AND('MAPA DE RIESGO'!$Z$27="Muy Baja",'MAPA DE RIESGO'!$AB$27="Menor"),CONCATENATE("R2C",'MAPA DE RIESGO'!$P$27),"")</f>
        <v/>
      </c>
      <c r="T47" s="49" t="str">
        <f>IF(AND('MAPA DE RIESGO'!$Z$28="Muy Baja",'MAPA DE RIESGO'!$AB$28="Menor"),CONCATENATE("R2C",'MAPA DE RIESGO'!$P$28),"")</f>
        <v/>
      </c>
      <c r="U47" s="50" t="str">
        <f>IF(AND('MAPA DE RIESGO'!$Z$29="Muy Baja",'MAPA DE RIESGO'!$AB$29="Menor"),CONCATENATE("R2C",'MAPA DE RIESGO'!$P$29),"")</f>
        <v/>
      </c>
      <c r="V47" s="39" t="str">
        <f>IF(AND('MAPA DE RIESGO'!$Z$24="Muy Baja",'MAPA DE RIESGO'!$AB$24="Moderado"),CONCATENATE("R2C",'MAPA DE RIESGO'!$P$24),"")</f>
        <v/>
      </c>
      <c r="W47" s="40" t="str">
        <f>IF(AND('MAPA DE RIESGO'!$Z$25="Muy Baja",'MAPA DE RIESGO'!$AB$25="Moderado"),CONCATENATE("R2C",'MAPA DE RIESGO'!$P$25),"")</f>
        <v/>
      </c>
      <c r="X47" s="40" t="str">
        <f>IF(AND('MAPA DE RIESGO'!$Z$26="Muy Baja",'MAPA DE RIESGO'!$AB$26="Moderado"),CONCATENATE("R2C",'MAPA DE RIESGO'!$P$26),"")</f>
        <v>R2C3</v>
      </c>
      <c r="Y47" s="40" t="str">
        <f>IF(AND('MAPA DE RIESGO'!$Z$27="Muy Baja",'MAPA DE RIESGO'!$AB$27="Moderado"),CONCATENATE("R2C",'MAPA DE RIESGO'!$P$27),"")</f>
        <v>R2C4</v>
      </c>
      <c r="Z47" s="40" t="str">
        <f>IF(AND('MAPA DE RIESGO'!$Z$28="Muy Baja",'MAPA DE RIESGO'!$AB$28="Moderado"),CONCATENATE("R2C",'MAPA DE RIESGO'!$P$28),"")</f>
        <v>R2C5</v>
      </c>
      <c r="AA47" s="41" t="str">
        <f>IF(AND('MAPA DE RIESGO'!$Z$29="Muy Baja",'MAPA DE RIESGO'!$AB$29="Moderado"),CONCATENATE("R2C",'MAPA DE RIESGO'!$P$29),"")</f>
        <v/>
      </c>
      <c r="AB47" s="23" t="str">
        <f>IF(AND('MAPA DE RIESGO'!$Z$24="Muy Baja",'MAPA DE RIESGO'!$AB$24="Mayor"),CONCATENATE("R2C",'MAPA DE RIESGO'!$P$24),"")</f>
        <v/>
      </c>
      <c r="AC47" s="24" t="str">
        <f>IF(AND('MAPA DE RIESGO'!$Z$25="Muy Baja",'MAPA DE RIESGO'!$AB$25="Mayor"),CONCATENATE("R2C",'MAPA DE RIESGO'!$P$25),"")</f>
        <v/>
      </c>
      <c r="AD47" s="24" t="str">
        <f>IF(AND('MAPA DE RIESGO'!$Z$26="Muy Baja",'MAPA DE RIESGO'!$AB$26="Mayor"),CONCATENATE("R2C",'MAPA DE RIESGO'!$P$26),"")</f>
        <v/>
      </c>
      <c r="AE47" s="24" t="str">
        <f>IF(AND('MAPA DE RIESGO'!$Z$27="Muy Baja",'MAPA DE RIESGO'!$AB$27="Mayor"),CONCATENATE("R2C",'MAPA DE RIESGO'!$P$27),"")</f>
        <v/>
      </c>
      <c r="AF47" s="24" t="str">
        <f>IF(AND('MAPA DE RIESGO'!$Z$28="Muy Baja",'MAPA DE RIESGO'!$AB$28="Mayor"),CONCATENATE("R2C",'MAPA DE RIESGO'!$P$28),"")</f>
        <v/>
      </c>
      <c r="AG47" s="25" t="str">
        <f>IF(AND('MAPA DE RIESGO'!$Z$29="Muy Baja",'MAPA DE RIESGO'!$AB$29="Mayor"),CONCATENATE("R2C",'MAPA DE RIESGO'!$P$29),"")</f>
        <v/>
      </c>
      <c r="AH47" s="26" t="str">
        <f>IF(AND('MAPA DE RIESGO'!$Z$24="Muy Baja",'MAPA DE RIESGO'!$AB$24="Catastrófico"),CONCATENATE("R2C",'MAPA DE RIESGO'!$P$24),"")</f>
        <v/>
      </c>
      <c r="AI47" s="27" t="str">
        <f>IF(AND('MAPA DE RIESGO'!$Z$25="Muy Baja",'MAPA DE RIESGO'!$AB$25="Catastrófico"),CONCATENATE("R2C",'MAPA DE RIESGO'!$P$25),"")</f>
        <v/>
      </c>
      <c r="AJ47" s="27" t="str">
        <f>IF(AND('MAPA DE RIESGO'!$Z$26="Muy Baja",'MAPA DE RIESGO'!$AB$26="Catastrófico"),CONCATENATE("R2C",'MAPA DE RIESGO'!$P$26),"")</f>
        <v/>
      </c>
      <c r="AK47" s="27" t="str">
        <f>IF(AND('MAPA DE RIESGO'!$Z$27="Muy Baja",'MAPA DE RIESGO'!$AB$27="Catastrófico"),CONCATENATE("R2C",'MAPA DE RIESGO'!$P$27),"")</f>
        <v/>
      </c>
      <c r="AL47" s="27" t="str">
        <f>IF(AND('MAPA DE RIESGO'!$Z$28="Muy Baja",'MAPA DE RIESGO'!$AB$28="Catastrófico"),CONCATENATE("R2C",'MAPA DE RIESGO'!$P$28),"")</f>
        <v/>
      </c>
      <c r="AM47" s="28" t="str">
        <f>IF(AND('MAPA DE RIESGO'!$Z$29="Muy Baja",'MAPA DE RIESGO'!$AB$29="Catastrófico"),CONCATENATE("R2C",'MAPA DE RIESGO'!$P$29),"")</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60"/>
      <c r="C48" s="460"/>
      <c r="D48" s="461"/>
      <c r="E48" s="517"/>
      <c r="F48" s="518"/>
      <c r="G48" s="518"/>
      <c r="H48" s="518"/>
      <c r="I48" s="503"/>
      <c r="J48" s="48" t="str">
        <f>IF(AND('MAPA DE RIESGO'!$Z$30="Muy Baja",'MAPA DE RIESGO'!$AB$30="Leve"),CONCATENATE("R3C",'MAPA DE RIESGO'!$P$30),"")</f>
        <v/>
      </c>
      <c r="K48" s="49" t="str">
        <f>IF(AND('MAPA DE RIESGO'!$Z$31="Muy Baja",'MAPA DE RIESGO'!$AB$31="Leve"),CONCATENATE("R3C",'MAPA DE RIESGO'!$P$31),"")</f>
        <v/>
      </c>
      <c r="L48" s="49" t="str">
        <f>IF(AND('MAPA DE RIESGO'!$Z$32="Muy Baja",'MAPA DE RIESGO'!$AB$32="Leve"),CONCATENATE("R3C",'MAPA DE RIESGO'!$P$32),"")</f>
        <v/>
      </c>
      <c r="M48" s="49" t="str">
        <f>IF(AND('MAPA DE RIESGO'!$Z$33="Muy Baja",'MAPA DE RIESGO'!$AB$33="Leve"),CONCATENATE("R3C",'MAPA DE RIESGO'!$P$33),"")</f>
        <v/>
      </c>
      <c r="N48" s="49" t="str">
        <f>IF(AND('MAPA DE RIESGO'!$Z$34="Muy Baja",'MAPA DE RIESGO'!$AB$34="Leve"),CONCATENATE("R3C",'MAPA DE RIESGO'!$P$34),"")</f>
        <v/>
      </c>
      <c r="O48" s="50" t="str">
        <f>IF(AND('MAPA DE RIESGO'!$Z$35="Muy Baja",'MAPA DE RIESGO'!$AB$35="Leve"),CONCATENATE("R3C",'MAPA DE RIESGO'!$P$35),"")</f>
        <v/>
      </c>
      <c r="P48" s="48" t="str">
        <f>IF(AND('MAPA DE RIESGO'!$Z$30="Muy Baja",'MAPA DE RIESGO'!$AB$30="Menor"),CONCATENATE("R3C",'MAPA DE RIESGO'!$P$30),"")</f>
        <v/>
      </c>
      <c r="Q48" s="49" t="str">
        <f>IF(AND('MAPA DE RIESGO'!$Z$31="Muy Baja",'MAPA DE RIESGO'!$AB$31="Menor"),CONCATENATE("R3C",'MAPA DE RIESGO'!$P$31),"")</f>
        <v/>
      </c>
      <c r="R48" s="49" t="str">
        <f>IF(AND('MAPA DE RIESGO'!$Z$32="Muy Baja",'MAPA DE RIESGO'!$AB$32="Menor"),CONCATENATE("R3C",'MAPA DE RIESGO'!$P$32),"")</f>
        <v/>
      </c>
      <c r="S48" s="49" t="str">
        <f>IF(AND('MAPA DE RIESGO'!$Z$33="Muy Baja",'MAPA DE RIESGO'!$AB$33="Menor"),CONCATENATE("R3C",'MAPA DE RIESGO'!$P$33),"")</f>
        <v/>
      </c>
      <c r="T48" s="49" t="str">
        <f>IF(AND('MAPA DE RIESGO'!$Z$34="Muy Baja",'MAPA DE RIESGO'!$AB$34="Menor"),CONCATENATE("R3C",'MAPA DE RIESGO'!$P$34),"")</f>
        <v/>
      </c>
      <c r="U48" s="50" t="str">
        <f>IF(AND('MAPA DE RIESGO'!$Z$35="Muy Baja",'MAPA DE RIESGO'!$AB$35="Menor"),CONCATENATE("R3C",'MAPA DE RIESGO'!$P$35),"")</f>
        <v/>
      </c>
      <c r="V48" s="39" t="str">
        <f>IF(AND('MAPA DE RIESGO'!$Z$30="Muy Baja",'MAPA DE RIESGO'!$AB$30="Moderado"),CONCATENATE("R3C",'MAPA DE RIESGO'!$P$30),"")</f>
        <v/>
      </c>
      <c r="W48" s="40" t="str">
        <f>IF(AND('MAPA DE RIESGO'!$Z$31="Muy Baja",'MAPA DE RIESGO'!$AB$31="Moderado"),CONCATENATE("R3C",'MAPA DE RIESGO'!$P$31),"")</f>
        <v/>
      </c>
      <c r="X48" s="40" t="str">
        <f>IF(AND('MAPA DE RIESGO'!$Z$32="Muy Baja",'MAPA DE RIESGO'!$AB$32="Moderado"),CONCATENATE("R3C",'MAPA DE RIESGO'!$P$32),"")</f>
        <v/>
      </c>
      <c r="Y48" s="40" t="str">
        <f>IF(AND('MAPA DE RIESGO'!$Z$33="Muy Baja",'MAPA DE RIESGO'!$AB$33="Moderado"),CONCATENATE("R3C",'MAPA DE RIESGO'!$P$33),"")</f>
        <v/>
      </c>
      <c r="Z48" s="40" t="str">
        <f>IF(AND('MAPA DE RIESGO'!$Z$34="Muy Baja",'MAPA DE RIESGO'!$AB$34="Moderado"),CONCATENATE("R3C",'MAPA DE RIESGO'!$P$34),"")</f>
        <v>R3C5</v>
      </c>
      <c r="AA48" s="41" t="str">
        <f>IF(AND('MAPA DE RIESGO'!$Z$35="Muy Baja",'MAPA DE RIESGO'!$AB$35="Moderado"),CONCATENATE("R3C",'MAPA DE RIESGO'!$P$35),"")</f>
        <v/>
      </c>
      <c r="AB48" s="23" t="str">
        <f>IF(AND('MAPA DE RIESGO'!$Z$30="Muy Baja",'MAPA DE RIESGO'!$AB$30="Mayor"),CONCATENATE("R3C",'MAPA DE RIESGO'!$P$30),"")</f>
        <v/>
      </c>
      <c r="AC48" s="24" t="str">
        <f>IF(AND('MAPA DE RIESGO'!$Z$31="Muy Baja",'MAPA DE RIESGO'!$AB$31="Mayor"),CONCATENATE("R3C",'MAPA DE RIESGO'!$P$31),"")</f>
        <v/>
      </c>
      <c r="AD48" s="24" t="str">
        <f>IF(AND('MAPA DE RIESGO'!$Z$32="Muy Baja",'MAPA DE RIESGO'!$AB$32="Mayor"),CONCATENATE("R3C",'MAPA DE RIESGO'!$P$32),"")</f>
        <v>R3C3</v>
      </c>
      <c r="AE48" s="24" t="str">
        <f>IF(AND('MAPA DE RIESGO'!$Z$33="Muy Baja",'MAPA DE RIESGO'!$AB$33="Mayor"),CONCATENATE("R3C",'MAPA DE RIESGO'!$P$33),"")</f>
        <v>R3C4</v>
      </c>
      <c r="AF48" s="24" t="str">
        <f>IF(AND('MAPA DE RIESGO'!$Z$34="Muy Baja",'MAPA DE RIESGO'!$AB$34="Mayor"),CONCATENATE("R3C",'MAPA DE RIESGO'!$P$34),"")</f>
        <v/>
      </c>
      <c r="AG48" s="25" t="str">
        <f>IF(AND('MAPA DE RIESGO'!$Z$35="Muy Baja",'MAPA DE RIESGO'!$AB$35="Mayor"),CONCATENATE("R3C",'MAPA DE RIESGO'!$P$35),"")</f>
        <v/>
      </c>
      <c r="AH48" s="26" t="str">
        <f>IF(AND('MAPA DE RIESGO'!$Z$30="Muy Baja",'MAPA DE RIESGO'!$AB$30="Catastrófico"),CONCATENATE("R3C",'MAPA DE RIESGO'!$P$30),"")</f>
        <v/>
      </c>
      <c r="AI48" s="27" t="str">
        <f>IF(AND('MAPA DE RIESGO'!$Z$31="Muy Baja",'MAPA DE RIESGO'!$AB$31="Catastrófico"),CONCATENATE("R3C",'MAPA DE RIESGO'!$P$31),"")</f>
        <v/>
      </c>
      <c r="AJ48" s="27" t="str">
        <f>IF(AND('MAPA DE RIESGO'!$Z$32="Muy Baja",'MAPA DE RIESGO'!$AB$32="Catastrófico"),CONCATENATE("R3C",'MAPA DE RIESGO'!$P$32),"")</f>
        <v/>
      </c>
      <c r="AK48" s="27" t="str">
        <f>IF(AND('MAPA DE RIESGO'!$Z$33="Muy Baja",'MAPA DE RIESGO'!$AB$33="Catastrófico"),CONCATENATE("R3C",'MAPA DE RIESGO'!$P$33),"")</f>
        <v/>
      </c>
      <c r="AL48" s="27" t="str">
        <f>IF(AND('MAPA DE RIESGO'!$Z$34="Muy Baja",'MAPA DE RIESGO'!$AB$34="Catastrófico"),CONCATENATE("R3C",'MAPA DE RIESGO'!$P$34),"")</f>
        <v/>
      </c>
      <c r="AM48" s="28" t="str">
        <f>IF(AND('MAPA DE RIESGO'!$Z$35="Muy Baja",'MAPA DE RIESGO'!$AB$35="Catastrófico"),CONCATENATE("R3C",'MAPA DE RIESGO'!$P$35),"")</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60"/>
      <c r="C49" s="460"/>
      <c r="D49" s="461"/>
      <c r="E49" s="501"/>
      <c r="F49" s="502"/>
      <c r="G49" s="502"/>
      <c r="H49" s="502"/>
      <c r="I49" s="503"/>
      <c r="J49" s="48" t="str">
        <f>IF(AND('MAPA DE RIESGO'!$Z$36="Muy Baja",'MAPA DE RIESGO'!$AB$36="Leve"),CONCATENATE("R4C",'MAPA DE RIESGO'!$P$36),"")</f>
        <v/>
      </c>
      <c r="K49" s="49" t="str">
        <f>IF(AND('MAPA DE RIESGO'!$Z$37="Muy Baja",'MAPA DE RIESGO'!$AB$37="Leve"),CONCATENATE("R4C",'MAPA DE RIESGO'!$P$37),"")</f>
        <v/>
      </c>
      <c r="L49" s="49" t="str">
        <f>IF(AND('MAPA DE RIESGO'!$Z$38="Muy Baja",'MAPA DE RIESGO'!$AB$38="Leve"),CONCATENATE("R4C",'MAPA DE RIESGO'!$P$38),"")</f>
        <v/>
      </c>
      <c r="M49" s="49" t="str">
        <f>IF(AND('MAPA DE RIESGO'!$Z$39="Muy Baja",'MAPA DE RIESGO'!$AB$39="Leve"),CONCATENATE("R4C",'MAPA DE RIESGO'!$P$39),"")</f>
        <v/>
      </c>
      <c r="N49" s="49" t="str">
        <f>IF(AND('MAPA DE RIESGO'!$Z$40="Muy Baja",'MAPA DE RIESGO'!$AB$40="Leve"),CONCATENATE("R4C",'MAPA DE RIESGO'!$P$40),"")</f>
        <v/>
      </c>
      <c r="O49" s="50" t="str">
        <f>IF(AND('MAPA DE RIESGO'!$Z$41="Muy Baja",'MAPA DE RIESGO'!$AB$41="Leve"),CONCATENATE("R4C",'MAPA DE RIESGO'!$P$41),"")</f>
        <v/>
      </c>
      <c r="P49" s="48" t="str">
        <f>IF(AND('MAPA DE RIESGO'!$Z$36="Muy Baja",'MAPA DE RIESGO'!$AB$36="Menor"),CONCATENATE("R4C",'MAPA DE RIESGO'!$P$36),"")</f>
        <v/>
      </c>
      <c r="Q49" s="49" t="str">
        <f>IF(AND('MAPA DE RIESGO'!$Z$37="Muy Baja",'MAPA DE RIESGO'!$AB$37="Menor"),CONCATENATE("R4C",'MAPA DE RIESGO'!$P$37),"")</f>
        <v/>
      </c>
      <c r="R49" s="49" t="str">
        <f>IF(AND('MAPA DE RIESGO'!$Z$38="Muy Baja",'MAPA DE RIESGO'!$AB$38="Menor"),CONCATENATE("R4C",'MAPA DE RIESGO'!$P$38),"")</f>
        <v/>
      </c>
      <c r="S49" s="49" t="str">
        <f>IF(AND('MAPA DE RIESGO'!$Z$39="Muy Baja",'MAPA DE RIESGO'!$AB$39="Menor"),CONCATENATE("R4C",'MAPA DE RIESGO'!$P$39),"")</f>
        <v/>
      </c>
      <c r="T49" s="49" t="str">
        <f>IF(AND('MAPA DE RIESGO'!$Z$40="Muy Baja",'MAPA DE RIESGO'!$AB$40="Menor"),CONCATENATE("R4C",'MAPA DE RIESGO'!$P$40),"")</f>
        <v/>
      </c>
      <c r="U49" s="50" t="str">
        <f>IF(AND('MAPA DE RIESGO'!$Z$41="Muy Baja",'MAPA DE RIESGO'!$AB$41="Menor"),CONCATENATE("R4C",'MAPA DE RIESGO'!$P$41),"")</f>
        <v/>
      </c>
      <c r="V49" s="39" t="str">
        <f>IF(AND('MAPA DE RIESGO'!$Z$36="Muy Baja",'MAPA DE RIESGO'!$AB$36="Moderado"),CONCATENATE("R4C",'MAPA DE RIESGO'!$P$36),"")</f>
        <v/>
      </c>
      <c r="W49" s="40" t="str">
        <f>IF(AND('MAPA DE RIESGO'!$Z$37="Muy Baja",'MAPA DE RIESGO'!$AB$37="Moderado"),CONCATENATE("R4C",'MAPA DE RIESGO'!$P$37),"")</f>
        <v/>
      </c>
      <c r="X49" s="40" t="str">
        <f>IF(AND('MAPA DE RIESGO'!$Z$38="Muy Baja",'MAPA DE RIESGO'!$AB$38="Moderado"),CONCATENATE("R4C",'MAPA DE RIESGO'!$P$38),"")</f>
        <v/>
      </c>
      <c r="Y49" s="40" t="str">
        <f>IF(AND('MAPA DE RIESGO'!$Z$39="Muy Baja",'MAPA DE RIESGO'!$AB$39="Moderado"),CONCATENATE("R4C",'MAPA DE RIESGO'!$P$39),"")</f>
        <v/>
      </c>
      <c r="Z49" s="40" t="str">
        <f>IF(AND('MAPA DE RIESGO'!$Z$40="Muy Baja",'MAPA DE RIESGO'!$AB$40="Moderado"),CONCATENATE("R4C",'MAPA DE RIESGO'!$P$40),"")</f>
        <v/>
      </c>
      <c r="AA49" s="41" t="str">
        <f>IF(AND('MAPA DE RIESGO'!$Z$41="Muy Baja",'MAPA DE RIESGO'!$AB$41="Moderado"),CONCATENATE("R4C",'MAPA DE RIESGO'!$P$41),"")</f>
        <v/>
      </c>
      <c r="AB49" s="23" t="str">
        <f>IF(AND('MAPA DE RIESGO'!$Z$36="Muy Baja",'MAPA DE RIESGO'!$AB$36="Mayor"),CONCATENATE("R4C",'MAPA DE RIESGO'!$P$36),"")</f>
        <v/>
      </c>
      <c r="AC49" s="24" t="str">
        <f>IF(AND('MAPA DE RIESGO'!$Z$37="Muy Baja",'MAPA DE RIESGO'!$AB$37="Mayor"),CONCATENATE("R4C",'MAPA DE RIESGO'!$P$37),"")</f>
        <v/>
      </c>
      <c r="AD49" s="24" t="str">
        <f>IF(AND('MAPA DE RIESGO'!$Z$38="Muy Baja",'MAPA DE RIESGO'!$AB$38="Mayor"),CONCATENATE("R4C",'MAPA DE RIESGO'!$P$38),"")</f>
        <v/>
      </c>
      <c r="AE49" s="24" t="str">
        <f>IF(AND('MAPA DE RIESGO'!$Z$39="Muy Baja",'MAPA DE RIESGO'!$AB$39="Mayor"),CONCATENATE("R4C",'MAPA DE RIESGO'!$P$39),"")</f>
        <v/>
      </c>
      <c r="AF49" s="24" t="str">
        <f>IF(AND('MAPA DE RIESGO'!$Z$40="Muy Baja",'MAPA DE RIESGO'!$AB$40="Mayor"),CONCATENATE("R4C",'MAPA DE RIESGO'!$P$40),"")</f>
        <v/>
      </c>
      <c r="AG49" s="25" t="str">
        <f>IF(AND('MAPA DE RIESGO'!$Z$41="Muy Baja",'MAPA DE RIESGO'!$AB$41="Mayor"),CONCATENATE("R4C",'MAPA DE RIESGO'!$P$41),"")</f>
        <v/>
      </c>
      <c r="AH49" s="26" t="str">
        <f>IF(AND('MAPA DE RIESGO'!$Z$36="Muy Baja",'MAPA DE RIESGO'!$AB$36="Catastrófico"),CONCATENATE("R4C",'MAPA DE RIESGO'!$P$36),"")</f>
        <v/>
      </c>
      <c r="AI49" s="27" t="str">
        <f>IF(AND('MAPA DE RIESGO'!$Z$37="Muy Baja",'MAPA DE RIESGO'!$AB$37="Catastrófico"),CONCATENATE("R4C",'MAPA DE RIESGO'!$P$37),"")</f>
        <v/>
      </c>
      <c r="AJ49" s="27" t="str">
        <f>IF(AND('MAPA DE RIESGO'!$Z$38="Muy Baja",'MAPA DE RIESGO'!$AB$38="Catastrófico"),CONCATENATE("R4C",'MAPA DE RIESGO'!$P$38),"")</f>
        <v/>
      </c>
      <c r="AK49" s="27" t="str">
        <f>IF(AND('MAPA DE RIESGO'!$Z$39="Muy Baja",'MAPA DE RIESGO'!$AB$39="Catastrófico"),CONCATENATE("R4C",'MAPA DE RIESGO'!$P$39),"")</f>
        <v/>
      </c>
      <c r="AL49" s="27" t="str">
        <f>IF(AND('MAPA DE RIESGO'!$Z$40="Muy Baja",'MAPA DE RIESGO'!$AB$40="Catastrófico"),CONCATENATE("R4C",'MAPA DE RIESGO'!$P$40),"")</f>
        <v/>
      </c>
      <c r="AM49" s="28" t="str">
        <f>IF(AND('MAPA DE RIESGO'!$Z$41="Muy Baja",'MAPA DE RIESGO'!$AB$41="Catastrófico"),CONCATENATE("R4C",'MAPA DE RIESGO'!$P$41),"")</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60"/>
      <c r="C50" s="460"/>
      <c r="D50" s="461"/>
      <c r="E50" s="501"/>
      <c r="F50" s="502"/>
      <c r="G50" s="502"/>
      <c r="H50" s="502"/>
      <c r="I50" s="503"/>
      <c r="J50" s="48" t="str">
        <f>IF(AND('MAPA DE RIESGO'!$Z$42="Muy Baja",'MAPA DE RIESGO'!$AB$42="Leve"),CONCATENATE("R5C",'MAPA DE RIESGO'!$P$42),"")</f>
        <v/>
      </c>
      <c r="K50" s="49" t="str">
        <f>IF(AND('MAPA DE RIESGO'!$Z$43="Muy Baja",'MAPA DE RIESGO'!$AB$43="Leve"),CONCATENATE("R5C",'MAPA DE RIESGO'!$P$43),"")</f>
        <v/>
      </c>
      <c r="L50" s="49" t="str">
        <f>IF(AND('MAPA DE RIESGO'!$Z$44="Muy Baja",'MAPA DE RIESGO'!$AB$44="Leve"),CONCATENATE("R5C",'MAPA DE RIESGO'!$P$44),"")</f>
        <v/>
      </c>
      <c r="M50" s="49" t="str">
        <f>IF(AND('MAPA DE RIESGO'!$Z$45="Muy Baja",'MAPA DE RIESGO'!$AB$45="Leve"),CONCATENATE("R5C",'MAPA DE RIESGO'!$P$45),"")</f>
        <v/>
      </c>
      <c r="N50" s="49" t="str">
        <f>IF(AND('MAPA DE RIESGO'!$Z$46="Muy Baja",'MAPA DE RIESGO'!$AB$46="Leve"),CONCATENATE("R5C",'MAPA DE RIESGO'!$P$46),"")</f>
        <v/>
      </c>
      <c r="O50" s="50" t="str">
        <f>IF(AND('MAPA DE RIESGO'!$Z$47="Muy Baja",'MAPA DE RIESGO'!$AB$47="Leve"),CONCATENATE("R5C",'MAPA DE RIESGO'!$P$47),"")</f>
        <v/>
      </c>
      <c r="P50" s="48" t="str">
        <f>IF(AND('MAPA DE RIESGO'!$Z$42="Muy Baja",'MAPA DE RIESGO'!$AB$42="Menor"),CONCATENATE("R5C",'MAPA DE RIESGO'!$P$42),"")</f>
        <v/>
      </c>
      <c r="Q50" s="49" t="str">
        <f>IF(AND('MAPA DE RIESGO'!$Z$43="Muy Baja",'MAPA DE RIESGO'!$AB$43="Menor"),CONCATENATE("R5C",'MAPA DE RIESGO'!$P$43),"")</f>
        <v/>
      </c>
      <c r="R50" s="49" t="str">
        <f>IF(AND('MAPA DE RIESGO'!$Z$44="Muy Baja",'MAPA DE RIESGO'!$AB$44="Menor"),CONCATENATE("R5C",'MAPA DE RIESGO'!$P$44),"")</f>
        <v/>
      </c>
      <c r="S50" s="49" t="str">
        <f>IF(AND('MAPA DE RIESGO'!$Z$45="Muy Baja",'MAPA DE RIESGO'!$AB$45="Menor"),CONCATENATE("R5C",'MAPA DE RIESGO'!$P$45),"")</f>
        <v/>
      </c>
      <c r="T50" s="49" t="str">
        <f>IF(AND('MAPA DE RIESGO'!$Z$46="Muy Baja",'MAPA DE RIESGO'!$AB$46="Menor"),CONCATENATE("R5C",'MAPA DE RIESGO'!$P$46),"")</f>
        <v/>
      </c>
      <c r="U50" s="50" t="str">
        <f>IF(AND('MAPA DE RIESGO'!$Z$47="Muy Baja",'MAPA DE RIESGO'!$AB$47="Menor"),CONCATENATE("R5C",'MAPA DE RIESGO'!$P$47),"")</f>
        <v/>
      </c>
      <c r="V50" s="39" t="str">
        <f>IF(AND('MAPA DE RIESGO'!$Z$42="Muy Baja",'MAPA DE RIESGO'!$AB$42="Moderado"),CONCATENATE("R5C",'MAPA DE RIESGO'!$P$42),"")</f>
        <v/>
      </c>
      <c r="W50" s="40" t="str">
        <f>IF(AND('MAPA DE RIESGO'!$Z$43="Muy Baja",'MAPA DE RIESGO'!$AB$43="Moderado"),CONCATENATE("R5C",'MAPA DE RIESGO'!$P$43),"")</f>
        <v/>
      </c>
      <c r="X50" s="40" t="str">
        <f>IF(AND('MAPA DE RIESGO'!$Z$44="Muy Baja",'MAPA DE RIESGO'!$AB$44="Moderado"),CONCATENATE("R5C",'MAPA DE RIESGO'!$P$44),"")</f>
        <v/>
      </c>
      <c r="Y50" s="40" t="str">
        <f>IF(AND('MAPA DE RIESGO'!$Z$45="Muy Baja",'MAPA DE RIESGO'!$AB$45="Moderado"),CONCATENATE("R5C",'MAPA DE RIESGO'!$P$45),"")</f>
        <v/>
      </c>
      <c r="Z50" s="40" t="str">
        <f>IF(AND('MAPA DE RIESGO'!$Z$46="Muy Baja",'MAPA DE RIESGO'!$AB$46="Moderado"),CONCATENATE("R5C",'MAPA DE RIESGO'!$P$46),"")</f>
        <v/>
      </c>
      <c r="AA50" s="41" t="str">
        <f>IF(AND('MAPA DE RIESGO'!$Z$47="Muy Baja",'MAPA DE RIESGO'!$AB$47="Moderado"),CONCATENATE("R5C",'MAPA DE RIESGO'!$P$47),"")</f>
        <v/>
      </c>
      <c r="AB50" s="23" t="str">
        <f>IF(AND('MAPA DE RIESGO'!$Z$42="Muy Baja",'MAPA DE RIESGO'!$AB$42="Mayor"),CONCATENATE("R5C",'MAPA DE RIESGO'!$P$42),"")</f>
        <v/>
      </c>
      <c r="AC50" s="24" t="str">
        <f>IF(AND('MAPA DE RIESGO'!$Z$43="Muy Baja",'MAPA DE RIESGO'!$AB$43="Mayor"),CONCATENATE("R5C",'MAPA DE RIESGO'!$P$43),"")</f>
        <v>R5C2</v>
      </c>
      <c r="AD50" s="29" t="str">
        <f>IF(AND('MAPA DE RIESGO'!$Z$44="Muy Baja",'MAPA DE RIESGO'!$AB$44="Mayor"),CONCATENATE("R5C",'MAPA DE RIESGO'!$P$44),"")</f>
        <v>R5C3</v>
      </c>
      <c r="AE50" s="29" t="str">
        <f>IF(AND('MAPA DE RIESGO'!$Z$45="Muy Baja",'MAPA DE RIESGO'!$AB$45="Mayor"),CONCATENATE("R5C",'MAPA DE RIESGO'!$P$45),"")</f>
        <v/>
      </c>
      <c r="AF50" s="29" t="str">
        <f>IF(AND('MAPA DE RIESGO'!$Z$46="Muy Baja",'MAPA DE RIESGO'!$AB$46="Mayor"),CONCATENATE("R5C",'MAPA DE RIESGO'!$P$46),"")</f>
        <v/>
      </c>
      <c r="AG50" s="25" t="str">
        <f>IF(AND('MAPA DE RIESGO'!$Z$47="Muy Baja",'MAPA DE RIESGO'!$AB$47="Mayor"),CONCATENATE("R5C",'MAPA DE RIESGO'!$P$47),"")</f>
        <v/>
      </c>
      <c r="AH50" s="26" t="str">
        <f>IF(AND('MAPA DE RIESGO'!$Z$42="Muy Baja",'MAPA DE RIESGO'!$AB$42="Catastrófico"),CONCATENATE("R5C",'MAPA DE RIESGO'!$P$42),"")</f>
        <v/>
      </c>
      <c r="AI50" s="27" t="str">
        <f>IF(AND('MAPA DE RIESGO'!$Z$43="Muy Baja",'MAPA DE RIESGO'!$AB$43="Catastrófico"),CONCATENATE("R5C",'MAPA DE RIESGO'!$P$43),"")</f>
        <v/>
      </c>
      <c r="AJ50" s="27" t="str">
        <f>IF(AND('MAPA DE RIESGO'!$Z$44="Muy Baja",'MAPA DE RIESGO'!$AB$44="Catastrófico"),CONCATENATE("R5C",'MAPA DE RIESGO'!$P$44),"")</f>
        <v/>
      </c>
      <c r="AK50" s="27" t="str">
        <f>IF(AND('MAPA DE RIESGO'!$Z$45="Muy Baja",'MAPA DE RIESGO'!$AB$45="Catastrófico"),CONCATENATE("R5C",'MAPA DE RIESGO'!$P$45),"")</f>
        <v/>
      </c>
      <c r="AL50" s="27" t="str">
        <f>IF(AND('MAPA DE RIESGO'!$Z$46="Muy Baja",'MAPA DE RIESGO'!$AB$46="Catastrófico"),CONCATENATE("R5C",'MAPA DE RIESGO'!$P$46),"")</f>
        <v/>
      </c>
      <c r="AM50" s="28" t="str">
        <f>IF(AND('MAPA DE RIESGO'!$Z$47="Muy Baja",'MAPA DE RIESGO'!$AB$47="Catastrófico"),CONCATENATE("R5C",'MAPA DE RIESGO'!$P$47),"")</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60"/>
      <c r="C51" s="460"/>
      <c r="D51" s="461"/>
      <c r="E51" s="501"/>
      <c r="F51" s="502"/>
      <c r="G51" s="502"/>
      <c r="H51" s="502"/>
      <c r="I51" s="503"/>
      <c r="J51" s="48" t="str">
        <f>IF(AND('MAPA DE RIESGO'!$Z$48="Muy Baja",'MAPA DE RIESGO'!$AB$48="Leve"),CONCATENATE("R6C",'MAPA DE RIESGO'!$P$48),"")</f>
        <v/>
      </c>
      <c r="K51" s="49" t="str">
        <f>IF(AND('MAPA DE RIESGO'!$Z$49="Muy Baja",'MAPA DE RIESGO'!$AB$49="Leve"),CONCATENATE("R6C",'MAPA DE RIESGO'!$P$49),"")</f>
        <v/>
      </c>
      <c r="L51" s="49" t="str">
        <f>IF(AND('MAPA DE RIESGO'!$Z$50="Muy Baja",'MAPA DE RIESGO'!$AB$50="Leve"),CONCATENATE("R6C",'MAPA DE RIESGO'!$P$50),"")</f>
        <v/>
      </c>
      <c r="M51" s="49" t="str">
        <f>IF(AND('MAPA DE RIESGO'!$Z$51="Muy Baja",'MAPA DE RIESGO'!$AB$51="Leve"),CONCATENATE("R6C",'MAPA DE RIESGO'!$P$51),"")</f>
        <v/>
      </c>
      <c r="N51" s="49" t="str">
        <f>IF(AND('MAPA DE RIESGO'!$Z$52="Muy Baja",'MAPA DE RIESGO'!$AB$52="Leve"),CONCATENATE("R6C",'MAPA DE RIESGO'!$P$52),"")</f>
        <v/>
      </c>
      <c r="O51" s="50" t="str">
        <f>IF(AND('MAPA DE RIESGO'!$Z$53="Muy Baja",'MAPA DE RIESGO'!$AB$53="Leve"),CONCATENATE("R6C",'MAPA DE RIESGO'!$P$53),"")</f>
        <v/>
      </c>
      <c r="P51" s="48" t="str">
        <f>IF(AND('MAPA DE RIESGO'!$Z$48="Muy Baja",'MAPA DE RIESGO'!$AB$48="Menor"),CONCATENATE("R6C",'MAPA DE RIESGO'!$P$48),"")</f>
        <v/>
      </c>
      <c r="Q51" s="49" t="str">
        <f>IF(AND('MAPA DE RIESGO'!$Z$49="Muy Baja",'MAPA DE RIESGO'!$AB$49="Menor"),CONCATENATE("R6C",'MAPA DE RIESGO'!$P$49),"")</f>
        <v/>
      </c>
      <c r="R51" s="49" t="str">
        <f>IF(AND('MAPA DE RIESGO'!$Z$50="Muy Baja",'MAPA DE RIESGO'!$AB$50="Menor"),CONCATENATE("R6C",'MAPA DE RIESGO'!$P$50),"")</f>
        <v/>
      </c>
      <c r="S51" s="49" t="str">
        <f>IF(AND('MAPA DE RIESGO'!$Z$51="Muy Baja",'MAPA DE RIESGO'!$AB$51="Menor"),CONCATENATE("R6C",'MAPA DE RIESGO'!$P$51),"")</f>
        <v/>
      </c>
      <c r="T51" s="49" t="str">
        <f>IF(AND('MAPA DE RIESGO'!$Z$52="Muy Baja",'MAPA DE RIESGO'!$AB$52="Menor"),CONCATENATE("R6C",'MAPA DE RIESGO'!$P$52),"")</f>
        <v/>
      </c>
      <c r="U51" s="50" t="str">
        <f>IF(AND('MAPA DE RIESGO'!$Z$53="Muy Baja",'MAPA DE RIESGO'!$AB$53="Menor"),CONCATENATE("R6C",'MAPA DE RIESGO'!$P$53),"")</f>
        <v/>
      </c>
      <c r="V51" s="39" t="str">
        <f>IF(AND('MAPA DE RIESGO'!$Z$48="Muy Baja",'MAPA DE RIESGO'!$AB$48="Moderado"),CONCATENATE("R6C",'MAPA DE RIESGO'!$P$48),"")</f>
        <v/>
      </c>
      <c r="W51" s="40" t="str">
        <f>IF(AND('MAPA DE RIESGO'!$Z$49="Muy Baja",'MAPA DE RIESGO'!$AB$49="Moderado"),CONCATENATE("R6C",'MAPA DE RIESGO'!$P$49),"")</f>
        <v/>
      </c>
      <c r="X51" s="40" t="str">
        <f>IF(AND('MAPA DE RIESGO'!$Z$50="Muy Baja",'MAPA DE RIESGO'!$AB$50="Moderado"),CONCATENATE("R6C",'MAPA DE RIESGO'!$P$50),"")</f>
        <v/>
      </c>
      <c r="Y51" s="40" t="str">
        <f>IF(AND('MAPA DE RIESGO'!$Z$51="Muy Baja",'MAPA DE RIESGO'!$AB$51="Moderado"),CONCATENATE("R6C",'MAPA DE RIESGO'!$P$51),"")</f>
        <v/>
      </c>
      <c r="Z51" s="40" t="str">
        <f>IF(AND('MAPA DE RIESGO'!$Z$52="Muy Baja",'MAPA DE RIESGO'!$AB$52="Moderado"),CONCATENATE("R6C",'MAPA DE RIESGO'!$P$52),"")</f>
        <v/>
      </c>
      <c r="AA51" s="41" t="str">
        <f>IF(AND('MAPA DE RIESGO'!$Z$53="Muy Baja",'MAPA DE RIESGO'!$AB$53="Moderado"),CONCATENATE("R6C",'MAPA DE RIESGO'!$P$53),"")</f>
        <v/>
      </c>
      <c r="AB51" s="23" t="str">
        <f>IF(AND('MAPA DE RIESGO'!$Z$48="Muy Baja",'MAPA DE RIESGO'!$AB$48="Mayor"),CONCATENATE("R6C",'MAPA DE RIESGO'!$P$48),"")</f>
        <v/>
      </c>
      <c r="AC51" s="24" t="str">
        <f>IF(AND('MAPA DE RIESGO'!$Z$49="Muy Baja",'MAPA DE RIESGO'!$AB$49="Mayor"),CONCATENATE("R6C",'MAPA DE RIESGO'!$P$49),"")</f>
        <v/>
      </c>
      <c r="AD51" s="29" t="str">
        <f>IF(AND('MAPA DE RIESGO'!$Z$50="Muy Baja",'MAPA DE RIESGO'!$AB$50="Mayor"),CONCATENATE("R6C",'MAPA DE RIESGO'!$P$50),"")</f>
        <v/>
      </c>
      <c r="AE51" s="29" t="str">
        <f>IF(AND('MAPA DE RIESGO'!$Z$51="Muy Baja",'MAPA DE RIESGO'!$AB$51="Mayor"),CONCATENATE("R6C",'MAPA DE RIESGO'!$P$51),"")</f>
        <v/>
      </c>
      <c r="AF51" s="29" t="str">
        <f>IF(AND('MAPA DE RIESGO'!$Z$52="Muy Baja",'MAPA DE RIESGO'!$AB$52="Mayor"),CONCATENATE("R6C",'MAPA DE RIESGO'!$P$52),"")</f>
        <v/>
      </c>
      <c r="AG51" s="25" t="str">
        <f>IF(AND('MAPA DE RIESGO'!$Z$53="Muy Baja",'MAPA DE RIESGO'!$AB$53="Mayor"),CONCATENATE("R6C",'MAPA DE RIESGO'!$P$53),"")</f>
        <v/>
      </c>
      <c r="AH51" s="26" t="str">
        <f>IF(AND('MAPA DE RIESGO'!$Z$48="Muy Baja",'MAPA DE RIESGO'!$AB$48="Catastrófico"),CONCATENATE("R6C",'MAPA DE RIESGO'!$P$48),"")</f>
        <v/>
      </c>
      <c r="AI51" s="27" t="str">
        <f>IF(AND('MAPA DE RIESGO'!$Z$49="Muy Baja",'MAPA DE RIESGO'!$AB$49="Catastrófico"),CONCATENATE("R6C",'MAPA DE RIESGO'!$P$49),"")</f>
        <v/>
      </c>
      <c r="AJ51" s="27" t="str">
        <f>IF(AND('MAPA DE RIESGO'!$Z$50="Muy Baja",'MAPA DE RIESGO'!$AB$50="Catastrófico"),CONCATENATE("R6C",'MAPA DE RIESGO'!$P$50),"")</f>
        <v/>
      </c>
      <c r="AK51" s="27" t="str">
        <f>IF(AND('MAPA DE RIESGO'!$Z$51="Muy Baja",'MAPA DE RIESGO'!$AB$51="Catastrófico"),CONCATENATE("R6C",'MAPA DE RIESGO'!$P$51),"")</f>
        <v/>
      </c>
      <c r="AL51" s="27" t="str">
        <f>IF(AND('MAPA DE RIESGO'!$Z$52="Muy Baja",'MAPA DE RIESGO'!$AB$52="Catastrófico"),CONCATENATE("R6C",'MAPA DE RIESGO'!$P$52),"")</f>
        <v/>
      </c>
      <c r="AM51" s="28" t="str">
        <f>IF(AND('MAPA DE RIESGO'!$Z$53="Muy Baja",'MAPA DE RIESGO'!$AB$53="Catastrófico"),CONCATENATE("R6C",'MAPA DE RIESGO'!$P$53),"")</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60"/>
      <c r="C52" s="460"/>
      <c r="D52" s="461"/>
      <c r="E52" s="501"/>
      <c r="F52" s="502"/>
      <c r="G52" s="502"/>
      <c r="H52" s="502"/>
      <c r="I52" s="503"/>
      <c r="J52" s="48" t="str">
        <f>IF(AND('MAPA DE RIESGO'!$Z$54="Muy Baja",'MAPA DE RIESGO'!$AB$54="Leve"),CONCATENATE("R7C",'MAPA DE RIESGO'!$P$54),"")</f>
        <v/>
      </c>
      <c r="K52" s="49" t="str">
        <f>IF(AND('MAPA DE RIESGO'!$Z$55="Muy Baja",'MAPA DE RIESGO'!$AB$55="Leve"),CONCATENATE("R7C",'MAPA DE RIESGO'!$P$55),"")</f>
        <v/>
      </c>
      <c r="L52" s="49" t="str">
        <f>IF(AND('MAPA DE RIESGO'!$Z$56="Muy Baja",'MAPA DE RIESGO'!$AB$56="Leve"),CONCATENATE("R7C",'MAPA DE RIESGO'!$P$56),"")</f>
        <v/>
      </c>
      <c r="M52" s="49" t="str">
        <f>IF(AND('MAPA DE RIESGO'!$Z$57="Muy Baja",'MAPA DE RIESGO'!$AB$57="Leve"),CONCATENATE("R7C",'MAPA DE RIESGO'!$P$57),"")</f>
        <v/>
      </c>
      <c r="N52" s="49" t="str">
        <f>IF(AND('MAPA DE RIESGO'!$Z$58="Muy Baja",'MAPA DE RIESGO'!$AB$58="Leve"),CONCATENATE("R7C",'MAPA DE RIESGO'!$P$58),"")</f>
        <v/>
      </c>
      <c r="O52" s="50" t="str">
        <f>IF(AND('MAPA DE RIESGO'!$Z$59="Muy Baja",'MAPA DE RIESGO'!$AB$59="Leve"),CONCATENATE("R7C",'MAPA DE RIESGO'!$P$59),"")</f>
        <v/>
      </c>
      <c r="P52" s="48" t="str">
        <f>IF(AND('MAPA DE RIESGO'!$Z$54="Muy Baja",'MAPA DE RIESGO'!$AB$54="Menor"),CONCATENATE("R7C",'MAPA DE RIESGO'!$P$54),"")</f>
        <v/>
      </c>
      <c r="Q52" s="49" t="str">
        <f>IF(AND('MAPA DE RIESGO'!$Z$55="Muy Baja",'MAPA DE RIESGO'!$AB$55="Menor"),CONCATENATE("R7C",'MAPA DE RIESGO'!$P$55),"")</f>
        <v/>
      </c>
      <c r="R52" s="49" t="str">
        <f>IF(AND('MAPA DE RIESGO'!$Z$56="Muy Baja",'MAPA DE RIESGO'!$AB$56="Menor"),CONCATENATE("R7C",'MAPA DE RIESGO'!$P$56),"")</f>
        <v/>
      </c>
      <c r="S52" s="49" t="str">
        <f>IF(AND('MAPA DE RIESGO'!$Z$57="Muy Baja",'MAPA DE RIESGO'!$AB$57="Menor"),CONCATENATE("R7C",'MAPA DE RIESGO'!$P$57),"")</f>
        <v/>
      </c>
      <c r="T52" s="49" t="str">
        <f>IF(AND('MAPA DE RIESGO'!$Z$58="Muy Baja",'MAPA DE RIESGO'!$AB$58="Menor"),CONCATENATE("R7C",'MAPA DE RIESGO'!$P$58),"")</f>
        <v/>
      </c>
      <c r="U52" s="50" t="str">
        <f>IF(AND('MAPA DE RIESGO'!$Z$59="Muy Baja",'MAPA DE RIESGO'!$AB$59="Menor"),CONCATENATE("R7C",'MAPA DE RIESGO'!$P$59),"")</f>
        <v/>
      </c>
      <c r="V52" s="39" t="str">
        <f>IF(AND('MAPA DE RIESGO'!$Z$54="Muy Baja",'MAPA DE RIESGO'!$AB$54="Moderado"),CONCATENATE("R7C",'MAPA DE RIESGO'!$P$54),"")</f>
        <v/>
      </c>
      <c r="W52" s="40" t="str">
        <f>IF(AND('MAPA DE RIESGO'!$Z$55="Muy Baja",'MAPA DE RIESGO'!$AB$55="Moderado"),CONCATENATE("R7C",'MAPA DE RIESGO'!$P$55),"")</f>
        <v/>
      </c>
      <c r="X52" s="40" t="str">
        <f>IF(AND('MAPA DE RIESGO'!$Z$56="Muy Baja",'MAPA DE RIESGO'!$AB$56="Moderado"),CONCATENATE("R7C",'MAPA DE RIESGO'!$P$56),"")</f>
        <v/>
      </c>
      <c r="Y52" s="40" t="str">
        <f>IF(AND('MAPA DE RIESGO'!$Z$57="Muy Baja",'MAPA DE RIESGO'!$AB$57="Moderado"),CONCATENATE("R7C",'MAPA DE RIESGO'!$P$57),"")</f>
        <v/>
      </c>
      <c r="Z52" s="40" t="str">
        <f>IF(AND('MAPA DE RIESGO'!$Z$58="Muy Baja",'MAPA DE RIESGO'!$AB$58="Moderado"),CONCATENATE("R7C",'MAPA DE RIESGO'!$P$58),"")</f>
        <v/>
      </c>
      <c r="AA52" s="41" t="str">
        <f>IF(AND('MAPA DE RIESGO'!$Z$59="Muy Baja",'MAPA DE RIESGO'!$AB$59="Moderado"),CONCATENATE("R7C",'MAPA DE RIESGO'!$P$59),"")</f>
        <v/>
      </c>
      <c r="AB52" s="23" t="str">
        <f>IF(AND('MAPA DE RIESGO'!$Z$54="Muy Baja",'MAPA DE RIESGO'!$AB$54="Mayor"),CONCATENATE("R7C",'MAPA DE RIESGO'!$P$54),"")</f>
        <v/>
      </c>
      <c r="AC52" s="24" t="str">
        <f>IF(AND('MAPA DE RIESGO'!$Z$55="Muy Baja",'MAPA DE RIESGO'!$AB$55="Mayor"),CONCATENATE("R7C",'MAPA DE RIESGO'!$P$55),"")</f>
        <v/>
      </c>
      <c r="AD52" s="29" t="str">
        <f>IF(AND('MAPA DE RIESGO'!$Z$56="Muy Baja",'MAPA DE RIESGO'!$AB$56="Mayor"),CONCATENATE("R7C",'MAPA DE RIESGO'!$P$56),"")</f>
        <v/>
      </c>
      <c r="AE52" s="29" t="str">
        <f>IF(AND('MAPA DE RIESGO'!$Z$57="Muy Baja",'MAPA DE RIESGO'!$AB$57="Mayor"),CONCATENATE("R7C",'MAPA DE RIESGO'!$P$57),"")</f>
        <v/>
      </c>
      <c r="AF52" s="29" t="str">
        <f>IF(AND('MAPA DE RIESGO'!$Z$58="Muy Baja",'MAPA DE RIESGO'!$AB$58="Mayor"),CONCATENATE("R7C",'MAPA DE RIESGO'!$P$58),"")</f>
        <v/>
      </c>
      <c r="AG52" s="25" t="str">
        <f>IF(AND('MAPA DE RIESGO'!$Z$59="Muy Baja",'MAPA DE RIESGO'!$AB$59="Mayor"),CONCATENATE("R7C",'MAPA DE RIESGO'!$P$59),"")</f>
        <v/>
      </c>
      <c r="AH52" s="26" t="str">
        <f>IF(AND('MAPA DE RIESGO'!$Z$54="Muy Baja",'MAPA DE RIESGO'!$AB$54="Catastrófico"),CONCATENATE("R7C",'MAPA DE RIESGO'!$P$54),"")</f>
        <v/>
      </c>
      <c r="AI52" s="27" t="str">
        <f>IF(AND('MAPA DE RIESGO'!$Z$55="Muy Baja",'MAPA DE RIESGO'!$AB$55="Catastrófico"),CONCATENATE("R7C",'MAPA DE RIESGO'!$P$55),"")</f>
        <v/>
      </c>
      <c r="AJ52" s="27" t="str">
        <f>IF(AND('MAPA DE RIESGO'!$Z$56="Muy Baja",'MAPA DE RIESGO'!$AB$56="Catastrófico"),CONCATENATE("R7C",'MAPA DE RIESGO'!$P$56),"")</f>
        <v/>
      </c>
      <c r="AK52" s="27" t="str">
        <f>IF(AND('MAPA DE RIESGO'!$Z$57="Muy Baja",'MAPA DE RIESGO'!$AB$57="Catastrófico"),CONCATENATE("R7C",'MAPA DE RIESGO'!$P$57),"")</f>
        <v/>
      </c>
      <c r="AL52" s="27" t="str">
        <f>IF(AND('MAPA DE RIESGO'!$Z$58="Muy Baja",'MAPA DE RIESGO'!$AB$58="Catastrófico"),CONCATENATE("R7C",'MAPA DE RIESGO'!$P$58),"")</f>
        <v/>
      </c>
      <c r="AM52" s="28" t="str">
        <f>IF(AND('MAPA DE RIESGO'!$Z$59="Muy Baja",'MAPA DE RIESGO'!$AB$59="Catastrófico"),CONCATENATE("R7C",'MAPA DE RIESGO'!$P$59),"")</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60"/>
      <c r="C53" s="460"/>
      <c r="D53" s="461"/>
      <c r="E53" s="501"/>
      <c r="F53" s="502"/>
      <c r="G53" s="502"/>
      <c r="H53" s="502"/>
      <c r="I53" s="503"/>
      <c r="J53" s="48" t="str">
        <f>IF(AND('MAPA DE RIESGO'!$Z$60="Muy Baja",'MAPA DE RIESGO'!$AB$60="Leve"),CONCATENATE("R8C",'MAPA DE RIESGO'!$P$60),"")</f>
        <v/>
      </c>
      <c r="K53" s="49" t="str">
        <f>IF(AND('MAPA DE RIESGO'!$Z$61="Muy Baja",'MAPA DE RIESGO'!$AB$61="Leve"),CONCATENATE("R8C",'MAPA DE RIESGO'!$P$61),"")</f>
        <v/>
      </c>
      <c r="L53" s="49" t="str">
        <f>IF(AND('MAPA DE RIESGO'!$Z$62="Muy Baja",'MAPA DE RIESGO'!$AB$62="Leve"),CONCATENATE("R8C",'MAPA DE RIESGO'!$P$62),"")</f>
        <v/>
      </c>
      <c r="M53" s="49" t="str">
        <f>IF(AND('MAPA DE RIESGO'!$Z$63="Muy Baja",'MAPA DE RIESGO'!$AB$63="Leve"),CONCATENATE("R8C",'MAPA DE RIESGO'!$P$63),"")</f>
        <v/>
      </c>
      <c r="N53" s="49" t="str">
        <f>IF(AND('MAPA DE RIESGO'!$Z$64="Muy Baja",'MAPA DE RIESGO'!$AB$64="Leve"),CONCATENATE("R8C",'MAPA DE RIESGO'!$P$64),"")</f>
        <v/>
      </c>
      <c r="O53" s="50" t="str">
        <f>IF(AND('MAPA DE RIESGO'!$Z$65="Muy Baja",'MAPA DE RIESGO'!$AB$65="Leve"),CONCATENATE("R8C",'MAPA DE RIESGO'!$P$65),"")</f>
        <v/>
      </c>
      <c r="P53" s="48" t="str">
        <f>IF(AND('MAPA DE RIESGO'!$Z$60="Muy Baja",'MAPA DE RIESGO'!$AB$60="Menor"),CONCATENATE("R8C",'MAPA DE RIESGO'!$P$60),"")</f>
        <v/>
      </c>
      <c r="Q53" s="49" t="str">
        <f>IF(AND('MAPA DE RIESGO'!$Z$61="Muy Baja",'MAPA DE RIESGO'!$AB$61="Menor"),CONCATENATE("R8C",'MAPA DE RIESGO'!$P$61),"")</f>
        <v/>
      </c>
      <c r="R53" s="49" t="str">
        <f>IF(AND('MAPA DE RIESGO'!$Z$62="Muy Baja",'MAPA DE RIESGO'!$AB$62="Menor"),CONCATENATE("R8C",'MAPA DE RIESGO'!$P$62),"")</f>
        <v/>
      </c>
      <c r="S53" s="49" t="str">
        <f>IF(AND('MAPA DE RIESGO'!$Z$63="Muy Baja",'MAPA DE RIESGO'!$AB$63="Menor"),CONCATENATE("R8C",'MAPA DE RIESGO'!$P$63),"")</f>
        <v/>
      </c>
      <c r="T53" s="49" t="str">
        <f>IF(AND('MAPA DE RIESGO'!$Z$64="Muy Baja",'MAPA DE RIESGO'!$AB$64="Menor"),CONCATENATE("R8C",'MAPA DE RIESGO'!$P$64),"")</f>
        <v/>
      </c>
      <c r="U53" s="50" t="str">
        <f>IF(AND('MAPA DE RIESGO'!$Z$65="Muy Baja",'MAPA DE RIESGO'!$AB$65="Menor"),CONCATENATE("R8C",'MAPA DE RIESGO'!$P$65),"")</f>
        <v/>
      </c>
      <c r="V53" s="39" t="str">
        <f>IF(AND('MAPA DE RIESGO'!$Z$60="Muy Baja",'MAPA DE RIESGO'!$AB$60="Moderado"),CONCATENATE("R8C",'MAPA DE RIESGO'!$P$60),"")</f>
        <v/>
      </c>
      <c r="W53" s="40" t="str">
        <f>IF(AND('MAPA DE RIESGO'!$Z$61="Muy Baja",'MAPA DE RIESGO'!$AB$61="Moderado"),CONCATENATE("R8C",'MAPA DE RIESGO'!$P$61),"")</f>
        <v/>
      </c>
      <c r="X53" s="40" t="str">
        <f>IF(AND('MAPA DE RIESGO'!$Z$62="Muy Baja",'MAPA DE RIESGO'!$AB$62="Moderado"),CONCATENATE("R8C",'MAPA DE RIESGO'!$P$62),"")</f>
        <v/>
      </c>
      <c r="Y53" s="40" t="str">
        <f>IF(AND('MAPA DE RIESGO'!$Z$63="Muy Baja",'MAPA DE RIESGO'!$AB$63="Moderado"),CONCATENATE("R8C",'MAPA DE RIESGO'!$P$63),"")</f>
        <v/>
      </c>
      <c r="Z53" s="40" t="str">
        <f>IF(AND('MAPA DE RIESGO'!$Z$64="Muy Baja",'MAPA DE RIESGO'!$AB$64="Moderado"),CONCATENATE("R8C",'MAPA DE RIESGO'!$P$64),"")</f>
        <v/>
      </c>
      <c r="AA53" s="41" t="str">
        <f>IF(AND('MAPA DE RIESGO'!$Z$65="Muy Baja",'MAPA DE RIESGO'!$AB$65="Moderado"),CONCATENATE("R8C",'MAPA DE RIESGO'!$P$65),"")</f>
        <v/>
      </c>
      <c r="AB53" s="23" t="str">
        <f>IF(AND('MAPA DE RIESGO'!$Z$60="Muy Baja",'MAPA DE RIESGO'!$AB$60="Mayor"),CONCATENATE("R8C",'MAPA DE RIESGO'!$P$60),"")</f>
        <v/>
      </c>
      <c r="AC53" s="24" t="str">
        <f>IF(AND('MAPA DE RIESGO'!$Z$61="Muy Baja",'MAPA DE RIESGO'!$AB$61="Mayor"),CONCATENATE("R8C",'MAPA DE RIESGO'!$P$61),"")</f>
        <v/>
      </c>
      <c r="AD53" s="29" t="str">
        <f>IF(AND('MAPA DE RIESGO'!$Z$62="Muy Baja",'MAPA DE RIESGO'!$AB$62="Mayor"),CONCATENATE("R8C",'MAPA DE RIESGO'!$P$62),"")</f>
        <v/>
      </c>
      <c r="AE53" s="29" t="str">
        <f>IF(AND('MAPA DE RIESGO'!$Z$63="Muy Baja",'MAPA DE RIESGO'!$AB$63="Mayor"),CONCATENATE("R8C",'MAPA DE RIESGO'!$P$63),"")</f>
        <v/>
      </c>
      <c r="AF53" s="29" t="str">
        <f>IF(AND('MAPA DE RIESGO'!$Z$64="Muy Baja",'MAPA DE RIESGO'!$AB$64="Mayor"),CONCATENATE("R8C",'MAPA DE RIESGO'!$P$64),"")</f>
        <v/>
      </c>
      <c r="AG53" s="25" t="str">
        <f>IF(AND('MAPA DE RIESGO'!$Z$65="Muy Baja",'MAPA DE RIESGO'!$AB$65="Mayor"),CONCATENATE("R8C",'MAPA DE RIESGO'!$P$65),"")</f>
        <v/>
      </c>
      <c r="AH53" s="26" t="str">
        <f>IF(AND('MAPA DE RIESGO'!$Z$60="Muy Baja",'MAPA DE RIESGO'!$AB$60="Catastrófico"),CONCATENATE("R8C",'MAPA DE RIESGO'!$P$60),"")</f>
        <v/>
      </c>
      <c r="AI53" s="27" t="str">
        <f>IF(AND('MAPA DE RIESGO'!$Z$61="Muy Baja",'MAPA DE RIESGO'!$AB$61="Catastrófico"),CONCATENATE("R8C",'MAPA DE RIESGO'!$P$61),"")</f>
        <v/>
      </c>
      <c r="AJ53" s="27" t="str">
        <f>IF(AND('MAPA DE RIESGO'!$Z$62="Muy Baja",'MAPA DE RIESGO'!$AB$62="Catastrófico"),CONCATENATE("R8C",'MAPA DE RIESGO'!$P$62),"")</f>
        <v/>
      </c>
      <c r="AK53" s="27" t="str">
        <f>IF(AND('MAPA DE RIESGO'!$Z$63="Muy Baja",'MAPA DE RIESGO'!$AB$63="Catastrófico"),CONCATENATE("R8C",'MAPA DE RIESGO'!$P$63),"")</f>
        <v/>
      </c>
      <c r="AL53" s="27" t="str">
        <f>IF(AND('MAPA DE RIESGO'!$Z$64="Muy Baja",'MAPA DE RIESGO'!$AB$64="Catastrófico"),CONCATENATE("R8C",'MAPA DE RIESGO'!$P$64),"")</f>
        <v/>
      </c>
      <c r="AM53" s="28" t="str">
        <f>IF(AND('MAPA DE RIESGO'!$Z$65="Muy Baja",'MAPA DE RIESGO'!$AB$65="Catastrófico"),CONCATENATE("R8C",'MAPA DE RIESGO'!$P$65),"")</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60"/>
      <c r="C54" s="460"/>
      <c r="D54" s="461"/>
      <c r="E54" s="501"/>
      <c r="F54" s="502"/>
      <c r="G54" s="502"/>
      <c r="H54" s="502"/>
      <c r="I54" s="503"/>
      <c r="J54" s="48" t="str">
        <f>IF(AND('MAPA DE RIESGO'!$Z$66="Muy Baja",'MAPA DE RIESGO'!$AB$66="Leve"),CONCATENATE("R9C",'MAPA DE RIESGO'!$P$66),"")</f>
        <v/>
      </c>
      <c r="K54" s="49" t="str">
        <f>IF(AND('MAPA DE RIESGO'!$Z$67="Muy Baja",'MAPA DE RIESGO'!$AB$67="Leve"),CONCATENATE("R9C",'MAPA DE RIESGO'!$P$67),"")</f>
        <v/>
      </c>
      <c r="L54" s="49" t="str">
        <f>IF(AND('MAPA DE RIESGO'!$Z$68="Muy Baja",'MAPA DE RIESGO'!$AB$68="Leve"),CONCATENATE("R9C",'MAPA DE RIESGO'!$P$68),"")</f>
        <v/>
      </c>
      <c r="M54" s="49" t="str">
        <f>IF(AND('MAPA DE RIESGO'!$Z$69="Muy Baja",'MAPA DE RIESGO'!$AB$69="Leve"),CONCATENATE("R9C",'MAPA DE RIESGO'!$P$69),"")</f>
        <v/>
      </c>
      <c r="N54" s="49" t="str">
        <f>IF(AND('MAPA DE RIESGO'!$Z$70="Muy Baja",'MAPA DE RIESGO'!$AB$70="Leve"),CONCATENATE("R9C",'MAPA DE RIESGO'!$P$70),"")</f>
        <v/>
      </c>
      <c r="O54" s="50" t="str">
        <f>IF(AND('MAPA DE RIESGO'!$Z$71="Muy Baja",'MAPA DE RIESGO'!$AB$71="Leve"),CONCATENATE("R9C",'MAPA DE RIESGO'!$P$71),"")</f>
        <v/>
      </c>
      <c r="P54" s="48" t="str">
        <f>IF(AND('MAPA DE RIESGO'!$Z$66="Muy Baja",'MAPA DE RIESGO'!$AB$66="Menor"),CONCATENATE("R9C",'MAPA DE RIESGO'!$P$66),"")</f>
        <v/>
      </c>
      <c r="Q54" s="49" t="str">
        <f>IF(AND('MAPA DE RIESGO'!$Z$67="Muy Baja",'MAPA DE RIESGO'!$AB$67="Menor"),CONCATENATE("R9C",'MAPA DE RIESGO'!$P$67),"")</f>
        <v/>
      </c>
      <c r="R54" s="49" t="str">
        <f>IF(AND('MAPA DE RIESGO'!$Z$68="Muy Baja",'MAPA DE RIESGO'!$AB$68="Menor"),CONCATENATE("R9C",'MAPA DE RIESGO'!$P$68),"")</f>
        <v/>
      </c>
      <c r="S54" s="49" t="str">
        <f>IF(AND('MAPA DE RIESGO'!$Z$69="Muy Baja",'MAPA DE RIESGO'!$AB$69="Menor"),CONCATENATE("R9C",'MAPA DE RIESGO'!$P$69),"")</f>
        <v/>
      </c>
      <c r="T54" s="49" t="str">
        <f>IF(AND('MAPA DE RIESGO'!$Z$70="Muy Baja",'MAPA DE RIESGO'!$AB$70="Menor"),CONCATENATE("R9C",'MAPA DE RIESGO'!$P$70),"")</f>
        <v/>
      </c>
      <c r="U54" s="50" t="str">
        <f>IF(AND('MAPA DE RIESGO'!$Z$71="Muy Baja",'MAPA DE RIESGO'!$AB$71="Menor"),CONCATENATE("R9C",'MAPA DE RIESGO'!$P$71),"")</f>
        <v/>
      </c>
      <c r="V54" s="39" t="str">
        <f>IF(AND('MAPA DE RIESGO'!$Z$66="Muy Baja",'MAPA DE RIESGO'!$AB$66="Moderado"),CONCATENATE("R9C",'MAPA DE RIESGO'!$P$66),"")</f>
        <v/>
      </c>
      <c r="W54" s="40" t="str">
        <f>IF(AND('MAPA DE RIESGO'!$Z$67="Muy Baja",'MAPA DE RIESGO'!$AB$67="Moderado"),CONCATENATE("R9C",'MAPA DE RIESGO'!$P$67),"")</f>
        <v/>
      </c>
      <c r="X54" s="40" t="str">
        <f>IF(AND('MAPA DE RIESGO'!$Z$68="Muy Baja",'MAPA DE RIESGO'!$AB$68="Moderado"),CONCATENATE("R9C",'MAPA DE RIESGO'!$P$68),"")</f>
        <v/>
      </c>
      <c r="Y54" s="40" t="str">
        <f>IF(AND('MAPA DE RIESGO'!$Z$69="Muy Baja",'MAPA DE RIESGO'!$AB$69="Moderado"),CONCATENATE("R9C",'MAPA DE RIESGO'!$P$69),"")</f>
        <v/>
      </c>
      <c r="Z54" s="40" t="str">
        <f>IF(AND('MAPA DE RIESGO'!$Z$70="Muy Baja",'MAPA DE RIESGO'!$AB$70="Moderado"),CONCATENATE("R9C",'MAPA DE RIESGO'!$P$70),"")</f>
        <v/>
      </c>
      <c r="AA54" s="41" t="str">
        <f>IF(AND('MAPA DE RIESGO'!$Z$71="Muy Baja",'MAPA DE RIESGO'!$AB$71="Moderado"),CONCATENATE("R9C",'MAPA DE RIESGO'!$P$71),"")</f>
        <v/>
      </c>
      <c r="AB54" s="23" t="str">
        <f>IF(AND('MAPA DE RIESGO'!$Z$66="Muy Baja",'MAPA DE RIESGO'!$AB$66="Mayor"),CONCATENATE("R9C",'MAPA DE RIESGO'!$P$66),"")</f>
        <v/>
      </c>
      <c r="AC54" s="24" t="str">
        <f>IF(AND('MAPA DE RIESGO'!$Z$67="Muy Baja",'MAPA DE RIESGO'!$AB$67="Mayor"),CONCATENATE("R9C",'MAPA DE RIESGO'!$P$67),"")</f>
        <v/>
      </c>
      <c r="AD54" s="29" t="str">
        <f>IF(AND('MAPA DE RIESGO'!$Z$68="Muy Baja",'MAPA DE RIESGO'!$AB$68="Mayor"),CONCATENATE("R9C",'MAPA DE RIESGO'!$P$68),"")</f>
        <v/>
      </c>
      <c r="AE54" s="29" t="str">
        <f>IF(AND('MAPA DE RIESGO'!$Z$69="Muy Baja",'MAPA DE RIESGO'!$AB$69="Mayor"),CONCATENATE("R9C",'MAPA DE RIESGO'!$P$69),"")</f>
        <v/>
      </c>
      <c r="AF54" s="29" t="str">
        <f>IF(AND('MAPA DE RIESGO'!$Z$70="Muy Baja",'MAPA DE RIESGO'!$AB$70="Mayor"),CONCATENATE("R9C",'MAPA DE RIESGO'!$P$70),"")</f>
        <v/>
      </c>
      <c r="AG54" s="25" t="str">
        <f>IF(AND('MAPA DE RIESGO'!$Z$71="Muy Baja",'MAPA DE RIESGO'!$AB$71="Mayor"),CONCATENATE("R9C",'MAPA DE RIESGO'!$P$71),"")</f>
        <v/>
      </c>
      <c r="AH54" s="26" t="str">
        <f>IF(AND('MAPA DE RIESGO'!$Z$66="Muy Baja",'MAPA DE RIESGO'!$AB$66="Catastrófico"),CONCATENATE("R9C",'MAPA DE RIESGO'!$P$66),"")</f>
        <v/>
      </c>
      <c r="AI54" s="27" t="str">
        <f>IF(AND('MAPA DE RIESGO'!$Z$67="Muy Baja",'MAPA DE RIESGO'!$AB$67="Catastrófico"),CONCATENATE("R9C",'MAPA DE RIESGO'!$P$67),"")</f>
        <v/>
      </c>
      <c r="AJ54" s="27" t="str">
        <f>IF(AND('MAPA DE RIESGO'!$Z$68="Muy Baja",'MAPA DE RIESGO'!$AB$68="Catastrófico"),CONCATENATE("R9C",'MAPA DE RIESGO'!$P$68),"")</f>
        <v/>
      </c>
      <c r="AK54" s="27" t="str">
        <f>IF(AND('MAPA DE RIESGO'!$Z$69="Muy Baja",'MAPA DE RIESGO'!$AB$69="Catastrófico"),CONCATENATE("R9C",'MAPA DE RIESGO'!$P$69),"")</f>
        <v/>
      </c>
      <c r="AL54" s="27" t="str">
        <f>IF(AND('MAPA DE RIESGO'!$Z$70="Muy Baja",'MAPA DE RIESGO'!$AB$70="Catastrófico"),CONCATENATE("R9C",'MAPA DE RIESGO'!$P$70),"")</f>
        <v/>
      </c>
      <c r="AM54" s="28" t="str">
        <f>IF(AND('MAPA DE RIESGO'!$Z$71="Muy Baja",'MAPA DE RIESGO'!$AB$71="Catastrófico"),CONCATENATE("R9C",'MAPA DE RIESGO'!$P$71),"")</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60"/>
      <c r="C55" s="460"/>
      <c r="D55" s="461"/>
      <c r="E55" s="504"/>
      <c r="F55" s="505"/>
      <c r="G55" s="505"/>
      <c r="H55" s="505"/>
      <c r="I55" s="506"/>
      <c r="J55" s="51" t="str">
        <f>IF(AND('MAPA DE RIESGO'!$Z$72="Muy Baja",'MAPA DE RIESGO'!$AB$72="Leve"),CONCATENATE("R10C",'MAPA DE RIESGO'!$P$72),"")</f>
        <v/>
      </c>
      <c r="K55" s="52" t="str">
        <f>IF(AND('MAPA DE RIESGO'!$Z$73="Muy Baja",'MAPA DE RIESGO'!$AB$73="Leve"),CONCATENATE("R10C",'MAPA DE RIESGO'!$P$73),"")</f>
        <v/>
      </c>
      <c r="L55" s="52" t="str">
        <f>IF(AND('MAPA DE RIESGO'!$Z$74="Muy Baja",'MAPA DE RIESGO'!$AB$74="Leve"),CONCATENATE("R10C",'MAPA DE RIESGO'!$P$74),"")</f>
        <v/>
      </c>
      <c r="M55" s="52" t="str">
        <f>IF(AND('MAPA DE RIESGO'!$Z$75="Muy Baja",'MAPA DE RIESGO'!$AB$75="Leve"),CONCATENATE("R10C",'MAPA DE RIESGO'!$P$75),"")</f>
        <v/>
      </c>
      <c r="N55" s="52" t="str">
        <f>IF(AND('MAPA DE RIESGO'!$Z$76="Muy Baja",'MAPA DE RIESGO'!$AB$76="Leve"),CONCATENATE("R10C",'MAPA DE RIESGO'!$P$76),"")</f>
        <v/>
      </c>
      <c r="O55" s="53" t="str">
        <f>IF(AND('MAPA DE RIESGO'!$Z$77="Muy Baja",'MAPA DE RIESGO'!$AB$77="Leve"),CONCATENATE("R10C",'MAPA DE RIESGO'!$P$77),"")</f>
        <v/>
      </c>
      <c r="P55" s="51" t="str">
        <f>IF(AND('MAPA DE RIESGO'!$Z$72="Muy Baja",'MAPA DE RIESGO'!$AB$72="Menor"),CONCATENATE("R10C",'MAPA DE RIESGO'!$P$72),"")</f>
        <v/>
      </c>
      <c r="Q55" s="52" t="str">
        <f>IF(AND('MAPA DE RIESGO'!$Z$73="Muy Baja",'MAPA DE RIESGO'!$AB$73="Menor"),CONCATENATE("R10C",'MAPA DE RIESGO'!$P$73),"")</f>
        <v/>
      </c>
      <c r="R55" s="52" t="str">
        <f>IF(AND('MAPA DE RIESGO'!$Z$74="Muy Baja",'MAPA DE RIESGO'!$AB$74="Menor"),CONCATENATE("R10C",'MAPA DE RIESGO'!$P$74),"")</f>
        <v/>
      </c>
      <c r="S55" s="52" t="str">
        <f>IF(AND('MAPA DE RIESGO'!$Z$75="Muy Baja",'MAPA DE RIESGO'!$AB$75="Menor"),CONCATENATE("R10C",'MAPA DE RIESGO'!$P$75),"")</f>
        <v/>
      </c>
      <c r="T55" s="52" t="str">
        <f>IF(AND('MAPA DE RIESGO'!$Z$76="Muy Baja",'MAPA DE RIESGO'!$AB$76="Menor"),CONCATENATE("R10C",'MAPA DE RIESGO'!$P$76),"")</f>
        <v/>
      </c>
      <c r="U55" s="53" t="str">
        <f>IF(AND('MAPA DE RIESGO'!$Z$77="Muy Baja",'MAPA DE RIESGO'!$AB$77="Menor"),CONCATENATE("R10C",'MAPA DE RIESGO'!$P$77),"")</f>
        <v/>
      </c>
      <c r="V55" s="42" t="str">
        <f>IF(AND('MAPA DE RIESGO'!$Z$72="Muy Baja",'MAPA DE RIESGO'!$AB$72="Moderado"),CONCATENATE("R10C",'MAPA DE RIESGO'!$P$72),"")</f>
        <v/>
      </c>
      <c r="W55" s="43" t="str">
        <f>IF(AND('MAPA DE RIESGO'!$Z$73="Muy Baja",'MAPA DE RIESGO'!$AB$73="Moderado"),CONCATENATE("R10C",'MAPA DE RIESGO'!$P$73),"")</f>
        <v/>
      </c>
      <c r="X55" s="43" t="str">
        <f>IF(AND('MAPA DE RIESGO'!$Z$74="Muy Baja",'MAPA DE RIESGO'!$AB$74="Moderado"),CONCATENATE("R10C",'MAPA DE RIESGO'!$P$74),"")</f>
        <v/>
      </c>
      <c r="Y55" s="43" t="str">
        <f>IF(AND('MAPA DE RIESGO'!$Z$75="Muy Baja",'MAPA DE RIESGO'!$AB$75="Moderado"),CONCATENATE("R10C",'MAPA DE RIESGO'!$P$75),"")</f>
        <v/>
      </c>
      <c r="Z55" s="43" t="str">
        <f>IF(AND('MAPA DE RIESGO'!$Z$76="Muy Baja",'MAPA DE RIESGO'!$AB$76="Moderado"),CONCATENATE("R10C",'MAPA DE RIESGO'!$P$76),"")</f>
        <v/>
      </c>
      <c r="AA55" s="44" t="str">
        <f>IF(AND('MAPA DE RIESGO'!$Z$77="Muy Baja",'MAPA DE RIESGO'!$AB$77="Moderado"),CONCATENATE("R10C",'MAPA DE RIESGO'!$P$77),"")</f>
        <v/>
      </c>
      <c r="AB55" s="30" t="str">
        <f>IF(AND('MAPA DE RIESGO'!$Z$72="Muy Baja",'MAPA DE RIESGO'!$AB$72="Mayor"),CONCATENATE("R10C",'MAPA DE RIESGO'!$P$72),"")</f>
        <v/>
      </c>
      <c r="AC55" s="31" t="str">
        <f>IF(AND('MAPA DE RIESGO'!$Z$73="Muy Baja",'MAPA DE RIESGO'!$AB$73="Mayor"),CONCATENATE("R10C",'MAPA DE RIESGO'!$P$73),"")</f>
        <v/>
      </c>
      <c r="AD55" s="31" t="str">
        <f>IF(AND('MAPA DE RIESGO'!$Z$74="Muy Baja",'MAPA DE RIESGO'!$AB$74="Mayor"),CONCATENATE("R10C",'MAPA DE RIESGO'!$P$74),"")</f>
        <v/>
      </c>
      <c r="AE55" s="31" t="str">
        <f>IF(AND('MAPA DE RIESGO'!$Z$75="Muy Baja",'MAPA DE RIESGO'!$AB$75="Mayor"),CONCATENATE("R10C",'MAPA DE RIESGO'!$P$75),"")</f>
        <v/>
      </c>
      <c r="AF55" s="31" t="str">
        <f>IF(AND('MAPA DE RIESGO'!$Z$76="Muy Baja",'MAPA DE RIESGO'!$AB$76="Mayor"),CONCATENATE("R10C",'MAPA DE RIESGO'!$P$76),"")</f>
        <v/>
      </c>
      <c r="AG55" s="32" t="str">
        <f>IF(AND('MAPA DE RIESGO'!$Z$77="Muy Baja",'MAPA DE RIESGO'!$AB$77="Mayor"),CONCATENATE("R10C",'MAPA DE RIESGO'!$P$77),"")</f>
        <v/>
      </c>
      <c r="AH55" s="33" t="str">
        <f>IF(AND('MAPA DE RIESGO'!$Z$72="Muy Baja",'MAPA DE RIESGO'!$AB$72="Catastrófico"),CONCATENATE("R10C",'MAPA DE RIESGO'!$P$72),"")</f>
        <v/>
      </c>
      <c r="AI55" s="34" t="str">
        <f>IF(AND('MAPA DE RIESGO'!$Z$73="Muy Baja",'MAPA DE RIESGO'!$AB$73="Catastrófico"),CONCATENATE("R10C",'MAPA DE RIESGO'!$P$73),"")</f>
        <v/>
      </c>
      <c r="AJ55" s="34" t="str">
        <f>IF(AND('MAPA DE RIESGO'!$Z$74="Muy Baja",'MAPA DE RIESGO'!$AB$74="Catastrófico"),CONCATENATE("R10C",'MAPA DE RIESGO'!$P$74),"")</f>
        <v/>
      </c>
      <c r="AK55" s="34" t="str">
        <f>IF(AND('MAPA DE RIESGO'!$Z$75="Muy Baja",'MAPA DE RIESGO'!$AB$75="Catastrófico"),CONCATENATE("R10C",'MAPA DE RIESGO'!$P$75),"")</f>
        <v/>
      </c>
      <c r="AL55" s="34" t="str">
        <f>IF(AND('MAPA DE RIESGO'!$Z$76="Muy Baja",'MAPA DE RIESGO'!$AB$76="Catastrófico"),CONCATENATE("R10C",'MAPA DE RIESGO'!$P$76),"")</f>
        <v/>
      </c>
      <c r="AM55" s="35" t="str">
        <f>IF(AND('MAPA DE RIESGO'!$Z$77="Muy Baja",'MAPA DE RIESGO'!$AB$77="Catastrófico"),CONCATENATE("R10C",'MAPA DE RIESGO'!$P$77),"")</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98" t="s">
        <v>103</v>
      </c>
      <c r="K56" s="499"/>
      <c r="L56" s="499"/>
      <c r="M56" s="499"/>
      <c r="N56" s="499"/>
      <c r="O56" s="500"/>
      <c r="P56" s="498" t="s">
        <v>102</v>
      </c>
      <c r="Q56" s="499"/>
      <c r="R56" s="499"/>
      <c r="S56" s="499"/>
      <c r="T56" s="499"/>
      <c r="U56" s="500"/>
      <c r="V56" s="498" t="s">
        <v>101</v>
      </c>
      <c r="W56" s="499"/>
      <c r="X56" s="499"/>
      <c r="Y56" s="499"/>
      <c r="Z56" s="499"/>
      <c r="AA56" s="500"/>
      <c r="AB56" s="498" t="s">
        <v>100</v>
      </c>
      <c r="AC56" s="507"/>
      <c r="AD56" s="499"/>
      <c r="AE56" s="499"/>
      <c r="AF56" s="499"/>
      <c r="AG56" s="500"/>
      <c r="AH56" s="498" t="s">
        <v>99</v>
      </c>
      <c r="AI56" s="499"/>
      <c r="AJ56" s="499"/>
      <c r="AK56" s="499"/>
      <c r="AL56" s="499"/>
      <c r="AM56" s="500"/>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01"/>
      <c r="K57" s="502"/>
      <c r="L57" s="502"/>
      <c r="M57" s="502"/>
      <c r="N57" s="502"/>
      <c r="O57" s="503"/>
      <c r="P57" s="501"/>
      <c r="Q57" s="502"/>
      <c r="R57" s="502"/>
      <c r="S57" s="502"/>
      <c r="T57" s="502"/>
      <c r="U57" s="503"/>
      <c r="V57" s="501"/>
      <c r="W57" s="502"/>
      <c r="X57" s="502"/>
      <c r="Y57" s="502"/>
      <c r="Z57" s="502"/>
      <c r="AA57" s="503"/>
      <c r="AB57" s="501"/>
      <c r="AC57" s="502"/>
      <c r="AD57" s="502"/>
      <c r="AE57" s="502"/>
      <c r="AF57" s="502"/>
      <c r="AG57" s="503"/>
      <c r="AH57" s="501"/>
      <c r="AI57" s="502"/>
      <c r="AJ57" s="502"/>
      <c r="AK57" s="502"/>
      <c r="AL57" s="502"/>
      <c r="AM57" s="503"/>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01"/>
      <c r="K58" s="502"/>
      <c r="L58" s="502"/>
      <c r="M58" s="502"/>
      <c r="N58" s="502"/>
      <c r="O58" s="503"/>
      <c r="P58" s="501"/>
      <c r="Q58" s="502"/>
      <c r="R58" s="502"/>
      <c r="S58" s="502"/>
      <c r="T58" s="502"/>
      <c r="U58" s="503"/>
      <c r="V58" s="501"/>
      <c r="W58" s="502"/>
      <c r="X58" s="502"/>
      <c r="Y58" s="502"/>
      <c r="Z58" s="502"/>
      <c r="AA58" s="503"/>
      <c r="AB58" s="501"/>
      <c r="AC58" s="502"/>
      <c r="AD58" s="502"/>
      <c r="AE58" s="502"/>
      <c r="AF58" s="502"/>
      <c r="AG58" s="503"/>
      <c r="AH58" s="501"/>
      <c r="AI58" s="502"/>
      <c r="AJ58" s="502"/>
      <c r="AK58" s="502"/>
      <c r="AL58" s="502"/>
      <c r="AM58" s="503"/>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01"/>
      <c r="K59" s="502"/>
      <c r="L59" s="502"/>
      <c r="M59" s="502"/>
      <c r="N59" s="502"/>
      <c r="O59" s="503"/>
      <c r="P59" s="501"/>
      <c r="Q59" s="502"/>
      <c r="R59" s="502"/>
      <c r="S59" s="502"/>
      <c r="T59" s="502"/>
      <c r="U59" s="503"/>
      <c r="V59" s="501"/>
      <c r="W59" s="502"/>
      <c r="X59" s="502"/>
      <c r="Y59" s="502"/>
      <c r="Z59" s="502"/>
      <c r="AA59" s="503"/>
      <c r="AB59" s="501"/>
      <c r="AC59" s="502"/>
      <c r="AD59" s="502"/>
      <c r="AE59" s="502"/>
      <c r="AF59" s="502"/>
      <c r="AG59" s="503"/>
      <c r="AH59" s="501"/>
      <c r="AI59" s="502"/>
      <c r="AJ59" s="502"/>
      <c r="AK59" s="502"/>
      <c r="AL59" s="502"/>
      <c r="AM59" s="503"/>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01"/>
      <c r="K60" s="502"/>
      <c r="L60" s="502"/>
      <c r="M60" s="502"/>
      <c r="N60" s="502"/>
      <c r="O60" s="503"/>
      <c r="P60" s="501"/>
      <c r="Q60" s="502"/>
      <c r="R60" s="502"/>
      <c r="S60" s="502"/>
      <c r="T60" s="502"/>
      <c r="U60" s="503"/>
      <c r="V60" s="501"/>
      <c r="W60" s="502"/>
      <c r="X60" s="502"/>
      <c r="Y60" s="502"/>
      <c r="Z60" s="502"/>
      <c r="AA60" s="503"/>
      <c r="AB60" s="501"/>
      <c r="AC60" s="502"/>
      <c r="AD60" s="502"/>
      <c r="AE60" s="502"/>
      <c r="AF60" s="502"/>
      <c r="AG60" s="503"/>
      <c r="AH60" s="501"/>
      <c r="AI60" s="502"/>
      <c r="AJ60" s="502"/>
      <c r="AK60" s="502"/>
      <c r="AL60" s="502"/>
      <c r="AM60" s="503"/>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504"/>
      <c r="K61" s="505"/>
      <c r="L61" s="505"/>
      <c r="M61" s="505"/>
      <c r="N61" s="505"/>
      <c r="O61" s="506"/>
      <c r="P61" s="504"/>
      <c r="Q61" s="505"/>
      <c r="R61" s="505"/>
      <c r="S61" s="505"/>
      <c r="T61" s="505"/>
      <c r="U61" s="506"/>
      <c r="V61" s="504"/>
      <c r="W61" s="505"/>
      <c r="X61" s="505"/>
      <c r="Y61" s="505"/>
      <c r="Z61" s="505"/>
      <c r="AA61" s="506"/>
      <c r="AB61" s="504"/>
      <c r="AC61" s="505"/>
      <c r="AD61" s="505"/>
      <c r="AE61" s="505"/>
      <c r="AF61" s="505"/>
      <c r="AG61" s="506"/>
      <c r="AH61" s="504"/>
      <c r="AI61" s="505"/>
      <c r="AJ61" s="505"/>
      <c r="AK61" s="505"/>
      <c r="AL61" s="505"/>
      <c r="AM61" s="506"/>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03"/>
    <col min="2" max="2" width="24.28515625" style="103" customWidth="1" collapsed="1"/>
    <col min="3" max="3" width="70.28515625" style="103" customWidth="1" collapsed="1"/>
    <col min="4" max="4" width="29.7109375" style="103" customWidth="1" collapsed="1"/>
    <col min="5" max="16384" width="10.85546875" style="103"/>
  </cols>
  <sheetData>
    <row r="1" spans="1:37" ht="17.25" thickBot="1" x14ac:dyDescent="0.35">
      <c r="A1" s="6"/>
      <c r="B1" s="6"/>
      <c r="C1" s="6"/>
    </row>
    <row r="2" spans="1:37" ht="18.399999999999999" customHeight="1" thickBot="1" x14ac:dyDescent="0.35">
      <c r="A2" s="6"/>
      <c r="B2" s="546" t="s">
        <v>240</v>
      </c>
      <c r="C2" s="547"/>
      <c r="D2" s="548"/>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52"/>
      <c r="C4" s="153" t="s">
        <v>50</v>
      </c>
      <c r="D4" s="154"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55" t="s">
        <v>49</v>
      </c>
      <c r="C5" s="156" t="s">
        <v>93</v>
      </c>
      <c r="D5" s="157">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58" t="s">
        <v>51</v>
      </c>
      <c r="C6" s="159" t="s">
        <v>94</v>
      </c>
      <c r="D6" s="160">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61" t="s">
        <v>98</v>
      </c>
      <c r="C7" s="159" t="s">
        <v>95</v>
      </c>
      <c r="D7" s="160">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62" t="s">
        <v>6</v>
      </c>
      <c r="C8" s="159" t="s">
        <v>96</v>
      </c>
      <c r="D8" s="160">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63" t="s">
        <v>52</v>
      </c>
      <c r="C9" s="164" t="s">
        <v>97</v>
      </c>
      <c r="D9" s="165">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42"/>
      <c r="C10" s="142"/>
      <c r="D10" s="142"/>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42"/>
      <c r="D11" s="142"/>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42"/>
      <c r="C12" s="142"/>
      <c r="D12" s="142"/>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42"/>
      <c r="C13" s="142"/>
      <c r="D13" s="142"/>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42"/>
      <c r="C14" s="142"/>
      <c r="D14" s="142"/>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42"/>
      <c r="C15" s="142"/>
      <c r="D15" s="142"/>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42"/>
      <c r="C16" s="142"/>
      <c r="D16" s="142"/>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42"/>
      <c r="C17" s="142"/>
      <c r="D17" s="142"/>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42"/>
      <c r="C18" s="142"/>
      <c r="D18" s="142"/>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42"/>
      <c r="C19" s="142"/>
      <c r="D19" s="142"/>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election activeCell="D7" sqref="D7"/>
    </sheetView>
  </sheetViews>
  <sheetFormatPr baseColWidth="10" defaultColWidth="10.85546875" defaultRowHeight="16.5" x14ac:dyDescent="0.3"/>
  <cols>
    <col min="1" max="1" width="10.85546875" style="103"/>
    <col min="2" max="2" width="40.42578125" style="103" customWidth="1" collapsed="1"/>
    <col min="3" max="3" width="74.7109375" style="103" customWidth="1" collapsed="1"/>
    <col min="4" max="4" width="135" style="103" bestFit="1" customWidth="1" collapsed="1"/>
    <col min="5" max="5" width="144.7109375" style="103" bestFit="1" customWidth="1" collapsed="1"/>
    <col min="6" max="16384" width="10.85546875" style="103"/>
  </cols>
  <sheetData>
    <row r="1" spans="1:21" ht="17.25" thickBot="1" x14ac:dyDescent="0.35"/>
    <row r="2" spans="1:21" ht="30.75" thickBot="1" x14ac:dyDescent="0.35">
      <c r="A2" s="6"/>
      <c r="B2" s="549" t="s">
        <v>241</v>
      </c>
      <c r="C2" s="550"/>
      <c r="D2" s="550"/>
      <c r="E2" s="6"/>
      <c r="F2" s="6"/>
      <c r="G2" s="6"/>
      <c r="H2" s="6"/>
      <c r="I2" s="6"/>
      <c r="J2" s="6"/>
      <c r="K2" s="6"/>
      <c r="L2" s="6"/>
      <c r="M2" s="6"/>
      <c r="N2" s="6"/>
      <c r="O2" s="6"/>
      <c r="P2" s="6"/>
      <c r="Q2" s="6"/>
      <c r="R2" s="6"/>
      <c r="S2" s="6"/>
      <c r="T2" s="6"/>
      <c r="U2" s="6"/>
    </row>
    <row r="3" spans="1:21" ht="24.4"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66"/>
      <c r="C4" s="167" t="s">
        <v>53</v>
      </c>
      <c r="D4" s="168" t="s">
        <v>54</v>
      </c>
      <c r="E4" s="6"/>
      <c r="F4" s="6"/>
      <c r="G4" s="6"/>
      <c r="H4" s="6"/>
      <c r="I4" s="6"/>
      <c r="J4" s="6"/>
      <c r="K4" s="6"/>
      <c r="L4" s="6"/>
      <c r="M4" s="6"/>
      <c r="N4" s="6"/>
      <c r="O4" s="6"/>
      <c r="P4" s="6"/>
      <c r="Q4" s="6"/>
      <c r="R4" s="6"/>
      <c r="S4" s="6"/>
      <c r="T4" s="6"/>
      <c r="U4" s="6"/>
    </row>
    <row r="5" spans="1:21" ht="27" x14ac:dyDescent="0.3">
      <c r="A5" s="143" t="s">
        <v>75</v>
      </c>
      <c r="B5" s="169" t="s">
        <v>92</v>
      </c>
      <c r="C5" s="170" t="s">
        <v>139</v>
      </c>
      <c r="D5" s="171" t="s">
        <v>88</v>
      </c>
      <c r="E5" s="6"/>
      <c r="F5" s="6"/>
      <c r="G5" s="6"/>
      <c r="H5" s="6"/>
      <c r="I5" s="6"/>
      <c r="J5" s="6"/>
      <c r="K5" s="6"/>
      <c r="L5" s="6"/>
      <c r="M5" s="6"/>
      <c r="N5" s="6"/>
      <c r="O5" s="6"/>
      <c r="P5" s="6"/>
      <c r="Q5" s="6"/>
      <c r="R5" s="6"/>
      <c r="S5" s="6"/>
      <c r="T5" s="6"/>
      <c r="U5" s="6"/>
    </row>
    <row r="6" spans="1:21" ht="54" x14ac:dyDescent="0.3">
      <c r="A6" s="143" t="s">
        <v>76</v>
      </c>
      <c r="B6" s="172" t="s">
        <v>56</v>
      </c>
      <c r="C6" s="173" t="s">
        <v>84</v>
      </c>
      <c r="D6" s="174" t="s">
        <v>89</v>
      </c>
      <c r="E6" s="6"/>
      <c r="F6" s="6"/>
      <c r="G6" s="6"/>
      <c r="H6" s="6"/>
      <c r="I6" s="6"/>
      <c r="J6" s="6"/>
      <c r="K6" s="6"/>
      <c r="L6" s="6"/>
      <c r="M6" s="6"/>
      <c r="N6" s="6"/>
      <c r="O6" s="6"/>
      <c r="P6" s="6"/>
      <c r="Q6" s="6"/>
      <c r="R6" s="6"/>
      <c r="S6" s="6"/>
      <c r="T6" s="6"/>
      <c r="U6" s="6"/>
    </row>
    <row r="7" spans="1:21" ht="54" x14ac:dyDescent="0.3">
      <c r="A7" s="143" t="s">
        <v>73</v>
      </c>
      <c r="B7" s="175" t="s">
        <v>57</v>
      </c>
      <c r="C7" s="173" t="s">
        <v>85</v>
      </c>
      <c r="D7" s="174" t="s">
        <v>91</v>
      </c>
      <c r="E7" s="6"/>
      <c r="F7" s="6"/>
      <c r="G7" s="6"/>
      <c r="H7" s="6"/>
      <c r="I7" s="6"/>
      <c r="J7" s="6"/>
      <c r="K7" s="6"/>
      <c r="L7" s="6"/>
      <c r="M7" s="6"/>
      <c r="N7" s="6"/>
      <c r="O7" s="6"/>
      <c r="P7" s="6"/>
      <c r="Q7" s="6"/>
      <c r="R7" s="6"/>
      <c r="S7" s="6"/>
      <c r="T7" s="6"/>
      <c r="U7" s="6"/>
    </row>
    <row r="8" spans="1:21" ht="54" x14ac:dyDescent="0.3">
      <c r="A8" s="143" t="s">
        <v>7</v>
      </c>
      <c r="B8" s="176" t="s">
        <v>58</v>
      </c>
      <c r="C8" s="173" t="s">
        <v>86</v>
      </c>
      <c r="D8" s="174" t="s">
        <v>90</v>
      </c>
      <c r="E8" s="6"/>
      <c r="F8" s="6"/>
      <c r="G8" s="6"/>
      <c r="H8" s="6"/>
      <c r="I8" s="6"/>
      <c r="J8" s="6"/>
      <c r="K8" s="6"/>
      <c r="L8" s="6"/>
      <c r="M8" s="6"/>
      <c r="N8" s="6"/>
      <c r="O8" s="6"/>
      <c r="P8" s="6"/>
      <c r="Q8" s="6"/>
      <c r="R8" s="6"/>
      <c r="S8" s="6"/>
      <c r="T8" s="6"/>
      <c r="U8" s="6"/>
    </row>
    <row r="9" spans="1:21" ht="54.75" thickBot="1" x14ac:dyDescent="0.35">
      <c r="A9" s="143" t="s">
        <v>77</v>
      </c>
      <c r="B9" s="177" t="s">
        <v>59</v>
      </c>
      <c r="C9" s="178" t="s">
        <v>87</v>
      </c>
      <c r="D9" s="179" t="s">
        <v>109</v>
      </c>
      <c r="E9" s="6"/>
      <c r="F9" s="6"/>
      <c r="G9" s="6"/>
      <c r="H9" s="6"/>
      <c r="I9" s="6"/>
      <c r="J9" s="6"/>
      <c r="K9" s="6"/>
      <c r="L9" s="6"/>
      <c r="M9" s="6"/>
      <c r="N9" s="6"/>
      <c r="O9" s="6"/>
      <c r="P9" s="6"/>
      <c r="Q9" s="6"/>
      <c r="R9" s="6"/>
      <c r="S9" s="6"/>
      <c r="T9" s="6"/>
      <c r="U9" s="6"/>
    </row>
    <row r="10" spans="1:21" ht="20.25" x14ac:dyDescent="0.3">
      <c r="A10" s="143"/>
      <c r="B10" s="143"/>
      <c r="C10" s="97"/>
      <c r="D10" s="69"/>
      <c r="E10" s="6"/>
      <c r="F10" s="6"/>
      <c r="G10" s="6"/>
      <c r="H10" s="6"/>
      <c r="I10" s="6"/>
      <c r="J10" s="6"/>
      <c r="K10" s="6"/>
      <c r="L10" s="6"/>
      <c r="M10" s="6"/>
      <c r="N10" s="6"/>
      <c r="O10" s="6"/>
      <c r="P10" s="6"/>
      <c r="Q10" s="6"/>
      <c r="R10" s="6"/>
      <c r="S10" s="6"/>
      <c r="T10" s="6"/>
      <c r="U10" s="6"/>
    </row>
    <row r="11" spans="1:21" x14ac:dyDescent="0.3">
      <c r="A11" s="143"/>
      <c r="B11" s="70"/>
      <c r="C11" s="70"/>
      <c r="D11" s="70"/>
      <c r="E11" s="6"/>
      <c r="F11" s="6"/>
      <c r="G11" s="6"/>
      <c r="H11" s="6"/>
      <c r="I11" s="6"/>
      <c r="J11" s="6"/>
      <c r="K11" s="6"/>
      <c r="L11" s="6"/>
      <c r="M11" s="6"/>
      <c r="N11" s="6"/>
      <c r="O11" s="6"/>
      <c r="P11" s="6"/>
      <c r="Q11" s="6"/>
      <c r="R11" s="6"/>
      <c r="S11" s="6"/>
      <c r="T11" s="6"/>
      <c r="U11" s="6"/>
    </row>
    <row r="12" spans="1:21" x14ac:dyDescent="0.3">
      <c r="A12" s="143"/>
      <c r="B12" s="143" t="s">
        <v>82</v>
      </c>
      <c r="C12" s="143" t="s">
        <v>127</v>
      </c>
      <c r="D12" s="143" t="s">
        <v>134</v>
      </c>
      <c r="E12" s="6"/>
      <c r="F12" s="6"/>
      <c r="G12" s="6"/>
      <c r="H12" s="6"/>
      <c r="I12" s="6"/>
      <c r="J12" s="6"/>
      <c r="K12" s="6"/>
      <c r="L12" s="6"/>
      <c r="M12" s="6"/>
      <c r="N12" s="6"/>
      <c r="O12" s="6"/>
      <c r="P12" s="6"/>
      <c r="Q12" s="6"/>
      <c r="R12" s="6"/>
      <c r="S12" s="6"/>
      <c r="T12" s="6"/>
      <c r="U12" s="6"/>
    </row>
    <row r="13" spans="1:21" x14ac:dyDescent="0.3">
      <c r="A13" s="143"/>
      <c r="B13" s="143" t="s">
        <v>80</v>
      </c>
      <c r="C13" s="143" t="s">
        <v>131</v>
      </c>
      <c r="D13" s="143" t="s">
        <v>135</v>
      </c>
      <c r="E13" s="6"/>
      <c r="F13" s="6"/>
      <c r="G13" s="6"/>
      <c r="H13" s="6"/>
      <c r="I13" s="6"/>
      <c r="J13" s="6"/>
      <c r="K13" s="6"/>
      <c r="L13" s="6"/>
      <c r="M13" s="6"/>
      <c r="N13" s="6"/>
      <c r="O13" s="6"/>
      <c r="P13" s="6"/>
      <c r="Q13" s="6"/>
      <c r="R13" s="6"/>
      <c r="S13" s="6"/>
      <c r="T13" s="6"/>
      <c r="U13" s="6"/>
    </row>
    <row r="14" spans="1:21" x14ac:dyDescent="0.3">
      <c r="A14" s="143"/>
      <c r="B14" s="143"/>
      <c r="C14" s="143" t="s">
        <v>130</v>
      </c>
      <c r="D14" s="143" t="s">
        <v>136</v>
      </c>
      <c r="E14" s="6"/>
      <c r="F14" s="6"/>
      <c r="G14" s="6"/>
      <c r="H14" s="6"/>
      <c r="I14" s="6"/>
      <c r="J14" s="6"/>
      <c r="K14" s="6"/>
      <c r="L14" s="6"/>
      <c r="M14" s="6"/>
      <c r="N14" s="6"/>
      <c r="O14" s="6"/>
      <c r="P14" s="6"/>
      <c r="Q14" s="6"/>
      <c r="R14" s="6"/>
      <c r="S14" s="6"/>
      <c r="T14" s="6"/>
      <c r="U14" s="6"/>
    </row>
    <row r="15" spans="1:21" x14ac:dyDescent="0.3">
      <c r="A15" s="143"/>
      <c r="B15" s="143"/>
      <c r="C15" s="143" t="s">
        <v>132</v>
      </c>
      <c r="D15" s="143" t="s">
        <v>137</v>
      </c>
      <c r="E15" s="6"/>
      <c r="F15" s="6"/>
      <c r="G15" s="6"/>
      <c r="H15" s="6"/>
      <c r="I15" s="6"/>
      <c r="J15" s="6"/>
      <c r="K15" s="6"/>
      <c r="L15" s="6"/>
      <c r="M15" s="6"/>
      <c r="N15" s="6"/>
      <c r="O15" s="6"/>
      <c r="P15" s="6"/>
      <c r="Q15" s="6"/>
      <c r="R15" s="6"/>
      <c r="S15" s="6"/>
      <c r="T15" s="6"/>
      <c r="U15" s="6"/>
    </row>
    <row r="16" spans="1:21" x14ac:dyDescent="0.3">
      <c r="A16" s="143"/>
      <c r="B16" s="143"/>
      <c r="C16" s="143" t="s">
        <v>133</v>
      </c>
      <c r="D16" s="143" t="s">
        <v>138</v>
      </c>
      <c r="E16" s="6"/>
      <c r="F16" s="6"/>
      <c r="G16" s="6"/>
      <c r="H16" s="6"/>
      <c r="I16" s="6"/>
      <c r="J16" s="6"/>
      <c r="K16" s="6"/>
      <c r="L16" s="6"/>
      <c r="M16" s="6"/>
      <c r="N16" s="6"/>
      <c r="O16" s="6"/>
      <c r="P16" s="6"/>
      <c r="Q16" s="6"/>
      <c r="R16" s="6"/>
      <c r="S16" s="6"/>
      <c r="T16" s="6"/>
      <c r="U16" s="6"/>
    </row>
    <row r="17" spans="1:15" x14ac:dyDescent="0.3">
      <c r="A17" s="143"/>
      <c r="B17" s="143"/>
      <c r="C17" s="6"/>
      <c r="D17" s="143"/>
      <c r="E17" s="6"/>
      <c r="F17" s="6"/>
      <c r="G17" s="6"/>
      <c r="H17" s="6"/>
      <c r="I17" s="6"/>
      <c r="J17" s="6"/>
      <c r="K17" s="6"/>
      <c r="L17" s="6"/>
      <c r="M17" s="6"/>
      <c r="N17" s="6"/>
      <c r="O17" s="6"/>
    </row>
    <row r="18" spans="1:15" x14ac:dyDescent="0.3">
      <c r="A18" s="143"/>
      <c r="B18" s="143"/>
      <c r="C18" s="6"/>
      <c r="D18" s="143"/>
      <c r="E18" s="6"/>
      <c r="F18" s="6"/>
      <c r="G18" s="6"/>
      <c r="H18" s="6"/>
      <c r="I18" s="6"/>
      <c r="J18" s="6"/>
      <c r="K18" s="6"/>
      <c r="L18" s="6"/>
      <c r="M18" s="6"/>
      <c r="N18" s="6"/>
      <c r="O18" s="6"/>
    </row>
    <row r="19" spans="1:15" x14ac:dyDescent="0.3">
      <c r="A19" s="143"/>
      <c r="B19" s="142"/>
      <c r="C19" s="6"/>
      <c r="D19" s="142"/>
      <c r="E19" s="6"/>
      <c r="F19" s="6"/>
      <c r="G19" s="6"/>
      <c r="H19" s="6"/>
      <c r="I19" s="6"/>
      <c r="J19" s="6"/>
      <c r="K19" s="6"/>
      <c r="L19" s="6"/>
      <c r="M19" s="6"/>
      <c r="N19" s="6"/>
      <c r="O19" s="6"/>
    </row>
    <row r="20" spans="1:15" x14ac:dyDescent="0.3">
      <c r="A20" s="143"/>
      <c r="B20" s="142"/>
      <c r="C20" s="6"/>
      <c r="D20" s="142"/>
      <c r="E20" s="6"/>
      <c r="F20" s="6"/>
      <c r="G20" s="6"/>
      <c r="H20" s="6"/>
      <c r="I20" s="6"/>
      <c r="J20" s="6"/>
      <c r="K20" s="6"/>
      <c r="L20" s="6"/>
      <c r="M20" s="6"/>
      <c r="N20" s="6"/>
      <c r="O20" s="6"/>
    </row>
    <row r="21" spans="1:15" x14ac:dyDescent="0.3">
      <c r="A21" s="143"/>
      <c r="B21" s="142"/>
      <c r="C21" s="6"/>
      <c r="D21" s="142"/>
      <c r="E21" s="6"/>
      <c r="F21" s="6"/>
      <c r="G21" s="6"/>
      <c r="H21" s="6"/>
      <c r="I21" s="6"/>
      <c r="J21" s="6"/>
      <c r="K21" s="6"/>
      <c r="L21" s="6"/>
      <c r="M21" s="6"/>
      <c r="N21" s="6"/>
      <c r="O21" s="6"/>
    </row>
    <row r="22" spans="1:15" x14ac:dyDescent="0.3">
      <c r="A22" s="143"/>
      <c r="B22" s="142"/>
      <c r="C22" s="6"/>
      <c r="D22" s="142"/>
      <c r="E22" s="6"/>
      <c r="F22" s="6"/>
      <c r="G22" s="6"/>
      <c r="H22" s="6"/>
      <c r="I22" s="6"/>
      <c r="J22" s="6"/>
      <c r="K22" s="6"/>
      <c r="L22" s="6"/>
      <c r="M22" s="6"/>
      <c r="N22" s="6"/>
      <c r="O22" s="6"/>
    </row>
    <row r="23" spans="1:15" ht="20.25" x14ac:dyDescent="0.3">
      <c r="A23" s="143"/>
      <c r="B23" s="143"/>
      <c r="C23" s="97"/>
      <c r="D23" s="69"/>
      <c r="E23" s="6"/>
      <c r="F23" s="6"/>
      <c r="G23" s="6"/>
      <c r="H23" s="6"/>
      <c r="I23" s="6"/>
      <c r="J23" s="6"/>
      <c r="K23" s="6"/>
      <c r="L23" s="6"/>
      <c r="M23" s="6"/>
      <c r="N23" s="6"/>
      <c r="O23" s="6"/>
    </row>
    <row r="24" spans="1:15" ht="20.25" x14ac:dyDescent="0.3">
      <c r="A24" s="143"/>
      <c r="B24" s="143"/>
      <c r="C24" s="97"/>
      <c r="D24" s="69"/>
      <c r="E24" s="6"/>
      <c r="F24" s="6"/>
      <c r="G24" s="6"/>
      <c r="H24" s="6"/>
      <c r="I24" s="6"/>
      <c r="J24" s="6"/>
      <c r="K24" s="6"/>
      <c r="L24" s="6"/>
      <c r="M24" s="6"/>
      <c r="N24" s="6"/>
      <c r="O24" s="6"/>
    </row>
    <row r="25" spans="1:15" ht="20.25" x14ac:dyDescent="0.3">
      <c r="A25" s="143"/>
      <c r="B25" s="143"/>
      <c r="C25" s="97"/>
      <c r="D25" s="69"/>
      <c r="E25" s="6"/>
      <c r="F25" s="6"/>
      <c r="G25" s="6"/>
      <c r="H25" s="6"/>
      <c r="I25" s="6"/>
      <c r="J25" s="6"/>
      <c r="K25" s="6"/>
      <c r="L25" s="6"/>
      <c r="M25" s="6"/>
      <c r="N25" s="6"/>
      <c r="O25" s="6"/>
    </row>
    <row r="26" spans="1:15" ht="20.25" x14ac:dyDescent="0.3">
      <c r="A26" s="143"/>
      <c r="B26" s="143"/>
      <c r="C26" s="97"/>
      <c r="D26" s="69"/>
      <c r="E26" s="6"/>
      <c r="F26" s="6"/>
      <c r="G26" s="6"/>
      <c r="H26" s="6"/>
      <c r="I26" s="6"/>
      <c r="J26" s="6"/>
      <c r="K26" s="6"/>
      <c r="L26" s="6"/>
      <c r="M26" s="6"/>
      <c r="N26" s="6"/>
      <c r="O26" s="6"/>
    </row>
    <row r="27" spans="1:15" ht="20.25" x14ac:dyDescent="0.3">
      <c r="A27" s="143"/>
      <c r="B27" s="143"/>
      <c r="C27" s="97"/>
      <c r="D27" s="69"/>
      <c r="E27" s="6"/>
      <c r="F27" s="6"/>
      <c r="G27" s="6"/>
      <c r="H27" s="6"/>
      <c r="I27" s="6"/>
      <c r="J27" s="6"/>
      <c r="K27" s="6"/>
      <c r="L27" s="6"/>
      <c r="M27" s="6"/>
      <c r="N27" s="6"/>
      <c r="O27" s="6"/>
    </row>
    <row r="28" spans="1:15" ht="20.25" x14ac:dyDescent="0.3">
      <c r="A28" s="143"/>
      <c r="B28" s="143"/>
      <c r="C28" s="97"/>
      <c r="D28" s="69"/>
      <c r="E28" s="6"/>
      <c r="F28" s="6"/>
      <c r="G28" s="6"/>
      <c r="H28" s="6"/>
      <c r="I28" s="6"/>
      <c r="J28" s="6"/>
      <c r="K28" s="6"/>
      <c r="L28" s="6"/>
      <c r="M28" s="6"/>
      <c r="N28" s="6"/>
      <c r="O28" s="6"/>
    </row>
    <row r="29" spans="1:15" ht="20.25" x14ac:dyDescent="0.3">
      <c r="A29" s="143"/>
      <c r="B29" s="143"/>
      <c r="C29" s="97"/>
      <c r="D29" s="69"/>
      <c r="E29" s="6"/>
      <c r="F29" s="6"/>
      <c r="G29" s="6"/>
      <c r="H29" s="6"/>
      <c r="I29" s="6"/>
      <c r="J29" s="6"/>
      <c r="K29" s="6"/>
      <c r="L29" s="6"/>
      <c r="M29" s="6"/>
      <c r="N29" s="6"/>
      <c r="O29" s="6"/>
    </row>
    <row r="30" spans="1:15" ht="20.25" x14ac:dyDescent="0.3">
      <c r="A30" s="143"/>
      <c r="B30" s="143"/>
      <c r="C30" s="97"/>
      <c r="D30" s="69"/>
      <c r="E30" s="6"/>
      <c r="F30" s="6"/>
      <c r="G30" s="6"/>
      <c r="H30" s="6"/>
      <c r="I30" s="6"/>
      <c r="J30" s="6"/>
      <c r="K30" s="6"/>
      <c r="L30" s="6"/>
      <c r="M30" s="6"/>
      <c r="N30" s="6"/>
      <c r="O30" s="6"/>
    </row>
    <row r="31" spans="1:15" ht="20.25" x14ac:dyDescent="0.3">
      <c r="A31" s="143"/>
      <c r="B31" s="143"/>
      <c r="C31" s="97"/>
      <c r="D31" s="69"/>
      <c r="E31" s="6"/>
      <c r="F31" s="6"/>
      <c r="G31" s="6"/>
      <c r="H31" s="6"/>
      <c r="I31" s="6"/>
      <c r="J31" s="6"/>
      <c r="K31" s="6"/>
      <c r="L31" s="6"/>
      <c r="M31" s="6"/>
      <c r="N31" s="6"/>
      <c r="O31" s="6"/>
    </row>
    <row r="32" spans="1:15" ht="20.25" x14ac:dyDescent="0.3">
      <c r="A32" s="143"/>
      <c r="B32" s="143"/>
      <c r="C32" s="97"/>
      <c r="D32" s="69"/>
      <c r="E32" s="6"/>
      <c r="F32" s="6"/>
      <c r="G32" s="6"/>
      <c r="H32" s="6"/>
      <c r="I32" s="6"/>
      <c r="J32" s="6"/>
      <c r="K32" s="6"/>
      <c r="L32" s="6"/>
      <c r="M32" s="6"/>
      <c r="N32" s="6"/>
      <c r="O32" s="6"/>
    </row>
    <row r="33" spans="1:15" ht="20.25" x14ac:dyDescent="0.3">
      <c r="A33" s="143"/>
      <c r="B33" s="143"/>
      <c r="C33" s="97"/>
      <c r="D33" s="69"/>
      <c r="E33" s="6"/>
      <c r="F33" s="6"/>
      <c r="G33" s="6"/>
      <c r="H33" s="6"/>
      <c r="I33" s="6"/>
      <c r="J33" s="6"/>
      <c r="K33" s="6"/>
      <c r="L33" s="6"/>
      <c r="M33" s="6"/>
      <c r="N33" s="6"/>
      <c r="O33" s="6"/>
    </row>
    <row r="34" spans="1:15" ht="20.25" x14ac:dyDescent="0.3">
      <c r="A34" s="143"/>
      <c r="B34" s="143"/>
      <c r="C34" s="97"/>
      <c r="D34" s="69"/>
      <c r="E34" s="6"/>
      <c r="F34" s="6"/>
      <c r="G34" s="6"/>
      <c r="H34" s="6"/>
      <c r="I34" s="6"/>
      <c r="J34" s="6"/>
      <c r="K34" s="6"/>
      <c r="L34" s="6"/>
      <c r="M34" s="6"/>
      <c r="N34" s="6"/>
      <c r="O34" s="6"/>
    </row>
    <row r="35" spans="1:15" ht="20.25" x14ac:dyDescent="0.3">
      <c r="A35" s="143"/>
      <c r="B35" s="143"/>
      <c r="C35" s="97"/>
      <c r="D35" s="69"/>
      <c r="E35" s="6"/>
      <c r="F35" s="6"/>
      <c r="G35" s="6"/>
      <c r="H35" s="6"/>
      <c r="I35" s="6"/>
      <c r="J35" s="6"/>
      <c r="K35" s="6"/>
      <c r="L35" s="6"/>
      <c r="M35" s="6"/>
      <c r="N35" s="6"/>
      <c r="O35" s="6"/>
    </row>
    <row r="36" spans="1:15" ht="20.25" x14ac:dyDescent="0.3">
      <c r="A36" s="143"/>
      <c r="B36" s="143"/>
      <c r="C36" s="97"/>
      <c r="D36" s="69"/>
      <c r="E36" s="6"/>
      <c r="F36" s="6"/>
      <c r="G36" s="6"/>
      <c r="H36" s="6"/>
      <c r="I36" s="6"/>
      <c r="J36" s="6"/>
      <c r="K36" s="6"/>
      <c r="L36" s="6"/>
      <c r="M36" s="6"/>
      <c r="N36" s="6"/>
      <c r="O36" s="6"/>
    </row>
    <row r="37" spans="1:15" ht="20.25" x14ac:dyDescent="0.3">
      <c r="A37" s="143"/>
      <c r="B37" s="143"/>
      <c r="C37" s="97"/>
      <c r="D37" s="69"/>
      <c r="E37" s="6"/>
      <c r="F37" s="6"/>
      <c r="G37" s="6"/>
      <c r="H37" s="6"/>
      <c r="I37" s="6"/>
      <c r="J37" s="6"/>
      <c r="K37" s="6"/>
      <c r="L37" s="6"/>
      <c r="M37" s="6"/>
      <c r="N37" s="6"/>
      <c r="O37" s="6"/>
    </row>
    <row r="38" spans="1:15" ht="20.25" x14ac:dyDescent="0.3">
      <c r="A38" s="143"/>
      <c r="B38" s="143"/>
      <c r="C38" s="97"/>
      <c r="D38" s="69"/>
      <c r="E38" s="6"/>
      <c r="F38" s="6"/>
      <c r="G38" s="6"/>
      <c r="H38" s="6"/>
      <c r="I38" s="6"/>
      <c r="J38" s="6"/>
      <c r="K38" s="6"/>
      <c r="L38" s="6"/>
      <c r="M38" s="6"/>
      <c r="N38" s="6"/>
      <c r="O38" s="6"/>
    </row>
    <row r="39" spans="1:15" ht="20.25" x14ac:dyDescent="0.3">
      <c r="A39" s="143"/>
      <c r="B39" s="143"/>
      <c r="C39" s="97"/>
      <c r="D39" s="69"/>
      <c r="E39" s="6"/>
      <c r="F39" s="6"/>
      <c r="G39" s="6"/>
      <c r="H39" s="6"/>
      <c r="I39" s="6"/>
      <c r="J39" s="6"/>
      <c r="K39" s="6"/>
      <c r="L39" s="6"/>
      <c r="M39" s="6"/>
      <c r="N39" s="6"/>
      <c r="O39" s="6"/>
    </row>
    <row r="40" spans="1:15" ht="20.25" x14ac:dyDescent="0.3">
      <c r="A40" s="143"/>
      <c r="B40" s="143"/>
      <c r="C40" s="97"/>
      <c r="D40" s="69"/>
      <c r="E40" s="6"/>
      <c r="F40" s="6"/>
      <c r="G40" s="6"/>
      <c r="H40" s="6"/>
      <c r="I40" s="6"/>
      <c r="J40" s="6"/>
      <c r="K40" s="6"/>
      <c r="L40" s="6"/>
      <c r="M40" s="6"/>
      <c r="N40" s="6"/>
      <c r="O40" s="6"/>
    </row>
    <row r="41" spans="1:15" ht="20.25" x14ac:dyDescent="0.3">
      <c r="A41" s="143"/>
      <c r="B41" s="143"/>
      <c r="C41" s="97"/>
      <c r="D41" s="69"/>
      <c r="E41" s="6"/>
      <c r="F41" s="6"/>
      <c r="G41" s="6"/>
      <c r="H41" s="6"/>
      <c r="I41" s="6"/>
      <c r="J41" s="6"/>
      <c r="K41" s="6"/>
      <c r="L41" s="6"/>
      <c r="M41" s="6"/>
      <c r="N41" s="6"/>
      <c r="O41" s="6"/>
    </row>
    <row r="42" spans="1:15" ht="20.25" x14ac:dyDescent="0.3">
      <c r="A42" s="143"/>
      <c r="B42" s="143"/>
      <c r="C42" s="97"/>
      <c r="D42" s="69"/>
      <c r="E42" s="6"/>
      <c r="F42" s="6"/>
      <c r="G42" s="6"/>
      <c r="H42" s="6"/>
      <c r="I42" s="6"/>
      <c r="J42" s="6"/>
      <c r="K42" s="6"/>
      <c r="L42" s="6"/>
      <c r="M42" s="6"/>
      <c r="N42" s="6"/>
      <c r="O42" s="6"/>
    </row>
    <row r="43" spans="1:15" ht="20.25" x14ac:dyDescent="0.3">
      <c r="A43" s="143"/>
      <c r="B43" s="143"/>
      <c r="C43" s="97"/>
      <c r="D43" s="69"/>
      <c r="E43" s="6"/>
      <c r="F43" s="6"/>
      <c r="G43" s="6"/>
      <c r="H43" s="6"/>
      <c r="I43" s="6"/>
      <c r="J43" s="6"/>
      <c r="K43" s="6"/>
      <c r="L43" s="6"/>
      <c r="M43" s="6"/>
      <c r="N43" s="6"/>
      <c r="O43" s="6"/>
    </row>
    <row r="44" spans="1:15" ht="20.25" x14ac:dyDescent="0.3">
      <c r="A44" s="143"/>
      <c r="B44" s="143"/>
      <c r="C44" s="97"/>
      <c r="D44" s="69"/>
      <c r="E44" s="6"/>
      <c r="F44" s="6"/>
      <c r="G44" s="6"/>
      <c r="H44" s="6"/>
      <c r="I44" s="6"/>
      <c r="J44" s="6"/>
      <c r="K44" s="6"/>
      <c r="L44" s="6"/>
      <c r="M44" s="6"/>
      <c r="N44" s="6"/>
      <c r="O44" s="6"/>
    </row>
    <row r="45" spans="1:15" ht="20.25" x14ac:dyDescent="0.3">
      <c r="A45" s="143"/>
      <c r="B45" s="143"/>
      <c r="C45" s="97"/>
      <c r="D45" s="69"/>
      <c r="E45" s="6"/>
      <c r="F45" s="6"/>
      <c r="G45" s="6"/>
      <c r="H45" s="6"/>
      <c r="I45" s="6"/>
      <c r="J45" s="6"/>
      <c r="K45" s="6"/>
      <c r="L45" s="6"/>
      <c r="M45" s="6"/>
      <c r="N45" s="6"/>
      <c r="O45" s="6"/>
    </row>
    <row r="46" spans="1:15" ht="20.25" x14ac:dyDescent="0.3">
      <c r="A46" s="143"/>
      <c r="B46" s="143"/>
      <c r="C46" s="97"/>
      <c r="D46" s="69"/>
      <c r="E46" s="6"/>
      <c r="F46" s="6"/>
      <c r="G46" s="6"/>
      <c r="H46" s="6"/>
      <c r="I46" s="6"/>
      <c r="J46" s="6"/>
      <c r="K46" s="6"/>
      <c r="L46" s="6"/>
      <c r="M46" s="6"/>
      <c r="N46" s="6"/>
      <c r="O46" s="6"/>
    </row>
    <row r="47" spans="1:15" ht="20.25" x14ac:dyDescent="0.3">
      <c r="A47" s="143"/>
      <c r="B47" s="143"/>
      <c r="C47" s="97"/>
      <c r="D47" s="69"/>
      <c r="E47" s="6"/>
      <c r="F47" s="6"/>
      <c r="G47" s="6"/>
      <c r="H47" s="6"/>
      <c r="I47" s="6"/>
      <c r="J47" s="6"/>
      <c r="K47" s="6"/>
      <c r="L47" s="6"/>
      <c r="M47" s="6"/>
      <c r="N47" s="6"/>
      <c r="O47" s="6"/>
    </row>
    <row r="48" spans="1:15" ht="20.25" x14ac:dyDescent="0.3">
      <c r="A48" s="143"/>
      <c r="B48" s="143"/>
      <c r="C48" s="97"/>
      <c r="D48" s="69"/>
      <c r="E48" s="6"/>
      <c r="F48" s="6"/>
      <c r="G48" s="6"/>
      <c r="H48" s="6"/>
      <c r="I48" s="6"/>
      <c r="J48" s="6"/>
      <c r="K48" s="6"/>
      <c r="L48" s="6"/>
      <c r="M48" s="6"/>
      <c r="N48" s="6"/>
      <c r="O48" s="6"/>
    </row>
    <row r="49" spans="1:15" ht="20.25" x14ac:dyDescent="0.3">
      <c r="A49" s="143"/>
      <c r="B49" s="143"/>
      <c r="C49" s="97"/>
      <c r="D49" s="69"/>
      <c r="E49" s="6"/>
      <c r="F49" s="6"/>
      <c r="G49" s="6"/>
      <c r="H49" s="6"/>
      <c r="I49" s="6"/>
      <c r="J49" s="6"/>
      <c r="K49" s="6"/>
      <c r="L49" s="6"/>
      <c r="M49" s="6"/>
      <c r="N49" s="6"/>
      <c r="O49" s="6"/>
    </row>
    <row r="50" spans="1:15" ht="20.25" x14ac:dyDescent="0.3">
      <c r="A50" s="143"/>
      <c r="B50" s="143"/>
      <c r="C50" s="97"/>
      <c r="D50" s="69"/>
      <c r="E50" s="6"/>
      <c r="F50" s="6"/>
      <c r="G50" s="6"/>
      <c r="H50" s="6"/>
      <c r="I50" s="6"/>
      <c r="J50" s="6"/>
      <c r="K50" s="6"/>
      <c r="L50" s="6"/>
      <c r="M50" s="6"/>
      <c r="N50" s="6"/>
      <c r="O50" s="6"/>
    </row>
    <row r="51" spans="1:15" ht="20.25" x14ac:dyDescent="0.3">
      <c r="A51" s="143"/>
      <c r="B51" s="143"/>
      <c r="C51" s="97"/>
      <c r="D51" s="69"/>
      <c r="E51" s="6"/>
      <c r="F51" s="6"/>
      <c r="G51" s="6"/>
      <c r="H51" s="6"/>
      <c r="I51" s="6"/>
      <c r="J51" s="6"/>
      <c r="K51" s="6"/>
      <c r="L51" s="6"/>
      <c r="M51" s="6"/>
      <c r="N51" s="6"/>
      <c r="O51" s="6"/>
    </row>
    <row r="52" spans="1:15" ht="20.25" x14ac:dyDescent="0.3">
      <c r="A52" s="143"/>
      <c r="B52" s="143"/>
      <c r="C52" s="97"/>
      <c r="D52" s="69"/>
      <c r="E52" s="6"/>
      <c r="F52" s="6"/>
      <c r="G52" s="6"/>
      <c r="H52" s="6"/>
      <c r="I52" s="6"/>
      <c r="J52" s="6"/>
      <c r="K52" s="6"/>
      <c r="L52" s="6"/>
      <c r="M52" s="6"/>
      <c r="N52" s="6"/>
      <c r="O52" s="6"/>
    </row>
    <row r="53" spans="1:15" ht="20.25" x14ac:dyDescent="0.3">
      <c r="A53" s="143"/>
      <c r="B53" s="144"/>
      <c r="C53" s="98"/>
      <c r="D53" s="16"/>
    </row>
    <row r="54" spans="1:15" ht="20.25" x14ac:dyDescent="0.3">
      <c r="A54" s="143"/>
      <c r="B54" s="144"/>
      <c r="C54" s="98"/>
      <c r="D54" s="16"/>
    </row>
    <row r="55" spans="1:15" ht="20.25" x14ac:dyDescent="0.3">
      <c r="A55" s="143"/>
      <c r="B55" s="144"/>
      <c r="C55" s="98"/>
      <c r="D55" s="16"/>
    </row>
    <row r="56" spans="1:15" ht="20.25" x14ac:dyDescent="0.3">
      <c r="A56" s="143"/>
      <c r="B56" s="144"/>
      <c r="C56" s="98"/>
      <c r="D56" s="16"/>
    </row>
    <row r="57" spans="1:15" ht="20.25" x14ac:dyDescent="0.3">
      <c r="A57" s="143"/>
      <c r="B57" s="144"/>
      <c r="C57" s="98"/>
      <c r="D57" s="16"/>
    </row>
    <row r="58" spans="1:15" ht="20.25" x14ac:dyDescent="0.3">
      <c r="A58" s="143"/>
      <c r="B58" s="144"/>
      <c r="C58" s="98"/>
      <c r="D58" s="16"/>
    </row>
    <row r="59" spans="1:15" ht="20.25" x14ac:dyDescent="0.3">
      <c r="A59" s="143"/>
      <c r="B59" s="144"/>
      <c r="C59" s="98"/>
      <c r="D59" s="16"/>
    </row>
    <row r="60" spans="1:15" ht="20.25" x14ac:dyDescent="0.3">
      <c r="A60" s="143"/>
      <c r="B60" s="144"/>
      <c r="C60" s="98"/>
      <c r="D60" s="16"/>
    </row>
    <row r="61" spans="1:15" ht="20.25" x14ac:dyDescent="0.3">
      <c r="A61" s="143"/>
      <c r="B61" s="144"/>
      <c r="C61" s="98"/>
      <c r="D61" s="16"/>
    </row>
    <row r="62" spans="1:15" ht="20.25" x14ac:dyDescent="0.3">
      <c r="A62" s="143"/>
      <c r="B62" s="144"/>
      <c r="C62" s="98"/>
      <c r="D62" s="16"/>
    </row>
    <row r="63" spans="1:15" ht="20.25" x14ac:dyDescent="0.3">
      <c r="A63" s="143"/>
      <c r="B63" s="144"/>
      <c r="C63" s="98"/>
      <c r="D63" s="16"/>
    </row>
    <row r="64" spans="1:15" ht="20.25" x14ac:dyDescent="0.3">
      <c r="A64" s="143"/>
      <c r="B64" s="144"/>
      <c r="C64" s="98"/>
      <c r="D64" s="16"/>
    </row>
    <row r="65" spans="1:4" ht="20.25" x14ac:dyDescent="0.3">
      <c r="A65" s="143"/>
      <c r="B65" s="144"/>
      <c r="C65" s="98"/>
      <c r="D65" s="16"/>
    </row>
    <row r="66" spans="1:4" ht="20.25" x14ac:dyDescent="0.3">
      <c r="A66" s="143"/>
      <c r="B66" s="144"/>
      <c r="C66" s="98"/>
      <c r="D66" s="16"/>
    </row>
    <row r="67" spans="1:4" ht="20.25" x14ac:dyDescent="0.3">
      <c r="A67" s="143"/>
      <c r="B67" s="144"/>
      <c r="C67" s="98"/>
      <c r="D67" s="16"/>
    </row>
    <row r="68" spans="1:4" ht="20.25" x14ac:dyDescent="0.3">
      <c r="A68" s="143"/>
      <c r="B68" s="144"/>
      <c r="C68" s="98"/>
      <c r="D68" s="16"/>
    </row>
    <row r="69" spans="1:4" ht="20.25" x14ac:dyDescent="0.3">
      <c r="A69" s="143"/>
      <c r="B69" s="144"/>
      <c r="C69" s="98"/>
      <c r="D69" s="16"/>
    </row>
    <row r="70" spans="1:4" ht="20.25" x14ac:dyDescent="0.3">
      <c r="A70" s="143"/>
      <c r="B70" s="144"/>
      <c r="C70" s="98"/>
      <c r="D70" s="16"/>
    </row>
    <row r="71" spans="1:4" ht="20.25" x14ac:dyDescent="0.3">
      <c r="A71" s="143"/>
      <c r="B71" s="144"/>
      <c r="C71" s="98"/>
      <c r="D71" s="16"/>
    </row>
    <row r="72" spans="1:4" ht="20.25" x14ac:dyDescent="0.3">
      <c r="A72" s="143"/>
      <c r="B72" s="144"/>
      <c r="C72" s="98"/>
      <c r="D72" s="16"/>
    </row>
    <row r="73" spans="1:4" ht="20.25" x14ac:dyDescent="0.3">
      <c r="A73" s="143"/>
      <c r="B73" s="144"/>
      <c r="C73" s="98"/>
      <c r="D73" s="16"/>
    </row>
    <row r="74" spans="1:4" ht="20.25" x14ac:dyDescent="0.3">
      <c r="A74" s="143"/>
      <c r="B74" s="144"/>
      <c r="C74" s="98"/>
      <c r="D74" s="16"/>
    </row>
    <row r="75" spans="1:4" ht="20.25" x14ac:dyDescent="0.3">
      <c r="A75" s="143"/>
      <c r="B75" s="144"/>
      <c r="C75" s="98"/>
      <c r="D75" s="16"/>
    </row>
    <row r="76" spans="1:4" ht="20.25" x14ac:dyDescent="0.3">
      <c r="A76" s="143"/>
      <c r="B76" s="144"/>
      <c r="C76" s="98"/>
      <c r="D76" s="16"/>
    </row>
    <row r="77" spans="1:4" ht="20.25" x14ac:dyDescent="0.3">
      <c r="A77" s="143"/>
      <c r="B77" s="144"/>
      <c r="C77" s="98"/>
      <c r="D77" s="16"/>
    </row>
    <row r="78" spans="1:4" ht="20.25" x14ac:dyDescent="0.3">
      <c r="A78" s="143"/>
      <c r="B78" s="144"/>
      <c r="C78" s="98"/>
      <c r="D78" s="16"/>
    </row>
    <row r="79" spans="1:4" ht="20.25" x14ac:dyDescent="0.3">
      <c r="A79" s="143"/>
      <c r="B79" s="144"/>
      <c r="C79" s="98"/>
      <c r="D79" s="16"/>
    </row>
    <row r="80" spans="1:4" ht="20.25" x14ac:dyDescent="0.3">
      <c r="A80" s="143"/>
      <c r="B80" s="144"/>
      <c r="C80" s="98"/>
      <c r="D80" s="16"/>
    </row>
    <row r="81" spans="1:4" ht="20.25" x14ac:dyDescent="0.3">
      <c r="A81" s="143"/>
      <c r="B81" s="144"/>
      <c r="C81" s="98"/>
      <c r="D81" s="16"/>
    </row>
    <row r="82" spans="1:4" ht="20.25" x14ac:dyDescent="0.3">
      <c r="A82" s="143"/>
      <c r="B82" s="144"/>
      <c r="C82" s="98"/>
      <c r="D82" s="16"/>
    </row>
    <row r="83" spans="1:4" ht="20.25" x14ac:dyDescent="0.3">
      <c r="A83" s="143"/>
      <c r="B83" s="144"/>
      <c r="C83" s="98"/>
      <c r="D83" s="16"/>
    </row>
    <row r="84" spans="1:4" ht="20.25" x14ac:dyDescent="0.3">
      <c r="A84" s="143"/>
      <c r="B84" s="144"/>
      <c r="C84" s="98"/>
      <c r="D84" s="16"/>
    </row>
    <row r="85" spans="1:4" ht="20.25" x14ac:dyDescent="0.3">
      <c r="A85" s="143"/>
      <c r="B85" s="144"/>
      <c r="C85" s="98"/>
      <c r="D85" s="16"/>
    </row>
    <row r="86" spans="1:4" ht="20.25" x14ac:dyDescent="0.3">
      <c r="A86" s="143"/>
      <c r="B86" s="144"/>
      <c r="C86" s="98"/>
      <c r="D86" s="16"/>
    </row>
    <row r="87" spans="1:4" ht="20.25" x14ac:dyDescent="0.3">
      <c r="A87" s="143"/>
      <c r="B87" s="144"/>
      <c r="C87" s="98"/>
      <c r="D87" s="16"/>
    </row>
    <row r="88" spans="1:4" ht="20.25" x14ac:dyDescent="0.3">
      <c r="A88" s="143"/>
      <c r="B88" s="144"/>
      <c r="C88" s="98"/>
      <c r="D88" s="16"/>
    </row>
    <row r="89" spans="1:4" ht="20.25" x14ac:dyDescent="0.3">
      <c r="A89" s="143"/>
      <c r="B89" s="144"/>
      <c r="C89" s="98"/>
      <c r="D89" s="16"/>
    </row>
    <row r="90" spans="1:4" ht="20.25" x14ac:dyDescent="0.3">
      <c r="A90" s="143"/>
      <c r="B90" s="144"/>
      <c r="C90" s="98"/>
      <c r="D90" s="16"/>
    </row>
    <row r="91" spans="1:4" ht="20.25" x14ac:dyDescent="0.3">
      <c r="A91" s="143"/>
      <c r="B91" s="144"/>
      <c r="C91" s="98"/>
      <c r="D91" s="16"/>
    </row>
    <row r="92" spans="1:4" ht="20.25" x14ac:dyDescent="0.3">
      <c r="A92" s="143"/>
      <c r="B92" s="144"/>
      <c r="C92" s="98"/>
      <c r="D92" s="16"/>
    </row>
    <row r="93" spans="1:4" ht="20.25" x14ac:dyDescent="0.3">
      <c r="A93" s="143"/>
      <c r="B93" s="144"/>
      <c r="C93" s="98"/>
      <c r="D93" s="16"/>
    </row>
    <row r="94" spans="1:4" ht="20.25" x14ac:dyDescent="0.3">
      <c r="A94" s="143"/>
      <c r="B94" s="144"/>
      <c r="C94" s="98"/>
      <c r="D94" s="16"/>
    </row>
    <row r="95" spans="1:4" ht="20.25" x14ac:dyDescent="0.3">
      <c r="A95" s="143"/>
      <c r="B95" s="144"/>
      <c r="C95" s="98"/>
      <c r="D95" s="16"/>
    </row>
    <row r="96" spans="1:4" ht="20.25" x14ac:dyDescent="0.3">
      <c r="A96" s="143"/>
      <c r="B96" s="144"/>
      <c r="C96" s="98"/>
      <c r="D96" s="16"/>
    </row>
    <row r="97" spans="1:4" ht="20.25" x14ac:dyDescent="0.3">
      <c r="A97" s="143"/>
      <c r="B97" s="144"/>
      <c r="C97" s="98"/>
      <c r="D97" s="16"/>
    </row>
    <row r="98" spans="1:4" ht="20.25" x14ac:dyDescent="0.3">
      <c r="A98" s="143"/>
      <c r="B98" s="144"/>
      <c r="C98" s="98"/>
      <c r="D98" s="16"/>
    </row>
    <row r="99" spans="1:4" ht="20.25" x14ac:dyDescent="0.3">
      <c r="A99" s="143"/>
      <c r="B99" s="144"/>
      <c r="C99" s="98"/>
      <c r="D99" s="16"/>
    </row>
    <row r="100" spans="1:4" ht="20.25" x14ac:dyDescent="0.3">
      <c r="A100" s="143"/>
      <c r="B100" s="144"/>
      <c r="C100" s="98"/>
      <c r="D100" s="16"/>
    </row>
    <row r="101" spans="1:4" ht="20.25" x14ac:dyDescent="0.3">
      <c r="A101" s="143"/>
      <c r="B101" s="144"/>
      <c r="C101" s="98"/>
      <c r="D101" s="16"/>
    </row>
    <row r="102" spans="1:4" ht="20.25" x14ac:dyDescent="0.3">
      <c r="A102" s="143"/>
      <c r="B102" s="144"/>
      <c r="C102" s="98"/>
      <c r="D102" s="16"/>
    </row>
    <row r="103" spans="1:4" ht="20.25" x14ac:dyDescent="0.3">
      <c r="A103" s="143"/>
      <c r="B103" s="144"/>
      <c r="C103" s="98"/>
      <c r="D103" s="16"/>
    </row>
    <row r="104" spans="1:4" ht="20.25" x14ac:dyDescent="0.3">
      <c r="A104" s="143"/>
      <c r="B104" s="144"/>
      <c r="C104" s="98"/>
      <c r="D104" s="16"/>
    </row>
    <row r="105" spans="1:4" ht="20.25" x14ac:dyDescent="0.3">
      <c r="A105" s="143"/>
      <c r="B105" s="144"/>
      <c r="C105" s="98"/>
      <c r="D105" s="16"/>
    </row>
    <row r="106" spans="1:4" ht="20.25" x14ac:dyDescent="0.3">
      <c r="A106" s="143"/>
      <c r="B106" s="144"/>
      <c r="C106" s="98"/>
      <c r="D106" s="16"/>
    </row>
    <row r="107" spans="1:4" ht="20.25" x14ac:dyDescent="0.3">
      <c r="A107" s="143"/>
      <c r="B107" s="144"/>
      <c r="C107" s="98"/>
      <c r="D107" s="16"/>
    </row>
    <row r="108" spans="1:4" ht="20.25" x14ac:dyDescent="0.3">
      <c r="A108" s="143"/>
      <c r="B108" s="144"/>
      <c r="C108" s="98"/>
      <c r="D108" s="16"/>
    </row>
    <row r="109" spans="1:4" ht="20.25" x14ac:dyDescent="0.3">
      <c r="A109" s="143"/>
      <c r="B109" s="144"/>
      <c r="C109" s="98"/>
      <c r="D109" s="16"/>
    </row>
    <row r="110" spans="1:4" ht="20.25" x14ac:dyDescent="0.3">
      <c r="A110" s="143"/>
      <c r="B110" s="144"/>
      <c r="C110" s="98"/>
      <c r="D110" s="16"/>
    </row>
    <row r="111" spans="1:4" ht="20.25" x14ac:dyDescent="0.3">
      <c r="A111" s="143"/>
      <c r="B111" s="144"/>
      <c r="C111" s="98"/>
      <c r="D111" s="16"/>
    </row>
    <row r="112" spans="1:4" ht="20.25" x14ac:dyDescent="0.3">
      <c r="A112" s="143"/>
      <c r="B112" s="144"/>
      <c r="C112" s="98"/>
      <c r="D112" s="16"/>
    </row>
    <row r="113" spans="1:4" ht="20.25" x14ac:dyDescent="0.3">
      <c r="A113" s="143"/>
      <c r="B113" s="144"/>
      <c r="C113" s="98"/>
      <c r="D113" s="16"/>
    </row>
    <row r="114" spans="1:4" ht="20.25" x14ac:dyDescent="0.3">
      <c r="A114" s="143"/>
      <c r="B114" s="144"/>
      <c r="C114" s="98"/>
      <c r="D114" s="16"/>
    </row>
    <row r="115" spans="1:4" ht="20.25" x14ac:dyDescent="0.3">
      <c r="A115" s="143"/>
      <c r="B115" s="144"/>
      <c r="C115" s="98"/>
      <c r="D115" s="16"/>
    </row>
    <row r="116" spans="1:4" ht="20.25" x14ac:dyDescent="0.3">
      <c r="A116" s="143"/>
      <c r="B116" s="144"/>
      <c r="C116" s="98"/>
      <c r="D116" s="16"/>
    </row>
    <row r="117" spans="1:4" ht="20.25" x14ac:dyDescent="0.3">
      <c r="A117" s="143"/>
      <c r="B117" s="144"/>
      <c r="C117" s="98"/>
      <c r="D117" s="16"/>
    </row>
    <row r="118" spans="1:4" ht="20.25" x14ac:dyDescent="0.3">
      <c r="A118" s="143"/>
      <c r="B118" s="144"/>
      <c r="C118" s="98"/>
      <c r="D118" s="16"/>
    </row>
    <row r="119" spans="1:4" ht="20.25" x14ac:dyDescent="0.3">
      <c r="A119" s="143"/>
      <c r="B119" s="144"/>
      <c r="C119" s="98"/>
      <c r="D119" s="16"/>
    </row>
    <row r="120" spans="1:4" ht="20.25" x14ac:dyDescent="0.3">
      <c r="A120" s="143"/>
      <c r="B120" s="144"/>
      <c r="C120" s="98"/>
      <c r="D120" s="16"/>
    </row>
    <row r="121" spans="1:4" ht="20.25" x14ac:dyDescent="0.3">
      <c r="A121" s="143"/>
      <c r="B121" s="144"/>
      <c r="C121" s="98"/>
      <c r="D121" s="16"/>
    </row>
    <row r="122" spans="1:4" ht="20.25" x14ac:dyDescent="0.3">
      <c r="A122" s="143"/>
      <c r="B122" s="144"/>
      <c r="C122" s="98"/>
      <c r="D122" s="16"/>
    </row>
    <row r="123" spans="1:4" ht="20.25" x14ac:dyDescent="0.3">
      <c r="A123" s="143"/>
      <c r="B123" s="144"/>
      <c r="C123" s="16"/>
      <c r="D123" s="16"/>
    </row>
    <row r="124" spans="1:4" ht="20.25" x14ac:dyDescent="0.3">
      <c r="A124" s="143"/>
      <c r="B124" s="144"/>
      <c r="C124" s="16"/>
      <c r="D124" s="16"/>
    </row>
    <row r="125" spans="1:4" ht="20.25" x14ac:dyDescent="0.3">
      <c r="A125" s="143"/>
      <c r="B125" s="144"/>
      <c r="C125" s="16"/>
      <c r="D125" s="16"/>
    </row>
    <row r="126" spans="1:4" ht="20.25" x14ac:dyDescent="0.3">
      <c r="A126" s="143"/>
      <c r="B126" s="144"/>
      <c r="C126" s="16"/>
      <c r="D126" s="16"/>
    </row>
    <row r="127" spans="1:4" ht="20.25" x14ac:dyDescent="0.3">
      <c r="A127" s="143"/>
      <c r="B127" s="144"/>
      <c r="C127" s="16"/>
      <c r="D127" s="16"/>
    </row>
    <row r="128" spans="1:4" ht="20.25" x14ac:dyDescent="0.3">
      <c r="A128" s="143"/>
      <c r="B128" s="144"/>
      <c r="C128" s="16"/>
      <c r="D128" s="16"/>
    </row>
    <row r="129" spans="1:4" ht="20.25" x14ac:dyDescent="0.3">
      <c r="A129" s="143"/>
      <c r="B129" s="144"/>
      <c r="C129" s="16"/>
      <c r="D129" s="16"/>
    </row>
    <row r="130" spans="1:4" ht="20.25" x14ac:dyDescent="0.3">
      <c r="A130" s="143"/>
      <c r="B130" s="144"/>
      <c r="C130" s="16"/>
      <c r="D130" s="16"/>
    </row>
    <row r="131" spans="1:4" ht="20.25" x14ac:dyDescent="0.3">
      <c r="A131" s="143"/>
      <c r="B131" s="144"/>
      <c r="C131" s="16"/>
      <c r="D131" s="16"/>
    </row>
    <row r="132" spans="1:4" ht="20.25" x14ac:dyDescent="0.3">
      <c r="A132" s="143"/>
      <c r="B132" s="144"/>
      <c r="C132" s="16"/>
      <c r="D132" s="16"/>
    </row>
    <row r="133" spans="1:4" ht="20.25" x14ac:dyDescent="0.3">
      <c r="A133" s="143"/>
      <c r="B133" s="144"/>
      <c r="C133" s="16"/>
      <c r="D133" s="16"/>
    </row>
    <row r="134" spans="1:4" ht="20.25" x14ac:dyDescent="0.3">
      <c r="A134" s="143"/>
      <c r="B134" s="144"/>
      <c r="C134" s="16"/>
      <c r="D134" s="16"/>
    </row>
    <row r="135" spans="1:4" ht="20.25" x14ac:dyDescent="0.3">
      <c r="A135" s="143"/>
      <c r="B135" s="144"/>
      <c r="C135" s="16"/>
      <c r="D135" s="16"/>
    </row>
    <row r="136" spans="1:4" ht="20.25" x14ac:dyDescent="0.3">
      <c r="A136" s="143"/>
      <c r="B136" s="144"/>
      <c r="C136" s="16"/>
      <c r="D136" s="16"/>
    </row>
    <row r="137" spans="1:4" ht="20.25" x14ac:dyDescent="0.3">
      <c r="A137" s="143"/>
      <c r="B137" s="144"/>
      <c r="C137" s="16"/>
      <c r="D137" s="16"/>
    </row>
    <row r="138" spans="1:4" ht="20.25" x14ac:dyDescent="0.3">
      <c r="A138" s="143"/>
      <c r="B138" s="144"/>
      <c r="C138" s="16"/>
      <c r="D138" s="16"/>
    </row>
    <row r="139" spans="1:4" ht="20.25" x14ac:dyDescent="0.3">
      <c r="A139" s="143"/>
      <c r="B139" s="144"/>
      <c r="C139" s="16"/>
      <c r="D139" s="16"/>
    </row>
    <row r="140" spans="1:4" ht="20.25" x14ac:dyDescent="0.3">
      <c r="A140" s="143"/>
      <c r="B140" s="144"/>
      <c r="C140" s="16"/>
      <c r="D140" s="16"/>
    </row>
    <row r="141" spans="1:4" ht="20.25" x14ac:dyDescent="0.3">
      <c r="A141" s="143"/>
      <c r="B141" s="144"/>
      <c r="C141" s="16"/>
      <c r="D141" s="16"/>
    </row>
    <row r="142" spans="1:4" ht="20.25" x14ac:dyDescent="0.3">
      <c r="A142" s="143"/>
      <c r="B142" s="144"/>
      <c r="C142" s="16"/>
      <c r="D142" s="16"/>
    </row>
    <row r="143" spans="1:4" ht="20.25" x14ac:dyDescent="0.3">
      <c r="A143" s="143"/>
      <c r="B143" s="144"/>
      <c r="C143" s="16"/>
      <c r="D143" s="16"/>
    </row>
    <row r="144" spans="1:4" ht="20.25" x14ac:dyDescent="0.3">
      <c r="A144" s="143"/>
      <c r="B144" s="144"/>
      <c r="C144" s="16"/>
      <c r="D144" s="16"/>
    </row>
    <row r="145" spans="1:4" ht="20.25" x14ac:dyDescent="0.3">
      <c r="A145" s="143"/>
      <c r="B145" s="144"/>
      <c r="C145" s="16"/>
      <c r="D145" s="16"/>
    </row>
    <row r="146" spans="1:4" ht="20.25" x14ac:dyDescent="0.3">
      <c r="A146" s="143"/>
      <c r="B146" s="144"/>
      <c r="C146" s="16"/>
      <c r="D146" s="16"/>
    </row>
    <row r="147" spans="1:4" ht="20.25" x14ac:dyDescent="0.3">
      <c r="A147" s="143"/>
      <c r="B147" s="144"/>
      <c r="C147" s="16"/>
      <c r="D147" s="16"/>
    </row>
    <row r="148" spans="1:4" ht="20.25" x14ac:dyDescent="0.3">
      <c r="A148" s="143"/>
      <c r="B148" s="144"/>
      <c r="C148" s="16"/>
      <c r="D148" s="16"/>
    </row>
    <row r="149" spans="1:4" ht="20.25" x14ac:dyDescent="0.3">
      <c r="A149" s="143"/>
      <c r="B149" s="144"/>
      <c r="C149" s="16"/>
      <c r="D149" s="16"/>
    </row>
    <row r="150" spans="1:4" ht="20.25" x14ac:dyDescent="0.3">
      <c r="A150" s="143"/>
      <c r="B150" s="144"/>
      <c r="C150" s="16"/>
      <c r="D150" s="16"/>
    </row>
    <row r="151" spans="1:4" ht="20.25" x14ac:dyDescent="0.3">
      <c r="A151" s="143"/>
      <c r="B151" s="144"/>
      <c r="C151" s="16"/>
      <c r="D151" s="16"/>
    </row>
    <row r="152" spans="1:4" ht="20.25" x14ac:dyDescent="0.3">
      <c r="A152" s="143"/>
      <c r="B152" s="144"/>
      <c r="C152" s="16"/>
      <c r="D152" s="16"/>
    </row>
    <row r="153" spans="1:4" ht="20.25" x14ac:dyDescent="0.3">
      <c r="A153" s="143"/>
      <c r="B153" s="144"/>
      <c r="C153" s="16"/>
      <c r="D153" s="16"/>
    </row>
    <row r="154" spans="1:4" ht="20.25" x14ac:dyDescent="0.3">
      <c r="A154" s="143"/>
      <c r="B154" s="144"/>
      <c r="C154" s="16"/>
      <c r="D154" s="16"/>
    </row>
    <row r="155" spans="1:4" ht="20.25" x14ac:dyDescent="0.3">
      <c r="A155" s="143"/>
      <c r="B155" s="144"/>
      <c r="C155" s="16"/>
      <c r="D155" s="16"/>
    </row>
    <row r="156" spans="1:4" ht="20.25" x14ac:dyDescent="0.3">
      <c r="A156" s="143"/>
      <c r="B156" s="144"/>
      <c r="C156" s="16"/>
      <c r="D156" s="16"/>
    </row>
    <row r="157" spans="1:4" ht="20.25" x14ac:dyDescent="0.3">
      <c r="A157" s="143"/>
      <c r="B157" s="144"/>
      <c r="C157" s="16"/>
      <c r="D157" s="16"/>
    </row>
    <row r="158" spans="1:4" ht="20.25" x14ac:dyDescent="0.3">
      <c r="A158" s="143"/>
      <c r="B158" s="144"/>
      <c r="C158" s="16"/>
      <c r="D158" s="16"/>
    </row>
    <row r="159" spans="1:4" ht="20.25" x14ac:dyDescent="0.3">
      <c r="A159" s="143"/>
      <c r="B159" s="144"/>
      <c r="C159" s="16"/>
      <c r="D159" s="16"/>
    </row>
    <row r="160" spans="1:4" ht="20.25" x14ac:dyDescent="0.3">
      <c r="A160" s="143"/>
      <c r="B160" s="144"/>
      <c r="C160" s="16"/>
      <c r="D160" s="16"/>
    </row>
    <row r="161" spans="1:4" ht="20.25" x14ac:dyDescent="0.3">
      <c r="A161" s="143"/>
      <c r="B161" s="144"/>
      <c r="C161" s="16"/>
      <c r="D161" s="16"/>
    </row>
    <row r="162" spans="1:4" ht="20.25" x14ac:dyDescent="0.3">
      <c r="A162" s="143"/>
      <c r="B162" s="144"/>
      <c r="C162" s="16"/>
      <c r="D162" s="16"/>
    </row>
    <row r="163" spans="1:4" ht="20.25" x14ac:dyDescent="0.3">
      <c r="A163" s="143"/>
      <c r="B163" s="144"/>
      <c r="C163" s="16"/>
      <c r="D163" s="16"/>
    </row>
    <row r="164" spans="1:4" ht="20.25" x14ac:dyDescent="0.3">
      <c r="A164" s="143"/>
      <c r="B164" s="144"/>
      <c r="C164" s="16"/>
      <c r="D164" s="16"/>
    </row>
    <row r="165" spans="1:4" ht="20.25" x14ac:dyDescent="0.3">
      <c r="A165" s="143"/>
      <c r="B165" s="144"/>
      <c r="C165" s="16"/>
      <c r="D165" s="16"/>
    </row>
    <row r="166" spans="1:4" ht="20.25" x14ac:dyDescent="0.3">
      <c r="A166" s="143"/>
      <c r="B166" s="144"/>
      <c r="C166" s="16"/>
      <c r="D166" s="16"/>
    </row>
    <row r="167" spans="1:4" ht="20.25" x14ac:dyDescent="0.3">
      <c r="A167" s="143"/>
      <c r="B167" s="144"/>
      <c r="C167" s="16"/>
      <c r="D167" s="16"/>
    </row>
    <row r="168" spans="1:4" ht="20.25" x14ac:dyDescent="0.3">
      <c r="A168" s="143"/>
      <c r="B168" s="144"/>
      <c r="C168" s="16"/>
      <c r="D168" s="16"/>
    </row>
    <row r="169" spans="1:4" ht="20.25" x14ac:dyDescent="0.3">
      <c r="A169" s="143"/>
      <c r="B169" s="144"/>
      <c r="C169" s="16"/>
      <c r="D169" s="16"/>
    </row>
    <row r="170" spans="1:4" ht="20.25" x14ac:dyDescent="0.3">
      <c r="A170" s="143"/>
      <c r="B170" s="144"/>
      <c r="C170" s="16"/>
      <c r="D170" s="16"/>
    </row>
    <row r="171" spans="1:4" ht="20.25" x14ac:dyDescent="0.3">
      <c r="A171" s="143"/>
      <c r="B171" s="144"/>
      <c r="C171" s="16"/>
      <c r="D171" s="16"/>
    </row>
    <row r="172" spans="1:4" ht="20.25" x14ac:dyDescent="0.3">
      <c r="A172" s="143"/>
      <c r="B172" s="144"/>
      <c r="C172" s="16"/>
      <c r="D172" s="16"/>
    </row>
    <row r="173" spans="1:4" ht="20.25" x14ac:dyDescent="0.3">
      <c r="A173" s="143"/>
      <c r="B173" s="144"/>
      <c r="C173" s="16"/>
      <c r="D173" s="16"/>
    </row>
    <row r="174" spans="1:4" ht="20.25" x14ac:dyDescent="0.3">
      <c r="A174" s="143"/>
      <c r="B174" s="144"/>
      <c r="C174" s="16"/>
      <c r="D174" s="16"/>
    </row>
    <row r="175" spans="1:4" ht="20.25" x14ac:dyDescent="0.3">
      <c r="A175" s="143"/>
      <c r="B175" s="144"/>
      <c r="C175" s="16"/>
      <c r="D175" s="16"/>
    </row>
    <row r="176" spans="1:4" ht="20.25" x14ac:dyDescent="0.3">
      <c r="A176" s="143"/>
      <c r="B176" s="144"/>
      <c r="C176" s="16"/>
      <c r="D176" s="16"/>
    </row>
    <row r="177" spans="1:4" ht="20.25" x14ac:dyDescent="0.3">
      <c r="A177" s="143"/>
      <c r="B177" s="144"/>
      <c r="C177" s="16"/>
      <c r="D177" s="16"/>
    </row>
    <row r="178" spans="1:4" ht="20.25" x14ac:dyDescent="0.3">
      <c r="A178" s="143"/>
      <c r="B178" s="144"/>
      <c r="C178" s="16"/>
      <c r="D178" s="16"/>
    </row>
    <row r="179" spans="1:4" ht="20.25" x14ac:dyDescent="0.3">
      <c r="A179" s="143"/>
      <c r="B179" s="144"/>
      <c r="C179" s="16"/>
      <c r="D179" s="16"/>
    </row>
    <row r="180" spans="1:4" ht="20.25" x14ac:dyDescent="0.3">
      <c r="A180" s="143"/>
      <c r="B180" s="144"/>
      <c r="C180" s="16"/>
      <c r="D180" s="16"/>
    </row>
    <row r="181" spans="1:4" ht="20.25" x14ac:dyDescent="0.3">
      <c r="A181" s="143"/>
      <c r="B181" s="144"/>
      <c r="C181" s="16"/>
      <c r="D181" s="16"/>
    </row>
    <row r="182" spans="1:4" ht="20.25" x14ac:dyDescent="0.3">
      <c r="A182" s="143"/>
      <c r="B182" s="144"/>
      <c r="C182" s="16"/>
      <c r="D182" s="16"/>
    </row>
    <row r="183" spans="1:4" ht="20.25" x14ac:dyDescent="0.3">
      <c r="A183" s="143"/>
      <c r="B183" s="144"/>
      <c r="C183" s="16"/>
      <c r="D183" s="16"/>
    </row>
    <row r="184" spans="1:4" ht="20.25" x14ac:dyDescent="0.3">
      <c r="A184" s="143"/>
      <c r="B184" s="144"/>
      <c r="C184" s="16"/>
      <c r="D184" s="16"/>
    </row>
    <row r="185" spans="1:4" ht="20.25" x14ac:dyDescent="0.3">
      <c r="A185" s="143"/>
      <c r="B185" s="144"/>
      <c r="C185" s="16"/>
      <c r="D185" s="16"/>
    </row>
    <row r="186" spans="1:4" ht="20.25" x14ac:dyDescent="0.3">
      <c r="A186" s="143"/>
      <c r="B186" s="144"/>
      <c r="C186" s="16"/>
      <c r="D186" s="16"/>
    </row>
    <row r="187" spans="1:4" ht="20.25" x14ac:dyDescent="0.3">
      <c r="A187" s="143"/>
      <c r="B187" s="144"/>
      <c r="C187" s="16"/>
      <c r="D187" s="16"/>
    </row>
    <row r="188" spans="1:4" ht="20.25" x14ac:dyDescent="0.3">
      <c r="A188" s="143"/>
      <c r="B188" s="144"/>
      <c r="C188" s="16"/>
      <c r="D188" s="16"/>
    </row>
    <row r="189" spans="1:4" ht="20.25" x14ac:dyDescent="0.3">
      <c r="A189" s="143"/>
      <c r="B189" s="144"/>
      <c r="C189" s="16"/>
      <c r="D189" s="16"/>
    </row>
    <row r="190" spans="1:4" ht="20.25" x14ac:dyDescent="0.3">
      <c r="A190" s="143"/>
      <c r="B190" s="144"/>
      <c r="C190" s="16"/>
      <c r="D190" s="16"/>
    </row>
    <row r="191" spans="1:4" ht="20.25" x14ac:dyDescent="0.3">
      <c r="A191" s="143"/>
      <c r="B191" s="144"/>
      <c r="C191" s="16"/>
      <c r="D191" s="16"/>
    </row>
    <row r="192" spans="1:4" ht="20.25" x14ac:dyDescent="0.3">
      <c r="A192" s="143"/>
      <c r="B192" s="144"/>
      <c r="C192" s="16"/>
      <c r="D192" s="16"/>
    </row>
    <row r="193" spans="1:4" ht="20.25" x14ac:dyDescent="0.3">
      <c r="A193" s="143"/>
      <c r="B193" s="144"/>
      <c r="C193" s="16"/>
      <c r="D193" s="16"/>
    </row>
    <row r="194" spans="1:4" ht="20.25" x14ac:dyDescent="0.3">
      <c r="A194" s="143"/>
      <c r="B194" s="144"/>
      <c r="C194" s="16"/>
      <c r="D194" s="16"/>
    </row>
    <row r="195" spans="1:4" ht="20.25" x14ac:dyDescent="0.3">
      <c r="A195" s="143"/>
      <c r="B195" s="144"/>
      <c r="C195" s="16"/>
      <c r="D195" s="16"/>
    </row>
    <row r="196" spans="1:4" ht="20.25" x14ac:dyDescent="0.3">
      <c r="A196" s="143"/>
      <c r="B196" s="144"/>
      <c r="C196" s="16"/>
      <c r="D196" s="16"/>
    </row>
    <row r="197" spans="1:4" ht="20.25" x14ac:dyDescent="0.3">
      <c r="A197" s="143"/>
      <c r="B197" s="144"/>
      <c r="C197" s="16"/>
      <c r="D197" s="16"/>
    </row>
    <row r="198" spans="1:4" ht="20.25" x14ac:dyDescent="0.3">
      <c r="A198" s="143"/>
      <c r="B198" s="144"/>
      <c r="C198" s="16"/>
      <c r="D198" s="16"/>
    </row>
    <row r="199" spans="1:4" ht="20.25" x14ac:dyDescent="0.3">
      <c r="A199" s="143"/>
      <c r="B199" s="144"/>
      <c r="C199" s="16"/>
      <c r="D199" s="16"/>
    </row>
    <row r="200" spans="1:4" ht="20.25" x14ac:dyDescent="0.3">
      <c r="A200" s="143"/>
      <c r="B200" s="144"/>
      <c r="C200" s="16"/>
      <c r="D200" s="16"/>
    </row>
    <row r="201" spans="1:4" ht="20.25" x14ac:dyDescent="0.3">
      <c r="A201" s="143"/>
      <c r="B201" s="144"/>
      <c r="C201" s="16"/>
      <c r="D201" s="16"/>
    </row>
    <row r="202" spans="1:4" ht="20.25" x14ac:dyDescent="0.3">
      <c r="A202" s="143"/>
      <c r="B202" s="144"/>
      <c r="C202" s="16"/>
      <c r="D202" s="16"/>
    </row>
    <row r="203" spans="1:4" ht="20.25" x14ac:dyDescent="0.3">
      <c r="A203" s="143"/>
      <c r="B203" s="144"/>
      <c r="C203" s="16"/>
      <c r="D203" s="16"/>
    </row>
    <row r="204" spans="1:4" ht="20.25" x14ac:dyDescent="0.3">
      <c r="A204" s="143"/>
      <c r="B204" s="144"/>
      <c r="C204" s="16"/>
      <c r="D204" s="16"/>
    </row>
    <row r="205" spans="1:4" ht="20.25" x14ac:dyDescent="0.3">
      <c r="A205" s="143"/>
      <c r="B205" s="144"/>
      <c r="C205" s="16"/>
      <c r="D205" s="16"/>
    </row>
    <row r="206" spans="1:4" ht="20.25" x14ac:dyDescent="0.3">
      <c r="A206" s="143"/>
      <c r="B206" s="144"/>
      <c r="C206" s="16"/>
      <c r="D206" s="16"/>
    </row>
    <row r="207" spans="1:4" ht="20.25" x14ac:dyDescent="0.3">
      <c r="A207" s="143"/>
      <c r="B207" s="144"/>
      <c r="C207" s="16"/>
      <c r="D207" s="16"/>
    </row>
    <row r="208" spans="1:4" ht="20.25" x14ac:dyDescent="0.3">
      <c r="A208" s="143"/>
      <c r="B208" s="144"/>
      <c r="C208" s="16"/>
      <c r="D208" s="16"/>
    </row>
    <row r="209" spans="1:8" x14ac:dyDescent="0.3">
      <c r="A209" s="6"/>
      <c r="B209" s="144"/>
      <c r="C209" s="144"/>
      <c r="D209" s="144"/>
    </row>
    <row r="210" spans="1:8" ht="20.25" x14ac:dyDescent="0.3">
      <c r="A210" s="6"/>
      <c r="B210" s="15" t="s">
        <v>79</v>
      </c>
      <c r="C210" s="15" t="s">
        <v>126</v>
      </c>
      <c r="D210" s="145" t="s">
        <v>79</v>
      </c>
      <c r="E210" s="145" t="s">
        <v>126</v>
      </c>
    </row>
    <row r="211" spans="1:8" ht="20.25" x14ac:dyDescent="0.3">
      <c r="A211" s="6"/>
      <c r="B211" s="146" t="s">
        <v>81</v>
      </c>
      <c r="C211" s="146" t="s">
        <v>55</v>
      </c>
      <c r="D211" s="103" t="s">
        <v>81</v>
      </c>
      <c r="F211" s="103" t="str">
        <f>IF(NOT(ISBLANK(D211)),D211,IF(NOT(ISBLANK(E211)),"     "&amp;E211,FALSE))</f>
        <v>Afectación Económica o presupuestal</v>
      </c>
      <c r="G211" s="103" t="s">
        <v>81</v>
      </c>
      <c r="H211" s="103" t="str">
        <f>IF(NOT(ISERROR(MATCH(G211,_xlfn.ANCHORARRAY(B222),0))),F224&amp;"Por favor no seleccionar los criterios de impacto",G211)</f>
        <v>❌Por favor no seleccionar los criterios de impacto</v>
      </c>
    </row>
    <row r="212" spans="1:8" ht="20.25" x14ac:dyDescent="0.3">
      <c r="A212" s="6"/>
      <c r="B212" s="146" t="s">
        <v>81</v>
      </c>
      <c r="C212" s="146" t="s">
        <v>84</v>
      </c>
      <c r="E212" s="103" t="s">
        <v>55</v>
      </c>
      <c r="F212" s="103" t="str">
        <f t="shared" ref="F212:F222" si="0">IF(NOT(ISBLANK(D212)),D212,IF(NOT(ISBLANK(E212)),"     "&amp;E212,FALSE))</f>
        <v xml:space="preserve">     Afectación menor a 10 SMLMV .</v>
      </c>
    </row>
    <row r="213" spans="1:8" ht="20.25" x14ac:dyDescent="0.3">
      <c r="A213" s="6"/>
      <c r="B213" s="146" t="s">
        <v>81</v>
      </c>
      <c r="C213" s="146" t="s">
        <v>85</v>
      </c>
      <c r="E213" s="103" t="s">
        <v>84</v>
      </c>
      <c r="F213" s="103" t="str">
        <f t="shared" si="0"/>
        <v xml:space="preserve">     Entre 10 y 50 SMLMV </v>
      </c>
    </row>
    <row r="214" spans="1:8" ht="20.25" x14ac:dyDescent="0.3">
      <c r="A214" s="6"/>
      <c r="B214" s="146" t="s">
        <v>81</v>
      </c>
      <c r="C214" s="146" t="s">
        <v>86</v>
      </c>
      <c r="E214" s="103" t="s">
        <v>85</v>
      </c>
      <c r="F214" s="103" t="str">
        <f t="shared" si="0"/>
        <v xml:space="preserve">     Entre 50 y 100 SMLMV </v>
      </c>
    </row>
    <row r="215" spans="1:8" ht="20.25" x14ac:dyDescent="0.3">
      <c r="A215" s="6"/>
      <c r="B215" s="146" t="s">
        <v>81</v>
      </c>
      <c r="C215" s="146" t="s">
        <v>87</v>
      </c>
      <c r="E215" s="103" t="s">
        <v>86</v>
      </c>
      <c r="F215" s="103" t="str">
        <f t="shared" si="0"/>
        <v xml:space="preserve">     Entre 100 y 500 SMLMV </v>
      </c>
    </row>
    <row r="216" spans="1:8" ht="20.25" x14ac:dyDescent="0.3">
      <c r="A216" s="6"/>
      <c r="B216" s="146" t="s">
        <v>54</v>
      </c>
      <c r="C216" s="146" t="s">
        <v>88</v>
      </c>
      <c r="E216" s="103" t="s">
        <v>87</v>
      </c>
      <c r="F216" s="103" t="str">
        <f t="shared" si="0"/>
        <v xml:space="preserve">     Mayor a 500 SMLMV </v>
      </c>
    </row>
    <row r="217" spans="1:8" ht="20.25" x14ac:dyDescent="0.3">
      <c r="A217" s="6"/>
      <c r="B217" s="146" t="s">
        <v>54</v>
      </c>
      <c r="C217" s="146" t="s">
        <v>89</v>
      </c>
      <c r="D217" s="103" t="s">
        <v>54</v>
      </c>
      <c r="F217" s="103" t="str">
        <f t="shared" si="0"/>
        <v>Pérdida Reputacional</v>
      </c>
    </row>
    <row r="218" spans="1:8" ht="20.25" x14ac:dyDescent="0.3">
      <c r="A218" s="6"/>
      <c r="B218" s="146" t="s">
        <v>54</v>
      </c>
      <c r="C218" s="146" t="s">
        <v>91</v>
      </c>
      <c r="E218" s="103" t="s">
        <v>88</v>
      </c>
      <c r="F218" s="103" t="str">
        <f t="shared" si="0"/>
        <v xml:space="preserve">     El riesgo afecta la imagen de alguna área de la organización</v>
      </c>
    </row>
    <row r="219" spans="1:8" ht="20.25" x14ac:dyDescent="0.3">
      <c r="A219" s="6"/>
      <c r="B219" s="146" t="s">
        <v>54</v>
      </c>
      <c r="C219" s="146" t="s">
        <v>90</v>
      </c>
      <c r="E219" s="103" t="s">
        <v>89</v>
      </c>
      <c r="F219" s="103" t="str">
        <f t="shared" si="0"/>
        <v xml:space="preserve">     El riesgo afecta la imagen de la entidad internamente, de conocimiento general, nivel interno, de junta dircetiva y accionistas y/o de provedores</v>
      </c>
    </row>
    <row r="220" spans="1:8" ht="20.25" x14ac:dyDescent="0.3">
      <c r="A220" s="6"/>
      <c r="B220" s="146" t="s">
        <v>54</v>
      </c>
      <c r="C220" s="146" t="s">
        <v>109</v>
      </c>
      <c r="E220" s="103" t="s">
        <v>91</v>
      </c>
      <c r="F220" s="103" t="str">
        <f t="shared" si="0"/>
        <v xml:space="preserve">     El riesgo afecta la imagen de la entidad con algunos usuarios de relevancia frente al logro de los objetivos</v>
      </c>
    </row>
    <row r="221" spans="1:8" x14ac:dyDescent="0.3">
      <c r="A221" s="6"/>
      <c r="B221" s="147"/>
      <c r="C221" s="147"/>
      <c r="E221" s="103" t="s">
        <v>90</v>
      </c>
      <c r="F221" s="103" t="str">
        <f t="shared" si="0"/>
        <v xml:space="preserve">     El riesgo afecta la imagen de de la entidad con efecto publicitario sostenido a nivel de sector administrativo, nivel departamental o municipal</v>
      </c>
    </row>
    <row r="222" spans="1:8" x14ac:dyDescent="0.3">
      <c r="A222" s="6"/>
      <c r="B222" s="147" t="str" cm="1">
        <f t="array" ref="B222:B224">_xlfn.UNIQUE(Tabla1[[#All],[Criterios]])</f>
        <v>Criterios</v>
      </c>
      <c r="C222" s="147"/>
      <c r="E222" s="103" t="s">
        <v>109</v>
      </c>
      <c r="F222" s="103" t="str">
        <f t="shared" si="0"/>
        <v xml:space="preserve">     El riesgo afecta la imagen de la entidad a nivel nacional, con efecto publicitarios sostenible a nivel país</v>
      </c>
    </row>
    <row r="223" spans="1:8" x14ac:dyDescent="0.3">
      <c r="A223" s="6"/>
      <c r="B223" s="147" t="str">
        <v>Afectación Económica o presupuestal</v>
      </c>
      <c r="C223" s="147"/>
    </row>
    <row r="224" spans="1:8" x14ac:dyDescent="0.3">
      <c r="B224" s="147" t="str">
        <v>Pérdida Reputacional</v>
      </c>
      <c r="C224" s="147"/>
      <c r="F224" s="148" t="s">
        <v>128</v>
      </c>
    </row>
    <row r="225" spans="2:6" x14ac:dyDescent="0.3">
      <c r="B225" s="149"/>
      <c r="C225" s="149"/>
      <c r="F225" s="148" t="s">
        <v>129</v>
      </c>
    </row>
    <row r="226" spans="2:6" x14ac:dyDescent="0.3">
      <c r="B226" s="149"/>
      <c r="C226" s="149"/>
    </row>
    <row r="227" spans="2:6" x14ac:dyDescent="0.3">
      <c r="B227" s="149"/>
      <c r="C227" s="149"/>
    </row>
    <row r="228" spans="2:6" x14ac:dyDescent="0.3">
      <c r="B228" s="149"/>
      <c r="C228" s="149"/>
      <c r="D228" s="149"/>
    </row>
    <row r="229" spans="2:6" x14ac:dyDescent="0.3">
      <c r="B229" s="149"/>
      <c r="C229" s="149"/>
      <c r="D229" s="149"/>
    </row>
    <row r="230" spans="2:6" x14ac:dyDescent="0.3">
      <c r="B230" s="149"/>
      <c r="C230" s="149"/>
      <c r="D230" s="149"/>
    </row>
    <row r="231" spans="2:6" x14ac:dyDescent="0.3">
      <c r="B231" s="149"/>
      <c r="C231" s="149"/>
      <c r="D231" s="149"/>
    </row>
    <row r="232" spans="2:6" x14ac:dyDescent="0.3">
      <c r="B232" s="149"/>
      <c r="C232" s="149"/>
      <c r="D232" s="149"/>
    </row>
    <row r="233" spans="2:6" x14ac:dyDescent="0.3">
      <c r="B233" s="149"/>
      <c r="C233" s="149"/>
      <c r="D233" s="149"/>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topLeftCell="A13" workbookViewId="0">
      <selection activeCell="E9" sqref="E9"/>
    </sheetView>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50"/>
      <c r="B2" s="546" t="s">
        <v>239</v>
      </c>
      <c r="C2" s="547"/>
      <c r="D2" s="547"/>
      <c r="E2" s="547"/>
      <c r="F2" s="548"/>
      <c r="G2" s="150"/>
    </row>
    <row r="3" spans="1:7" ht="16.5" thickBot="1" x14ac:dyDescent="0.3">
      <c r="A3" s="150"/>
      <c r="B3" s="151"/>
      <c r="C3" s="151"/>
      <c r="D3" s="151"/>
      <c r="E3" s="151"/>
      <c r="F3" s="151"/>
      <c r="G3" s="150"/>
    </row>
    <row r="4" spans="1:7" ht="16.5" thickBot="1" x14ac:dyDescent="0.25">
      <c r="A4" s="150"/>
      <c r="B4" s="552" t="s">
        <v>236</v>
      </c>
      <c r="C4" s="553"/>
      <c r="D4" s="553"/>
      <c r="E4" s="140" t="s">
        <v>237</v>
      </c>
      <c r="F4" s="141" t="s">
        <v>238</v>
      </c>
      <c r="G4" s="150"/>
    </row>
    <row r="5" spans="1:7" ht="31.5" x14ac:dyDescent="0.2">
      <c r="A5" s="150"/>
      <c r="B5" s="554" t="s">
        <v>60</v>
      </c>
      <c r="C5" s="556" t="s">
        <v>13</v>
      </c>
      <c r="D5" s="113" t="s">
        <v>14</v>
      </c>
      <c r="E5" s="61" t="s">
        <v>61</v>
      </c>
      <c r="F5" s="62">
        <v>0.25</v>
      </c>
      <c r="G5" s="150"/>
    </row>
    <row r="6" spans="1:7" ht="47.25" x14ac:dyDescent="0.2">
      <c r="A6" s="150"/>
      <c r="B6" s="555"/>
      <c r="C6" s="557"/>
      <c r="D6" s="114" t="s">
        <v>15</v>
      </c>
      <c r="E6" s="63" t="s">
        <v>62</v>
      </c>
      <c r="F6" s="64">
        <v>0.15</v>
      </c>
      <c r="G6" s="150"/>
    </row>
    <row r="7" spans="1:7" ht="47.25" x14ac:dyDescent="0.2">
      <c r="A7" s="150"/>
      <c r="B7" s="555"/>
      <c r="C7" s="557"/>
      <c r="D7" s="114" t="s">
        <v>16</v>
      </c>
      <c r="E7" s="63" t="s">
        <v>63</v>
      </c>
      <c r="F7" s="64">
        <v>0.1</v>
      </c>
      <c r="G7" s="150"/>
    </row>
    <row r="8" spans="1:7" ht="63" x14ac:dyDescent="0.2">
      <c r="A8" s="150"/>
      <c r="B8" s="555"/>
      <c r="C8" s="557" t="s">
        <v>17</v>
      </c>
      <c r="D8" s="114" t="s">
        <v>10</v>
      </c>
      <c r="E8" s="63" t="s">
        <v>64</v>
      </c>
      <c r="F8" s="64">
        <v>0.25</v>
      </c>
      <c r="G8" s="150"/>
    </row>
    <row r="9" spans="1:7" ht="31.5" x14ac:dyDescent="0.2">
      <c r="A9" s="150"/>
      <c r="B9" s="555"/>
      <c r="C9" s="557"/>
      <c r="D9" s="114" t="s">
        <v>9</v>
      </c>
      <c r="E9" s="63" t="s">
        <v>65</v>
      </c>
      <c r="F9" s="64">
        <v>0.15</v>
      </c>
      <c r="G9" s="150"/>
    </row>
    <row r="10" spans="1:7" ht="47.25" x14ac:dyDescent="0.2">
      <c r="A10" s="150"/>
      <c r="B10" s="555" t="s">
        <v>143</v>
      </c>
      <c r="C10" s="557" t="s">
        <v>18</v>
      </c>
      <c r="D10" s="114" t="s">
        <v>19</v>
      </c>
      <c r="E10" s="63" t="s">
        <v>66</v>
      </c>
      <c r="F10" s="65" t="s">
        <v>67</v>
      </c>
      <c r="G10" s="150"/>
    </row>
    <row r="11" spans="1:7" ht="63" x14ac:dyDescent="0.2">
      <c r="A11" s="150"/>
      <c r="B11" s="555"/>
      <c r="C11" s="557"/>
      <c r="D11" s="114" t="s">
        <v>20</v>
      </c>
      <c r="E11" s="63" t="s">
        <v>68</v>
      </c>
      <c r="F11" s="65" t="s">
        <v>67</v>
      </c>
      <c r="G11" s="150"/>
    </row>
    <row r="12" spans="1:7" ht="47.25" x14ac:dyDescent="0.2">
      <c r="A12" s="150"/>
      <c r="B12" s="555"/>
      <c r="C12" s="557" t="s">
        <v>21</v>
      </c>
      <c r="D12" s="114" t="s">
        <v>22</v>
      </c>
      <c r="E12" s="63" t="s">
        <v>69</v>
      </c>
      <c r="F12" s="65" t="s">
        <v>67</v>
      </c>
      <c r="G12" s="150"/>
    </row>
    <row r="13" spans="1:7" ht="47.25" x14ac:dyDescent="0.2">
      <c r="A13" s="150"/>
      <c r="B13" s="555"/>
      <c r="C13" s="557"/>
      <c r="D13" s="114" t="s">
        <v>23</v>
      </c>
      <c r="E13" s="63" t="s">
        <v>70</v>
      </c>
      <c r="F13" s="65" t="s">
        <v>67</v>
      </c>
      <c r="G13" s="150"/>
    </row>
    <row r="14" spans="1:7" ht="31.5" x14ac:dyDescent="0.2">
      <c r="A14" s="150"/>
      <c r="B14" s="555"/>
      <c r="C14" s="557" t="s">
        <v>24</v>
      </c>
      <c r="D14" s="114" t="s">
        <v>110</v>
      </c>
      <c r="E14" s="63" t="s">
        <v>113</v>
      </c>
      <c r="F14" s="65" t="s">
        <v>67</v>
      </c>
      <c r="G14" s="150"/>
    </row>
    <row r="15" spans="1:7" ht="32.25" thickBot="1" x14ac:dyDescent="0.25">
      <c r="A15" s="150"/>
      <c r="B15" s="558"/>
      <c r="C15" s="559"/>
      <c r="D15" s="115" t="s">
        <v>111</v>
      </c>
      <c r="E15" s="66" t="s">
        <v>112</v>
      </c>
      <c r="F15" s="67" t="s">
        <v>67</v>
      </c>
      <c r="G15" s="150"/>
    </row>
    <row r="16" spans="1:7" ht="49.5" customHeight="1" x14ac:dyDescent="0.2">
      <c r="A16" s="150"/>
      <c r="B16" s="551" t="s">
        <v>140</v>
      </c>
      <c r="C16" s="551"/>
      <c r="D16" s="551"/>
      <c r="E16" s="551"/>
      <c r="F16" s="551"/>
      <c r="G16" s="150"/>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2022-03-28T17:41:49Z</dcterms:modified>
</cp:coreProperties>
</file>