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Jurídica\"/>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12"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0" i="1" l="1"/>
  <c r="I16" i="1"/>
  <c r="U16" i="1" l="1"/>
  <c r="U18" i="1"/>
  <c r="U20" i="1"/>
  <c r="R21" i="1"/>
  <c r="U21" i="1"/>
  <c r="R22" i="1"/>
  <c r="U22" i="1"/>
  <c r="R23" i="1"/>
  <c r="U23" i="1"/>
  <c r="L21" i="1"/>
  <c r="L22" i="1"/>
  <c r="L23" i="1"/>
  <c r="L20" i="1"/>
  <c r="Y22" i="1" l="1"/>
  <c r="Z22" i="1" s="1"/>
  <c r="Y23" i="1"/>
  <c r="Z23" i="1" s="1"/>
  <c r="AC23" i="1"/>
  <c r="AB23" i="1" s="1"/>
  <c r="AC22" i="1"/>
  <c r="AB22" i="1" s="1"/>
  <c r="Y21" i="1"/>
  <c r="Z21" i="1" s="1"/>
  <c r="AC21" i="1"/>
  <c r="AB21" i="1" s="1"/>
  <c r="AD22" i="1" l="1"/>
  <c r="AA22" i="1"/>
  <c r="AA23" i="1"/>
  <c r="AD23" i="1"/>
  <c r="AA21" i="1"/>
  <c r="AD21" i="1"/>
  <c r="F222" i="13" l="1"/>
  <c r="F212" i="13"/>
  <c r="F213" i="13"/>
  <c r="F214" i="13"/>
  <c r="F215" i="13"/>
  <c r="F216" i="13"/>
  <c r="F217" i="13"/>
  <c r="F218" i="13"/>
  <c r="F219" i="13"/>
  <c r="F220" i="13"/>
  <c r="F221" i="13"/>
  <c r="F211" i="13"/>
  <c r="L35" i="1"/>
  <c r="L29" i="1"/>
  <c r="L64" i="1"/>
  <c r="L73" i="1"/>
  <c r="L75" i="1"/>
  <c r="L45" i="1"/>
  <c r="L71" i="1"/>
  <c r="L59" i="1"/>
  <c r="L47" i="1"/>
  <c r="L62" i="1"/>
  <c r="L70" i="1"/>
  <c r="B222" i="13" a="1"/>
  <c r="L68" i="1"/>
  <c r="L27" i="1"/>
  <c r="L74" i="1"/>
  <c r="L57" i="1"/>
  <c r="L46" i="1"/>
  <c r="L31" i="1"/>
  <c r="L65" i="1"/>
  <c r="L58" i="1"/>
  <c r="L50" i="1"/>
  <c r="L26" i="1"/>
  <c r="L34" i="1"/>
  <c r="L52" i="1"/>
  <c r="L49" i="1"/>
  <c r="L44" i="1"/>
  <c r="L53" i="1"/>
  <c r="L51" i="1"/>
  <c r="L56" i="1"/>
  <c r="L43" i="1"/>
  <c r="L67" i="1"/>
  <c r="L25" i="1"/>
  <c r="L61" i="1"/>
  <c r="L63" i="1"/>
  <c r="L55" i="1"/>
  <c r="L76" i="1"/>
  <c r="L77" i="1"/>
  <c r="L28" i="1"/>
  <c r="L33" i="1"/>
  <c r="L32" i="1"/>
  <c r="L18" i="1"/>
  <c r="B222" i="13" l="1"/>
  <c r="R60" i="1"/>
  <c r="R55" i="1"/>
  <c r="R49"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7" i="1" l="1"/>
  <c r="R77" i="1"/>
  <c r="U76" i="1"/>
  <c r="R76" i="1"/>
  <c r="U75" i="1"/>
  <c r="R75" i="1"/>
  <c r="U74" i="1"/>
  <c r="R74" i="1"/>
  <c r="U73" i="1"/>
  <c r="R73" i="1"/>
  <c r="U72" i="1"/>
  <c r="R72" i="1"/>
  <c r="I72" i="1"/>
  <c r="J72" i="1" s="1"/>
  <c r="U71" i="1"/>
  <c r="R71" i="1"/>
  <c r="U70" i="1"/>
  <c r="R70" i="1"/>
  <c r="U68" i="1"/>
  <c r="R68" i="1"/>
  <c r="U67" i="1"/>
  <c r="R67" i="1"/>
  <c r="U66" i="1"/>
  <c r="R66" i="1"/>
  <c r="I66" i="1"/>
  <c r="J66" i="1" s="1"/>
  <c r="U65" i="1"/>
  <c r="R65" i="1"/>
  <c r="U64" i="1"/>
  <c r="R64" i="1"/>
  <c r="U63" i="1"/>
  <c r="R63" i="1"/>
  <c r="U62" i="1"/>
  <c r="R62" i="1"/>
  <c r="U61" i="1"/>
  <c r="R61" i="1"/>
  <c r="U60" i="1"/>
  <c r="I60" i="1"/>
  <c r="J60" i="1" s="1"/>
  <c r="U59" i="1"/>
  <c r="R59" i="1"/>
  <c r="U58" i="1"/>
  <c r="R58" i="1"/>
  <c r="U57" i="1"/>
  <c r="R57" i="1"/>
  <c r="U56" i="1"/>
  <c r="R56" i="1"/>
  <c r="U55" i="1"/>
  <c r="U54" i="1"/>
  <c r="R54" i="1"/>
  <c r="I54" i="1"/>
  <c r="J54" i="1" s="1"/>
  <c r="U53" i="1"/>
  <c r="R53" i="1"/>
  <c r="U52" i="1"/>
  <c r="R52" i="1"/>
  <c r="U51" i="1"/>
  <c r="R51" i="1"/>
  <c r="U50" i="1"/>
  <c r="R50" i="1"/>
  <c r="U49" i="1"/>
  <c r="U48" i="1"/>
  <c r="R48" i="1"/>
  <c r="I48" i="1"/>
  <c r="J48" i="1" s="1"/>
  <c r="U47" i="1"/>
  <c r="R47" i="1"/>
  <c r="U46" i="1"/>
  <c r="R46" i="1"/>
  <c r="U45" i="1"/>
  <c r="R45" i="1"/>
  <c r="U44" i="1"/>
  <c r="R44" i="1"/>
  <c r="U43" i="1"/>
  <c r="R43" i="1"/>
  <c r="U42" i="1"/>
  <c r="R42" i="1"/>
  <c r="I42" i="1"/>
  <c r="J42" i="1" s="1"/>
  <c r="U35" i="1"/>
  <c r="R35" i="1"/>
  <c r="U34" i="1"/>
  <c r="R34" i="1"/>
  <c r="U33" i="1"/>
  <c r="R33" i="1"/>
  <c r="I30" i="1"/>
  <c r="J30" i="1" s="1"/>
  <c r="Y30" i="1" s="1"/>
  <c r="I24" i="1"/>
  <c r="U29" i="1"/>
  <c r="R29" i="1"/>
  <c r="U28" i="1"/>
  <c r="R28" i="1"/>
  <c r="U27" i="1"/>
  <c r="R27" i="1"/>
  <c r="U26" i="1"/>
  <c r="R26" i="1"/>
  <c r="U25" i="1"/>
  <c r="U24" i="1"/>
  <c r="AA30" i="1" l="1"/>
  <c r="Z30" i="1"/>
  <c r="AC58" i="1"/>
  <c r="AB58" i="1" s="1"/>
  <c r="AC59" i="1"/>
  <c r="AB59" i="1" s="1"/>
  <c r="J24" i="1"/>
  <c r="Y72" i="1"/>
  <c r="Y66" i="1"/>
  <c r="Y60" i="1"/>
  <c r="Y54" i="1"/>
  <c r="Y58" i="1"/>
  <c r="Y59" i="1"/>
  <c r="Y48" i="1"/>
  <c r="Y42" i="1"/>
  <c r="Y24" i="1"/>
  <c r="Z72" i="1" l="1"/>
  <c r="AA72" i="1"/>
  <c r="Y73" i="1" s="1"/>
  <c r="Z73" i="1" s="1"/>
  <c r="Z66" i="1"/>
  <c r="AA66" i="1"/>
  <c r="Y67" i="1" s="1"/>
  <c r="AA67" i="1" s="1"/>
  <c r="Y68" i="1" s="1"/>
  <c r="Z60" i="1"/>
  <c r="AA60" i="1"/>
  <c r="Y61" i="1" s="1"/>
  <c r="AA61" i="1" s="1"/>
  <c r="Y62" i="1" s="1"/>
  <c r="Z59" i="1"/>
  <c r="AA59" i="1"/>
  <c r="Z58" i="1"/>
  <c r="AA58" i="1"/>
  <c r="Z54" i="1"/>
  <c r="AA54" i="1"/>
  <c r="Z48" i="1"/>
  <c r="AA48" i="1"/>
  <c r="Y49" i="1" s="1"/>
  <c r="AA49" i="1" s="1"/>
  <c r="Y50" i="1" s="1"/>
  <c r="Z42" i="1"/>
  <c r="AA42" i="1"/>
  <c r="Z24" i="1"/>
  <c r="AA24" i="1"/>
  <c r="Y25" i="1" s="1"/>
  <c r="Z67" i="1" l="1"/>
  <c r="Z61" i="1"/>
  <c r="AA31" i="1"/>
  <c r="Z49" i="1"/>
  <c r="Z50" i="1"/>
  <c r="AA50" i="1"/>
  <c r="AA68" i="1"/>
  <c r="Y65" i="1" s="1"/>
  <c r="Y70" i="1"/>
  <c r="Y71" i="1"/>
  <c r="Y34" i="1"/>
  <c r="Z65" i="1" l="1"/>
  <c r="AA65" i="1"/>
  <c r="Y76" i="1"/>
  <c r="Y77" i="1"/>
  <c r="Z34" i="1"/>
  <c r="AA34" i="1"/>
  <c r="Y35" i="1" s="1"/>
  <c r="Z35" i="1" s="1"/>
  <c r="Y16" i="1"/>
  <c r="Z16" i="1" s="1"/>
  <c r="Z77" i="1" l="1"/>
  <c r="AA77" i="1"/>
  <c r="Z76" i="1"/>
  <c r="AA76" i="1"/>
  <c r="AA35" i="1"/>
  <c r="AA16" i="1" l="1"/>
  <c r="Y18" i="1" s="1"/>
  <c r="Z18" i="1" l="1"/>
  <c r="AA18" i="1" l="1"/>
  <c r="Y20" i="1" s="1"/>
  <c r="AA20" i="1" l="1"/>
  <c r="Z20" i="1"/>
  <c r="AC74" i="1"/>
  <c r="AC67" i="1"/>
  <c r="AC66" i="1"/>
  <c r="AC49" i="1"/>
  <c r="AC48" i="1"/>
  <c r="AB48" i="1" s="1"/>
  <c r="AC61" i="1"/>
  <c r="AC60" i="1"/>
  <c r="AB60" i="1" s="1"/>
  <c r="AC55" i="1"/>
  <c r="AC54" i="1"/>
  <c r="AB54" i="1" s="1"/>
  <c r="AC43" i="1"/>
  <c r="AC42" i="1"/>
  <c r="AB42" i="1" s="1"/>
  <c r="J40" i="19" l="1"/>
  <c r="V30" i="19"/>
  <c r="AH20" i="19"/>
  <c r="J30" i="19"/>
  <c r="V20" i="19"/>
  <c r="AH10" i="19"/>
  <c r="P10" i="19"/>
  <c r="AB50" i="19"/>
  <c r="J50" i="19"/>
  <c r="AB40" i="19"/>
  <c r="P30" i="19"/>
  <c r="V50" i="19"/>
  <c r="P50" i="19"/>
  <c r="AB10" i="19"/>
  <c r="AH30" i="19"/>
  <c r="AH40" i="19"/>
  <c r="J10" i="19"/>
  <c r="AB20" i="19"/>
  <c r="AH50" i="19"/>
  <c r="AD42" i="1"/>
  <c r="V10" i="19"/>
  <c r="P20" i="19"/>
  <c r="J20" i="19"/>
  <c r="P40" i="19"/>
  <c r="V40" i="19"/>
  <c r="AB30" i="19"/>
  <c r="J11" i="19"/>
  <c r="V11" i="19"/>
  <c r="AB21" i="19"/>
  <c r="P31" i="19"/>
  <c r="J31" i="19"/>
  <c r="AB41" i="19"/>
  <c r="AD48" i="1"/>
  <c r="AH41" i="19"/>
  <c r="P41" i="19"/>
  <c r="J21" i="19"/>
  <c r="AB31" i="19"/>
  <c r="AB51" i="19"/>
  <c r="P21" i="19"/>
  <c r="V41" i="19"/>
  <c r="V31" i="19"/>
  <c r="AH21" i="19"/>
  <c r="AB11" i="19"/>
  <c r="P51" i="19"/>
  <c r="V21" i="19"/>
  <c r="AH31" i="19"/>
  <c r="V51" i="19"/>
  <c r="J51" i="19"/>
  <c r="AH51" i="19"/>
  <c r="AH11" i="19"/>
  <c r="J41" i="19"/>
  <c r="P11" i="19"/>
  <c r="AD60"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6" i="1"/>
  <c r="AC73" i="1"/>
  <c r="AB73" i="1" s="1"/>
  <c r="AB74" i="1"/>
  <c r="AC75" i="1"/>
  <c r="AC44" i="1"/>
  <c r="AB43" i="1"/>
  <c r="AB49" i="1"/>
  <c r="AC50" i="1"/>
  <c r="AB50" i="1" s="1"/>
  <c r="AC51" i="1"/>
  <c r="V32" i="19"/>
  <c r="P42" i="19"/>
  <c r="J12" i="19"/>
  <c r="J32" i="19"/>
  <c r="AB52" i="19"/>
  <c r="AD54" i="1"/>
  <c r="J22" i="19"/>
  <c r="V22" i="19"/>
  <c r="J52" i="19"/>
  <c r="AH12" i="19"/>
  <c r="J42" i="19"/>
  <c r="AH42" i="19"/>
  <c r="P32" i="19"/>
  <c r="AB12" i="19"/>
  <c r="AH32" i="19"/>
  <c r="AB32" i="19"/>
  <c r="AB42" i="19"/>
  <c r="V42" i="19"/>
  <c r="V12" i="19"/>
  <c r="V52" i="19"/>
  <c r="AB22" i="19"/>
  <c r="AH52" i="19"/>
  <c r="AH22" i="19"/>
  <c r="P22" i="19"/>
  <c r="P12" i="19"/>
  <c r="P52" i="19"/>
  <c r="AC56" i="1"/>
  <c r="AB56" i="1" s="1"/>
  <c r="AC57" i="1"/>
  <c r="AB57" i="1" s="1"/>
  <c r="AB55" i="1"/>
  <c r="AC26" i="1"/>
  <c r="AB61" i="1"/>
  <c r="AC62" i="1"/>
  <c r="AB67" i="1"/>
  <c r="AC68" i="1"/>
  <c r="AB75" i="1" l="1"/>
  <c r="AC76" i="1"/>
  <c r="K35" i="19"/>
  <c r="AC25" i="19"/>
  <c r="K45" i="19"/>
  <c r="AI45" i="19"/>
  <c r="W45" i="19"/>
  <c r="Q35" i="19"/>
  <c r="K55" i="19"/>
  <c r="AC15" i="19"/>
  <c r="Q15" i="19"/>
  <c r="AC35" i="19"/>
  <c r="AI35" i="19"/>
  <c r="Q55" i="19"/>
  <c r="AI25" i="19"/>
  <c r="AD73"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7"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9" i="1"/>
  <c r="P54" i="19"/>
  <c r="AH14" i="19"/>
  <c r="AB14" i="19"/>
  <c r="AH34" i="19"/>
  <c r="AB54" i="19"/>
  <c r="AH54" i="19"/>
  <c r="AD66"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50" i="1"/>
  <c r="L41" i="19"/>
  <c r="AD11" i="19"/>
  <c r="L21" i="19"/>
  <c r="L11" i="19"/>
  <c r="X51" i="19"/>
  <c r="X21" i="19"/>
  <c r="R11" i="19"/>
  <c r="R31" i="19"/>
  <c r="AJ41" i="19"/>
  <c r="L31" i="19"/>
  <c r="R51" i="19"/>
  <c r="X31" i="19"/>
  <c r="X11" i="19"/>
  <c r="X41" i="19"/>
  <c r="AJ31" i="19"/>
  <c r="AD51" i="19"/>
  <c r="R41" i="19"/>
  <c r="AD21" i="19"/>
  <c r="L51" i="19"/>
  <c r="AC27" i="1"/>
  <c r="AB26" i="1"/>
  <c r="AB62" i="1"/>
  <c r="AC63" i="1"/>
  <c r="AC33" i="1"/>
  <c r="AB68"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D61" i="1"/>
  <c r="Q33" i="19"/>
  <c r="AI23" i="19"/>
  <c r="K53" i="19"/>
  <c r="AC23" i="19"/>
  <c r="AC13" i="19"/>
  <c r="W23" i="19"/>
  <c r="W33" i="19"/>
  <c r="Q13" i="19"/>
  <c r="W13" i="19"/>
  <c r="AI13" i="19"/>
  <c r="Q43" i="19"/>
  <c r="Q23" i="19"/>
  <c r="W53" i="19"/>
  <c r="AB51" i="1"/>
  <c r="AC53" i="1"/>
  <c r="AB53" i="1" s="1"/>
  <c r="AC52" i="1"/>
  <c r="AB52" i="1" s="1"/>
  <c r="AB44" i="1"/>
  <c r="AC45" i="1"/>
  <c r="AB63" i="1" l="1"/>
  <c r="AC64" i="1"/>
  <c r="AB76" i="1"/>
  <c r="AC77" i="1"/>
  <c r="AB77" i="1" s="1"/>
  <c r="AC34" i="1"/>
  <c r="AB34" i="1" s="1"/>
  <c r="AB33" i="1"/>
  <c r="AC35" i="1"/>
  <c r="AB35" i="1" s="1"/>
  <c r="AB27" i="1"/>
  <c r="AC28" i="1"/>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70" i="1"/>
  <c r="AB45" i="1"/>
  <c r="AC46" i="1"/>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B46" i="1" l="1"/>
  <c r="AC47" i="1"/>
  <c r="AB47"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7" i="1"/>
  <c r="AG15" i="19"/>
  <c r="U15" i="19"/>
  <c r="AG55" i="19"/>
  <c r="U55" i="19"/>
  <c r="T18" i="19"/>
  <c r="N48" i="19"/>
  <c r="N8" i="19"/>
  <c r="T28" i="19"/>
  <c r="AF38" i="19"/>
  <c r="Z28" i="19"/>
  <c r="Z18" i="19"/>
  <c r="AF8" i="19"/>
  <c r="AD34"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6" i="1"/>
  <c r="N15" i="19"/>
  <c r="AF55" i="19"/>
  <c r="N55" i="19"/>
  <c r="Z15" i="19"/>
  <c r="AF35" i="19"/>
  <c r="AB64" i="1"/>
  <c r="AC65"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70" i="1"/>
  <c r="AC71" i="1"/>
  <c r="AB71" i="1" s="1"/>
  <c r="AC29" i="1"/>
  <c r="AB29" i="1" s="1"/>
  <c r="AB28" i="1"/>
  <c r="O8" i="19"/>
  <c r="AA48" i="19"/>
  <c r="AM38" i="19"/>
  <c r="U48" i="19"/>
  <c r="AA18" i="19"/>
  <c r="AG18" i="19"/>
  <c r="AG48" i="19"/>
  <c r="AM18" i="19"/>
  <c r="AA28" i="19"/>
  <c r="AG28" i="19"/>
  <c r="AA8" i="19"/>
  <c r="U18" i="19"/>
  <c r="AG38" i="19"/>
  <c r="U38" i="19"/>
  <c r="AM8" i="19"/>
  <c r="AA38" i="19"/>
  <c r="AM48" i="19"/>
  <c r="U28" i="19"/>
  <c r="O38" i="19"/>
  <c r="U8" i="19"/>
  <c r="AG8" i="19"/>
  <c r="AD35"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5" i="1" l="1"/>
  <c r="AD65" i="1" s="1"/>
  <c r="Z71" i="1"/>
  <c r="AA71" i="1"/>
  <c r="Z70" i="1"/>
  <c r="AA70" i="1"/>
  <c r="Z68" i="1"/>
  <c r="AA62" i="1"/>
  <c r="Y63" i="1" s="1"/>
  <c r="Z62" i="1"/>
  <c r="AA73" i="1"/>
  <c r="Y74" i="1" s="1"/>
  <c r="Y43" i="1"/>
  <c r="Y55" i="1"/>
  <c r="Y5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8" i="1"/>
  <c r="AD59"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8" i="1"/>
  <c r="AJ44" i="19"/>
  <c r="R54" i="19"/>
  <c r="X24" i="19"/>
  <c r="U53" i="19"/>
  <c r="U43" i="19"/>
  <c r="O23" i="19"/>
  <c r="AG43" i="19"/>
  <c r="AA33" i="19"/>
  <c r="AA23" i="19"/>
  <c r="AG53" i="19"/>
  <c r="AM43" i="19"/>
  <c r="O13" i="19"/>
  <c r="AM53" i="19"/>
  <c r="AG33" i="19"/>
  <c r="U23" i="19"/>
  <c r="L43" i="19"/>
  <c r="R13" i="19"/>
  <c r="L13" i="19"/>
  <c r="AD62"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3" i="1"/>
  <c r="AA63" i="1"/>
  <c r="Y64" i="1" s="1"/>
  <c r="AA32" i="1"/>
  <c r="Y33" i="1" s="1"/>
  <c r="Z56" i="1"/>
  <c r="AA56" i="1"/>
  <c r="Y57" i="1" s="1"/>
  <c r="Z74" i="1"/>
  <c r="AA74" i="1"/>
  <c r="Y75" i="1" s="1"/>
  <c r="Z55" i="1"/>
  <c r="AA55" i="1"/>
  <c r="Y51" i="1"/>
  <c r="Z43" i="1"/>
  <c r="AA43" i="1"/>
  <c r="Y44" i="1" s="1"/>
  <c r="Z44" i="1" s="1"/>
  <c r="Z25" i="1"/>
  <c r="AA25" i="1"/>
  <c r="Y26" i="1" s="1"/>
  <c r="Y13" i="19" l="1"/>
  <c r="AE43" i="19"/>
  <c r="S13" i="19"/>
  <c r="AK33" i="19"/>
  <c r="M13" i="19"/>
  <c r="AK53" i="19"/>
  <c r="M23" i="19"/>
  <c r="AE33" i="19"/>
  <c r="M43" i="19"/>
  <c r="AK13" i="19"/>
  <c r="AK43" i="19"/>
  <c r="Y53" i="19"/>
  <c r="S43" i="19"/>
  <c r="AK23" i="19"/>
  <c r="S53" i="19"/>
  <c r="Y33" i="19"/>
  <c r="AD63" i="1"/>
  <c r="S23" i="19"/>
  <c r="AE53" i="19"/>
  <c r="Y23" i="19"/>
  <c r="AE13" i="19"/>
  <c r="Y43" i="19"/>
  <c r="M33" i="19"/>
  <c r="M53" i="19"/>
  <c r="AE23" i="19"/>
  <c r="S33" i="19"/>
  <c r="Z26" i="1"/>
  <c r="AA26" i="1"/>
  <c r="Y27" i="1" s="1"/>
  <c r="K42" i="19"/>
  <c r="Q42" i="19"/>
  <c r="W12" i="19"/>
  <c r="K52" i="19"/>
  <c r="AI52" i="19"/>
  <c r="Q22" i="19"/>
  <c r="Q12" i="19"/>
  <c r="AC52" i="19"/>
  <c r="AC32" i="19"/>
  <c r="W42" i="19"/>
  <c r="K22" i="19"/>
  <c r="W52" i="19"/>
  <c r="Q52" i="19"/>
  <c r="W22" i="19"/>
  <c r="AC22" i="19"/>
  <c r="Q32" i="19"/>
  <c r="AI42" i="19"/>
  <c r="AD55" i="1"/>
  <c r="AI22" i="19"/>
  <c r="AC12" i="19"/>
  <c r="AI12" i="19"/>
  <c r="W32" i="19"/>
  <c r="K32" i="19"/>
  <c r="AC42" i="19"/>
  <c r="AI32" i="19"/>
  <c r="K12" i="19"/>
  <c r="Z75" i="1"/>
  <c r="AA75" i="1"/>
  <c r="AJ55" i="19"/>
  <c r="L45" i="19"/>
  <c r="AD35" i="19"/>
  <c r="R25" i="19"/>
  <c r="AD45" i="19"/>
  <c r="R45" i="19"/>
  <c r="AD55" i="19"/>
  <c r="X15" i="19"/>
  <c r="L25" i="19"/>
  <c r="AJ45" i="19"/>
  <c r="R15" i="19"/>
  <c r="R55" i="19"/>
  <c r="AD25" i="19"/>
  <c r="L55" i="19"/>
  <c r="AJ35" i="19"/>
  <c r="X55" i="19"/>
  <c r="X35" i="19"/>
  <c r="L15" i="19"/>
  <c r="AD74" i="1"/>
  <c r="AD15" i="19"/>
  <c r="X25" i="19"/>
  <c r="AJ15" i="19"/>
  <c r="AJ25" i="19"/>
  <c r="X45" i="19"/>
  <c r="L35" i="19"/>
  <c r="R35" i="19"/>
  <c r="Z51" i="1"/>
  <c r="AA51" i="1"/>
  <c r="Y52" i="1" s="1"/>
  <c r="Z57" i="1"/>
  <c r="AA57"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4" i="1"/>
  <c r="L32" i="19"/>
  <c r="AJ12" i="19"/>
  <c r="AD56" i="1"/>
  <c r="R52" i="19"/>
  <c r="AD12" i="19"/>
  <c r="L52" i="19"/>
  <c r="R32" i="19"/>
  <c r="AD22" i="19"/>
  <c r="AJ32" i="19"/>
  <c r="X12" i="19"/>
  <c r="X22" i="19"/>
  <c r="X52" i="19"/>
  <c r="R22" i="19"/>
  <c r="AJ42" i="19"/>
  <c r="AD32" i="19"/>
  <c r="R12" i="19"/>
  <c r="AJ22" i="19"/>
  <c r="AD52" i="19"/>
  <c r="X42" i="19"/>
  <c r="AJ52" i="19"/>
  <c r="AD42" i="19"/>
  <c r="L22" i="19"/>
  <c r="L42" i="19"/>
  <c r="R42" i="19"/>
  <c r="X32" i="19"/>
  <c r="L12" i="19"/>
  <c r="K40" i="19"/>
  <c r="AI20" i="19"/>
  <c r="AI30" i="19"/>
  <c r="W30" i="19"/>
  <c r="W10" i="19"/>
  <c r="AD43" i="1"/>
  <c r="W40" i="19"/>
  <c r="Q20" i="19"/>
  <c r="W50" i="19"/>
  <c r="Q50" i="19"/>
  <c r="AC30" i="19"/>
  <c r="W20" i="19"/>
  <c r="AC50" i="19"/>
  <c r="K10" i="19"/>
  <c r="K20" i="19"/>
  <c r="AC20" i="19"/>
  <c r="AC40" i="19"/>
  <c r="Q10" i="19"/>
  <c r="Q40" i="19"/>
  <c r="AC10" i="19"/>
  <c r="AI50" i="19"/>
  <c r="Q30" i="19"/>
  <c r="K30" i="19"/>
  <c r="AI10" i="19"/>
  <c r="K50" i="19"/>
  <c r="AI40" i="19"/>
  <c r="AA33" i="1"/>
  <c r="Z33" i="1"/>
  <c r="AA44" i="1"/>
  <c r="Y45" i="1" s="1"/>
  <c r="Z64" i="1"/>
  <c r="N43" i="19" s="1"/>
  <c r="AA64" i="1"/>
  <c r="AG24" i="19"/>
  <c r="O44" i="19"/>
  <c r="O24" i="19"/>
  <c r="AM14" i="19"/>
  <c r="AG34" i="19"/>
  <c r="O34" i="19"/>
  <c r="AA44" i="19"/>
  <c r="O14" i="19"/>
  <c r="AA54" i="19"/>
  <c r="U14" i="19"/>
  <c r="AM44" i="19"/>
  <c r="AA34" i="19"/>
  <c r="AM24" i="19"/>
  <c r="AM54" i="19"/>
  <c r="AG14" i="19"/>
  <c r="AM34" i="19"/>
  <c r="U54" i="19"/>
  <c r="AG44" i="19"/>
  <c r="AA24" i="19"/>
  <c r="AG54" i="19"/>
  <c r="U34" i="19"/>
  <c r="U24" i="19"/>
  <c r="AD71"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70" i="1"/>
  <c r="AF53" i="19"/>
  <c r="T23" i="19" l="1"/>
  <c r="T43" i="19"/>
  <c r="N33" i="19"/>
  <c r="N23" i="19"/>
  <c r="AL53" i="19"/>
  <c r="T33" i="19"/>
  <c r="AF13" i="19"/>
  <c r="AL13" i="19"/>
  <c r="AF23" i="19"/>
  <c r="Z33" i="19"/>
  <c r="T13" i="19"/>
  <c r="AL33" i="19"/>
  <c r="Z43" i="19"/>
  <c r="N53" i="19"/>
  <c r="Z23" i="19"/>
  <c r="Z53" i="19"/>
  <c r="Z52" i="1"/>
  <c r="AA52" i="1"/>
  <c r="Y53" i="1" s="1"/>
  <c r="AF19" i="19"/>
  <c r="Z9" i="19"/>
  <c r="T49" i="19"/>
  <c r="N29" i="19"/>
  <c r="Z49" i="19"/>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51"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5"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3" i="1"/>
  <c r="AK18" i="19"/>
  <c r="M18" i="19"/>
  <c r="S18" i="19"/>
  <c r="S48" i="19"/>
  <c r="S38" i="19"/>
  <c r="Z27" i="1"/>
  <c r="AA27" i="1"/>
  <c r="Y28" i="1" s="1"/>
  <c r="AA45" i="1"/>
  <c r="Y46" i="1" s="1"/>
  <c r="Z45" i="1"/>
  <c r="T53" i="19"/>
  <c r="AD64" i="1"/>
  <c r="AL23" i="19"/>
  <c r="AF43" i="19"/>
  <c r="M29" i="19"/>
  <c r="AE9" i="19"/>
  <c r="Y49" i="19"/>
  <c r="S39" i="19"/>
  <c r="Y39" i="19"/>
  <c r="M39" i="19"/>
  <c r="M9" i="19"/>
  <c r="S9" i="19"/>
  <c r="M19" i="19"/>
  <c r="AE49" i="19"/>
  <c r="M49" i="19"/>
  <c r="AK49" i="19"/>
  <c r="AK9" i="19"/>
  <c r="Y29" i="19"/>
  <c r="S19" i="19"/>
  <c r="AE19" i="19"/>
  <c r="AK29" i="19"/>
  <c r="Y19" i="19"/>
  <c r="Y9" i="19"/>
  <c r="AE29" i="19"/>
  <c r="S49" i="19"/>
  <c r="AK39" i="19"/>
  <c r="S29" i="19"/>
  <c r="AK19" i="19"/>
  <c r="AE39" i="19"/>
  <c r="AD27" i="19"/>
  <c r="X7" i="19"/>
  <c r="AJ47" i="19"/>
  <c r="AJ7" i="19"/>
  <c r="X47" i="19"/>
  <c r="L47" i="19"/>
  <c r="L7" i="19"/>
  <c r="L27" i="19"/>
  <c r="L17" i="19"/>
  <c r="AD7" i="19"/>
  <c r="AD37" i="19"/>
  <c r="AJ37" i="19"/>
  <c r="R37" i="19"/>
  <c r="AD17" i="19"/>
  <c r="R27" i="19"/>
  <c r="X37" i="19"/>
  <c r="AJ17" i="19"/>
  <c r="L37" i="19"/>
  <c r="X27" i="19"/>
  <c r="AD26" i="1"/>
  <c r="AJ27" i="19"/>
  <c r="AD47" i="19"/>
  <c r="R17" i="19"/>
  <c r="R7" i="19"/>
  <c r="R47" i="19"/>
  <c r="X17" i="19"/>
  <c r="AF33" i="19"/>
  <c r="AL43" i="19"/>
  <c r="AD57"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3" i="1" l="1"/>
  <c r="AA53" i="1"/>
  <c r="AF21" i="19"/>
  <c r="AF11" i="19"/>
  <c r="Z51" i="19"/>
  <c r="AL31" i="19"/>
  <c r="AL41" i="19"/>
  <c r="AD52"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5"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G9" i="19"/>
  <c r="AA49" i="19"/>
  <c r="AA46" i="1"/>
  <c r="Y47" i="1" s="1"/>
  <c r="Z46" i="1"/>
  <c r="AA28" i="1"/>
  <c r="Y29" i="1" s="1"/>
  <c r="Z28" i="1"/>
  <c r="Y47" i="19"/>
  <c r="Y27" i="19"/>
  <c r="M7" i="19"/>
  <c r="S7" i="19"/>
  <c r="M47" i="19"/>
  <c r="M37" i="19"/>
  <c r="M17" i="19"/>
  <c r="AD27" i="1"/>
  <c r="S17" i="19"/>
  <c r="M27" i="19"/>
  <c r="AE27" i="19"/>
  <c r="S47" i="19"/>
  <c r="AE17" i="19"/>
  <c r="AE47" i="19"/>
  <c r="AK7" i="19"/>
  <c r="S37" i="19"/>
  <c r="AK17" i="19"/>
  <c r="AK27" i="19"/>
  <c r="Y17" i="19"/>
  <c r="AK47" i="19"/>
  <c r="Y37" i="19"/>
  <c r="S27" i="19"/>
  <c r="Y7" i="19"/>
  <c r="AE7" i="19"/>
  <c r="AK37" i="19"/>
  <c r="AE37" i="19"/>
  <c r="T7" i="19" l="1"/>
  <c r="AD28" i="1"/>
  <c r="Z27" i="19"/>
  <c r="T47" i="19"/>
  <c r="AL37" i="19"/>
  <c r="AL7" i="19"/>
  <c r="AF7" i="19"/>
  <c r="T17" i="19"/>
  <c r="AL47" i="19"/>
  <c r="AL17" i="19"/>
  <c r="T27" i="19"/>
  <c r="Z17" i="19"/>
  <c r="AF17" i="19"/>
  <c r="AF37" i="19"/>
  <c r="T37" i="19"/>
  <c r="N27" i="19"/>
  <c r="N17" i="19"/>
  <c r="N37" i="19"/>
  <c r="N7" i="19"/>
  <c r="AL27" i="19"/>
  <c r="Z47" i="19"/>
  <c r="AF27" i="19"/>
  <c r="N47" i="19"/>
  <c r="Z7" i="19"/>
  <c r="AF47" i="19"/>
  <c r="Z37" i="19"/>
  <c r="Z29" i="1"/>
  <c r="AA29" i="1"/>
  <c r="AF40" i="19"/>
  <c r="T20" i="19"/>
  <c r="AL10" i="19"/>
  <c r="N30" i="19"/>
  <c r="N50" i="19"/>
  <c r="N40" i="19"/>
  <c r="Z20" i="19"/>
  <c r="T30" i="19"/>
  <c r="AL40" i="19"/>
  <c r="Z30" i="19"/>
  <c r="Z40" i="19"/>
  <c r="T50" i="19"/>
  <c r="Z10" i="19"/>
  <c r="AD46" i="1"/>
  <c r="AL30" i="19"/>
  <c r="AF20" i="19"/>
  <c r="N20" i="19"/>
  <c r="AL50" i="19"/>
  <c r="AL20" i="19"/>
  <c r="T10" i="19"/>
  <c r="T40" i="19"/>
  <c r="N10" i="19"/>
  <c r="AF10" i="19"/>
  <c r="Z50" i="19"/>
  <c r="AF30" i="19"/>
  <c r="AF50" i="19"/>
  <c r="Z47" i="1"/>
  <c r="AA47" i="1"/>
  <c r="O51" i="19"/>
  <c r="AM21" i="19"/>
  <c r="AM41" i="19"/>
  <c r="AM51" i="19"/>
  <c r="AG51" i="19"/>
  <c r="U11" i="19"/>
  <c r="U51" i="19"/>
  <c r="AA31" i="19"/>
  <c r="AA21" i="19"/>
  <c r="O41" i="19"/>
  <c r="AA41" i="19"/>
  <c r="AG31" i="19"/>
  <c r="U31" i="19"/>
  <c r="O31" i="19"/>
  <c r="AM31" i="19"/>
  <c r="AA51" i="19"/>
  <c r="AM11" i="19"/>
  <c r="U41" i="19"/>
  <c r="AA11" i="19"/>
  <c r="O11" i="19"/>
  <c r="U21" i="19"/>
  <c r="AD53"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7" i="1"/>
  <c r="AA20" i="19"/>
  <c r="O20" i="19"/>
  <c r="AG30" i="19"/>
  <c r="AG10" i="19"/>
  <c r="O37" i="19"/>
  <c r="AG27" i="19"/>
  <c r="AM27" i="19"/>
  <c r="O17" i="19"/>
  <c r="O27" i="19"/>
  <c r="O47" i="19"/>
  <c r="AA7" i="19"/>
  <c r="AG7" i="19"/>
  <c r="U47" i="19"/>
  <c r="AG37" i="19"/>
  <c r="AA47" i="19"/>
  <c r="AG17" i="19"/>
  <c r="AD29" i="1"/>
  <c r="AA17" i="19"/>
  <c r="U7" i="19"/>
  <c r="U37" i="19"/>
  <c r="O7" i="19"/>
  <c r="AM47" i="19"/>
  <c r="AM17" i="19"/>
  <c r="AA37" i="19"/>
  <c r="AM7" i="19"/>
  <c r="AG47" i="19"/>
  <c r="U27" i="19"/>
  <c r="AM37" i="19"/>
  <c r="AA27" i="19"/>
  <c r="U17" i="19"/>
  <c r="AC16" i="1" l="1"/>
  <c r="AC20" i="1" l="1"/>
  <c r="AB20" i="1" s="1"/>
  <c r="L16" i="19" s="1"/>
  <c r="AC25" i="1"/>
  <c r="AB25" i="1" s="1"/>
  <c r="AB16" i="1"/>
  <c r="AC18" i="1"/>
  <c r="AB18" i="1" s="1"/>
  <c r="R16" i="19" l="1"/>
  <c r="AD46" i="19"/>
  <c r="X46" i="19"/>
  <c r="L6" i="19"/>
  <c r="AD6" i="19"/>
  <c r="R46" i="19"/>
  <c r="AD26" i="19"/>
  <c r="AJ16" i="19"/>
  <c r="L46" i="19"/>
  <c r="L36" i="19"/>
  <c r="X36" i="19"/>
  <c r="AJ46" i="19"/>
  <c r="AJ26" i="19"/>
  <c r="AD36" i="19"/>
  <c r="R26" i="19"/>
  <c r="AJ36" i="19"/>
  <c r="AD16" i="19"/>
  <c r="R36" i="19"/>
  <c r="L26" i="19"/>
  <c r="X16" i="19"/>
  <c r="AJ6" i="19"/>
  <c r="R6" i="19"/>
  <c r="X6" i="19"/>
  <c r="AD20" i="1"/>
  <c r="X26" i="19"/>
  <c r="W37" i="19"/>
  <c r="AI7" i="19"/>
  <c r="W17" i="19"/>
  <c r="AC47" i="19"/>
  <c r="AI27" i="19"/>
  <c r="Q7" i="19"/>
  <c r="K27" i="19"/>
  <c r="AI47" i="19"/>
  <c r="Q27" i="19"/>
  <c r="AC27" i="19"/>
  <c r="Q37" i="19"/>
  <c r="K17" i="19"/>
  <c r="K47" i="19"/>
  <c r="AC17" i="19"/>
  <c r="K37" i="19"/>
  <c r="AC7" i="19"/>
  <c r="W47" i="19"/>
  <c r="Q47" i="19"/>
  <c r="W7" i="19"/>
  <c r="AI17" i="19"/>
  <c r="K7" i="19"/>
  <c r="Q17" i="19"/>
  <c r="W27" i="19"/>
  <c r="AC37" i="19"/>
  <c r="AI37" i="19"/>
  <c r="AD25" i="1"/>
  <c r="Q46" i="19"/>
  <c r="AC26" i="19"/>
  <c r="AC16" i="19"/>
  <c r="AI36" i="19"/>
  <c r="AI26" i="19"/>
  <c r="AC6" i="19"/>
  <c r="K16" i="19"/>
  <c r="W16" i="19"/>
  <c r="K36" i="19"/>
  <c r="Q26" i="19"/>
  <c r="W26" i="19"/>
  <c r="W46" i="19"/>
  <c r="W36" i="19"/>
  <c r="AC36" i="19"/>
  <c r="AD18"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 r="L48" i="1" l="1"/>
  <c r="M48" i="1" s="1"/>
  <c r="L60" i="1"/>
  <c r="M60" i="1" s="1"/>
  <c r="L72" i="1"/>
  <c r="M72" i="1" s="1"/>
  <c r="L24" i="1"/>
  <c r="M24" i="1" s="1"/>
  <c r="L54" i="1"/>
  <c r="M54" i="1" s="1"/>
  <c r="L66" i="1"/>
  <c r="M66" i="1" s="1"/>
  <c r="L16" i="1"/>
  <c r="M16" i="1" s="1"/>
  <c r="L30" i="1"/>
  <c r="M30" i="1" s="1"/>
  <c r="L42" i="1"/>
  <c r="M42" i="1" s="1"/>
  <c r="X6" i="18" l="1"/>
  <c r="R30" i="18"/>
  <c r="AJ14" i="18"/>
  <c r="AJ22" i="18"/>
  <c r="L22" i="18"/>
  <c r="AD14" i="18"/>
  <c r="AD38" i="18"/>
  <c r="AJ30" i="18"/>
  <c r="X22" i="18"/>
  <c r="R14" i="18"/>
  <c r="X30" i="18"/>
  <c r="X14" i="18"/>
  <c r="L38" i="18"/>
  <c r="AD22" i="18"/>
  <c r="R22" i="18"/>
  <c r="L30" i="18"/>
  <c r="AD30" i="18"/>
  <c r="L14" i="18"/>
  <c r="O24" i="1"/>
  <c r="AD6" i="18"/>
  <c r="AJ6" i="18"/>
  <c r="L6" i="18"/>
  <c r="R38" i="18"/>
  <c r="AJ38" i="18"/>
  <c r="X38" i="18"/>
  <c r="N24" i="1"/>
  <c r="AC24" i="1" s="1"/>
  <c r="R6" i="18"/>
  <c r="AB24" i="18"/>
  <c r="P24" i="18"/>
  <c r="J8" i="18"/>
  <c r="J24" i="18"/>
  <c r="AB16" i="18"/>
  <c r="J40" i="18"/>
  <c r="J16" i="18"/>
  <c r="V8" i="18"/>
  <c r="AB32" i="18"/>
  <c r="V40" i="18"/>
  <c r="P8" i="18"/>
  <c r="AH40" i="18"/>
  <c r="AB40" i="18"/>
  <c r="P32" i="18"/>
  <c r="AH24" i="18"/>
  <c r="AB8" i="18"/>
  <c r="P16" i="18"/>
  <c r="AH16" i="18"/>
  <c r="P40" i="18"/>
  <c r="AH32" i="18"/>
  <c r="V24" i="18"/>
  <c r="AH8" i="18"/>
  <c r="V16" i="18"/>
  <c r="V32" i="18"/>
  <c r="J32" i="18"/>
  <c r="J44" i="18"/>
  <c r="P12" i="18"/>
  <c r="P36" i="18"/>
  <c r="V28" i="18"/>
  <c r="J28" i="18"/>
  <c r="N72" i="1"/>
  <c r="AC72" i="1" s="1"/>
  <c r="AB72" i="1" s="1"/>
  <c r="J12" i="18"/>
  <c r="AB28" i="18"/>
  <c r="AH20" i="18"/>
  <c r="AB44" i="18"/>
  <c r="AH44" i="18"/>
  <c r="AH36" i="18"/>
  <c r="J36" i="18"/>
  <c r="AH12" i="18"/>
  <c r="P28" i="18"/>
  <c r="P44" i="18"/>
  <c r="V44" i="18"/>
  <c r="AH28" i="18"/>
  <c r="V20" i="18"/>
  <c r="AB36" i="18"/>
  <c r="J20" i="18"/>
  <c r="O72" i="1"/>
  <c r="AB12" i="18"/>
  <c r="V12" i="18"/>
  <c r="V36" i="18"/>
  <c r="P20" i="18"/>
  <c r="AB20" i="18"/>
  <c r="V22" i="18"/>
  <c r="J14" i="18"/>
  <c r="J38" i="18"/>
  <c r="AB22" i="18"/>
  <c r="AB38" i="18"/>
  <c r="AB14" i="18"/>
  <c r="V14" i="18"/>
  <c r="J30" i="18"/>
  <c r="AH6" i="18"/>
  <c r="J22" i="18"/>
  <c r="P6" i="18"/>
  <c r="AB30" i="18"/>
  <c r="P30" i="18"/>
  <c r="AH14" i="18"/>
  <c r="P38" i="18"/>
  <c r="V6" i="18"/>
  <c r="O16" i="1"/>
  <c r="J6" i="18"/>
  <c r="AH30" i="18"/>
  <c r="P14" i="18"/>
  <c r="AH38" i="18"/>
  <c r="AB6" i="18"/>
  <c r="P22" i="18"/>
  <c r="V30" i="18"/>
  <c r="AH22" i="18"/>
  <c r="V38" i="18"/>
  <c r="L16" i="18"/>
  <c r="AJ16" i="18"/>
  <c r="X40" i="18"/>
  <c r="N42" i="1"/>
  <c r="AJ8" i="18"/>
  <c r="AD16" i="18"/>
  <c r="X32" i="18"/>
  <c r="R24" i="18"/>
  <c r="R8" i="18"/>
  <c r="O42" i="1"/>
  <c r="R40" i="18"/>
  <c r="X24" i="18"/>
  <c r="AJ24" i="18"/>
  <c r="AD32" i="18"/>
  <c r="L8" i="18"/>
  <c r="AJ32" i="18"/>
  <c r="L32" i="18"/>
  <c r="L40" i="18"/>
  <c r="AJ40" i="18"/>
  <c r="R16" i="18"/>
  <c r="AD40" i="18"/>
  <c r="R32" i="18"/>
  <c r="AD8" i="18"/>
  <c r="X8" i="18"/>
  <c r="X16" i="18"/>
  <c r="AD24" i="18"/>
  <c r="L24" i="18"/>
  <c r="T18" i="18"/>
  <c r="Z18" i="18"/>
  <c r="Z10" i="18"/>
  <c r="AL18" i="18"/>
  <c r="AL34" i="18"/>
  <c r="N34" i="18"/>
  <c r="AF10" i="18"/>
  <c r="AF34" i="18"/>
  <c r="AL10" i="18"/>
  <c r="N18" i="18"/>
  <c r="N10" i="18"/>
  <c r="T10" i="18"/>
  <c r="T34" i="18"/>
  <c r="Z34" i="18"/>
  <c r="AF42" i="18"/>
  <c r="AL26" i="18"/>
  <c r="T26" i="18"/>
  <c r="AF18" i="18"/>
  <c r="O66" i="1"/>
  <c r="N66" i="1"/>
  <c r="Z42" i="18"/>
  <c r="N42" i="18"/>
  <c r="AF26" i="18"/>
  <c r="N26" i="18"/>
  <c r="Z26" i="18"/>
  <c r="AL42" i="18"/>
  <c r="T42" i="18"/>
  <c r="X42" i="18"/>
  <c r="L26" i="18"/>
  <c r="AD42" i="18"/>
  <c r="L18" i="18"/>
  <c r="R10" i="18"/>
  <c r="O60" i="1"/>
  <c r="X10" i="18"/>
  <c r="AD34" i="18"/>
  <c r="X18" i="18"/>
  <c r="AJ34" i="18"/>
  <c r="R34" i="18"/>
  <c r="R42" i="18"/>
  <c r="X34" i="18"/>
  <c r="L10" i="18"/>
  <c r="AD10" i="18"/>
  <c r="R18" i="18"/>
  <c r="R26" i="18"/>
  <c r="L34" i="18"/>
  <c r="X26" i="18"/>
  <c r="AD18" i="18"/>
  <c r="AJ26" i="18"/>
  <c r="L42" i="18"/>
  <c r="AJ10" i="18"/>
  <c r="N60" i="1"/>
  <c r="AJ42" i="18"/>
  <c r="AJ18" i="18"/>
  <c r="AD26" i="18"/>
  <c r="N14" i="18"/>
  <c r="N22" i="18"/>
  <c r="AF38" i="18"/>
  <c r="T6" i="18"/>
  <c r="Z14" i="18"/>
  <c r="O30" i="1"/>
  <c r="N30" i="18"/>
  <c r="T38" i="18"/>
  <c r="AF22" i="18"/>
  <c r="N38" i="18"/>
  <c r="AF30" i="18"/>
  <c r="N30" i="1"/>
  <c r="AC30" i="1" s="1"/>
  <c r="AB30" i="1" s="1"/>
  <c r="AD30" i="1" s="1"/>
  <c r="Z38" i="18"/>
  <c r="T14" i="18"/>
  <c r="T22" i="18"/>
  <c r="N6" i="18"/>
  <c r="AL30" i="18"/>
  <c r="Z22" i="18"/>
  <c r="Z30" i="18"/>
  <c r="AF14" i="18"/>
  <c r="AL38" i="18"/>
  <c r="AL14" i="18"/>
  <c r="AF6" i="18"/>
  <c r="AL22" i="18"/>
  <c r="T30" i="18"/>
  <c r="Z6" i="18"/>
  <c r="AL6" i="18"/>
  <c r="AB18" i="18"/>
  <c r="P42" i="18"/>
  <c r="AB10" i="18"/>
  <c r="P26" i="18"/>
  <c r="P18" i="18"/>
  <c r="V10" i="18"/>
  <c r="N54" i="1"/>
  <c r="AH34" i="18"/>
  <c r="AH18" i="18"/>
  <c r="J18" i="18"/>
  <c r="AH42" i="18"/>
  <c r="V18" i="18"/>
  <c r="AB26" i="18"/>
  <c r="J42" i="18"/>
  <c r="P10" i="18"/>
  <c r="J34" i="18"/>
  <c r="O54" i="1"/>
  <c r="AH26" i="18"/>
  <c r="AB42" i="18"/>
  <c r="V26" i="18"/>
  <c r="P34" i="18"/>
  <c r="V34" i="18"/>
  <c r="J10" i="18"/>
  <c r="AB34" i="18"/>
  <c r="J26" i="18"/>
  <c r="V42" i="18"/>
  <c r="AH10" i="18"/>
  <c r="AF32" i="18"/>
  <c r="AF8" i="18"/>
  <c r="Z8" i="18"/>
  <c r="AF40" i="18"/>
  <c r="O48" i="1"/>
  <c r="AL32" i="18"/>
  <c r="N48" i="1"/>
  <c r="Z16" i="18"/>
  <c r="Z24" i="18"/>
  <c r="T40" i="18"/>
  <c r="Z32" i="18"/>
  <c r="AL40" i="18"/>
  <c r="AL16" i="18"/>
  <c r="Z40" i="18"/>
  <c r="N32" i="18"/>
  <c r="T32" i="18"/>
  <c r="AL24" i="18"/>
  <c r="AF24" i="18"/>
  <c r="AL8" i="18"/>
  <c r="N16" i="18"/>
  <c r="T16" i="18"/>
  <c r="N8" i="18"/>
  <c r="T24" i="18"/>
  <c r="T8" i="18"/>
  <c r="N24" i="18"/>
  <c r="N40" i="18"/>
  <c r="AF16" i="18"/>
  <c r="AH8" i="19" l="1"/>
  <c r="AB48" i="19"/>
  <c r="V8" i="19"/>
  <c r="AH48" i="19"/>
  <c r="AH18" i="19"/>
  <c r="V18" i="19"/>
  <c r="J38" i="19"/>
  <c r="P18" i="19"/>
  <c r="J28" i="19"/>
  <c r="J48" i="19"/>
  <c r="V28" i="19"/>
  <c r="AB8" i="19"/>
  <c r="P28" i="19"/>
  <c r="AB28" i="19"/>
  <c r="V38" i="19"/>
  <c r="AH28" i="19"/>
  <c r="AB38" i="19"/>
  <c r="V48" i="19"/>
  <c r="P8" i="19"/>
  <c r="P38" i="19"/>
  <c r="AH38" i="19"/>
  <c r="P48" i="19"/>
  <c r="AB18" i="19"/>
  <c r="J8" i="19"/>
  <c r="J18" i="19"/>
  <c r="J15" i="19"/>
  <c r="AH25" i="19"/>
  <c r="P25" i="19"/>
  <c r="J35" i="19"/>
  <c r="AB35" i="19"/>
  <c r="AD72" i="1"/>
  <c r="AH35" i="19"/>
  <c r="J45" i="19"/>
  <c r="V25" i="19"/>
  <c r="AB55" i="19"/>
  <c r="AB15" i="19"/>
  <c r="P45" i="19"/>
  <c r="AH45" i="19"/>
  <c r="V35" i="19"/>
  <c r="P35" i="19"/>
  <c r="V45" i="19"/>
  <c r="P15" i="19"/>
  <c r="V15" i="19"/>
  <c r="J25" i="19"/>
  <c r="V55" i="19"/>
  <c r="AB45" i="19"/>
  <c r="AH55" i="19"/>
  <c r="P55" i="19"/>
  <c r="AB25" i="19"/>
  <c r="J55" i="19"/>
  <c r="AH15" i="19"/>
  <c r="AH49" i="19"/>
  <c r="V39" i="19"/>
  <c r="J19" i="19"/>
  <c r="AB29" i="19"/>
  <c r="V49" i="19"/>
  <c r="AH29" i="19"/>
  <c r="P39" i="19"/>
  <c r="V9" i="19"/>
  <c r="V29" i="19"/>
  <c r="P49" i="19"/>
  <c r="AH39" i="19"/>
  <c r="AB19" i="19"/>
  <c r="J39" i="19"/>
  <c r="P9" i="19"/>
  <c r="AH9" i="19"/>
  <c r="P29" i="19"/>
  <c r="J49" i="19"/>
  <c r="V19" i="19"/>
  <c r="J9" i="19"/>
  <c r="AB39" i="19"/>
  <c r="AB9" i="19"/>
  <c r="J29" i="19"/>
  <c r="AB49" i="19"/>
  <c r="P19" i="19"/>
  <c r="AH19" i="19"/>
  <c r="AB24" i="1"/>
  <c r="AC31" i="1"/>
  <c r="AB31" i="1" l="1"/>
  <c r="AC32" i="1"/>
  <c r="AB32" i="1" s="1"/>
  <c r="J27" i="19"/>
  <c r="P47" i="19"/>
  <c r="AB17" i="19"/>
  <c r="AD24" i="1"/>
  <c r="AH27" i="19"/>
  <c r="P27" i="19"/>
  <c r="AB7" i="19"/>
  <c r="J37" i="19"/>
  <c r="P7" i="19"/>
  <c r="AH37" i="19"/>
  <c r="V27" i="19"/>
  <c r="AH47" i="19"/>
  <c r="AH7" i="19"/>
  <c r="P37" i="19"/>
  <c r="V7" i="19"/>
  <c r="J47" i="19"/>
  <c r="V17" i="19"/>
  <c r="J17" i="19"/>
  <c r="V37" i="19"/>
  <c r="V47" i="19"/>
  <c r="AH17" i="19"/>
  <c r="P17" i="19"/>
  <c r="AB27" i="19"/>
  <c r="J7" i="19"/>
  <c r="AB37" i="19"/>
  <c r="AB47" i="19"/>
  <c r="AD38" i="19" l="1"/>
  <c r="L38" i="19"/>
  <c r="X48" i="19"/>
  <c r="R8" i="19"/>
  <c r="AJ38" i="19"/>
  <c r="R38" i="19"/>
  <c r="X8" i="19"/>
  <c r="AD48" i="19"/>
  <c r="AD32" i="1"/>
  <c r="R28" i="19"/>
  <c r="X38" i="19"/>
  <c r="L48" i="19"/>
  <c r="AD28" i="19"/>
  <c r="R48" i="19"/>
  <c r="AD8" i="19"/>
  <c r="AJ28" i="19"/>
  <c r="L18" i="19"/>
  <c r="AJ8" i="19"/>
  <c r="AJ48" i="19"/>
  <c r="L28" i="19"/>
  <c r="L8" i="19"/>
  <c r="R18" i="19"/>
  <c r="X18" i="19"/>
  <c r="X28" i="19"/>
  <c r="AD18" i="19"/>
  <c r="AJ18" i="19"/>
  <c r="W38" i="19"/>
  <c r="AI28" i="19"/>
  <c r="K38" i="19"/>
  <c r="W48" i="19"/>
  <c r="Q38" i="19"/>
  <c r="AI38" i="19"/>
  <c r="AC18" i="19"/>
  <c r="AC8" i="19"/>
  <c r="W18" i="19"/>
  <c r="W28" i="19"/>
  <c r="AI48" i="19"/>
  <c r="W8" i="19"/>
  <c r="Q8" i="19"/>
  <c r="K48" i="19"/>
  <c r="AC48" i="19"/>
  <c r="AD31" i="1"/>
  <c r="K18" i="19"/>
  <c r="K8" i="19"/>
  <c r="AC28" i="19"/>
  <c r="AI18" i="19"/>
  <c r="K28" i="19"/>
  <c r="Q18" i="19"/>
  <c r="AI8" i="19"/>
  <c r="Q48" i="19"/>
  <c r="AC38" i="19"/>
  <c r="Q28"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<sst xmlns="http://schemas.openxmlformats.org/spreadsheetml/2006/main" count="468" uniqueCount="305">
  <si>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</si>
  <si>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</si>
  <si>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</si>
  <si>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</si>
  <si>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</si>
  <si>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</si>
  <si>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</si>
  <si>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</si>
  <si>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</si>
  <si>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</si>
  <si>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</si>
  <si>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</si>
  <si>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</si>
  <si>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</si>
  <si>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</si>
  <si>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</si>
  <si>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</si>
  <si>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</si>
  <si>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</si>
  <si>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</si>
  <si>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</si>
  <si>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</si>
  <si>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</si>
  <si>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</si>
  <si>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</si>
  <si>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</si>
  <si>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</si>
  <si>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</si>
  <si>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</si>
  <si>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</si>
  <si>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</si>
  <si>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</si>
  <si>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</si>
  <si>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</si>
  <si>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</si>
  <si>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</si>
  <si>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</si>
  <si>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</si>
  <si>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</si>
  <si>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</si>
  <si>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</si>
  <si>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</si>
  <si>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</si>
  <si>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</si>
  <si>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</si>
  <si>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</si>
  <si>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</si>
  <si>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</si>
  <si>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</si>
  <si>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</si>
  <si>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</si>
  <si>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</si>
  <si>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</si>
  <si>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</si>
  <si>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</si>
  <si>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</si>
  <si>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</si>
  <si>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</si>
  <si>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</si>
  <si>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</si>
  <si>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</si>
  <si>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</si>
  <si>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</si>
  <si>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</si>
  <si>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</si>
  <si>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</si>
  <si>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</si>
  <si>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</si>
  <si>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</si>
  <si>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</si>
  <si>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</si>
  <si>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</si>
  <si>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</si>
  <si>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</si>
  <si>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</si>
  <si>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</si>
  <si>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</si>
  <si>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</si>
  <si>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</si>
  <si>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</si>
  <si>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</si>
  <si>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</si>
  <si>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</si>
  <si>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</si>
  <si>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</si>
  <si>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</si>
  <si>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</si>
  <si>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</si>
  <si>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</si>
  <si>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</si>
  <si>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</si>
  <si>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</si>
  <si>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</si>
  <si>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</si>
  <si>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</si>
  <si>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</si>
  <si>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</si>
  <si>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</si>
  <si>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</si>
  <si>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</si>
  <si>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</si>
  <si>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</si>
  <si>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</si>
  <si>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</si>
  <si>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</si>
  <si>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</si>
  <si>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</si>
  <si>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</si>
  <si>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</si>
  <si>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</si>
  <si>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</si>
  <si>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</si>
  <si>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</si>
  <si>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</si>
  <si>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</si>
  <si>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</si>
  <si>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</si>
  <si>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</si>
  <si>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</si>
  <si>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</si>
  <si>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</si>
  <si>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</si>
  <si>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</si>
  <si>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</si>
  <si>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</si>
  <si>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</si>
  <si>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</si>
  <si>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</si>
  <si>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</si>
  <si>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</si>
  <si>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</si>
  <si>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</si>
  <si>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</si>
  <si>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</si>
  <si>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</si>
  <si>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</si>
  <si>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</si>
  <si>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</si>
  <si>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</si>
  <si>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</si>
  <si>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</si>
  <si>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</si>
  <si>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</si>
  <si>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</si>
  <si>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</si>
  <si>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</si>
  <si>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</si>
  <si>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</si>
  <si>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</si>
  <si>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</si>
  <si>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</si>
  <si>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</si>
  <si>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</si>
  <si>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</si>
  <si>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</si>
  <si>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</si>
  <si>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</si>
  <si>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</si>
  <si>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</si>
  <si>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</si>
  <si>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</si>
  <si>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</si>
  <si>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</si>
  <si>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</si>
  <si>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</si>
  <si>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</si>
  <si>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</si>
  <si>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</si>
  <si>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</si>
  <si>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</si>
  <si>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</si>
  <si>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</si>
  <si>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</si>
  <si>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</si>
  <si>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</si>
  <si>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</si>
  <si>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</si>
  <si>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</si>
  <si>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</si>
  <si>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</si>
  <si>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</si>
  <si>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</si>
  <si>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</si>
  <si>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</si>
  <si>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</si>
  <si>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</si>
  <si>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</si>
  <si>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</si>
  <si>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</si>
  <si>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</si>
  <si>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</si>
  <si>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</si>
  <si>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</si>
  <si>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</si>
  <si>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</si>
  <si>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</si>
  <si>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</si>
  <si>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</si>
  <si>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</si>
  <si>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</si>
  <si>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</si>
  <si>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</si>
  <si>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</si>
  <si>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</si>
  <si>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</si>
  <si>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</si>
  <si>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</si>
  <si>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</si>
  <si>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</si>
  <si>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</si>
  <si>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</si>
  <si>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</si>
  <si>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</si>
  <si>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</si>
  <si>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</si>
  <si>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</si>
  <si>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</si>
  <si>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</si>
  <si>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</si>
  <si>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</si>
  <si>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</si>
  <si>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</si>
  <si>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</si>
  <si>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</si>
  <si>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</si>
  <si>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</si>
  <si>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</si>
  <si>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</si>
  <si>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</si>
  <si>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</si>
  <si>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</si>
  <si>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</si>
  <si>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</si>
  <si>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</si>
  <si>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</si>
  <si>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</si>
  <si>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</si>
  <si>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</si>
  <si>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</si>
  <si>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</si>
  <si>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</si>
  <si>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</si>
  <si>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</si>
  <si>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Gestión Jurídica</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</si>
  <si>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</si>
  <si>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 xml:space="preserve">Formular, organizar, dirigir, ejecutar y controlar los planes, programas y proyectos del ámbito jurídico del ente territorial, así como atender lo relativo a los asuntos jurídicos del municipio, creando y fijando la política jurídica y unificando criteriosa nivel municipal  ejerciendo  así  las  funciones  jurídicas  en  todos  los  aspectos  relativos  a  Asuntos  Legales,  Procesos  Judiciales, Contratación, Conciliación y acciones constitucionales.  </t>
  </si>
  <si>
    <t>Piezas procesales, viabilidades juridicas, actos administrativos, actas de comité de conciliacion, respuestas derechos de peticion, conceptos juridicos</t>
  </si>
  <si>
    <t>Formulacion y seguimiento de las piezas procesales, viabilidades juridicas, actos administrativos, actas de comité de conciliacion, respuestas derechos de peticion y conceptos juridicos</t>
  </si>
  <si>
    <t>Infraestructura tecnológica obsoleta, insuficiente o inestable</t>
  </si>
  <si>
    <t xml:space="preserve">Falta de espacio físico para personal </t>
  </si>
  <si>
    <t>Falta de lugar para archivo debido al volumen de documentos que genera la Secretaría Jurídica</t>
  </si>
  <si>
    <t>Rotación del talento humano</t>
  </si>
  <si>
    <t>Conocimiento especializado en los abogados que pertenecen a la Secretaria Jurídica</t>
  </si>
  <si>
    <t xml:space="preserve">Compromiso del talento humano con la Administracion </t>
  </si>
  <si>
    <t xml:space="preserve">Capacidad de trabajo en equipo </t>
  </si>
  <si>
    <t xml:space="preserve">Acciones Constitucionales </t>
  </si>
  <si>
    <t xml:space="preserve">Falta de estabilidad jurídica </t>
  </si>
  <si>
    <t xml:space="preserve">Comprende la definición de lineamientos y  directrices juridicas para la defensa de los intereses del municipio de Bucaramanga garantizando el cumplimiento de la normatividad vigente. </t>
  </si>
  <si>
    <t xml:space="preserve">Emergencia sanitaria por Covid 19
</t>
  </si>
  <si>
    <t>Demandas por actuaciones de la Administración</t>
  </si>
  <si>
    <t xml:space="preserve">Falta de respuesta oportuna y de fondo de los requirimientos efectuados por la Secretaría Jurídica a otras áreas de la Alcaldía. </t>
  </si>
  <si>
    <t>Controles en los procesos para evitar respuestas fuera de tiempo</t>
  </si>
  <si>
    <t xml:space="preserve">La infraestructura tecnológica que nos permita llevar a cabo las audiencias dentro de los procesos debido a la virtualidad. </t>
  </si>
  <si>
    <t>Contar con la política de defensa jurídica en el Marco del modelo integrado de planeación y gestión.</t>
  </si>
  <si>
    <t xml:space="preserve">Contar con la asesoria permanente de la Agencia Nacional de Defensa Jurídica del Estado. </t>
  </si>
  <si>
    <t xml:space="preserve">Oferta educativa de las entidades nacionales del sector público que permite  mantener actualizado en los cambios normativos a su equipo de trabajo. </t>
  </si>
  <si>
    <t>Sistemas de alerta (Software) para el proceso de defensa judicial para hacer seguimiento a los procesos.</t>
  </si>
  <si>
    <t xml:space="preserve">Falta de  parametrización del GSC que permita asignar de conformidad con los tiempos dados por los despachos judiciales. </t>
  </si>
  <si>
    <t>Sanciones e investigaciones disciplinarias  de entes de control</t>
  </si>
  <si>
    <t xml:space="preserve">Incumplimiento en los términos de entrega oportuna a los requierimientos de los entes de control. </t>
  </si>
  <si>
    <t xml:space="preserve">Posibilidad de afectacion economica y reputacional por sanciones e investigaciones disciplinarias de entes de control debido al Incumplimiento en los términos de entrega oportuna a los requierimientos de los entes de control. </t>
  </si>
  <si>
    <t xml:space="preserve">SECRETARIA JURIDICA </t>
  </si>
  <si>
    <t xml:space="preserve">Líder del Proceso
Secretaría Juridica </t>
  </si>
  <si>
    <t>Enviar al responsable de dar trámite a los requerimientos,  el 100 % de las alertas de vencimiento por correo electrónico</t>
  </si>
  <si>
    <t xml:space="preserve">
Fallos Judiciales en contra del Municipio, y posibles investigaciones y sanciones por entes de control</t>
  </si>
  <si>
    <t xml:space="preserve">Emisión de actos administrativos sin cumplir los requisitos legales y procedimentales vigentes, dada la complejidad en la expedición y eventual nulidad del mismo. </t>
  </si>
  <si>
    <t xml:space="preserve">Posibilidad de afectacion económica y reputacional por 
fallos judiciales en contra del Municipio, y posibles investigaciones y sanciones por entes de control, debido a la emisión de actos administrativos sin cumplir los requisitos legales y procedimentales vigentes, dada la complejidad en la expedición y eventual nulidad del mismo. </t>
  </si>
  <si>
    <t xml:space="preserve">Secretaria
 Juridica </t>
  </si>
  <si>
    <t>Secretaria
 Juridica</t>
  </si>
  <si>
    <t xml:space="preserve">Verificar el cumplimiento de la lista de chequeo, en el 100% de los actos administrativos expedidos por la Secretaría Jurídica </t>
  </si>
  <si>
    <t>Fallos Judiciales en contra del Municipio, y posibles investigaciones y sanciones por entes de control</t>
  </si>
  <si>
    <t>Inadecuada gestión del proceso de defensa judicial, en razón a la omisión en las actuaciones de las etapas procesales de acuerdo a los términos de Ley</t>
  </si>
  <si>
    <t>Posibilidad de afectación reputacional y económico por fallos judiciales en contra del Municipio, y posibles investigaciones y sanciones por entes de control, debido a la inadecuada gestión del proceso de defensa judicial, en razón a la omisión en las actuaciones de las etapas procesales de acuerdo a los términos de Ley</t>
  </si>
  <si>
    <t>El líder del subproceso de defensa legal  verifica los términos judiciales con el propósito de prevenir la pérdida de oportunidad procesal a través de herramientas tecnólogicas  correspondientes de la Rama Judicial</t>
  </si>
  <si>
    <t xml:space="preserve">Enviar el 100% de las  alertas de los términos judiciales  por medio de correo electrónico  a los  abogados  del proceso de defensa judicial,  por parte del líder del subproceso </t>
  </si>
  <si>
    <t xml:space="preserve">El líder del subproceso de asuntos legales verifica que la respuesta sea oportuna de conformidad con el plazo otorgado  por el ente de control a través del Sistema Gestión de Solicitudes del Cudadano - GSC </t>
  </si>
  <si>
    <t xml:space="preserve">El lider del subproceso de asuntos legales verifica la   oportunidad de respuesta de los requermientos de los entes de control por medio del Sistema Gestión de Solicitudes del Cudadano - GSC </t>
  </si>
  <si>
    <t xml:space="preserve">Emitir y socializar una (1) circular de los lineamienos que deben cumplir para la opotuna  respuesta a los  entes de control </t>
  </si>
  <si>
    <t>La Secretaria Juridica revisa los proyectos de actos administrativos,  que son proyectados o revisados por los profesionales de la Secretaría Jurídica  con el fin de que cumplan los requisitos establecidos en la Norma.</t>
  </si>
  <si>
    <t>La Secretaria Jurídica verifica que el acto administrativo  se encuentre de conformidad con la lista de chequeo establecida y aprobada por el Sistema Integrado de Gestion y Calidad - SIGC y valida con la firma.</t>
  </si>
  <si>
    <t>Generar 3 reportes anuales del Sistema Gestión de Solicitudes del Cudadano - GSC sobre cumplimiento</t>
  </si>
  <si>
    <t>Rendir dos (2) informes, los cuales corresponden a uno semestral, el de segundo semestrel, sobre el número de requerimientos y el número de respuestas relacionadas con entes de control</t>
  </si>
  <si>
    <t>Realizar una (1) reunion mensual con los líderes de los subprocesos de la Secretaría Jurídica,  dejando constancia mediante actas de reunion.</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</si>
  <si>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</si>
  <si>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31/12/2021 </t>
  </si>
  <si>
    <t>A corte de 30 de septiembre: La Secretaría Jurídica informa que durante la fecha de implementación del plan de acción y la fecha de corte se recibieron 26 requerimientos presentados por los entes de control. Se presentaron como evidencias, actas de reunión y correos electrónicos enviados en los cuales se asignan y se advierte de la respectiva contestación de las solicitudes. La Oficina de Control Interno de Gestión deja la observación que las alertas en su mayoría se realizaron a través de un medio distinto al señalado, ahora bien, se cumplió con el objetivo de dar aviso al responsable, pero no se realizó de la manera, por tal razón se insta a cumplir de manera íntegra con el plan de acción.</t>
  </si>
  <si>
    <t xml:space="preserve">Comentario visitador OCIG. Se evidencia reporte del Sistema Gestión de Solicitudes del Ciudadano- GSC, en el cual se observa que, del 15/10/2021 al 30/12/2021, se radicaron 37 requerimientos de Entes de Control, de los cuales, 30 fueron resueltos oportunamente, 4 resueltos extemporáneamente y 3 sin respuesta alguna. Cabe aclarar qué, respecto a los requerimientos que aparecen sin respuesta y extemporáneos en el reporte, se solicitó a la Secretaría Jurídica los soportes de sus respuestas, las cuales se relacionan a continuación:
-Radicado 202111523745. Esta solicitud fue radicada el día 19/11/2021, con fecha de vencimiento 26/11/2021, y fecha de respuesta ante el GSC el día 29/11/2021. Sin embargo, se observa correo electrónico de fecha 22/11/2021 enviado a la Contraloría, en el cual solicitan aclaración de la información requerida sobre la creación de grupo de WhatsApp o virus, lo cual indica que la Secretaría Jurídica atendió a tiempo esta solicitud, porque comunicó oportunamente al Ente de Control sobre la inquietud que tenía frente a la petición elevada.
-Radicado 202112530869 del 19/12/2021, fecha de vencimiento 14/12/2021, cierre con extemporaneidad ante el GSC el 22/12/2021.  Sin embargo, se observa que la Secretaría Jurídica, mediante correos de fecha 09/12/2021 informa a la Secretaría de Infraestructura sobre el   requerimiento presentado por la Contraloría de Bucaramanga; correo que es reiterado el 14/12/2021, relacionado el informe preliminar de la Auditoría de Cumplimiento Exprés No. 028-2021.  
-Radicado 202112531518, del 10/12/2021, fecha de vencimiento      27/12/2021, cierre ante el GSC 29/12/2021. Se observa que la comunicación elevada por la Contraloría de Bucaramanga, fue referente a la remisión del Informe Final de la Auditoría “AC Exprés N° 029-2021 a la Alcaldía de Bucaramanga- Secretaria de Planeación”, la cual era de carácter informativo,  ya que en el mismo se enuncia “puesto que no se configuran Beneficios de Control Fiscal para la entidad (Alcaldía Municipal de Bucaramanga- Secretaria de Planeación)”, situación que al parecer generó confusión  para la Secretaría de Planeación al no realizar su cierre inmediato en el   sistema GCS.
- Radicado 202112536480, del 17/12/2021, fecha de vencimiento 27/12/2021, respuesta y cierre GCS 30/12/2021 por la Secretaría Administrativa.
A continuación, se relacionan los anexos de los requerimientos que figuran en el reporte “sin respuesta”  
-Radicado 202112536480 21/12/2021, fecha de vencimiento 28/12/2021, se prórroga y se cierra el día 3/01/2022 dentro de los términos 
-Radicado 202112539191 del 23/12/2021, fecha de vencimiento 11/01/2022, se solicita prórroga de 2 días y la misma es resuelta el día 12/01/2022 dentro de los términos de la prórroga.
-Radicado 202112539684 del 28/12/2021, fecha de vencimiento 03/01/2022 en la cual se realiza el respectivo cierre.
Por lo anterior, y una vez verificada la información aportada por la Secretaría Jurídica la OCIG determina qué, se han realizado acciones administrativas tendientes a mitigar la materialización del riesgo. No obstante, se observa que hubo extemporaneidad en la respuesta de 2 requerimientos, los cuales fueron resueltos por la Secretaría de Infraestructura y la Secretaría Administrativa. 
 Así las cosas, y en aras de garantizar la efectividad del control establecido para el presente riesgo, se recomienda a la Secretaría Jurídica, que se debe fortalecer las acciones del presente control, apoyados con lineamientos o directrices impartidas desde esta Secretaría a todas las dependencias, en las cuales, se les recuerde la importancia sobre la atención oportuna a los requerimientos de Entes de Control y que éstos a su vez, deben ser claros, precisos y congruentes. </t>
  </si>
  <si>
    <t>100% </t>
  </si>
  <si>
    <t xml:space="preserve">A corte de 30 de septiembre: La Secretaría de Jurídica emitió la circular No. 30 con fecha 30 de julio de 2021 con asunto Cumplimiento de comunicaciones internas y PQRS, y se socializó a través de una reunión con el equipo de Secretaría Jurídica el día 27 de agosto de 2021.
Como evidencia se anexa la circular No. 30 de 2021 remitida por correo electrónico y formato de control de asistencia a socialización del 27 de agosto de 2021. </t>
  </si>
  <si>
    <t>31/12/2021  </t>
  </si>
  <si>
    <t>Comentario visitador OCIG.  Se evidencia informe de la Secretaría Jurídica, correspondiente a la realización del análisis de los requerimientos y respuestas de los entes de control asignados a esta dependencia mediante el software de correspondencia GSC.
Con lo anterior, se da cumplimiento a la acción preventiva propuesta.  Sin embargo y teniendo en cuenta el seguimiento y análisis al control de “Generar 3 reportes anuales del Sistema Gestión de Solicitudes del Ciudadano- GSC sobre cumplimiento”.  El informe  que se presente, debe contemplar todas aquellas situaciones excepcionales en las cuales se indique que la Secretaría Jurídica surtió las acciones pertinentes para atender oportunamente los requerimientos de los Entes de Control, así como también, señalar aquellas que posiblemente generen situaciones de  extemporaneidad por otras dependencias;  y de esta manera, la OCIG, realizará los seguimientos y correctivos necesarios,  todo esto,  con el fin de  garantizar la oportunidad y  efectividad del control establecido.</t>
  </si>
  <si>
    <t> 100%</t>
  </si>
  <si>
    <t>A corte de 30 de septiembre: La Secretaría de Jurídica realizó dos reuniones con sus respectivas actas, la primera el día 08 de agosto y la segunda el 30 de septiembre de 2021. El tema principal dichas reuniones estuvo direccionado en la expedición de actos administrativos parar lograr la prevención del daño antijurídico.</t>
  </si>
  <si>
    <t xml:space="preserve">A corte de 30 de septiembre:  La Secretaría Jurídica pone en conocimiento de la Oficina de Control Interno de Gestión que entre el 30 de julio y 30 de septiembre de 2021 no ha expedido ningún acto administrativo.
Por lo anterior, solicitó a la Secretaría de Planeación, en reunión del 30 de septiembre de 2021 la modificación en la acción, dado que la lista de chequeo se aplica en la verificación de actos administrativos que son enviados a la Secretaría Jurídica para revisión y firma posterior del señor Alcalde, para lo cual se ha aplicado esta lista de chequeo en la verificación de 19 decretos, 16 resoluciones y 7 proyectos de acuerdo (actos administrativos), radicados en la Secretaría Jurídica para revisión y posterior firma del señor Alcalde.
</t>
  </si>
  <si>
    <t>A corte de 30 de septiembre:  La Secretaría de Jurídica informa que con corte a 30 de septiembre de 2021 ha recibido 29 notificaciones personales de autos admisorios con sus correspondientes traslados de las demandas, para ello se notificó la misma totalidad de los 29 procesos a través de correo electrónico institucional. 
Se presenta como evidencia una base de datos en excel con los procesos radicados entre el 30 de julio al 30 de septiembre de 2021 y 29 soportes de correo electrónico con las notificaciones enviadas a los abogados apoderados de cada proceso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</si>
</sst>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11"/>
      <name val="Arial"/>
      <family val="2"/>
    </font>
    <font>
      <b/>
      <sz val="20"/>
      <name val="Arial Narrow"/>
      <family val="2"/>
    </font>
    <font>
      <sz val="18"/>
      <name val="Arial Narrow"/>
      <family val="2"/>
    </font>
    <font>
      <sz val="14"/>
      <name val="Arial Narrow"/>
      <family val="2"/>
    </font>
  </fonts>
  <fills count="2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6" tint="-0.249977111117893"/>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medium">
        <color rgb="FF000000"/>
      </right>
      <top style="medium">
        <color indexed="64"/>
      </top>
      <bottom/>
      <diagonal/>
    </border>
    <border>
      <left/>
      <right style="medium">
        <color rgb="FF000000"/>
      </right>
      <top/>
      <bottom style="thin">
        <color indexed="64"/>
      </bottom>
      <diagonal/>
    </border>
    <border>
      <left style="medium">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9" fillId="0" borderId="0" applyFont="0" applyFill="0" applyBorder="0" applyAlignment="0" applyProtection="0"/>
    <xf numFmtId="0" fontId="28" fillId="0" borderId="0"/>
    <xf numFmtId="0" fontId="29" fillId="0" borderId="0"/>
    <xf numFmtId="0" fontId="5" fillId="0" borderId="0"/>
  </cellStyleXfs>
  <cellXfs count="554">
    <xf numFmtId="0" fontId="0" fillId="0" borderId="0" xfId="0"/>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19" fillId="0" borderId="0" xfId="0" applyFont="1" applyFill="1" applyAlignment="1">
      <alignment vertical="center"/>
    </xf>
    <xf numFmtId="0" fontId="8" fillId="0" borderId="0" xfId="0" applyFont="1" applyBorder="1" applyAlignment="1">
      <alignment horizontal="justify" vertical="center" wrapText="1" readingOrder="1"/>
    </xf>
    <xf numFmtId="0" fontId="14" fillId="9" borderId="2" xfId="0" applyFont="1" applyFill="1" applyBorder="1" applyAlignment="1" applyProtection="1">
      <alignment horizontal="center" vertical="center" wrapText="1" readingOrder="1"/>
      <protection hidden="1"/>
    </xf>
    <xf numFmtId="0" fontId="14" fillId="9" borderId="9" xfId="0" applyFont="1" applyFill="1" applyBorder="1" applyAlignment="1" applyProtection="1">
      <alignment horizontal="center" vertical="center" wrapText="1" readingOrder="1"/>
      <protection hidden="1"/>
    </xf>
    <xf numFmtId="0" fontId="14" fillId="9" borderId="3" xfId="0" applyFont="1" applyFill="1" applyBorder="1" applyAlignment="1" applyProtection="1">
      <alignment horizontal="center" vertical="center" wrapText="1" readingOrder="1"/>
      <protection hidden="1"/>
    </xf>
    <xf numFmtId="0" fontId="14" fillId="10" borderId="2" xfId="0" applyFont="1" applyFill="1" applyBorder="1" applyAlignment="1" applyProtection="1">
      <alignment horizontal="center" wrapText="1" readingOrder="1"/>
      <protection hidden="1"/>
    </xf>
    <xf numFmtId="0" fontId="14" fillId="10" borderId="9" xfId="0" applyFont="1" applyFill="1" applyBorder="1" applyAlignment="1" applyProtection="1">
      <alignment horizontal="center" wrapText="1" readingOrder="1"/>
      <protection hidden="1"/>
    </xf>
    <xf numFmtId="0" fontId="14" fillId="10" borderId="3" xfId="0" applyFont="1" applyFill="1" applyBorder="1" applyAlignment="1" applyProtection="1">
      <alignment horizontal="center" wrapText="1" readingOrder="1"/>
      <protection hidden="1"/>
    </xf>
    <xf numFmtId="0" fontId="14" fillId="9" borderId="4" xfId="0" applyFont="1" applyFill="1" applyBorder="1" applyAlignment="1" applyProtection="1">
      <alignment horizontal="center" vertical="center" wrapText="1" readingOrder="1"/>
      <protection hidden="1"/>
    </xf>
    <xf numFmtId="0" fontId="14" fillId="9" borderId="0" xfId="0" applyFont="1" applyFill="1" applyBorder="1" applyAlignment="1" applyProtection="1">
      <alignment horizontal="center" vertical="center" wrapText="1" readingOrder="1"/>
      <protection hidden="1"/>
    </xf>
    <xf numFmtId="0" fontId="14" fillId="9" borderId="5" xfId="0" applyFont="1" applyFill="1" applyBorder="1" applyAlignment="1" applyProtection="1">
      <alignment horizontal="center" vertical="center" wrapText="1" readingOrder="1"/>
      <protection hidden="1"/>
    </xf>
    <xf numFmtId="0" fontId="14" fillId="10" borderId="4" xfId="0" applyFont="1" applyFill="1" applyBorder="1" applyAlignment="1" applyProtection="1">
      <alignment horizontal="center" wrapText="1" readingOrder="1"/>
      <protection hidden="1"/>
    </xf>
    <xf numFmtId="0" fontId="14" fillId="10" borderId="0" xfId="0" applyFont="1" applyFill="1" applyBorder="1" applyAlignment="1" applyProtection="1">
      <alignment horizontal="center" wrapText="1" readingOrder="1"/>
      <protection hidden="1"/>
    </xf>
    <xf numFmtId="0" fontId="14" fillId="10" borderId="5" xfId="0" applyFont="1" applyFill="1" applyBorder="1" applyAlignment="1" applyProtection="1">
      <alignment horizontal="center" wrapText="1" readingOrder="1"/>
      <protection hidden="1"/>
    </xf>
    <xf numFmtId="0" fontId="14" fillId="9" borderId="0" xfId="0" applyFont="1" applyFill="1" applyAlignment="1" applyProtection="1">
      <alignment horizontal="center" vertical="center" wrapText="1" readingOrder="1"/>
      <protection hidden="1"/>
    </xf>
    <xf numFmtId="0" fontId="14" fillId="9" borderId="6" xfId="0" applyFont="1" applyFill="1" applyBorder="1" applyAlignment="1" applyProtection="1">
      <alignment horizontal="center" vertical="center" wrapText="1" readingOrder="1"/>
      <protection hidden="1"/>
    </xf>
    <xf numFmtId="0" fontId="14" fillId="9" borderId="8" xfId="0" applyFont="1" applyFill="1" applyBorder="1" applyAlignment="1" applyProtection="1">
      <alignment horizontal="center" vertical="center" wrapText="1" readingOrder="1"/>
      <protection hidden="1"/>
    </xf>
    <xf numFmtId="0" fontId="14" fillId="9" borderId="7" xfId="0" applyFont="1" applyFill="1" applyBorder="1" applyAlignment="1" applyProtection="1">
      <alignment horizontal="center" vertical="center" wrapText="1" readingOrder="1"/>
      <protection hidden="1"/>
    </xf>
    <xf numFmtId="0" fontId="14" fillId="10" borderId="6" xfId="0" applyFont="1" applyFill="1" applyBorder="1" applyAlignment="1" applyProtection="1">
      <alignment horizontal="center" wrapText="1" readingOrder="1"/>
      <protection hidden="1"/>
    </xf>
    <xf numFmtId="0" fontId="14" fillId="10" borderId="8" xfId="0" applyFont="1" applyFill="1" applyBorder="1" applyAlignment="1" applyProtection="1">
      <alignment horizontal="center" wrapText="1" readingOrder="1"/>
      <protection hidden="1"/>
    </xf>
    <xf numFmtId="0" fontId="14" fillId="10" borderId="7" xfId="0" applyFont="1" applyFill="1" applyBorder="1" applyAlignment="1" applyProtection="1">
      <alignment horizontal="center" wrapText="1" readingOrder="1"/>
      <protection hidden="1"/>
    </xf>
    <xf numFmtId="0" fontId="14" fillId="11" borderId="2" xfId="0" applyFont="1" applyFill="1" applyBorder="1" applyAlignment="1" applyProtection="1">
      <alignment horizontal="center" wrapText="1" readingOrder="1"/>
      <protection hidden="1"/>
    </xf>
    <xf numFmtId="0" fontId="14" fillId="11" borderId="9" xfId="0" applyFont="1" applyFill="1" applyBorder="1" applyAlignment="1" applyProtection="1">
      <alignment horizontal="center" wrapText="1" readingOrder="1"/>
      <protection hidden="1"/>
    </xf>
    <xf numFmtId="0" fontId="14" fillId="11" borderId="3" xfId="0" applyFont="1" applyFill="1" applyBorder="1" applyAlignment="1" applyProtection="1">
      <alignment horizontal="center" wrapText="1" readingOrder="1"/>
      <protection hidden="1"/>
    </xf>
    <xf numFmtId="0" fontId="14" fillId="11" borderId="4" xfId="0" applyFont="1" applyFill="1" applyBorder="1" applyAlignment="1" applyProtection="1">
      <alignment horizontal="center" wrapText="1" readingOrder="1"/>
      <protection hidden="1"/>
    </xf>
    <xf numFmtId="0" fontId="14" fillId="11" borderId="0" xfId="0" applyFont="1" applyFill="1" applyBorder="1" applyAlignment="1" applyProtection="1">
      <alignment horizontal="center" wrapText="1" readingOrder="1"/>
      <protection hidden="1"/>
    </xf>
    <xf numFmtId="0" fontId="14" fillId="11" borderId="5" xfId="0" applyFont="1" applyFill="1" applyBorder="1" applyAlignment="1" applyProtection="1">
      <alignment horizontal="center" wrapText="1" readingOrder="1"/>
      <protection hidden="1"/>
    </xf>
    <xf numFmtId="0" fontId="14" fillId="11" borderId="6" xfId="0" applyFont="1" applyFill="1" applyBorder="1" applyAlignment="1" applyProtection="1">
      <alignment horizontal="center" wrapText="1" readingOrder="1"/>
      <protection hidden="1"/>
    </xf>
    <xf numFmtId="0" fontId="14" fillId="11" borderId="8" xfId="0" applyFont="1" applyFill="1" applyBorder="1" applyAlignment="1" applyProtection="1">
      <alignment horizontal="center" wrapText="1" readingOrder="1"/>
      <protection hidden="1"/>
    </xf>
    <xf numFmtId="0" fontId="14" fillId="11" borderId="7" xfId="0" applyFont="1" applyFill="1" applyBorder="1" applyAlignment="1" applyProtection="1">
      <alignment horizontal="center" wrapText="1" readingOrder="1"/>
      <protection hidden="1"/>
    </xf>
    <xf numFmtId="0" fontId="14" fillId="5" borderId="2" xfId="0" applyFont="1" applyFill="1" applyBorder="1" applyAlignment="1" applyProtection="1">
      <alignment horizontal="center" wrapText="1" readingOrder="1"/>
      <protection hidden="1"/>
    </xf>
    <xf numFmtId="0" fontId="14" fillId="5" borderId="9" xfId="0" applyFont="1" applyFill="1" applyBorder="1" applyAlignment="1" applyProtection="1">
      <alignment horizontal="center" wrapText="1" readingOrder="1"/>
      <protection hidden="1"/>
    </xf>
    <xf numFmtId="0" fontId="14" fillId="5" borderId="3" xfId="0" applyFont="1" applyFill="1" applyBorder="1" applyAlignment="1" applyProtection="1">
      <alignment horizontal="center" wrapText="1" readingOrder="1"/>
      <protection hidden="1"/>
    </xf>
    <xf numFmtId="0" fontId="14" fillId="5" borderId="4" xfId="0" applyFont="1" applyFill="1" applyBorder="1" applyAlignment="1" applyProtection="1">
      <alignment horizontal="center" wrapText="1" readingOrder="1"/>
      <protection hidden="1"/>
    </xf>
    <xf numFmtId="0" fontId="14" fillId="5" borderId="0" xfId="0" applyFont="1" applyFill="1" applyBorder="1" applyAlignment="1" applyProtection="1">
      <alignment horizontal="center" wrapText="1" readingOrder="1"/>
      <protection hidden="1"/>
    </xf>
    <xf numFmtId="0" fontId="14" fillId="5" borderId="5" xfId="0" applyFont="1" applyFill="1" applyBorder="1" applyAlignment="1" applyProtection="1">
      <alignment horizontal="center" wrapText="1" readingOrder="1"/>
      <protection hidden="1"/>
    </xf>
    <xf numFmtId="0" fontId="14" fillId="5" borderId="6" xfId="0" applyFont="1" applyFill="1" applyBorder="1" applyAlignment="1" applyProtection="1">
      <alignment horizontal="center" wrapText="1" readingOrder="1"/>
      <protection hidden="1"/>
    </xf>
    <xf numFmtId="0" fontId="14" fillId="5" borderId="8" xfId="0" applyFont="1" applyFill="1" applyBorder="1" applyAlignment="1" applyProtection="1">
      <alignment horizontal="center" wrapText="1" readingOrder="1"/>
      <protection hidden="1"/>
    </xf>
    <xf numFmtId="0" fontId="14" fillId="5" borderId="7"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wrapText="1" readingOrder="1"/>
      <protection hidden="1"/>
    </xf>
    <xf numFmtId="0" fontId="0" fillId="3" borderId="0" xfId="0" applyFill="1"/>
    <xf numFmtId="0" fontId="30" fillId="3" borderId="36" xfId="2" applyFont="1" applyFill="1" applyBorder="1" applyProtection="1"/>
    <xf numFmtId="0" fontId="30" fillId="3" borderId="37" xfId="2" applyFont="1" applyFill="1" applyBorder="1" applyProtection="1"/>
    <xf numFmtId="0" fontId="30" fillId="3" borderId="38" xfId="2" applyFont="1" applyFill="1" applyBorder="1" applyProtection="1"/>
    <xf numFmtId="0" fontId="11" fillId="3" borderId="0" xfId="0" applyFont="1" applyFill="1" applyAlignment="1">
      <alignment vertical="center"/>
    </xf>
    <xf numFmtId="0" fontId="5" fillId="3" borderId="0" xfId="0" applyFont="1" applyFill="1"/>
    <xf numFmtId="0" fontId="22" fillId="3" borderId="19" xfId="0" applyFont="1" applyFill="1" applyBorder="1" applyAlignment="1">
      <alignment horizontal="justify" vertical="center" wrapText="1" readingOrder="1"/>
    </xf>
    <xf numFmtId="9" fontId="21" fillId="3" borderId="28" xfId="0" applyNumberFormat="1" applyFont="1" applyFill="1" applyBorder="1" applyAlignment="1">
      <alignment horizontal="center" vertical="center" wrapText="1" readingOrder="1"/>
    </xf>
    <xf numFmtId="0" fontId="22" fillId="3" borderId="18" xfId="0" applyFont="1" applyFill="1" applyBorder="1" applyAlignment="1">
      <alignment horizontal="justify" vertical="center" wrapText="1" readingOrder="1"/>
    </xf>
    <xf numFmtId="9" fontId="21" fillId="3" borderId="23" xfId="0" applyNumberFormat="1" applyFont="1" applyFill="1" applyBorder="1" applyAlignment="1">
      <alignment horizontal="center" vertical="center" wrapText="1" readingOrder="1"/>
    </xf>
    <xf numFmtId="0" fontId="22" fillId="3" borderId="23" xfId="0" applyFont="1" applyFill="1" applyBorder="1" applyAlignment="1">
      <alignment horizontal="center" vertical="center" wrapText="1" readingOrder="1"/>
    </xf>
    <xf numFmtId="0" fontId="22" fillId="3" borderId="25" xfId="0" applyFont="1" applyFill="1" applyBorder="1" applyAlignment="1">
      <alignment horizontal="justify" vertical="center" wrapText="1" readingOrder="1"/>
    </xf>
    <xf numFmtId="0" fontId="22" fillId="3" borderId="26" xfId="0" applyFont="1" applyFill="1" applyBorder="1" applyAlignment="1">
      <alignment horizontal="center" vertical="center" wrapText="1" readingOrder="1"/>
    </xf>
    <xf numFmtId="0" fontId="27" fillId="3" borderId="0" xfId="0" applyFont="1" applyFill="1"/>
    <xf numFmtId="0" fontId="8"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0" fillId="3" borderId="4" xfId="2" applyFont="1" applyFill="1" applyBorder="1" applyProtection="1"/>
    <xf numFmtId="0" fontId="35" fillId="3" borderId="0" xfId="0" applyFont="1" applyFill="1" applyBorder="1" applyAlignment="1" applyProtection="1">
      <alignment horizontal="left" vertical="center" wrapText="1"/>
    </xf>
    <xf numFmtId="0" fontId="36" fillId="3" borderId="0" xfId="0" applyFont="1" applyFill="1" applyBorder="1" applyAlignment="1" applyProtection="1">
      <alignment horizontal="left" vertical="top" wrapText="1"/>
    </xf>
    <xf numFmtId="0" fontId="30" fillId="3" borderId="0" xfId="2" applyFont="1" applyFill="1" applyBorder="1" applyProtection="1"/>
    <xf numFmtId="0" fontId="30" fillId="3" borderId="5" xfId="2" applyFont="1" applyFill="1" applyBorder="1" applyProtection="1"/>
    <xf numFmtId="0" fontId="30" fillId="3" borderId="6" xfId="2" applyFont="1" applyFill="1" applyBorder="1" applyProtection="1"/>
    <xf numFmtId="0" fontId="30" fillId="3" borderId="8" xfId="2" applyFont="1" applyFill="1" applyBorder="1" applyProtection="1"/>
    <xf numFmtId="0" fontId="30" fillId="3" borderId="7" xfId="2" applyFont="1" applyFill="1" applyBorder="1" applyProtection="1"/>
    <xf numFmtId="0" fontId="33" fillId="3" borderId="0" xfId="2" quotePrefix="1" applyFont="1" applyFill="1" applyBorder="1" applyAlignment="1" applyProtection="1">
      <alignment horizontal="left" vertical="top" wrapText="1"/>
    </xf>
    <xf numFmtId="0" fontId="41" fillId="3" borderId="0" xfId="0" applyFont="1" applyFill="1" applyBorder="1" applyAlignment="1">
      <alignment horizontal="justify" vertical="center" wrapText="1" readingOrder="1"/>
    </xf>
    <xf numFmtId="0" fontId="41" fillId="0" borderId="0" xfId="0" applyFont="1" applyBorder="1" applyAlignment="1">
      <alignment horizontal="justify" vertical="center" wrapText="1" readingOrder="1"/>
    </xf>
    <xf numFmtId="0" fontId="42" fillId="9" borderId="2" xfId="0" applyFont="1" applyFill="1" applyBorder="1" applyAlignment="1" applyProtection="1">
      <alignment horizontal="center" vertical="center" wrapText="1" readingOrder="1"/>
      <protection hidden="1"/>
    </xf>
    <xf numFmtId="0" fontId="1" fillId="0" borderId="0" xfId="0" applyFont="1"/>
    <xf numFmtId="0" fontId="39" fillId="0" borderId="67" xfId="0" applyFont="1" applyBorder="1" applyAlignment="1">
      <alignment horizontal="center" vertical="center" wrapText="1"/>
    </xf>
    <xf numFmtId="0" fontId="39" fillId="0" borderId="7" xfId="0" applyFont="1" applyBorder="1" applyAlignment="1">
      <alignment horizontal="center" vertical="center" wrapText="1"/>
    </xf>
    <xf numFmtId="0" fontId="30" fillId="3" borderId="4" xfId="2" applyFont="1" applyFill="1" applyBorder="1" applyAlignment="1" applyProtection="1">
      <alignment horizontal="left" vertical="top" wrapText="1"/>
    </xf>
    <xf numFmtId="0" fontId="30" fillId="3" borderId="0" xfId="2" applyFont="1" applyFill="1" applyBorder="1" applyAlignment="1" applyProtection="1">
      <alignment horizontal="left" vertical="top" wrapText="1"/>
    </xf>
    <xf numFmtId="0" fontId="30" fillId="3" borderId="5" xfId="2" applyFont="1" applyFill="1" applyBorder="1" applyAlignment="1" applyProtection="1">
      <alignment horizontal="left" vertical="top" wrapText="1"/>
    </xf>
    <xf numFmtId="0" fontId="21" fillId="3" borderId="19" xfId="0" applyFont="1" applyFill="1" applyBorder="1" applyAlignment="1">
      <alignment horizontal="center" vertical="center" wrapText="1" readingOrder="1"/>
    </xf>
    <xf numFmtId="0" fontId="21" fillId="3" borderId="18" xfId="0" applyFont="1" applyFill="1" applyBorder="1" applyAlignment="1">
      <alignment horizontal="center" vertical="center" wrapText="1" readingOrder="1"/>
    </xf>
    <xf numFmtId="0" fontId="21" fillId="3" borderId="25" xfId="0" applyFont="1" applyFill="1" applyBorder="1" applyAlignment="1">
      <alignment horizontal="center" vertical="center" wrapText="1" readingOrder="1"/>
    </xf>
    <xf numFmtId="0" fontId="30" fillId="3" borderId="0" xfId="2" quotePrefix="1" applyFont="1" applyFill="1" applyBorder="1" applyAlignment="1" applyProtection="1">
      <alignment horizontal="left" vertical="top" wrapText="1"/>
    </xf>
    <xf numFmtId="0" fontId="33" fillId="3" borderId="83" xfId="2" quotePrefix="1" applyFont="1" applyFill="1" applyBorder="1" applyAlignment="1" applyProtection="1">
      <alignment horizontal="left" vertical="top" wrapText="1"/>
    </xf>
    <xf numFmtId="0" fontId="30" fillId="0" borderId="83" xfId="2" quotePrefix="1" applyFont="1" applyBorder="1" applyAlignment="1" applyProtection="1">
      <alignment horizontal="left" vertical="top" wrapText="1"/>
    </xf>
    <xf numFmtId="0" fontId="30" fillId="3" borderId="83" xfId="2" quotePrefix="1" applyFont="1" applyFill="1" applyBorder="1" applyAlignment="1" applyProtection="1">
      <alignment horizontal="left" vertical="top" wrapText="1"/>
    </xf>
    <xf numFmtId="0" fontId="30" fillId="3" borderId="83" xfId="2" applyFont="1" applyFill="1" applyBorder="1" applyProtection="1"/>
    <xf numFmtId="0" fontId="0" fillId="3" borderId="5" xfId="0" applyFill="1" applyBorder="1"/>
    <xf numFmtId="0" fontId="32" fillId="3" borderId="0" xfId="2" quotePrefix="1" applyFont="1" applyFill="1" applyBorder="1" applyAlignment="1" applyProtection="1">
      <alignment horizontal="left" vertical="top" wrapText="1"/>
    </xf>
    <xf numFmtId="0" fontId="34" fillId="3" borderId="0" xfId="2" quotePrefix="1" applyFont="1" applyFill="1" applyBorder="1" applyAlignment="1" applyProtection="1">
      <alignment horizontal="left" vertical="top" wrapText="1"/>
    </xf>
    <xf numFmtId="0" fontId="34" fillId="3" borderId="83" xfId="2" quotePrefix="1" applyFont="1" applyFill="1" applyBorder="1" applyAlignment="1" applyProtection="1">
      <alignment horizontal="left" vertical="top" wrapText="1"/>
    </xf>
    <xf numFmtId="0" fontId="34" fillId="3" borderId="91" xfId="2" quotePrefix="1" applyFont="1" applyFill="1" applyBorder="1" applyAlignment="1" applyProtection="1">
      <alignment horizontal="left" vertical="top" wrapText="1"/>
    </xf>
    <xf numFmtId="0" fontId="30" fillId="3" borderId="91" xfId="2" applyFont="1" applyFill="1" applyBorder="1" applyProtection="1"/>
    <xf numFmtId="0" fontId="40" fillId="16" borderId="64" xfId="0" applyFont="1" applyFill="1" applyBorder="1" applyAlignment="1">
      <alignment horizontal="center" vertical="center" wrapText="1"/>
    </xf>
    <xf numFmtId="0" fontId="40" fillId="16" borderId="53" xfId="0" applyFont="1" applyFill="1" applyBorder="1" applyAlignment="1">
      <alignment horizontal="center" vertical="center" wrapText="1"/>
    </xf>
    <xf numFmtId="0" fontId="26" fillId="16" borderId="62" xfId="0" applyFont="1" applyFill="1" applyBorder="1" applyAlignment="1">
      <alignment horizontal="left" vertical="center" wrapText="1" indent="1"/>
    </xf>
    <xf numFmtId="0" fontId="26" fillId="16" borderId="92" xfId="0" applyFont="1" applyFill="1" applyBorder="1" applyAlignment="1">
      <alignment horizontal="left" vertical="center" wrapText="1" indent="1"/>
    </xf>
    <xf numFmtId="0" fontId="45" fillId="0" borderId="0" xfId="0" applyFont="1" applyAlignment="1">
      <alignment horizontal="center" vertical="center"/>
    </xf>
    <xf numFmtId="0" fontId="46" fillId="0" borderId="0" xfId="0" applyFont="1" applyAlignment="1">
      <alignment horizontal="center" vertical="center"/>
    </xf>
    <xf numFmtId="0" fontId="10" fillId="17" borderId="0" xfId="0" applyFont="1" applyFill="1" applyAlignment="1">
      <alignment wrapText="1"/>
    </xf>
    <xf numFmtId="0" fontId="38" fillId="0" borderId="0" xfId="0" applyFont="1" applyAlignment="1">
      <alignment vertical="center" wrapText="1"/>
    </xf>
    <xf numFmtId="0" fontId="47" fillId="0" borderId="0" xfId="0" applyFont="1" applyAlignment="1">
      <alignment horizontal="center" vertical="center" wrapText="1"/>
    </xf>
    <xf numFmtId="0" fontId="5" fillId="0" borderId="0" xfId="0" applyFont="1" applyAlignment="1">
      <alignment vertical="top" wrapText="1"/>
    </xf>
    <xf numFmtId="0" fontId="28" fillId="3" borderId="97" xfId="0" applyFont="1" applyFill="1" applyBorder="1" applyAlignment="1">
      <alignment vertical="center" wrapText="1"/>
    </xf>
    <xf numFmtId="0" fontId="10" fillId="17" borderId="0" xfId="0" applyFont="1" applyFill="1" applyAlignment="1">
      <alignment horizontal="left" vertical="top" wrapText="1"/>
    </xf>
    <xf numFmtId="0" fontId="28" fillId="3" borderId="98" xfId="0" applyFont="1" applyFill="1" applyBorder="1" applyAlignment="1">
      <alignment vertical="center" wrapText="1"/>
    </xf>
    <xf numFmtId="0" fontId="21" fillId="18" borderId="30" xfId="0" applyFont="1" applyFill="1" applyBorder="1" applyAlignment="1">
      <alignment horizontal="center" vertical="center" wrapText="1" readingOrder="1"/>
    </xf>
    <xf numFmtId="0" fontId="21" fillId="18" borderId="31" xfId="0" applyFont="1" applyFill="1" applyBorder="1" applyAlignment="1">
      <alignment horizontal="center" vertical="center" wrapText="1" readingOrder="1"/>
    </xf>
    <xf numFmtId="0" fontId="2" fillId="3" borderId="0" xfId="0" applyFont="1" applyFill="1"/>
    <xf numFmtId="0" fontId="49" fillId="3" borderId="0" xfId="0" applyFont="1" applyFill="1"/>
    <xf numFmtId="0" fontId="49" fillId="0" borderId="0" xfId="0" applyFont="1"/>
    <xf numFmtId="0" fontId="1" fillId="0" borderId="0" xfId="0" pivotButton="1" applyFont="1"/>
    <xf numFmtId="0" fontId="19" fillId="0" borderId="0" xfId="0" applyFont="1" applyFill="1"/>
    <xf numFmtId="0" fontId="50" fillId="0" borderId="0" xfId="0" applyFont="1"/>
    <xf numFmtId="0" fontId="51" fillId="0" borderId="0" xfId="0" applyFont="1"/>
    <xf numFmtId="0" fontId="2" fillId="0" borderId="0" xfId="0" applyFont="1"/>
    <xf numFmtId="0" fontId="6" fillId="3" borderId="0" xfId="0" applyFont="1" applyFill="1"/>
    <xf numFmtId="0" fontId="20" fillId="3" borderId="0" xfId="0" applyFont="1" applyFill="1"/>
    <xf numFmtId="0" fontId="53" fillId="0" borderId="0" xfId="0" applyFont="1" applyAlignment="1">
      <alignment horizontal="center" vertical="center" wrapText="1"/>
    </xf>
    <xf numFmtId="0" fontId="54" fillId="18" borderId="100" xfId="0" applyFont="1" applyFill="1" applyBorder="1" applyAlignment="1">
      <alignment horizontal="center" vertical="center" wrapText="1" readingOrder="1"/>
    </xf>
    <xf numFmtId="0" fontId="54" fillId="18" borderId="101" xfId="0" applyFont="1" applyFill="1" applyBorder="1" applyAlignment="1">
      <alignment horizontal="center" vertical="center" wrapText="1" readingOrder="1"/>
    </xf>
    <xf numFmtId="0" fontId="8" fillId="5" borderId="33" xfId="0" applyFont="1" applyFill="1" applyBorder="1" applyAlignment="1">
      <alignment horizontal="center" vertical="center" wrapText="1" readingOrder="1"/>
    </xf>
    <xf numFmtId="0" fontId="8" fillId="0" borderId="62" xfId="0" applyFont="1" applyBorder="1" applyAlignment="1">
      <alignment horizontal="justify" vertical="center" wrapText="1" readingOrder="1"/>
    </xf>
    <xf numFmtId="9" fontId="8" fillId="0" borderId="71" xfId="0" applyNumberFormat="1" applyFont="1" applyBorder="1" applyAlignment="1">
      <alignment horizontal="center" vertical="center" wrapText="1" readingOrder="1"/>
    </xf>
    <xf numFmtId="0" fontId="8" fillId="6" borderId="63" xfId="0" applyFont="1" applyFill="1" applyBorder="1" applyAlignment="1">
      <alignment horizontal="center" vertical="center" wrapText="1" readingOrder="1"/>
    </xf>
    <xf numFmtId="0" fontId="8" fillId="0" borderId="22" xfId="0" applyFont="1" applyBorder="1" applyAlignment="1">
      <alignment horizontal="justify" vertical="center" wrapText="1" readingOrder="1"/>
    </xf>
    <xf numFmtId="9" fontId="8" fillId="0" borderId="23" xfId="0" applyNumberFormat="1" applyFont="1" applyBorder="1" applyAlignment="1">
      <alignment horizontal="center" vertical="center" wrapText="1" readingOrder="1"/>
    </xf>
    <xf numFmtId="0" fontId="8" fillId="4" borderId="63" xfId="0" applyFont="1" applyFill="1" applyBorder="1" applyAlignment="1">
      <alignment horizontal="center" vertical="center" wrapText="1" readingOrder="1"/>
    </xf>
    <xf numFmtId="0" fontId="8" fillId="7" borderId="63" xfId="0" applyFont="1" applyFill="1" applyBorder="1" applyAlignment="1">
      <alignment horizontal="center" vertical="center" wrapText="1" readingOrder="1"/>
    </xf>
    <xf numFmtId="0" fontId="55" fillId="8" borderId="65" xfId="0" applyFont="1" applyFill="1" applyBorder="1" applyAlignment="1">
      <alignment horizontal="center" vertical="center" wrapText="1" readingOrder="1"/>
    </xf>
    <xf numFmtId="0" fontId="8" fillId="0" borderId="24" xfId="0" applyFont="1" applyBorder="1" applyAlignment="1">
      <alignment horizontal="justify" vertical="center" wrapText="1" readingOrder="1"/>
    </xf>
    <xf numFmtId="9" fontId="8" fillId="0" borderId="26" xfId="0" applyNumberFormat="1" applyFont="1" applyBorder="1" applyAlignment="1">
      <alignment horizontal="center" vertical="center" wrapText="1" readingOrder="1"/>
    </xf>
    <xf numFmtId="0" fontId="56" fillId="3" borderId="0" xfId="0" applyFont="1" applyFill="1" applyAlignment="1">
      <alignment horizontal="center" vertical="center" wrapText="1"/>
    </xf>
    <xf numFmtId="0" fontId="57" fillId="18" borderId="2" xfId="0" applyFont="1" applyFill="1" applyBorder="1" applyAlignment="1">
      <alignment horizontal="center" vertical="center" wrapText="1" readingOrder="1"/>
    </xf>
    <xf numFmtId="0" fontId="57" fillId="18" borderId="3" xfId="0" applyFont="1" applyFill="1" applyBorder="1" applyAlignment="1">
      <alignment horizontal="center" vertical="center" wrapText="1" readingOrder="1"/>
    </xf>
    <xf numFmtId="0" fontId="58" fillId="5" borderId="33" xfId="0" applyFont="1" applyFill="1" applyBorder="1" applyAlignment="1">
      <alignment horizontal="center" vertical="center" wrapText="1" readingOrder="1"/>
    </xf>
    <xf numFmtId="0" fontId="58" fillId="0" borderId="62" xfId="0" applyFont="1" applyBorder="1" applyAlignment="1">
      <alignment horizontal="center" vertical="center" wrapText="1" readingOrder="1"/>
    </xf>
    <xf numFmtId="0" fontId="58" fillId="0" borderId="71" xfId="0" applyFont="1" applyBorder="1" applyAlignment="1">
      <alignment horizontal="justify" vertical="center" wrapText="1" readingOrder="1"/>
    </xf>
    <xf numFmtId="0" fontId="58" fillId="6" borderId="63" xfId="0" applyFont="1" applyFill="1" applyBorder="1" applyAlignment="1">
      <alignment horizontal="center" vertical="center" wrapText="1" readingOrder="1"/>
    </xf>
    <xf numFmtId="0" fontId="58" fillId="0" borderId="22" xfId="0" applyFont="1" applyBorder="1" applyAlignment="1">
      <alignment horizontal="center" vertical="center" wrapText="1" readingOrder="1"/>
    </xf>
    <xf numFmtId="0" fontId="58" fillId="0" borderId="23" xfId="0" applyFont="1" applyBorder="1" applyAlignment="1">
      <alignment horizontal="justify" vertical="center" wrapText="1" readingOrder="1"/>
    </xf>
    <xf numFmtId="0" fontId="58" fillId="4" borderId="63" xfId="0" applyFont="1" applyFill="1" applyBorder="1" applyAlignment="1">
      <alignment horizontal="center" vertical="center" wrapText="1" readingOrder="1"/>
    </xf>
    <xf numFmtId="0" fontId="58"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58" fillId="0" borderId="24" xfId="0" applyFont="1" applyBorder="1" applyAlignment="1">
      <alignment horizontal="center" vertical="center" wrapText="1" readingOrder="1"/>
    </xf>
    <xf numFmtId="0" fontId="58" fillId="0" borderId="26" xfId="0" applyFont="1" applyBorder="1" applyAlignment="1">
      <alignment horizontal="justify" vertical="center" wrapText="1" readingOrder="1"/>
    </xf>
    <xf numFmtId="0" fontId="20" fillId="0" borderId="4" xfId="0" applyFont="1" applyBorder="1" applyAlignment="1">
      <alignment vertical="center" wrapText="1"/>
    </xf>
    <xf numFmtId="0" fontId="20" fillId="0" borderId="0" xfId="0" applyFont="1" applyAlignment="1">
      <alignment vertical="center" wrapText="1"/>
    </xf>
    <xf numFmtId="0" fontId="20" fillId="0" borderId="96" xfId="0" applyFont="1" applyBorder="1" applyAlignment="1">
      <alignment vertical="center" wrapText="1"/>
    </xf>
    <xf numFmtId="14" fontId="39" fillId="0" borderId="18" xfId="0" applyNumberFormat="1" applyFont="1" applyBorder="1" applyAlignment="1" applyProtection="1">
      <alignment horizontal="center" vertical="center"/>
      <protection locked="0"/>
    </xf>
    <xf numFmtId="0" fontId="30" fillId="0" borderId="18" xfId="0" applyFont="1" applyBorder="1" applyAlignment="1" applyProtection="1">
      <alignment horizontal="justify" vertical="center" wrapText="1"/>
      <protection locked="0"/>
    </xf>
    <xf numFmtId="14" fontId="2" fillId="0" borderId="18" xfId="0" applyNumberFormat="1" applyFont="1" applyBorder="1" applyAlignment="1" applyProtection="1">
      <alignment horizontal="center" vertical="center"/>
      <protection locked="0"/>
    </xf>
    <xf numFmtId="0" fontId="2" fillId="0" borderId="18" xfId="0" applyFont="1" applyBorder="1" applyAlignment="1" applyProtection="1">
      <alignment horizontal="center" vertical="center" wrapText="1"/>
      <protection locked="0"/>
    </xf>
    <xf numFmtId="0" fontId="39" fillId="0" borderId="18" xfId="0" applyFont="1" applyBorder="1" applyAlignment="1" applyProtection="1">
      <alignment horizontal="center" vertical="center" wrapText="1"/>
      <protection locked="0"/>
    </xf>
    <xf numFmtId="0" fontId="39" fillId="0" borderId="18" xfId="0" applyFont="1" applyBorder="1" applyAlignment="1" applyProtection="1">
      <alignment horizontal="center" vertical="center" wrapText="1"/>
      <protection locked="0"/>
    </xf>
    <xf numFmtId="0" fontId="61" fillId="0" borderId="0" xfId="0" applyFont="1"/>
    <xf numFmtId="0" fontId="61" fillId="0" borderId="0" xfId="0" applyFont="1" applyAlignment="1">
      <alignment horizontal="center" vertical="center"/>
    </xf>
    <xf numFmtId="0" fontId="61" fillId="0" borderId="0" xfId="0" applyFont="1" applyAlignment="1">
      <alignment horizontal="center"/>
    </xf>
    <xf numFmtId="0" fontId="61" fillId="0" borderId="0" xfId="0" applyFont="1" applyAlignment="1">
      <alignment wrapText="1"/>
    </xf>
    <xf numFmtId="0" fontId="2" fillId="3" borderId="0" xfId="0" applyFont="1" applyFill="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center"/>
    </xf>
    <xf numFmtId="0" fontId="2" fillId="3" borderId="0" xfId="0" applyFont="1" applyFill="1" applyAlignment="1">
      <alignment wrapText="1"/>
    </xf>
    <xf numFmtId="0" fontId="63" fillId="0" borderId="0" xfId="0" applyFont="1" applyBorder="1"/>
    <xf numFmtId="0" fontId="63" fillId="3" borderId="0" xfId="0" applyFont="1" applyFill="1"/>
    <xf numFmtId="0" fontId="63" fillId="0" borderId="0" xfId="0" applyFont="1"/>
    <xf numFmtId="0" fontId="33" fillId="12" borderId="18" xfId="0" applyFont="1" applyFill="1" applyBorder="1" applyAlignment="1">
      <alignment horizontal="center" vertical="center" textRotation="90"/>
    </xf>
    <xf numFmtId="0" fontId="33" fillId="3" borderId="0" xfId="0" applyFont="1" applyFill="1" applyAlignment="1">
      <alignment horizontal="center" vertical="center"/>
    </xf>
    <xf numFmtId="0" fontId="33" fillId="2" borderId="0" xfId="0" applyFont="1" applyFill="1" applyAlignment="1">
      <alignment horizontal="center" vertical="center"/>
    </xf>
    <xf numFmtId="0" fontId="2" fillId="0" borderId="0" xfId="0" applyFont="1" applyAlignment="1">
      <alignment vertical="center"/>
    </xf>
    <xf numFmtId="164" fontId="39" fillId="0" borderId="18" xfId="1" applyNumberFormat="1" applyFont="1" applyBorder="1" applyAlignment="1">
      <alignment horizontal="center" vertical="center"/>
    </xf>
    <xf numFmtId="0" fontId="2" fillId="3" borderId="0" xfId="0" applyFont="1" applyFill="1" applyAlignment="1">
      <alignment vertical="center"/>
    </xf>
    <xf numFmtId="0" fontId="39" fillId="0" borderId="18" xfId="0" applyFont="1" applyBorder="1" applyAlignment="1" applyProtection="1">
      <alignment horizontal="center" vertical="center"/>
    </xf>
    <xf numFmtId="0" fontId="39" fillId="0" borderId="18" xfId="0" applyFont="1" applyBorder="1" applyAlignment="1" applyProtection="1">
      <alignment horizontal="justify" vertical="center"/>
      <protection locked="0"/>
    </xf>
    <xf numFmtId="0" fontId="39" fillId="0" borderId="18" xfId="0" applyFont="1" applyBorder="1" applyAlignment="1" applyProtection="1">
      <alignment horizontal="center" vertical="center"/>
      <protection hidden="1"/>
    </xf>
    <xf numFmtId="0" fontId="39" fillId="0" borderId="18" xfId="0" applyFont="1" applyBorder="1" applyAlignment="1" applyProtection="1">
      <alignment horizontal="center" vertical="center" textRotation="90"/>
      <protection locked="0"/>
    </xf>
    <xf numFmtId="9" fontId="39" fillId="0" borderId="18" xfId="0" applyNumberFormat="1" applyFont="1" applyBorder="1" applyAlignment="1" applyProtection="1">
      <alignment horizontal="center" vertical="center"/>
      <protection hidden="1"/>
    </xf>
    <xf numFmtId="0" fontId="26" fillId="0" borderId="18" xfId="0" applyFont="1" applyFill="1" applyBorder="1" applyAlignment="1" applyProtection="1">
      <alignment horizontal="center" vertical="center" textRotation="90" wrapText="1"/>
      <protection hidden="1"/>
    </xf>
    <xf numFmtId="0" fontId="26" fillId="0" borderId="18" xfId="0" applyFont="1" applyBorder="1" applyAlignment="1" applyProtection="1">
      <alignment horizontal="center" vertical="center" textRotation="90"/>
      <protection hidden="1"/>
    </xf>
    <xf numFmtId="0" fontId="39"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3" fillId="0" borderId="18" xfId="0" applyFont="1" applyFill="1" applyBorder="1" applyAlignment="1" applyProtection="1">
      <alignment horizontal="center" vertical="center" textRotation="90" wrapText="1"/>
      <protection hidden="1"/>
    </xf>
    <xf numFmtId="0" fontId="33" fillId="0" borderId="18" xfId="0" applyFont="1" applyBorder="1" applyAlignment="1" applyProtection="1">
      <alignment horizontal="center" vertical="center" textRotation="90"/>
      <protection hidden="1"/>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164" fontId="2" fillId="8" borderId="18" xfId="1" applyNumberFormat="1" applyFont="1" applyFill="1" applyBorder="1" applyAlignment="1">
      <alignment horizontal="center" vertical="center"/>
    </xf>
    <xf numFmtId="0" fontId="2" fillId="0" borderId="0" xfId="0" applyFont="1" applyBorder="1"/>
    <xf numFmtId="0" fontId="2" fillId="0" borderId="0" xfId="0" applyFont="1" applyBorder="1" applyAlignment="1">
      <alignment wrapText="1"/>
    </xf>
    <xf numFmtId="0" fontId="2" fillId="0" borderId="5" xfId="0" applyFont="1" applyBorder="1"/>
    <xf numFmtId="0" fontId="33" fillId="0" borderId="0" xfId="0" applyFont="1" applyAlignment="1">
      <alignment horizontal="left" vertical="center"/>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center"/>
    </xf>
    <xf numFmtId="0" fontId="2" fillId="0" borderId="108" xfId="0" applyFont="1" applyBorder="1" applyAlignment="1" applyProtection="1">
      <alignment horizontal="center" vertical="center"/>
    </xf>
    <xf numFmtId="0" fontId="30" fillId="0" borderId="108" xfId="0" applyFont="1" applyBorder="1" applyAlignment="1" applyProtection="1">
      <alignment horizontal="justify" vertical="center" wrapText="1"/>
      <protection locked="0"/>
    </xf>
    <xf numFmtId="0" fontId="2" fillId="0" borderId="108" xfId="0" applyFont="1" applyBorder="1" applyAlignment="1" applyProtection="1">
      <alignment horizontal="center" vertical="center"/>
      <protection hidden="1"/>
    </xf>
    <xf numFmtId="0" fontId="2" fillId="0" borderId="108" xfId="0" applyFont="1" applyBorder="1" applyAlignment="1" applyProtection="1">
      <alignment horizontal="center" vertical="center" textRotation="90"/>
      <protection locked="0"/>
    </xf>
    <xf numFmtId="9" fontId="2" fillId="0" borderId="108" xfId="0" applyNumberFormat="1" applyFont="1" applyBorder="1" applyAlignment="1" applyProtection="1">
      <alignment horizontal="center" vertical="center"/>
      <protection hidden="1"/>
    </xf>
    <xf numFmtId="164" fontId="2" fillId="0" borderId="108" xfId="1" applyNumberFormat="1" applyFont="1" applyBorder="1" applyAlignment="1">
      <alignment horizontal="center" vertical="center"/>
    </xf>
    <xf numFmtId="0" fontId="33" fillId="0" borderId="108" xfId="0" applyFont="1" applyFill="1" applyBorder="1" applyAlignment="1" applyProtection="1">
      <alignment horizontal="center" vertical="center" textRotation="90" wrapText="1"/>
      <protection hidden="1"/>
    </xf>
    <xf numFmtId="0" fontId="33" fillId="0" borderId="108" xfId="0" applyFont="1" applyBorder="1" applyAlignment="1" applyProtection="1">
      <alignment horizontal="center" vertical="center" textRotation="90"/>
      <protection hidden="1"/>
    </xf>
    <xf numFmtId="0" fontId="2" fillId="0" borderId="108" xfId="0" applyFont="1" applyBorder="1" applyAlignment="1" applyProtection="1">
      <alignment horizontal="center" vertical="center" wrapText="1"/>
      <protection locked="0"/>
    </xf>
    <xf numFmtId="14" fontId="2" fillId="0" borderId="108" xfId="0" applyNumberFormat="1" applyFont="1" applyBorder="1" applyAlignment="1" applyProtection="1">
      <alignment horizontal="center" vertical="center"/>
      <protection locked="0"/>
    </xf>
    <xf numFmtId="0" fontId="2" fillId="0" borderId="111" xfId="0" applyFont="1" applyBorder="1" applyAlignment="1" applyProtection="1">
      <alignment horizontal="center" vertical="center"/>
      <protection locked="0"/>
    </xf>
    <xf numFmtId="0" fontId="2" fillId="0" borderId="112" xfId="0" applyFont="1" applyBorder="1" applyAlignment="1">
      <alignment horizontal="center" vertical="center"/>
    </xf>
    <xf numFmtId="9" fontId="2" fillId="3" borderId="0" xfId="0" applyNumberFormat="1" applyFont="1" applyFill="1" applyAlignment="1">
      <alignment vertical="center"/>
    </xf>
    <xf numFmtId="9" fontId="2" fillId="3" borderId="18" xfId="0" applyNumberFormat="1" applyFont="1" applyFill="1" applyBorder="1" applyAlignment="1">
      <alignment horizontal="center" vertical="center"/>
    </xf>
    <xf numFmtId="0" fontId="39" fillId="0" borderId="18" xfId="0" applyFont="1" applyBorder="1" applyAlignment="1" applyProtection="1">
      <alignment horizontal="center" vertical="center" wrapText="1"/>
      <protection locked="0"/>
    </xf>
    <xf numFmtId="0" fontId="39" fillId="0" borderId="18" xfId="0" applyFont="1" applyBorder="1" applyAlignment="1" applyProtection="1">
      <alignment horizontal="center" vertical="center"/>
      <protection locked="0"/>
    </xf>
    <xf numFmtId="0" fontId="39" fillId="0" borderId="18" xfId="0" applyFont="1" applyBorder="1" applyAlignment="1" applyProtection="1">
      <alignment horizontal="left" vertical="center" wrapText="1"/>
      <protection locked="0"/>
    </xf>
    <xf numFmtId="9" fontId="39" fillId="3" borderId="18" xfId="0" applyNumberFormat="1" applyFont="1" applyFill="1" applyBorder="1" applyAlignment="1">
      <alignment horizontal="center" vertical="center"/>
    </xf>
    <xf numFmtId="0" fontId="35" fillId="3" borderId="76" xfId="3" applyFont="1" applyFill="1" applyBorder="1" applyAlignment="1" applyProtection="1">
      <alignment horizontal="left" vertical="top" wrapText="1" readingOrder="1"/>
    </xf>
    <xf numFmtId="0" fontId="35" fillId="3" borderId="79" xfId="3" applyFont="1" applyFill="1" applyBorder="1" applyAlignment="1" applyProtection="1">
      <alignment horizontal="left" vertical="top" wrapText="1" readingOrder="1"/>
    </xf>
    <xf numFmtId="0" fontId="35" fillId="3" borderId="41" xfId="3" applyFont="1" applyFill="1" applyBorder="1" applyAlignment="1" applyProtection="1">
      <alignment horizontal="left" vertical="top" wrapText="1" readingOrder="1"/>
    </xf>
    <xf numFmtId="0" fontId="35" fillId="3" borderId="78" xfId="3" applyFont="1" applyFill="1" applyBorder="1" applyAlignment="1" applyProtection="1">
      <alignment horizontal="left" vertical="top" wrapText="1" readingOrder="1"/>
    </xf>
    <xf numFmtId="0" fontId="36" fillId="3" borderId="59" xfId="2" applyFont="1" applyFill="1" applyBorder="1" applyAlignment="1" applyProtection="1">
      <alignment horizontal="justify" vertical="center" wrapText="1"/>
    </xf>
    <xf numFmtId="0" fontId="36" fillId="3" borderId="74" xfId="2" applyFont="1" applyFill="1" applyBorder="1" applyAlignment="1" applyProtection="1">
      <alignment horizontal="justify" vertical="center" wrapText="1"/>
    </xf>
    <xf numFmtId="0" fontId="36" fillId="3" borderId="58" xfId="2" applyFont="1" applyFill="1" applyBorder="1" applyAlignment="1" applyProtection="1">
      <alignment horizontal="justify" vertical="center" wrapText="1"/>
    </xf>
    <xf numFmtId="0" fontId="36" fillId="3" borderId="89" xfId="2" applyFont="1" applyFill="1" applyBorder="1" applyAlignment="1" applyProtection="1">
      <alignment horizontal="justify" vertical="center" wrapText="1"/>
    </xf>
    <xf numFmtId="0" fontId="36" fillId="3" borderId="77" xfId="2" applyFont="1" applyFill="1" applyBorder="1" applyAlignment="1" applyProtection="1">
      <alignment horizontal="justify" vertical="center" wrapText="1"/>
    </xf>
    <xf numFmtId="0" fontId="35" fillId="3" borderId="88" xfId="3" applyFont="1" applyFill="1" applyBorder="1" applyAlignment="1" applyProtection="1">
      <alignment horizontal="left" vertical="top" wrapText="1" readingOrder="1"/>
    </xf>
    <xf numFmtId="0" fontId="35" fillId="3" borderId="42" xfId="3" applyFont="1" applyFill="1" applyBorder="1" applyAlignment="1" applyProtection="1">
      <alignment horizontal="left" vertical="top" wrapText="1" readingOrder="1"/>
    </xf>
    <xf numFmtId="0" fontId="36" fillId="3" borderId="73" xfId="2" applyFont="1" applyFill="1" applyBorder="1" applyAlignment="1" applyProtection="1">
      <alignment horizontal="justify" vertical="center" wrapText="1"/>
    </xf>
    <xf numFmtId="0" fontId="31" fillId="14" borderId="33" xfId="2" applyFont="1" applyFill="1" applyBorder="1" applyAlignment="1" applyProtection="1">
      <alignment horizontal="center" vertical="center" wrapText="1"/>
    </xf>
    <xf numFmtId="0" fontId="31" fillId="14" borderId="34" xfId="2" applyFont="1" applyFill="1" applyBorder="1" applyAlignment="1" applyProtection="1">
      <alignment horizontal="center" vertical="center" wrapText="1"/>
    </xf>
    <xf numFmtId="0" fontId="31" fillId="14" borderId="35" xfId="2" applyFont="1" applyFill="1" applyBorder="1" applyAlignment="1" applyProtection="1">
      <alignment horizontal="center" vertical="center" wrapText="1"/>
    </xf>
    <xf numFmtId="0" fontId="30" fillId="0" borderId="4" xfId="2" quotePrefix="1" applyFont="1" applyBorder="1" applyAlignment="1" applyProtection="1">
      <alignment horizontal="left" vertical="center" wrapText="1"/>
    </xf>
    <xf numFmtId="0" fontId="30" fillId="0" borderId="0" xfId="2" quotePrefix="1" applyFont="1" applyBorder="1" applyAlignment="1" applyProtection="1">
      <alignment horizontal="left" vertical="center" wrapText="1"/>
    </xf>
    <xf numFmtId="0" fontId="30" fillId="0" borderId="5" xfId="2" quotePrefix="1" applyFont="1" applyBorder="1" applyAlignment="1" applyProtection="1">
      <alignment horizontal="left" vertical="center" wrapText="1"/>
    </xf>
    <xf numFmtId="0" fontId="30" fillId="0" borderId="51" xfId="2" quotePrefix="1" applyFont="1" applyBorder="1" applyAlignment="1" applyProtection="1">
      <alignment horizontal="left" vertical="center" wrapText="1"/>
    </xf>
    <xf numFmtId="0" fontId="30" fillId="0" borderId="52" xfId="2" quotePrefix="1" applyFont="1" applyBorder="1" applyAlignment="1" applyProtection="1">
      <alignment horizontal="left" vertical="center" wrapText="1"/>
    </xf>
    <xf numFmtId="0" fontId="30" fillId="0" borderId="53" xfId="2" quotePrefix="1" applyFont="1" applyBorder="1" applyAlignment="1" applyProtection="1">
      <alignment horizontal="left" vertical="center" wrapText="1"/>
    </xf>
    <xf numFmtId="0" fontId="32" fillId="3" borderId="37" xfId="2" quotePrefix="1" applyFont="1" applyFill="1" applyBorder="1" applyAlignment="1" applyProtection="1">
      <alignment horizontal="left" vertical="top" wrapText="1"/>
    </xf>
    <xf numFmtId="0" fontId="33" fillId="3" borderId="37" xfId="2" quotePrefix="1" applyFont="1" applyFill="1" applyBorder="1" applyAlignment="1" applyProtection="1">
      <alignment horizontal="left" vertical="top" wrapText="1"/>
    </xf>
    <xf numFmtId="0" fontId="33" fillId="3" borderId="75" xfId="2" quotePrefix="1" applyFont="1" applyFill="1" applyBorder="1" applyAlignment="1" applyProtection="1">
      <alignment horizontal="left" vertical="top" wrapText="1"/>
    </xf>
    <xf numFmtId="0" fontId="30" fillId="3" borderId="0" xfId="2" quotePrefix="1" applyFont="1" applyFill="1" applyBorder="1" applyAlignment="1" applyProtection="1">
      <alignment horizontal="left" vertical="top" wrapText="1"/>
    </xf>
    <xf numFmtId="0" fontId="30" fillId="3" borderId="83" xfId="2" quotePrefix="1" applyFont="1" applyFill="1" applyBorder="1" applyAlignment="1" applyProtection="1">
      <alignment horizontal="left" vertical="top" wrapText="1"/>
    </xf>
    <xf numFmtId="0" fontId="35" fillId="14" borderId="86" xfId="3" applyFont="1" applyFill="1" applyBorder="1" applyAlignment="1" applyProtection="1">
      <alignment horizontal="center" vertical="center" wrapText="1"/>
    </xf>
    <xf numFmtId="0" fontId="35" fillId="14" borderId="85" xfId="3" applyFont="1" applyFill="1" applyBorder="1" applyAlignment="1" applyProtection="1">
      <alignment horizontal="center" vertical="center" wrapText="1"/>
    </xf>
    <xf numFmtId="0" fontId="35" fillId="14" borderId="39" xfId="2" applyFont="1" applyFill="1" applyBorder="1" applyAlignment="1" applyProtection="1">
      <alignment horizontal="center" vertical="center"/>
    </xf>
    <xf numFmtId="0" fontId="35"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5" fillId="14" borderId="84" xfId="3" applyFont="1" applyFill="1" applyBorder="1" applyAlignment="1" applyProtection="1">
      <alignment horizontal="center" vertical="center" wrapText="1"/>
    </xf>
    <xf numFmtId="0" fontId="34" fillId="3" borderId="4" xfId="2" quotePrefix="1" applyFont="1" applyFill="1" applyBorder="1" applyAlignment="1" applyProtection="1">
      <alignment horizontal="center" vertical="top" wrapText="1"/>
    </xf>
    <xf numFmtId="0" fontId="34" fillId="3" borderId="0" xfId="2" quotePrefix="1" applyFont="1" applyFill="1" applyBorder="1" applyAlignment="1" applyProtection="1">
      <alignment horizontal="center" vertical="top" wrapText="1"/>
    </xf>
    <xf numFmtId="0" fontId="34" fillId="3" borderId="83" xfId="2" quotePrefix="1" applyFont="1" applyFill="1" applyBorder="1" applyAlignment="1" applyProtection="1">
      <alignment horizontal="center" vertical="top" wrapText="1"/>
    </xf>
    <xf numFmtId="0" fontId="35" fillId="3" borderId="54" xfId="0" applyFont="1" applyFill="1" applyBorder="1" applyAlignment="1" applyProtection="1">
      <alignment horizontal="left" vertical="center" wrapText="1"/>
    </xf>
    <xf numFmtId="0" fontId="35" fillId="3" borderId="55" xfId="0" applyFont="1" applyFill="1" applyBorder="1" applyAlignment="1" applyProtection="1">
      <alignment horizontal="left" vertical="center" wrapText="1"/>
    </xf>
    <xf numFmtId="0" fontId="36" fillId="3" borderId="47" xfId="2" applyFont="1" applyFill="1" applyBorder="1" applyAlignment="1" applyProtection="1">
      <alignment horizontal="justify" vertical="center" wrapText="1"/>
    </xf>
    <xf numFmtId="0" fontId="36" fillId="3" borderId="48" xfId="2" applyFont="1" applyFill="1" applyBorder="1" applyAlignment="1" applyProtection="1">
      <alignment horizontal="justify" vertical="center" wrapText="1"/>
    </xf>
    <xf numFmtId="0" fontId="35" fillId="3" borderId="87" xfId="3" applyFont="1" applyFill="1" applyBorder="1" applyAlignment="1" applyProtection="1">
      <alignment horizontal="left" vertical="top" wrapText="1" readingOrder="1"/>
    </xf>
    <xf numFmtId="0" fontId="35" fillId="3" borderId="80" xfId="3" applyFont="1" applyFill="1" applyBorder="1" applyAlignment="1" applyProtection="1">
      <alignment horizontal="left" vertical="top" wrapText="1" readingOrder="1"/>
    </xf>
    <xf numFmtId="0" fontId="36" fillId="3" borderId="81" xfId="2" applyFont="1" applyFill="1" applyBorder="1" applyAlignment="1" applyProtection="1">
      <alignment horizontal="justify" vertical="center" wrapText="1"/>
    </xf>
    <xf numFmtId="0" fontId="36" fillId="3" borderId="82" xfId="2" applyFont="1" applyFill="1" applyBorder="1" applyAlignment="1" applyProtection="1">
      <alignment horizontal="justify" vertical="center" wrapText="1"/>
    </xf>
    <xf numFmtId="0" fontId="35" fillId="3" borderId="46" xfId="0" applyFont="1" applyFill="1" applyBorder="1" applyAlignment="1" applyProtection="1">
      <alignment horizontal="left" vertical="center" wrapText="1"/>
    </xf>
    <xf numFmtId="0" fontId="35" fillId="3" borderId="45" xfId="0" applyFont="1" applyFill="1" applyBorder="1" applyAlignment="1" applyProtection="1">
      <alignment horizontal="left" vertical="center" wrapText="1"/>
    </xf>
    <xf numFmtId="0" fontId="36" fillId="3" borderId="43" xfId="2" applyFont="1" applyFill="1" applyBorder="1" applyAlignment="1" applyProtection="1">
      <alignment horizontal="justify" vertical="center" wrapText="1"/>
    </xf>
    <xf numFmtId="0" fontId="36" fillId="3" borderId="44" xfId="2" applyFont="1" applyFill="1" applyBorder="1" applyAlignment="1" applyProtection="1">
      <alignment horizontal="justify" vertical="center" wrapText="1"/>
    </xf>
    <xf numFmtId="0" fontId="35" fillId="3" borderId="56" xfId="0" applyFont="1" applyFill="1" applyBorder="1" applyAlignment="1" applyProtection="1">
      <alignment horizontal="left" vertical="center" wrapText="1"/>
    </xf>
    <xf numFmtId="0" fontId="35" fillId="3" borderId="57" xfId="0" applyFont="1" applyFill="1" applyBorder="1" applyAlignment="1" applyProtection="1">
      <alignment horizontal="left" vertical="center" wrapText="1"/>
    </xf>
    <xf numFmtId="0" fontId="36" fillId="3" borderId="49" xfId="0" applyFont="1" applyFill="1" applyBorder="1" applyAlignment="1" applyProtection="1">
      <alignment horizontal="justify" vertical="center" wrapText="1"/>
    </xf>
    <xf numFmtId="0" fontId="36" fillId="3" borderId="50" xfId="0" applyFont="1" applyFill="1" applyBorder="1" applyAlignment="1" applyProtection="1">
      <alignment horizontal="justify" vertical="center" wrapText="1"/>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96" xfId="0" applyFont="1" applyBorder="1" applyAlignment="1">
      <alignment horizontal="left" vertical="center" wrapText="1"/>
    </xf>
    <xf numFmtId="0" fontId="20" fillId="0" borderId="51" xfId="0" applyFont="1" applyBorder="1" applyAlignment="1">
      <alignment horizontal="left" vertical="center" wrapText="1"/>
    </xf>
    <xf numFmtId="0" fontId="20" fillId="0" borderId="52" xfId="0" applyFont="1" applyBorder="1" applyAlignment="1">
      <alignment horizontal="left" vertical="center" wrapText="1"/>
    </xf>
    <xf numFmtId="0" fontId="20" fillId="0" borderId="106" xfId="0" applyFont="1" applyBorder="1" applyAlignment="1">
      <alignment horizontal="left" vertical="center" wrapText="1"/>
    </xf>
    <xf numFmtId="0" fontId="20" fillId="0" borderId="2" xfId="0" applyFont="1" applyBorder="1" applyAlignment="1">
      <alignment horizontal="left" vertical="center" wrapText="1"/>
    </xf>
    <xf numFmtId="0" fontId="20" fillId="0" borderId="104" xfId="0" applyFont="1" applyBorder="1" applyAlignment="1">
      <alignment horizontal="left" vertical="center" wrapText="1"/>
    </xf>
    <xf numFmtId="0" fontId="20" fillId="0" borderId="83" xfId="0" applyFont="1" applyBorder="1" applyAlignment="1">
      <alignment horizontal="left" vertical="center" wrapText="1"/>
    </xf>
    <xf numFmtId="0" fontId="20" fillId="0" borderId="64" xfId="0" applyFont="1" applyBorder="1" applyAlignment="1">
      <alignment horizontal="left" vertical="center" wrapText="1"/>
    </xf>
    <xf numFmtId="0" fontId="20" fillId="0" borderId="9" xfId="0" applyFont="1" applyBorder="1" applyAlignment="1">
      <alignment horizontal="left" vertical="center" wrapText="1"/>
    </xf>
    <xf numFmtId="0" fontId="20" fillId="0" borderId="105" xfId="0" applyFont="1" applyBorder="1" applyAlignment="1">
      <alignment horizontal="left" vertical="center" wrapText="1"/>
    </xf>
    <xf numFmtId="0" fontId="5" fillId="0" borderId="99" xfId="0" applyFont="1" applyBorder="1" applyAlignment="1">
      <alignment vertical="top" wrapText="1"/>
    </xf>
    <xf numFmtId="0" fontId="5" fillId="0" borderId="90" xfId="0" applyFont="1" applyBorder="1" applyAlignment="1">
      <alignment vertical="top" wrapText="1"/>
    </xf>
    <xf numFmtId="0" fontId="5" fillId="0" borderId="97" xfId="0" applyFont="1" applyBorder="1" applyAlignment="1">
      <alignment vertical="top" wrapText="1"/>
    </xf>
    <xf numFmtId="0" fontId="46" fillId="0" borderId="2"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0" xfId="0" applyFont="1" applyAlignment="1">
      <alignment horizontal="center" vertical="center" wrapText="1"/>
    </xf>
    <xf numFmtId="0" fontId="46" fillId="0" borderId="6" xfId="0" applyFont="1" applyBorder="1" applyAlignment="1">
      <alignment horizontal="center" vertical="center" wrapText="1"/>
    </xf>
    <xf numFmtId="0" fontId="46" fillId="0" borderId="8" xfId="0" applyFont="1" applyBorder="1" applyAlignment="1">
      <alignment horizontal="center" vertical="center" wrapText="1"/>
    </xf>
    <xf numFmtId="0" fontId="26" fillId="18" borderId="20" xfId="0" applyFont="1" applyFill="1" applyBorder="1" applyAlignment="1">
      <alignment horizontal="center" vertical="center" wrapText="1"/>
    </xf>
    <xf numFmtId="0" fontId="26" fillId="18" borderId="21" xfId="0" applyFont="1" applyFill="1" applyBorder="1" applyAlignment="1">
      <alignment horizontal="center" vertical="center" wrapText="1"/>
    </xf>
    <xf numFmtId="0" fontId="26" fillId="18" borderId="32" xfId="0" applyFont="1" applyFill="1" applyBorder="1" applyAlignment="1">
      <alignment horizontal="center" vertical="center" wrapText="1"/>
    </xf>
    <xf numFmtId="0" fontId="26" fillId="18" borderId="103" xfId="0" applyFont="1" applyFill="1" applyBorder="1" applyAlignment="1">
      <alignment horizontal="center" vertical="center" wrapText="1"/>
    </xf>
    <xf numFmtId="0" fontId="26" fillId="15" borderId="61" xfId="0" applyFont="1" applyFill="1" applyBorder="1" applyAlignment="1">
      <alignment horizontal="left" vertical="center" wrapText="1" indent="1"/>
    </xf>
    <xf numFmtId="0" fontId="26" fillId="15" borderId="34" xfId="0" applyFont="1" applyFill="1" applyBorder="1" applyAlignment="1">
      <alignment horizontal="left" vertical="center" wrapText="1" indent="1"/>
    </xf>
    <xf numFmtId="0" fontId="26" fillId="15" borderId="35" xfId="0" applyFont="1" applyFill="1" applyBorder="1" applyAlignment="1">
      <alignment horizontal="left" vertical="center" wrapText="1" indent="1"/>
    </xf>
    <xf numFmtId="0" fontId="39" fillId="15" borderId="93" xfId="0" applyFont="1" applyFill="1" applyBorder="1" applyAlignment="1">
      <alignment horizontal="left" vertical="center" wrapText="1" indent="1"/>
    </xf>
    <xf numFmtId="0" fontId="39" fillId="15" borderId="94" xfId="0" applyFont="1" applyFill="1" applyBorder="1" applyAlignment="1">
      <alignment horizontal="left" vertical="center" wrapText="1" indent="1"/>
    </xf>
    <xf numFmtId="0" fontId="39" fillId="15" borderId="95" xfId="0" applyFont="1" applyFill="1" applyBorder="1" applyAlignment="1">
      <alignment horizontal="left" vertical="center" wrapText="1" indent="1"/>
    </xf>
    <xf numFmtId="0" fontId="21" fillId="13" borderId="0" xfId="0" applyFont="1" applyFill="1" applyAlignment="1">
      <alignment horizontal="center" vertical="center" wrapText="1"/>
    </xf>
    <xf numFmtId="0" fontId="26" fillId="16" borderId="33" xfId="0" applyFont="1" applyFill="1" applyBorder="1" applyAlignment="1">
      <alignment horizontal="center" vertical="center" wrapText="1"/>
    </xf>
    <xf numFmtId="0" fontId="26" fillId="16" borderId="34" xfId="0" applyFont="1" applyFill="1" applyBorder="1" applyAlignment="1">
      <alignment horizontal="center" vertical="center" wrapText="1"/>
    </xf>
    <xf numFmtId="0" fontId="26" fillId="16" borderId="35" xfId="0" applyFont="1" applyFill="1" applyBorder="1" applyAlignment="1">
      <alignment horizontal="center" vertical="center" wrapText="1"/>
    </xf>
    <xf numFmtId="0" fontId="40" fillId="16" borderId="63" xfId="0" applyFont="1" applyFill="1" applyBorder="1" applyAlignment="1">
      <alignment horizontal="center" vertical="center" wrapText="1"/>
    </xf>
    <xf numFmtId="0" fontId="40" fillId="16" borderId="60" xfId="0" applyFont="1" applyFill="1" applyBorder="1" applyAlignment="1">
      <alignment horizontal="center" vertical="center" wrapText="1"/>
    </xf>
    <xf numFmtId="0" fontId="39" fillId="0" borderId="65" xfId="0" applyFont="1" applyBorder="1" applyAlignment="1">
      <alignment horizontal="left" vertical="center" wrapText="1"/>
    </xf>
    <xf numFmtId="0" fontId="39" fillId="0" borderId="66" xfId="0" applyFont="1" applyBorder="1" applyAlignment="1">
      <alignment horizontal="left" vertical="center" wrapText="1"/>
    </xf>
    <xf numFmtId="0" fontId="47" fillId="0" borderId="0" xfId="0" applyFont="1" applyAlignment="1">
      <alignment horizontal="center" vertical="center"/>
    </xf>
    <xf numFmtId="0" fontId="20" fillId="0" borderId="102" xfId="0" applyFont="1" applyBorder="1" applyAlignment="1">
      <alignment horizontal="left" vertical="top" wrapText="1"/>
    </xf>
    <xf numFmtId="0" fontId="20" fillId="0" borderId="104" xfId="0" applyFont="1" applyBorder="1" applyAlignment="1">
      <alignment horizontal="left" vertical="top" wrapText="1"/>
    </xf>
    <xf numFmtId="0" fontId="20" fillId="0" borderId="107" xfId="0" applyFont="1" applyBorder="1" applyAlignment="1">
      <alignment horizontal="left" vertical="center" wrapText="1"/>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0" fontId="20" fillId="0" borderId="5" xfId="0" applyFont="1" applyBorder="1" applyAlignment="1">
      <alignment horizontal="left" vertical="top" wrapText="1"/>
    </xf>
    <xf numFmtId="0" fontId="39" fillId="0" borderId="22" xfId="0" applyFont="1" applyBorder="1" applyAlignment="1" applyProtection="1">
      <alignment horizontal="center" vertical="center"/>
    </xf>
    <xf numFmtId="0" fontId="39" fillId="0" borderId="18" xfId="0" applyFont="1" applyBorder="1" applyAlignment="1" applyProtection="1">
      <alignment horizontal="center" vertical="center" wrapText="1"/>
      <protection locked="0"/>
    </xf>
    <xf numFmtId="0" fontId="26" fillId="0" borderId="18" xfId="0" applyFont="1" applyBorder="1" applyAlignment="1" applyProtection="1">
      <alignment horizontal="center" vertical="center"/>
      <protection hidden="1"/>
    </xf>
    <xf numFmtId="9" fontId="39" fillId="0" borderId="18" xfId="0" applyNumberFormat="1" applyFont="1" applyBorder="1" applyAlignment="1" applyProtection="1">
      <alignment horizontal="center" vertical="center" wrapText="1"/>
      <protection hidden="1"/>
    </xf>
    <xf numFmtId="9" fontId="39" fillId="0" borderId="18" xfId="0" applyNumberFormat="1" applyFont="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hidden="1"/>
    </xf>
    <xf numFmtId="0" fontId="33" fillId="12" borderId="18" xfId="0" applyFont="1" applyFill="1" applyBorder="1" applyAlignment="1">
      <alignment horizontal="center" vertical="center"/>
    </xf>
    <xf numFmtId="0" fontId="33" fillId="12" borderId="18" xfId="0" applyFont="1" applyFill="1" applyBorder="1" applyAlignment="1">
      <alignment horizontal="center" vertical="center" wrapText="1"/>
    </xf>
    <xf numFmtId="0" fontId="39" fillId="0" borderId="18" xfId="0" applyFont="1" applyBorder="1" applyAlignment="1" applyProtection="1">
      <alignment horizontal="center" vertical="center"/>
      <protection locked="0"/>
    </xf>
    <xf numFmtId="0" fontId="26" fillId="19" borderId="18" xfId="0" applyFont="1" applyFill="1" applyBorder="1" applyAlignment="1" applyProtection="1">
      <alignment horizontal="center" vertical="center" wrapText="1"/>
      <protection hidden="1"/>
    </xf>
    <xf numFmtId="9" fontId="39" fillId="0" borderId="108" xfId="0" applyNumberFormat="1" applyFont="1" applyBorder="1" applyAlignment="1" applyProtection="1">
      <alignment horizontal="center" vertical="center"/>
      <protection hidden="1"/>
    </xf>
    <xf numFmtId="9" fontId="39" fillId="0" borderId="109" xfId="0" applyNumberFormat="1" applyFont="1" applyBorder="1" applyAlignment="1" applyProtection="1">
      <alignment horizontal="center" vertical="center"/>
      <protection hidden="1"/>
    </xf>
    <xf numFmtId="0" fontId="39" fillId="0" borderId="108" xfId="0" applyFont="1" applyBorder="1" applyAlignment="1" applyProtection="1">
      <alignment horizontal="center" vertical="center" textRotation="90"/>
      <protection locked="0"/>
    </xf>
    <xf numFmtId="0" fontId="39" fillId="0" borderId="109" xfId="0" applyFont="1" applyBorder="1" applyAlignment="1" applyProtection="1">
      <alignment horizontal="center" vertical="center" textRotation="90"/>
      <protection locked="0"/>
    </xf>
    <xf numFmtId="0" fontId="39" fillId="0" borderId="108" xfId="0" applyFont="1" applyBorder="1" applyAlignment="1" applyProtection="1">
      <alignment horizontal="center" vertical="center"/>
    </xf>
    <xf numFmtId="0" fontId="39" fillId="0" borderId="19" xfId="0" applyFont="1" applyBorder="1" applyAlignment="1" applyProtection="1">
      <alignment horizontal="center" vertical="center"/>
    </xf>
    <xf numFmtId="0" fontId="39" fillId="0" borderId="108" xfId="0" applyFont="1" applyBorder="1" applyAlignment="1" applyProtection="1">
      <alignment horizontal="left" vertical="center" wrapText="1"/>
      <protection locked="0"/>
    </xf>
    <xf numFmtId="0" fontId="39" fillId="0" borderId="19" xfId="0" applyFont="1" applyBorder="1" applyAlignment="1" applyProtection="1">
      <alignment horizontal="left" vertical="center" wrapText="1"/>
      <protection locked="0"/>
    </xf>
    <xf numFmtId="0" fontId="39" fillId="0" borderId="108" xfId="0" applyFont="1" applyBorder="1" applyAlignment="1" applyProtection="1">
      <alignment horizontal="center" vertical="center"/>
      <protection hidden="1"/>
    </xf>
    <xf numFmtId="0" fontId="39" fillId="0" borderId="19" xfId="0" applyFont="1" applyBorder="1" applyAlignment="1" applyProtection="1">
      <alignment horizontal="center" vertical="center"/>
      <protection hidden="1"/>
    </xf>
    <xf numFmtId="0" fontId="39" fillId="0" borderId="19" xfId="0" applyFont="1" applyBorder="1" applyAlignment="1" applyProtection="1">
      <alignment horizontal="center" vertical="center" textRotation="90"/>
      <protection locked="0"/>
    </xf>
    <xf numFmtId="9" fontId="39" fillId="0" borderId="19" xfId="0" applyNumberFormat="1" applyFont="1" applyBorder="1" applyAlignment="1" applyProtection="1">
      <alignment horizontal="center" vertical="center"/>
      <protection hidden="1"/>
    </xf>
    <xf numFmtId="0" fontId="2" fillId="0" borderId="18" xfId="0" applyFont="1" applyBorder="1" applyAlignment="1" applyProtection="1">
      <alignment horizontal="center" vertical="center" wrapText="1"/>
      <protection locked="0"/>
    </xf>
    <xf numFmtId="0" fontId="33" fillId="12" borderId="23" xfId="0" applyFont="1" applyFill="1" applyBorder="1" applyAlignment="1">
      <alignment horizontal="center" vertical="center" wrapText="1"/>
    </xf>
    <xf numFmtId="0" fontId="31" fillId="12" borderId="22" xfId="0" applyFont="1" applyFill="1" applyBorder="1" applyAlignment="1">
      <alignment horizontal="center" vertical="center" textRotation="90"/>
    </xf>
    <xf numFmtId="0" fontId="33" fillId="12" borderId="18" xfId="0" applyFont="1" applyFill="1" applyBorder="1" applyAlignment="1">
      <alignment horizontal="center" vertical="center" textRotation="90" wrapText="1"/>
    </xf>
    <xf numFmtId="9" fontId="2" fillId="0" borderId="18" xfId="0" applyNumberFormat="1" applyFont="1" applyBorder="1" applyAlignment="1" applyProtection="1">
      <alignment horizontal="center" vertical="center" wrapText="1"/>
      <protection hidden="1"/>
    </xf>
    <xf numFmtId="0" fontId="33" fillId="0" borderId="18" xfId="0" applyFont="1" applyFill="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0" fontId="2" fillId="0" borderId="22" xfId="0" applyFont="1" applyBorder="1" applyAlignment="1" applyProtection="1">
      <alignment horizontal="center" vertical="center"/>
    </xf>
    <xf numFmtId="0" fontId="2" fillId="0" borderId="18" xfId="0" applyFont="1" applyBorder="1" applyAlignment="1" applyProtection="1">
      <alignment horizontal="center" vertical="center"/>
      <protection locked="0"/>
    </xf>
    <xf numFmtId="9" fontId="2" fillId="0" borderId="18" xfId="0" applyNumberFormat="1" applyFont="1" applyBorder="1" applyAlignment="1" applyProtection="1">
      <alignment horizontal="center" vertical="center" wrapText="1"/>
      <protection locked="0"/>
    </xf>
    <xf numFmtId="0" fontId="2" fillId="0" borderId="0" xfId="0" applyFont="1" applyBorder="1"/>
    <xf numFmtId="0" fontId="2" fillId="0" borderId="0" xfId="0" applyFont="1" applyBorder="1" applyAlignment="1">
      <alignment horizontal="center"/>
    </xf>
    <xf numFmtId="0" fontId="2" fillId="0" borderId="113"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xf numFmtId="0" fontId="2" fillId="0" borderId="110" xfId="0" applyFont="1" applyBorder="1" applyAlignment="1" applyProtection="1">
      <alignment horizontal="center" vertical="center"/>
    </xf>
    <xf numFmtId="0" fontId="2" fillId="0" borderId="108" xfId="0" applyFont="1" applyBorder="1" applyAlignment="1" applyProtection="1">
      <alignment horizontal="center" vertical="center" wrapText="1"/>
      <protection locked="0"/>
    </xf>
    <xf numFmtId="0" fontId="2" fillId="0" borderId="108" xfId="0" applyFont="1" applyBorder="1" applyAlignment="1" applyProtection="1">
      <alignment horizontal="center" vertical="center"/>
      <protection locked="0"/>
    </xf>
    <xf numFmtId="0" fontId="33" fillId="0" borderId="108" xfId="0" applyFont="1" applyFill="1" applyBorder="1" applyAlignment="1" applyProtection="1">
      <alignment horizontal="center" vertical="center" wrapText="1"/>
      <protection hidden="1"/>
    </xf>
    <xf numFmtId="9" fontId="2" fillId="0" borderId="108" xfId="0" applyNumberFormat="1" applyFont="1" applyBorder="1" applyAlignment="1" applyProtection="1">
      <alignment horizontal="center" vertical="center" wrapText="1"/>
      <protection hidden="1"/>
    </xf>
    <xf numFmtId="9" fontId="2" fillId="0" borderId="108" xfId="0" applyNumberFormat="1" applyFont="1" applyBorder="1" applyAlignment="1" applyProtection="1">
      <alignment horizontal="center" vertical="center" wrapText="1"/>
      <protection locked="0"/>
    </xf>
    <xf numFmtId="0" fontId="33" fillId="0" borderId="108" xfId="0" applyFont="1" applyBorder="1" applyAlignment="1" applyProtection="1">
      <alignment horizontal="center" vertical="center"/>
      <protection hidden="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62" fillId="3" borderId="2" xfId="0" applyFont="1" applyFill="1" applyBorder="1" applyAlignment="1">
      <alignment horizontal="center" vertical="center"/>
    </xf>
    <xf numFmtId="0" fontId="62" fillId="3" borderId="9"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0" xfId="0" applyFont="1" applyFill="1" applyBorder="1" applyAlignment="1">
      <alignment horizontal="center" vertical="center"/>
    </xf>
    <xf numFmtId="0" fontId="62" fillId="3" borderId="6" xfId="0" applyFont="1" applyFill="1" applyBorder="1" applyAlignment="1">
      <alignment horizontal="center" vertical="center"/>
    </xf>
    <xf numFmtId="0" fontId="62" fillId="3" borderId="8" xfId="0" applyFont="1" applyFill="1" applyBorder="1" applyAlignment="1">
      <alignment horizontal="center" vertical="center"/>
    </xf>
    <xf numFmtId="0" fontId="60" fillId="3" borderId="51" xfId="0" applyFont="1" applyFill="1" applyBorder="1" applyAlignment="1">
      <alignment horizontal="center" vertical="center"/>
    </xf>
    <xf numFmtId="0" fontId="60" fillId="3" borderId="52" xfId="0" applyFont="1" applyFill="1" applyBorder="1" applyAlignment="1">
      <alignment horizontal="center" vertical="center"/>
    </xf>
    <xf numFmtId="0" fontId="60" fillId="3" borderId="53" xfId="0" applyFont="1" applyFill="1" applyBorder="1" applyAlignment="1">
      <alignment horizontal="center" vertical="center"/>
    </xf>
    <xf numFmtId="0" fontId="26" fillId="16" borderId="62" xfId="0" applyFont="1" applyFill="1" applyBorder="1" applyAlignment="1">
      <alignment horizontal="left" vertical="center" wrapText="1" indent="1"/>
    </xf>
    <xf numFmtId="0" fontId="26" fillId="16" borderId="70" xfId="0" applyFont="1" applyFill="1" applyBorder="1" applyAlignment="1">
      <alignment horizontal="left" vertical="center" wrapText="1" indent="1"/>
    </xf>
    <xf numFmtId="0" fontId="26" fillId="16" borderId="22" xfId="0" applyFont="1" applyFill="1" applyBorder="1" applyAlignment="1">
      <alignment horizontal="left" vertical="center" wrapText="1" indent="1"/>
    </xf>
    <xf numFmtId="0" fontId="26" fillId="16" borderId="18" xfId="0" applyFont="1" applyFill="1" applyBorder="1" applyAlignment="1">
      <alignment horizontal="left" vertical="center" wrapText="1" indent="1"/>
    </xf>
    <xf numFmtId="0" fontId="26" fillId="16" borderId="24" xfId="0" applyFont="1" applyFill="1" applyBorder="1" applyAlignment="1">
      <alignment horizontal="left" vertical="center" wrapText="1" indent="1"/>
    </xf>
    <xf numFmtId="0" fontId="26" fillId="16" borderId="25" xfId="0" applyFont="1" applyFill="1" applyBorder="1" applyAlignment="1">
      <alignment horizontal="left" vertical="center" wrapText="1" indent="1"/>
    </xf>
    <xf numFmtId="0" fontId="31" fillId="3" borderId="70" xfId="0" applyFont="1" applyFill="1" applyBorder="1" applyAlignment="1" applyProtection="1">
      <alignment horizontal="left" vertical="center" indent="1"/>
      <protection locked="0"/>
    </xf>
    <xf numFmtId="0" fontId="31" fillId="3" borderId="71" xfId="0" applyFont="1" applyFill="1" applyBorder="1" applyAlignment="1" applyProtection="1">
      <alignment horizontal="left" vertical="center" indent="1"/>
      <protection locked="0"/>
    </xf>
    <xf numFmtId="0" fontId="64" fillId="3" borderId="18" xfId="0" applyFont="1" applyFill="1" applyBorder="1" applyAlignment="1" applyProtection="1">
      <alignment horizontal="left" vertical="center" indent="1"/>
      <protection locked="0"/>
    </xf>
    <xf numFmtId="0" fontId="64" fillId="3" borderId="23" xfId="0" applyFont="1" applyFill="1" applyBorder="1" applyAlignment="1" applyProtection="1">
      <alignment horizontal="left" vertical="center" indent="1"/>
      <protection locked="0"/>
    </xf>
    <xf numFmtId="0" fontId="64" fillId="0" borderId="25" xfId="0" applyFont="1" applyFill="1" applyBorder="1" applyAlignment="1" applyProtection="1">
      <alignment horizontal="left" vertical="center" indent="1"/>
      <protection locked="0"/>
    </xf>
    <xf numFmtId="0" fontId="64" fillId="0" borderId="26" xfId="0" applyFont="1" applyFill="1" applyBorder="1" applyAlignment="1" applyProtection="1">
      <alignment horizontal="left" vertical="center" indent="1"/>
      <protection locked="0"/>
    </xf>
    <xf numFmtId="0" fontId="31" fillId="14" borderId="22" xfId="0" applyFont="1" applyFill="1" applyBorder="1" applyAlignment="1">
      <alignment horizontal="center" vertical="center"/>
    </xf>
    <xf numFmtId="0" fontId="31" fillId="14" borderId="18" xfId="0" applyFont="1" applyFill="1" applyBorder="1" applyAlignment="1">
      <alignment horizontal="center" vertical="center"/>
    </xf>
    <xf numFmtId="0" fontId="31" fillId="14" borderId="23" xfId="0" applyFont="1" applyFill="1" applyBorder="1" applyAlignment="1">
      <alignment horizontal="center" vertical="center"/>
    </xf>
    <xf numFmtId="0" fontId="61" fillId="3" borderId="25" xfId="0" applyFont="1" applyFill="1" applyBorder="1" applyAlignment="1">
      <alignment horizontal="left"/>
    </xf>
    <xf numFmtId="0" fontId="61" fillId="3" borderId="26" xfId="0" applyFont="1" applyFill="1" applyBorder="1" applyAlignment="1">
      <alignment horizontal="left"/>
    </xf>
    <xf numFmtId="0" fontId="61" fillId="3" borderId="18" xfId="0" applyFont="1" applyFill="1" applyBorder="1" applyAlignment="1">
      <alignment horizontal="left"/>
    </xf>
    <xf numFmtId="0" fontId="61" fillId="3" borderId="23" xfId="0" applyFont="1" applyFill="1" applyBorder="1" applyAlignment="1">
      <alignment horizontal="left"/>
    </xf>
    <xf numFmtId="0" fontId="61" fillId="3" borderId="70" xfId="0" applyFont="1" applyFill="1" applyBorder="1" applyAlignment="1">
      <alignment horizontal="left"/>
    </xf>
    <xf numFmtId="0" fontId="61" fillId="3" borderId="71" xfId="0" applyFont="1" applyFill="1" applyBorder="1" applyAlignment="1">
      <alignment horizontal="left"/>
    </xf>
    <xf numFmtId="0" fontId="43" fillId="3" borderId="69" xfId="0" applyFont="1" applyFill="1" applyBorder="1" applyAlignment="1">
      <alignment horizontal="center" vertical="center"/>
    </xf>
    <xf numFmtId="0" fontId="43" fillId="3" borderId="9" xfId="0" applyFont="1" applyFill="1" applyBorder="1" applyAlignment="1">
      <alignment horizontal="center" vertical="center"/>
    </xf>
    <xf numFmtId="0" fontId="43" fillId="3" borderId="68" xfId="0" applyFont="1" applyFill="1" applyBorder="1" applyAlignment="1">
      <alignment horizontal="center" vertical="center"/>
    </xf>
    <xf numFmtId="0" fontId="43" fillId="3" borderId="0" xfId="0" applyFont="1" applyFill="1" applyBorder="1" applyAlignment="1">
      <alignment horizontal="center" vertical="center"/>
    </xf>
    <xf numFmtId="0" fontId="43" fillId="3" borderId="72" xfId="0" applyFont="1" applyFill="1" applyBorder="1" applyAlignment="1">
      <alignment horizontal="center" vertical="center"/>
    </xf>
    <xf numFmtId="0" fontId="43" fillId="3" borderId="8" xfId="0" applyFont="1" applyFill="1" applyBorder="1" applyAlignment="1">
      <alignment horizontal="center" vertical="center"/>
    </xf>
    <xf numFmtId="0" fontId="26" fillId="0" borderId="108" xfId="0" applyFont="1" applyFill="1" applyBorder="1" applyAlignment="1" applyProtection="1">
      <alignment horizontal="center" vertical="center" textRotation="90" wrapText="1"/>
      <protection hidden="1"/>
    </xf>
    <xf numFmtId="0" fontId="26" fillId="0" borderId="109" xfId="0" applyFont="1" applyFill="1" applyBorder="1" applyAlignment="1" applyProtection="1">
      <alignment horizontal="center" vertical="center" textRotation="90" wrapText="1"/>
      <protection hidden="1"/>
    </xf>
    <xf numFmtId="0" fontId="26" fillId="0" borderId="108" xfId="0" applyFont="1" applyBorder="1" applyAlignment="1" applyProtection="1">
      <alignment horizontal="center" vertical="center" textRotation="90"/>
      <protection hidden="1"/>
    </xf>
    <xf numFmtId="0" fontId="26" fillId="0" borderId="109" xfId="0" applyFont="1" applyBorder="1" applyAlignment="1" applyProtection="1">
      <alignment horizontal="center" vertical="center" textRotation="90"/>
      <protection hidden="1"/>
    </xf>
    <xf numFmtId="0" fontId="26" fillId="0" borderId="19" xfId="0" applyFont="1" applyFill="1" applyBorder="1" applyAlignment="1" applyProtection="1">
      <alignment horizontal="center" vertical="center" textRotation="90" wrapText="1"/>
      <protection hidden="1"/>
    </xf>
    <xf numFmtId="0" fontId="26" fillId="0" borderId="19" xfId="0" applyFont="1" applyBorder="1" applyAlignment="1" applyProtection="1">
      <alignment horizontal="center" vertical="center" textRotation="90"/>
      <protection hidden="1"/>
    </xf>
    <xf numFmtId="0" fontId="39" fillId="0" borderId="109" xfId="0" applyFont="1" applyBorder="1" applyAlignment="1" applyProtection="1">
      <alignment horizontal="left" vertical="center" wrapText="1"/>
      <protection locked="0"/>
    </xf>
    <xf numFmtId="0" fontId="39" fillId="0" borderId="109" xfId="0" applyFont="1" applyBorder="1" applyAlignment="1" applyProtection="1">
      <alignment horizontal="center" vertical="center"/>
      <protection hidden="1"/>
    </xf>
    <xf numFmtId="0" fontId="18" fillId="0" borderId="0" xfId="0" applyFont="1" applyAlignment="1">
      <alignment horizontal="center" vertical="center" wrapText="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3" fillId="18" borderId="0" xfId="0" applyFont="1" applyFill="1" applyAlignment="1">
      <alignment horizontal="center" vertical="center" wrapText="1" readingOrder="1"/>
    </xf>
    <xf numFmtId="0" fontId="12" fillId="0" borderId="2" xfId="0" applyFont="1" applyBorder="1" applyAlignment="1">
      <alignment horizontal="center" vertical="center" wrapText="1"/>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wrapText="1"/>
    </xf>
    <xf numFmtId="0" fontId="13" fillId="18" borderId="0" xfId="0" applyFont="1" applyFill="1" applyAlignment="1">
      <alignment horizontal="center" vertical="center" textRotation="90" wrapText="1" readingOrder="1"/>
    </xf>
    <xf numFmtId="0" fontId="13" fillId="18" borderId="5" xfId="0" applyFont="1" applyFill="1" applyBorder="1" applyAlignment="1">
      <alignment horizontal="center" vertical="center" textRotation="90" wrapText="1" readingOrder="1"/>
    </xf>
    <xf numFmtId="0" fontId="16" fillId="10" borderId="10" xfId="0" applyFont="1" applyFill="1" applyBorder="1" applyAlignment="1">
      <alignment horizontal="center" vertical="center" wrapText="1" readingOrder="1"/>
    </xf>
    <xf numFmtId="0" fontId="16" fillId="10" borderId="11" xfId="0" applyFont="1" applyFill="1" applyBorder="1" applyAlignment="1">
      <alignment horizontal="center" vertical="center" wrapText="1" readingOrder="1"/>
    </xf>
    <xf numFmtId="0" fontId="16" fillId="10" borderId="12" xfId="0" applyFont="1" applyFill="1" applyBorder="1" applyAlignment="1">
      <alignment horizontal="center" vertical="center" wrapText="1" readingOrder="1"/>
    </xf>
    <xf numFmtId="0" fontId="16" fillId="10" borderId="13" xfId="0" applyFont="1" applyFill="1" applyBorder="1" applyAlignment="1">
      <alignment horizontal="center" vertical="center" wrapText="1" readingOrder="1"/>
    </xf>
    <xf numFmtId="0" fontId="16" fillId="10" borderId="0" xfId="0" applyFont="1" applyFill="1" applyBorder="1" applyAlignment="1">
      <alignment horizontal="center" vertical="center" wrapText="1" readingOrder="1"/>
    </xf>
    <xf numFmtId="0" fontId="16" fillId="10" borderId="14" xfId="0" applyFont="1" applyFill="1" applyBorder="1" applyAlignment="1">
      <alignment horizontal="center" vertical="center" wrapText="1" readingOrder="1"/>
    </xf>
    <xf numFmtId="0" fontId="16" fillId="10" borderId="15" xfId="0" applyFont="1" applyFill="1" applyBorder="1" applyAlignment="1">
      <alignment horizontal="center" vertical="center" wrapText="1" readingOrder="1"/>
    </xf>
    <xf numFmtId="0" fontId="16" fillId="10" borderId="16" xfId="0" applyFont="1" applyFill="1" applyBorder="1" applyAlignment="1">
      <alignment horizontal="center" vertical="center" wrapText="1" readingOrder="1"/>
    </xf>
    <xf numFmtId="0" fontId="16" fillId="10" borderId="17" xfId="0" applyFont="1" applyFill="1" applyBorder="1" applyAlignment="1">
      <alignment horizontal="center" vertical="center" wrapText="1" readingOrder="1"/>
    </xf>
    <xf numFmtId="0" fontId="16" fillId="9" borderId="10" xfId="0" applyFont="1" applyFill="1" applyBorder="1" applyAlignment="1">
      <alignment horizontal="center" vertical="center" wrapText="1" readingOrder="1"/>
    </xf>
    <xf numFmtId="0" fontId="16" fillId="9" borderId="11" xfId="0" applyFont="1" applyFill="1" applyBorder="1" applyAlignment="1">
      <alignment horizontal="center" vertical="center" wrapText="1" readingOrder="1"/>
    </xf>
    <xf numFmtId="0" fontId="16" fillId="9" borderId="12" xfId="0" applyFont="1" applyFill="1" applyBorder="1" applyAlignment="1">
      <alignment horizontal="center" vertical="center" wrapText="1" readingOrder="1"/>
    </xf>
    <xf numFmtId="0" fontId="16" fillId="9" borderId="13" xfId="0" applyFont="1" applyFill="1" applyBorder="1" applyAlignment="1">
      <alignment horizontal="center" vertical="center" wrapText="1" readingOrder="1"/>
    </xf>
    <xf numFmtId="0" fontId="16" fillId="9" borderId="0" xfId="0" applyFont="1" applyFill="1" applyBorder="1" applyAlignment="1">
      <alignment horizontal="center" vertical="center" wrapText="1" readingOrder="1"/>
    </xf>
    <xf numFmtId="0" fontId="16" fillId="9" borderId="14" xfId="0" applyFont="1" applyFill="1" applyBorder="1" applyAlignment="1">
      <alignment horizontal="center" vertical="center" wrapText="1" readingOrder="1"/>
    </xf>
    <xf numFmtId="0" fontId="16" fillId="9" borderId="15" xfId="0" applyFont="1" applyFill="1" applyBorder="1" applyAlignment="1">
      <alignment horizontal="center" vertical="center" wrapText="1" readingOrder="1"/>
    </xf>
    <xf numFmtId="0" fontId="16" fillId="9" borderId="16" xfId="0" applyFont="1" applyFill="1" applyBorder="1" applyAlignment="1">
      <alignment horizontal="center" vertical="center" wrapText="1" readingOrder="1"/>
    </xf>
    <xf numFmtId="0" fontId="16" fillId="9" borderId="17" xfId="0" applyFont="1" applyFill="1" applyBorder="1" applyAlignment="1">
      <alignment horizontal="center" vertical="center" wrapText="1" readingOrder="1"/>
    </xf>
    <xf numFmtId="0" fontId="16" fillId="11" borderId="10" xfId="0" applyFont="1" applyFill="1" applyBorder="1" applyAlignment="1">
      <alignment horizontal="center" vertical="center" wrapText="1" readingOrder="1"/>
    </xf>
    <xf numFmtId="0" fontId="16" fillId="11" borderId="11" xfId="0" applyFont="1" applyFill="1" applyBorder="1" applyAlignment="1">
      <alignment horizontal="center" vertical="center" wrapText="1" readingOrder="1"/>
    </xf>
    <xf numFmtId="0" fontId="16" fillId="11" borderId="12" xfId="0" applyFont="1" applyFill="1" applyBorder="1" applyAlignment="1">
      <alignment horizontal="center" vertical="center" wrapText="1" readingOrder="1"/>
    </xf>
    <xf numFmtId="0" fontId="16" fillId="11" borderId="13" xfId="0" applyFont="1" applyFill="1" applyBorder="1" applyAlignment="1">
      <alignment horizontal="center" vertical="center" wrapText="1" readingOrder="1"/>
    </xf>
    <xf numFmtId="0" fontId="16" fillId="11" borderId="0" xfId="0" applyFont="1" applyFill="1" applyBorder="1" applyAlignment="1">
      <alignment horizontal="center" vertical="center" wrapText="1" readingOrder="1"/>
    </xf>
    <xf numFmtId="0" fontId="16" fillId="11" borderId="14" xfId="0" applyFont="1" applyFill="1" applyBorder="1" applyAlignment="1">
      <alignment horizontal="center" vertical="center" wrapText="1" readingOrder="1"/>
    </xf>
    <xf numFmtId="0" fontId="16" fillId="11" borderId="15" xfId="0" applyFont="1" applyFill="1" applyBorder="1" applyAlignment="1">
      <alignment horizontal="center" vertical="center" wrapText="1" readingOrder="1"/>
    </xf>
    <xf numFmtId="0" fontId="16" fillId="11" borderId="16" xfId="0" applyFont="1" applyFill="1" applyBorder="1" applyAlignment="1">
      <alignment horizontal="center" vertical="center" wrapText="1" readingOrder="1"/>
    </xf>
    <xf numFmtId="0" fontId="16" fillId="11" borderId="17" xfId="0" applyFont="1" applyFill="1" applyBorder="1" applyAlignment="1">
      <alignment horizontal="center" vertical="center" wrapText="1" readingOrder="1"/>
    </xf>
    <xf numFmtId="0" fontId="16" fillId="5" borderId="10" xfId="0" applyFont="1" applyFill="1" applyBorder="1" applyAlignment="1">
      <alignment horizontal="center" vertical="center" wrapText="1" readingOrder="1"/>
    </xf>
    <xf numFmtId="0" fontId="16" fillId="5" borderId="11" xfId="0" applyFont="1" applyFill="1" applyBorder="1" applyAlignment="1">
      <alignment horizontal="center" vertical="center" wrapText="1" readingOrder="1"/>
    </xf>
    <xf numFmtId="0" fontId="16" fillId="5" borderId="12" xfId="0" applyFont="1" applyFill="1" applyBorder="1" applyAlignment="1">
      <alignment horizontal="center" vertical="center" wrapText="1" readingOrder="1"/>
    </xf>
    <xf numFmtId="0" fontId="16" fillId="5" borderId="13" xfId="0" applyFont="1" applyFill="1" applyBorder="1" applyAlignment="1">
      <alignment horizontal="center" vertical="center" wrapText="1" readingOrder="1"/>
    </xf>
    <xf numFmtId="0" fontId="16" fillId="5" borderId="0" xfId="0" applyFont="1" applyFill="1" applyBorder="1" applyAlignment="1">
      <alignment horizontal="center" vertical="center" wrapText="1" readingOrder="1"/>
    </xf>
    <xf numFmtId="0" fontId="16" fillId="5" borderId="14" xfId="0" applyFont="1" applyFill="1" applyBorder="1" applyAlignment="1">
      <alignment horizontal="center" vertical="center" wrapText="1" readingOrder="1"/>
    </xf>
    <xf numFmtId="0" fontId="16" fillId="5" borderId="15" xfId="0" applyFont="1" applyFill="1" applyBorder="1" applyAlignment="1">
      <alignment horizontal="center" vertical="center" wrapText="1" readingOrder="1"/>
    </xf>
    <xf numFmtId="0" fontId="16" fillId="5" borderId="16" xfId="0" applyFont="1" applyFill="1" applyBorder="1" applyAlignment="1">
      <alignment horizontal="center" vertical="center" wrapText="1" readingOrder="1"/>
    </xf>
    <xf numFmtId="0" fontId="16" fillId="5" borderId="17" xfId="0" applyFont="1" applyFill="1" applyBorder="1" applyAlignment="1">
      <alignment horizontal="center" vertical="center" wrapText="1" readingOrder="1"/>
    </xf>
    <xf numFmtId="0" fontId="25" fillId="0" borderId="2" xfId="0" applyFont="1" applyBorder="1" applyAlignment="1">
      <alignment horizontal="center" vertical="center" wrapText="1"/>
    </xf>
    <xf numFmtId="0" fontId="25" fillId="0" borderId="9"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wrapText="1"/>
    </xf>
    <xf numFmtId="0" fontId="24" fillId="9" borderId="10" xfId="0" applyFont="1" applyFill="1" applyBorder="1" applyAlignment="1">
      <alignment horizontal="center" vertical="center" wrapText="1" readingOrder="1"/>
    </xf>
    <xf numFmtId="0" fontId="24" fillId="9" borderId="11" xfId="0" applyFont="1" applyFill="1" applyBorder="1" applyAlignment="1">
      <alignment horizontal="center" vertical="center" wrapText="1" readingOrder="1"/>
    </xf>
    <xf numFmtId="0" fontId="24" fillId="9" borderId="12" xfId="0" applyFont="1" applyFill="1" applyBorder="1" applyAlignment="1">
      <alignment horizontal="center" vertical="center" wrapText="1" readingOrder="1"/>
    </xf>
    <xf numFmtId="0" fontId="24" fillId="9" borderId="13" xfId="0" applyFont="1" applyFill="1" applyBorder="1" applyAlignment="1">
      <alignment horizontal="center" vertical="center" wrapText="1" readingOrder="1"/>
    </xf>
    <xf numFmtId="0" fontId="24" fillId="9" borderId="0" xfId="0" applyFont="1" applyFill="1" applyBorder="1" applyAlignment="1">
      <alignment horizontal="center" vertical="center" wrapText="1" readingOrder="1"/>
    </xf>
    <xf numFmtId="0" fontId="24" fillId="9" borderId="14" xfId="0" applyFont="1" applyFill="1" applyBorder="1" applyAlignment="1">
      <alignment horizontal="center" vertical="center" wrapText="1" readingOrder="1"/>
    </xf>
    <xf numFmtId="0" fontId="24" fillId="9" borderId="15" xfId="0" applyFont="1" applyFill="1" applyBorder="1" applyAlignment="1">
      <alignment horizontal="center" vertical="center" wrapText="1" readingOrder="1"/>
    </xf>
    <xf numFmtId="0" fontId="24" fillId="9" borderId="16" xfId="0" applyFont="1" applyFill="1" applyBorder="1" applyAlignment="1">
      <alignment horizontal="center" vertical="center" wrapText="1" readingOrder="1"/>
    </xf>
    <xf numFmtId="0" fontId="24" fillId="9" borderId="17" xfId="0" applyFont="1" applyFill="1" applyBorder="1" applyAlignment="1">
      <alignment horizontal="center" vertical="center" wrapText="1" readingOrder="1"/>
    </xf>
    <xf numFmtId="0" fontId="25" fillId="0" borderId="4" xfId="0" applyFont="1" applyBorder="1" applyAlignment="1">
      <alignment horizontal="center" vertical="center" wrapText="1"/>
    </xf>
    <xf numFmtId="0" fontId="25" fillId="0" borderId="0" xfId="0" applyFont="1" applyBorder="1" applyAlignment="1">
      <alignment horizontal="center" vertical="center"/>
    </xf>
    <xf numFmtId="0" fontId="24" fillId="10" borderId="10" xfId="0" applyFont="1" applyFill="1" applyBorder="1" applyAlignment="1">
      <alignment horizontal="center" vertical="center" wrapText="1" readingOrder="1"/>
    </xf>
    <xf numFmtId="0" fontId="24" fillId="10" borderId="11" xfId="0" applyFont="1" applyFill="1" applyBorder="1" applyAlignment="1">
      <alignment horizontal="center" vertical="center" wrapText="1" readingOrder="1"/>
    </xf>
    <xf numFmtId="0" fontId="24" fillId="10" borderId="12" xfId="0" applyFont="1" applyFill="1" applyBorder="1" applyAlignment="1">
      <alignment horizontal="center" vertical="center" wrapText="1" readingOrder="1"/>
    </xf>
    <xf numFmtId="0" fontId="24" fillId="10" borderId="13" xfId="0" applyFont="1" applyFill="1" applyBorder="1" applyAlignment="1">
      <alignment horizontal="center" vertical="center" wrapText="1" readingOrder="1"/>
    </xf>
    <xf numFmtId="0" fontId="24" fillId="10" borderId="0" xfId="0" applyFont="1" applyFill="1" applyBorder="1" applyAlignment="1">
      <alignment horizontal="center" vertical="center" wrapText="1" readingOrder="1"/>
    </xf>
    <xf numFmtId="0" fontId="24" fillId="10" borderId="14" xfId="0" applyFont="1" applyFill="1" applyBorder="1" applyAlignment="1">
      <alignment horizontal="center" vertical="center" wrapText="1" readingOrder="1"/>
    </xf>
    <xf numFmtId="0" fontId="24" fillId="10" borderId="15" xfId="0" applyFont="1" applyFill="1" applyBorder="1" applyAlignment="1">
      <alignment horizontal="center" vertical="center" wrapText="1" readingOrder="1"/>
    </xf>
    <xf numFmtId="0" fontId="24" fillId="10" borderId="16" xfId="0" applyFont="1" applyFill="1" applyBorder="1" applyAlignment="1">
      <alignment horizontal="center" vertical="center" wrapText="1" readingOrder="1"/>
    </xf>
    <xf numFmtId="0" fontId="24" fillId="10" borderId="17" xfId="0" applyFont="1" applyFill="1" applyBorder="1" applyAlignment="1">
      <alignment horizontal="center" vertical="center" wrapText="1" readingOrder="1"/>
    </xf>
    <xf numFmtId="0" fontId="24" fillId="5" borderId="10" xfId="0" applyFont="1" applyFill="1" applyBorder="1" applyAlignment="1">
      <alignment horizontal="center" vertical="center" wrapText="1" readingOrder="1"/>
    </xf>
    <xf numFmtId="0" fontId="24" fillId="5" borderId="11" xfId="0" applyFont="1" applyFill="1" applyBorder="1" applyAlignment="1">
      <alignment horizontal="center" vertical="center" wrapText="1" readingOrder="1"/>
    </xf>
    <xf numFmtId="0" fontId="24" fillId="5" borderId="12" xfId="0" applyFont="1" applyFill="1" applyBorder="1" applyAlignment="1">
      <alignment horizontal="center" vertical="center" wrapText="1" readingOrder="1"/>
    </xf>
    <xf numFmtId="0" fontId="24" fillId="5" borderId="13" xfId="0" applyFont="1" applyFill="1" applyBorder="1" applyAlignment="1">
      <alignment horizontal="center" vertical="center" wrapText="1" readingOrder="1"/>
    </xf>
    <xf numFmtId="0" fontId="24" fillId="5" borderId="0" xfId="0" applyFont="1" applyFill="1" applyBorder="1" applyAlignment="1">
      <alignment horizontal="center" vertical="center" wrapText="1" readingOrder="1"/>
    </xf>
    <xf numFmtId="0" fontId="24" fillId="5" borderId="14" xfId="0" applyFont="1" applyFill="1" applyBorder="1" applyAlignment="1">
      <alignment horizontal="center" vertical="center" wrapText="1" readingOrder="1"/>
    </xf>
    <xf numFmtId="0" fontId="24" fillId="5" borderId="15" xfId="0" applyFont="1" applyFill="1" applyBorder="1" applyAlignment="1">
      <alignment horizontal="center" vertical="center" wrapText="1" readingOrder="1"/>
    </xf>
    <xf numFmtId="0" fontId="24" fillId="5" borderId="16" xfId="0" applyFont="1" applyFill="1" applyBorder="1" applyAlignment="1">
      <alignment horizontal="center" vertical="center" wrapText="1" readingOrder="1"/>
    </xf>
    <xf numFmtId="0" fontId="24" fillId="5" borderId="17" xfId="0" applyFont="1" applyFill="1" applyBorder="1" applyAlignment="1">
      <alignment horizontal="center" vertical="center" wrapText="1" readingOrder="1"/>
    </xf>
    <xf numFmtId="0" fontId="24" fillId="11" borderId="10" xfId="0" applyFont="1" applyFill="1" applyBorder="1" applyAlignment="1">
      <alignment horizontal="center" vertical="center" wrapText="1" readingOrder="1"/>
    </xf>
    <xf numFmtId="0" fontId="24" fillId="11" borderId="11" xfId="0" applyFont="1" applyFill="1" applyBorder="1" applyAlignment="1">
      <alignment horizontal="center" vertical="center" wrapText="1" readingOrder="1"/>
    </xf>
    <xf numFmtId="0" fontId="24" fillId="11" borderId="12" xfId="0" applyFont="1" applyFill="1" applyBorder="1" applyAlignment="1">
      <alignment horizontal="center" vertical="center" wrapText="1" readingOrder="1"/>
    </xf>
    <xf numFmtId="0" fontId="24" fillId="11" borderId="13" xfId="0" applyFont="1" applyFill="1" applyBorder="1" applyAlignment="1">
      <alignment horizontal="center" vertical="center" wrapText="1" readingOrder="1"/>
    </xf>
    <xf numFmtId="0" fontId="24" fillId="11" borderId="0" xfId="0" applyFont="1" applyFill="1" applyBorder="1" applyAlignment="1">
      <alignment horizontal="center" vertical="center" wrapText="1" readingOrder="1"/>
    </xf>
    <xf numFmtId="0" fontId="24" fillId="11" borderId="14" xfId="0" applyFont="1" applyFill="1" applyBorder="1" applyAlignment="1">
      <alignment horizontal="center" vertical="center" wrapText="1" readingOrder="1"/>
    </xf>
    <xf numFmtId="0" fontId="24" fillId="11" borderId="15" xfId="0" applyFont="1" applyFill="1" applyBorder="1" applyAlignment="1">
      <alignment horizontal="center" vertical="center" wrapText="1" readingOrder="1"/>
    </xf>
    <xf numFmtId="0" fontId="24" fillId="11" borderId="16" xfId="0" applyFont="1" applyFill="1" applyBorder="1" applyAlignment="1">
      <alignment horizontal="center" vertical="center" wrapText="1" readingOrder="1"/>
    </xf>
    <xf numFmtId="0" fontId="24" fillId="11" borderId="17" xfId="0" applyFont="1" applyFill="1" applyBorder="1" applyAlignment="1">
      <alignment horizontal="center" vertical="center" wrapText="1" readingOrder="1"/>
    </xf>
    <xf numFmtId="0" fontId="60" fillId="18" borderId="20" xfId="0" applyFont="1" applyFill="1" applyBorder="1" applyAlignment="1">
      <alignment horizontal="center" vertical="center" wrapText="1" readingOrder="1"/>
    </xf>
    <xf numFmtId="0" fontId="60" fillId="18" borderId="21" xfId="0" applyFont="1" applyFill="1" applyBorder="1" applyAlignment="1">
      <alignment horizontal="center" vertical="center" wrapText="1" readingOrder="1"/>
    </xf>
    <xf numFmtId="0" fontId="60" fillId="18" borderId="32" xfId="0" applyFont="1" applyFill="1" applyBorder="1" applyAlignment="1">
      <alignment horizontal="center" vertical="center" wrapText="1" readingOrder="1"/>
    </xf>
    <xf numFmtId="0" fontId="52" fillId="18" borderId="20" xfId="0" applyFont="1" applyFill="1" applyBorder="1" applyAlignment="1">
      <alignment horizontal="center" vertical="center" wrapText="1" readingOrder="1"/>
    </xf>
    <xf numFmtId="0" fontId="52" fillId="18" borderId="21" xfId="0" applyFont="1" applyFill="1" applyBorder="1" applyAlignment="1">
      <alignment horizontal="center" vertical="center" wrapText="1" readingOrder="1"/>
    </xf>
    <xf numFmtId="0" fontId="20" fillId="3" borderId="0" xfId="0" applyFont="1" applyFill="1" applyBorder="1" applyAlignment="1">
      <alignment horizontal="justify" vertical="center" wrapText="1"/>
    </xf>
    <xf numFmtId="0" fontId="21" fillId="18" borderId="29" xfId="0" applyFont="1" applyFill="1" applyBorder="1" applyAlignment="1">
      <alignment horizontal="center" vertical="center" wrapText="1" readingOrder="1"/>
    </xf>
    <xf numFmtId="0" fontId="21" fillId="18" borderId="30" xfId="0" applyFont="1" applyFill="1" applyBorder="1" applyAlignment="1">
      <alignment horizontal="center" vertical="center" wrapText="1" readingOrder="1"/>
    </xf>
    <xf numFmtId="0" fontId="21" fillId="3" borderId="27" xfId="0" applyFont="1" applyFill="1" applyBorder="1" applyAlignment="1">
      <alignment horizontal="center" vertical="center" wrapText="1" readingOrder="1"/>
    </xf>
    <xf numFmtId="0" fontId="21" fillId="3" borderId="22" xfId="0" applyFont="1" applyFill="1" applyBorder="1" applyAlignment="1">
      <alignment horizontal="center" vertical="center" wrapText="1" readingOrder="1"/>
    </xf>
    <xf numFmtId="0" fontId="21" fillId="3" borderId="19" xfId="0" applyFont="1" applyFill="1" applyBorder="1" applyAlignment="1">
      <alignment horizontal="center" vertical="center" wrapText="1" readingOrder="1"/>
    </xf>
    <xf numFmtId="0" fontId="21" fillId="3" borderId="18" xfId="0" applyFont="1" applyFill="1" applyBorder="1" applyAlignment="1">
      <alignment horizontal="center" vertical="center" wrapText="1" readingOrder="1"/>
    </xf>
    <xf numFmtId="0" fontId="21" fillId="3" borderId="24" xfId="0" applyFont="1" applyFill="1" applyBorder="1" applyAlignment="1">
      <alignment horizontal="center" vertical="center" wrapText="1" readingOrder="1"/>
    </xf>
    <xf numFmtId="0" fontId="21" fillId="3" borderId="25" xfId="0" applyFont="1" applyFill="1" applyBorder="1" applyAlignment="1">
      <alignment horizontal="center" vertical="center" wrapText="1" readingOrder="1"/>
    </xf>
    <xf numFmtId="0" fontId="39" fillId="3" borderId="18" xfId="0" applyFont="1" applyFill="1" applyBorder="1" applyAlignment="1">
      <alignment horizontal="center" vertical="center"/>
    </xf>
  </cellXfs>
  <cellStyles count="5">
    <cellStyle name="Normal" xfId="0" builtinId="0"/>
    <cellStyle name="Normal - Style1 2" xfId="2"/>
    <cellStyle name="Normal 2" xfId="4"/>
    <cellStyle name="Normal 2 2" xfId="3"/>
    <cellStyle name="Porcentaje" xfId="1" builtinId="5"/>
  </cellStyles>
  <dxfs count="255">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8" zoomScale="120" zoomScaleNormal="120" workbookViewId="0">
      <selection activeCell="C18" sqref="C18:F18"/>
    </sheetView>
  </sheetViews>
  <sheetFormatPr baseColWidth="10" defaultColWidth="11.42578125" defaultRowHeight="15" x14ac:dyDescent="0.25"/>
  <cols>
    <col min="1" max="1" width="2.7109375" style="44" customWidth="1" collapsed="1"/>
    <col min="2" max="3" width="24.7109375" style="44" customWidth="1" collapsed="1"/>
    <col min="4" max="4" width="16" style="44" customWidth="1" collapsed="1"/>
    <col min="5" max="5" width="24.7109375" style="44" customWidth="1" collapsed="1"/>
    <col min="6" max="6" width="27.7109375" style="44" customWidth="1" collapsed="1"/>
    <col min="7" max="8" width="24.7109375" style="44" customWidth="1" collapsed="1"/>
    <col min="9" max="16384" width="11.42578125" style="44" collapsed="1"/>
  </cols>
  <sheetData>
    <row r="1" spans="1:8" ht="15.75" thickBot="1" x14ac:dyDescent="0.3"/>
    <row r="2" spans="1:8" ht="18" x14ac:dyDescent="0.25">
      <c r="B2" s="227" t="s">
        <v>146</v>
      </c>
      <c r="C2" s="228"/>
      <c r="D2" s="228"/>
      <c r="E2" s="228"/>
      <c r="F2" s="228"/>
      <c r="G2" s="228"/>
      <c r="H2" s="229"/>
    </row>
    <row r="3" spans="1:8" x14ac:dyDescent="0.25">
      <c r="B3" s="45"/>
      <c r="C3" s="46"/>
      <c r="D3" s="46"/>
      <c r="E3" s="46"/>
      <c r="F3" s="46"/>
      <c r="G3" s="46"/>
      <c r="H3" s="47"/>
    </row>
    <row r="4" spans="1:8" ht="63" customHeight="1" x14ac:dyDescent="0.25">
      <c r="B4" s="230" t="s">
        <v>203</v>
      </c>
      <c r="C4" s="231"/>
      <c r="D4" s="231"/>
      <c r="E4" s="231"/>
      <c r="F4" s="231"/>
      <c r="G4" s="231"/>
      <c r="H4" s="232"/>
    </row>
    <row r="5" spans="1:8" ht="63" customHeight="1" x14ac:dyDescent="0.25">
      <c r="B5" s="233"/>
      <c r="C5" s="234"/>
      <c r="D5" s="234"/>
      <c r="E5" s="234"/>
      <c r="F5" s="234"/>
      <c r="G5" s="234"/>
      <c r="H5" s="235"/>
    </row>
    <row r="6" spans="1:8" ht="16.5" x14ac:dyDescent="0.25">
      <c r="A6" s="87"/>
      <c r="B6" s="236" t="s">
        <v>144</v>
      </c>
      <c r="C6" s="237"/>
      <c r="D6" s="237"/>
      <c r="E6" s="237"/>
      <c r="F6" s="237"/>
      <c r="G6" s="237"/>
      <c r="H6" s="238"/>
    </row>
    <row r="7" spans="1:8" ht="95.25" customHeight="1" x14ac:dyDescent="0.25">
      <c r="A7" s="87"/>
      <c r="B7" s="245" t="s">
        <v>149</v>
      </c>
      <c r="C7" s="245"/>
      <c r="D7" s="245"/>
      <c r="E7" s="245"/>
      <c r="F7" s="245"/>
      <c r="G7" s="245"/>
      <c r="H7" s="246"/>
    </row>
    <row r="8" spans="1:8" ht="16.5" x14ac:dyDescent="0.25">
      <c r="A8" s="87"/>
      <c r="B8" s="88"/>
      <c r="C8" s="69"/>
      <c r="D8" s="69"/>
      <c r="E8" s="69"/>
      <c r="F8" s="69"/>
      <c r="G8" s="69"/>
      <c r="H8" s="83"/>
    </row>
    <row r="9" spans="1:8" ht="16.5" customHeight="1" x14ac:dyDescent="0.25">
      <c r="A9" s="87"/>
      <c r="B9" s="239" t="s">
        <v>222</v>
      </c>
      <c r="C9" s="239"/>
      <c r="D9" s="239"/>
      <c r="E9" s="239"/>
      <c r="F9" s="239"/>
      <c r="G9" s="239"/>
      <c r="H9" s="240"/>
    </row>
    <row r="10" spans="1:8" ht="16.5" customHeight="1" x14ac:dyDescent="0.25">
      <c r="A10" s="87"/>
      <c r="B10" s="239"/>
      <c r="C10" s="239"/>
      <c r="D10" s="239"/>
      <c r="E10" s="239"/>
      <c r="F10" s="239"/>
      <c r="G10" s="239"/>
      <c r="H10" s="240"/>
    </row>
    <row r="11" spans="1:8" ht="11.65" customHeight="1" x14ac:dyDescent="0.25">
      <c r="A11" s="87"/>
      <c r="B11" s="239"/>
      <c r="C11" s="239"/>
      <c r="D11" s="239"/>
      <c r="E11" s="239"/>
      <c r="F11" s="239"/>
      <c r="G11" s="239"/>
      <c r="H11" s="240"/>
    </row>
    <row r="12" spans="1:8" ht="11.65" customHeight="1" thickBot="1" x14ac:dyDescent="0.3">
      <c r="A12" s="87"/>
      <c r="B12" s="82"/>
      <c r="C12" s="82"/>
      <c r="D12" s="82"/>
      <c r="E12" s="82"/>
      <c r="F12" s="82"/>
      <c r="G12" s="82"/>
      <c r="H12" s="85"/>
    </row>
    <row r="13" spans="1:8" ht="15.4" customHeight="1" thickTop="1" x14ac:dyDescent="0.25">
      <c r="A13" s="87"/>
      <c r="B13" s="82"/>
      <c r="C13" s="247" t="s">
        <v>145</v>
      </c>
      <c r="D13" s="242"/>
      <c r="E13" s="243" t="s">
        <v>182</v>
      </c>
      <c r="F13" s="244"/>
      <c r="G13" s="82"/>
      <c r="H13" s="85"/>
    </row>
    <row r="14" spans="1:8" ht="11.65" customHeight="1" x14ac:dyDescent="0.25">
      <c r="A14" s="87"/>
      <c r="B14" s="82"/>
      <c r="C14" s="217" t="s">
        <v>176</v>
      </c>
      <c r="D14" s="218"/>
      <c r="E14" s="219" t="s">
        <v>181</v>
      </c>
      <c r="F14" s="220"/>
      <c r="G14" s="82"/>
      <c r="H14" s="85"/>
    </row>
    <row r="15" spans="1:8" ht="11.65" customHeight="1" x14ac:dyDescent="0.25">
      <c r="A15" s="87"/>
      <c r="B15" s="82"/>
      <c r="C15" s="217" t="s">
        <v>178</v>
      </c>
      <c r="D15" s="218"/>
      <c r="E15" s="219" t="s">
        <v>180</v>
      </c>
      <c r="F15" s="220"/>
      <c r="G15" s="82"/>
      <c r="H15" s="85"/>
    </row>
    <row r="16" spans="1:8" ht="11.65" customHeight="1" x14ac:dyDescent="0.25">
      <c r="A16" s="87"/>
      <c r="B16" s="82"/>
      <c r="C16" s="217" t="s">
        <v>215</v>
      </c>
      <c r="D16" s="218"/>
      <c r="E16" s="219" t="s">
        <v>219</v>
      </c>
      <c r="F16" s="220"/>
      <c r="G16" s="82"/>
      <c r="H16" s="85"/>
    </row>
    <row r="17" spans="1:8" ht="13.5" customHeight="1" x14ac:dyDescent="0.25">
      <c r="A17" s="87"/>
      <c r="B17" s="82"/>
      <c r="C17" s="217" t="s">
        <v>216</v>
      </c>
      <c r="D17" s="218"/>
      <c r="E17" s="219" t="s">
        <v>179</v>
      </c>
      <c r="F17" s="220"/>
      <c r="G17" s="82"/>
      <c r="H17" s="84"/>
    </row>
    <row r="18" spans="1:8" ht="12.4" customHeight="1" x14ac:dyDescent="0.25">
      <c r="A18" s="87"/>
      <c r="B18" s="82"/>
      <c r="C18" s="217" t="s">
        <v>217</v>
      </c>
      <c r="D18" s="218"/>
      <c r="E18" s="221" t="s">
        <v>220</v>
      </c>
      <c r="F18" s="220"/>
      <c r="G18" s="82"/>
      <c r="H18" s="85"/>
    </row>
    <row r="19" spans="1:8" ht="24" customHeight="1" thickBot="1" x14ac:dyDescent="0.3">
      <c r="A19" s="87"/>
      <c r="B19" s="82"/>
      <c r="C19" s="215" t="s">
        <v>218</v>
      </c>
      <c r="D19" s="216"/>
      <c r="E19" s="222" t="s">
        <v>221</v>
      </c>
      <c r="F19" s="223"/>
      <c r="G19" s="82"/>
      <c r="H19" s="85"/>
    </row>
    <row r="20" spans="1:8" ht="11.65" customHeight="1" thickTop="1" x14ac:dyDescent="0.25">
      <c r="A20" s="87"/>
      <c r="B20" s="82"/>
      <c r="C20" s="89"/>
      <c r="D20" s="89"/>
      <c r="E20" s="89"/>
      <c r="F20" s="89"/>
      <c r="G20" s="82"/>
      <c r="H20" s="85"/>
    </row>
    <row r="21" spans="1:8" ht="27.4" customHeight="1" thickBot="1" x14ac:dyDescent="0.3">
      <c r="A21" s="87"/>
      <c r="B21" s="248" t="s">
        <v>214</v>
      </c>
      <c r="C21" s="249"/>
      <c r="D21" s="249"/>
      <c r="E21" s="249"/>
      <c r="F21" s="249"/>
      <c r="G21" s="249"/>
      <c r="H21" s="250"/>
    </row>
    <row r="22" spans="1:8" ht="15.75" thickTop="1" x14ac:dyDescent="0.25">
      <c r="A22" s="87"/>
      <c r="B22" s="91"/>
      <c r="C22" s="241" t="s">
        <v>145</v>
      </c>
      <c r="D22" s="242"/>
      <c r="E22" s="243" t="s">
        <v>182</v>
      </c>
      <c r="F22" s="244"/>
      <c r="G22" s="89"/>
      <c r="H22" s="90"/>
    </row>
    <row r="23" spans="1:8" ht="13.5" customHeight="1" x14ac:dyDescent="0.25">
      <c r="A23" s="87"/>
      <c r="B23" s="92"/>
      <c r="C23" s="255" t="s">
        <v>176</v>
      </c>
      <c r="D23" s="256"/>
      <c r="E23" s="257" t="s">
        <v>181</v>
      </c>
      <c r="F23" s="258"/>
      <c r="G23" s="64"/>
      <c r="H23" s="86"/>
    </row>
    <row r="24" spans="1:8" ht="13.5" customHeight="1" x14ac:dyDescent="0.25">
      <c r="A24" s="87"/>
      <c r="B24" s="92"/>
      <c r="C24" s="224" t="s">
        <v>177</v>
      </c>
      <c r="D24" s="225"/>
      <c r="E24" s="226" t="s">
        <v>179</v>
      </c>
      <c r="F24" s="220"/>
      <c r="G24" s="64"/>
      <c r="H24" s="86"/>
    </row>
    <row r="25" spans="1:8" ht="13.5" customHeight="1" x14ac:dyDescent="0.25">
      <c r="A25" s="87"/>
      <c r="B25" s="92"/>
      <c r="C25" s="224" t="s">
        <v>178</v>
      </c>
      <c r="D25" s="225"/>
      <c r="E25" s="226" t="s">
        <v>180</v>
      </c>
      <c r="F25" s="220"/>
      <c r="G25" s="64"/>
      <c r="H25" s="86"/>
    </row>
    <row r="26" spans="1:8" ht="22.9" customHeight="1" x14ac:dyDescent="0.25">
      <c r="A26" s="87"/>
      <c r="B26" s="92"/>
      <c r="C26" s="224" t="s">
        <v>147</v>
      </c>
      <c r="D26" s="225"/>
      <c r="E26" s="261" t="s">
        <v>148</v>
      </c>
      <c r="F26" s="262"/>
      <c r="G26" s="64"/>
      <c r="H26" s="86"/>
    </row>
    <row r="27" spans="1:8" ht="69.75" customHeight="1" x14ac:dyDescent="0.25">
      <c r="A27" s="87"/>
      <c r="B27" s="92"/>
      <c r="C27" s="252" t="s">
        <v>2</v>
      </c>
      <c r="D27" s="259"/>
      <c r="E27" s="253" t="s">
        <v>183</v>
      </c>
      <c r="F27" s="254"/>
      <c r="G27" s="64"/>
      <c r="H27" s="65"/>
    </row>
    <row r="28" spans="1:8" ht="34.5" customHeight="1" x14ac:dyDescent="0.25">
      <c r="B28" s="61"/>
      <c r="C28" s="260" t="s">
        <v>3</v>
      </c>
      <c r="D28" s="259"/>
      <c r="E28" s="253" t="s">
        <v>184</v>
      </c>
      <c r="F28" s="254"/>
      <c r="G28" s="64"/>
      <c r="H28" s="65"/>
    </row>
    <row r="29" spans="1:8" ht="27.75" customHeight="1" x14ac:dyDescent="0.25">
      <c r="B29" s="61"/>
      <c r="C29" s="260" t="s">
        <v>42</v>
      </c>
      <c r="D29" s="259"/>
      <c r="E29" s="253" t="s">
        <v>185</v>
      </c>
      <c r="F29" s="254"/>
      <c r="G29" s="64"/>
      <c r="H29" s="65"/>
    </row>
    <row r="30" spans="1:8" ht="28.5" customHeight="1" x14ac:dyDescent="0.25">
      <c r="B30" s="61"/>
      <c r="C30" s="260" t="s">
        <v>1</v>
      </c>
      <c r="D30" s="259"/>
      <c r="E30" s="253" t="s">
        <v>186</v>
      </c>
      <c r="F30" s="254"/>
      <c r="G30" s="64"/>
      <c r="H30" s="65"/>
    </row>
    <row r="31" spans="1:8" ht="72.75" customHeight="1" x14ac:dyDescent="0.25">
      <c r="B31" s="61"/>
      <c r="C31" s="260" t="s">
        <v>48</v>
      </c>
      <c r="D31" s="259"/>
      <c r="E31" s="253" t="s">
        <v>151</v>
      </c>
      <c r="F31" s="254"/>
      <c r="G31" s="64"/>
      <c r="H31" s="65"/>
    </row>
    <row r="32" spans="1:8" ht="64.5" customHeight="1" x14ac:dyDescent="0.25">
      <c r="B32" s="61"/>
      <c r="C32" s="260" t="s">
        <v>150</v>
      </c>
      <c r="D32" s="259"/>
      <c r="E32" s="253" t="s">
        <v>152</v>
      </c>
      <c r="F32" s="254"/>
      <c r="G32" s="64"/>
      <c r="H32" s="65"/>
    </row>
    <row r="33" spans="2:8" ht="71.25" customHeight="1" x14ac:dyDescent="0.25">
      <c r="B33" s="61"/>
      <c r="C33" s="251" t="s">
        <v>153</v>
      </c>
      <c r="D33" s="252"/>
      <c r="E33" s="253" t="s">
        <v>154</v>
      </c>
      <c r="F33" s="254"/>
      <c r="G33" s="64"/>
      <c r="H33" s="65"/>
    </row>
    <row r="34" spans="2:8" ht="55.5" customHeight="1" x14ac:dyDescent="0.25">
      <c r="B34" s="61"/>
      <c r="C34" s="251" t="s">
        <v>46</v>
      </c>
      <c r="D34" s="252"/>
      <c r="E34" s="253" t="s">
        <v>155</v>
      </c>
      <c r="F34" s="254"/>
      <c r="G34" s="64"/>
      <c r="H34" s="65"/>
    </row>
    <row r="35" spans="2:8" ht="42" customHeight="1" x14ac:dyDescent="0.25">
      <c r="B35" s="61"/>
      <c r="C35" s="251" t="s">
        <v>143</v>
      </c>
      <c r="D35" s="252"/>
      <c r="E35" s="253" t="s">
        <v>156</v>
      </c>
      <c r="F35" s="254"/>
      <c r="G35" s="64"/>
      <c r="H35" s="65"/>
    </row>
    <row r="36" spans="2:8" ht="59.25" customHeight="1" x14ac:dyDescent="0.25">
      <c r="B36" s="61"/>
      <c r="C36" s="251" t="s">
        <v>12</v>
      </c>
      <c r="D36" s="252"/>
      <c r="E36" s="253" t="s">
        <v>157</v>
      </c>
      <c r="F36" s="254"/>
      <c r="G36" s="64"/>
      <c r="H36" s="65"/>
    </row>
    <row r="37" spans="2:8" ht="23.25" customHeight="1" x14ac:dyDescent="0.25">
      <c r="B37" s="61"/>
      <c r="C37" s="251" t="s">
        <v>161</v>
      </c>
      <c r="D37" s="252"/>
      <c r="E37" s="253" t="s">
        <v>158</v>
      </c>
      <c r="F37" s="254"/>
      <c r="G37" s="64"/>
      <c r="H37" s="65"/>
    </row>
    <row r="38" spans="2:8" ht="30.75" customHeight="1" x14ac:dyDescent="0.25">
      <c r="B38" s="61"/>
      <c r="C38" s="251" t="s">
        <v>162</v>
      </c>
      <c r="D38" s="252"/>
      <c r="E38" s="253" t="s">
        <v>159</v>
      </c>
      <c r="F38" s="254"/>
      <c r="G38" s="64"/>
      <c r="H38" s="65"/>
    </row>
    <row r="39" spans="2:8" ht="35.25" customHeight="1" x14ac:dyDescent="0.25">
      <c r="B39" s="61"/>
      <c r="C39" s="251" t="s">
        <v>162</v>
      </c>
      <c r="D39" s="252"/>
      <c r="E39" s="253" t="s">
        <v>159</v>
      </c>
      <c r="F39" s="254"/>
      <c r="G39" s="64"/>
      <c r="H39" s="65"/>
    </row>
    <row r="40" spans="2:8" ht="33" customHeight="1" x14ac:dyDescent="0.25">
      <c r="B40" s="61"/>
      <c r="C40" s="251" t="s">
        <v>163</v>
      </c>
      <c r="D40" s="252"/>
      <c r="E40" s="253" t="s">
        <v>160</v>
      </c>
      <c r="F40" s="254"/>
      <c r="G40" s="64"/>
      <c r="H40" s="65"/>
    </row>
    <row r="41" spans="2:8" ht="30" customHeight="1" x14ac:dyDescent="0.25">
      <c r="B41" s="61"/>
      <c r="C41" s="251" t="s">
        <v>164</v>
      </c>
      <c r="D41" s="252"/>
      <c r="E41" s="253" t="s">
        <v>165</v>
      </c>
      <c r="F41" s="254"/>
      <c r="G41" s="64"/>
      <c r="H41" s="65"/>
    </row>
    <row r="42" spans="2:8" ht="35.25" customHeight="1" x14ac:dyDescent="0.25">
      <c r="B42" s="61"/>
      <c r="C42" s="251" t="s">
        <v>166</v>
      </c>
      <c r="D42" s="252"/>
      <c r="E42" s="253" t="s">
        <v>167</v>
      </c>
      <c r="F42" s="254"/>
      <c r="G42" s="64"/>
      <c r="H42" s="65"/>
    </row>
    <row r="43" spans="2:8" ht="31.5" customHeight="1" x14ac:dyDescent="0.25">
      <c r="B43" s="61"/>
      <c r="C43" s="251" t="s">
        <v>168</v>
      </c>
      <c r="D43" s="252"/>
      <c r="E43" s="253" t="s">
        <v>169</v>
      </c>
      <c r="F43" s="254"/>
      <c r="G43" s="64"/>
      <c r="H43" s="65"/>
    </row>
    <row r="44" spans="2:8" ht="35.25" customHeight="1" x14ac:dyDescent="0.25">
      <c r="B44" s="61"/>
      <c r="C44" s="251" t="s">
        <v>170</v>
      </c>
      <c r="D44" s="252"/>
      <c r="E44" s="253" t="s">
        <v>171</v>
      </c>
      <c r="F44" s="254"/>
      <c r="G44" s="64"/>
      <c r="H44" s="65"/>
    </row>
    <row r="45" spans="2:8" ht="59.25" customHeight="1" x14ac:dyDescent="0.25">
      <c r="B45" s="61"/>
      <c r="C45" s="251" t="s">
        <v>29</v>
      </c>
      <c r="D45" s="252"/>
      <c r="E45" s="253" t="s">
        <v>172</v>
      </c>
      <c r="F45" s="254"/>
      <c r="G45" s="64"/>
      <c r="H45" s="65"/>
    </row>
    <row r="46" spans="2:8" ht="29.25" customHeight="1" x14ac:dyDescent="0.25">
      <c r="B46" s="61"/>
      <c r="C46" s="251" t="s">
        <v>174</v>
      </c>
      <c r="D46" s="252"/>
      <c r="E46" s="253" t="s">
        <v>173</v>
      </c>
      <c r="F46" s="254"/>
      <c r="G46" s="64"/>
      <c r="H46" s="65"/>
    </row>
    <row r="47" spans="2:8" ht="82.5" customHeight="1" x14ac:dyDescent="0.25">
      <c r="B47" s="61"/>
      <c r="C47" s="251" t="s">
        <v>39</v>
      </c>
      <c r="D47" s="252"/>
      <c r="E47" s="253" t="s">
        <v>175</v>
      </c>
      <c r="F47" s="254"/>
      <c r="G47" s="64"/>
      <c r="H47" s="65"/>
    </row>
    <row r="48" spans="2:8" ht="46.5" customHeight="1" thickBot="1" x14ac:dyDescent="0.3">
      <c r="B48" s="61"/>
      <c r="C48" s="263"/>
      <c r="D48" s="264"/>
      <c r="E48" s="265"/>
      <c r="F48" s="266"/>
      <c r="G48" s="64"/>
      <c r="H48" s="65"/>
    </row>
    <row r="49" spans="2:8" ht="6.75" customHeight="1" thickTop="1" x14ac:dyDescent="0.25">
      <c r="B49" s="61"/>
      <c r="C49" s="62"/>
      <c r="D49" s="62"/>
      <c r="E49" s="63"/>
      <c r="F49" s="63"/>
      <c r="G49" s="64"/>
      <c r="H49" s="65"/>
    </row>
    <row r="50" spans="2:8" x14ac:dyDescent="0.25">
      <c r="B50" s="61"/>
      <c r="C50" s="77"/>
      <c r="D50" s="77"/>
      <c r="E50" s="77"/>
      <c r="F50" s="77"/>
      <c r="G50" s="64"/>
      <c r="H50" s="65"/>
    </row>
    <row r="51" spans="2:8" ht="21" customHeight="1" x14ac:dyDescent="0.25">
      <c r="B51" s="76" t="s">
        <v>207</v>
      </c>
      <c r="C51" s="77"/>
      <c r="D51" s="77"/>
      <c r="E51" s="77"/>
      <c r="F51" s="77"/>
      <c r="G51" s="77"/>
      <c r="H51" s="78"/>
    </row>
    <row r="52" spans="2:8" ht="20.25" customHeight="1" x14ac:dyDescent="0.25">
      <c r="B52" s="76" t="s">
        <v>208</v>
      </c>
      <c r="C52" s="77"/>
      <c r="D52" s="77"/>
      <c r="E52" s="77"/>
      <c r="F52" s="77"/>
      <c r="G52" s="77"/>
      <c r="H52" s="78"/>
    </row>
    <row r="53" spans="2:8" ht="20.25" customHeight="1" x14ac:dyDescent="0.25">
      <c r="B53" s="76" t="s">
        <v>209</v>
      </c>
      <c r="C53" s="77"/>
      <c r="D53" s="77"/>
      <c r="E53" s="77"/>
      <c r="F53" s="77"/>
      <c r="G53" s="77"/>
      <c r="H53" s="78"/>
    </row>
    <row r="54" spans="2:8" ht="20.25" customHeight="1" x14ac:dyDescent="0.25">
      <c r="B54" s="76" t="s">
        <v>210</v>
      </c>
      <c r="C54" s="77"/>
      <c r="D54" s="77"/>
      <c r="E54" s="77"/>
      <c r="F54" s="77"/>
      <c r="G54" s="77"/>
      <c r="H54" s="78"/>
    </row>
    <row r="55" spans="2:8" ht="14.65" customHeight="1" x14ac:dyDescent="0.25">
      <c r="B55" s="76" t="s">
        <v>211</v>
      </c>
      <c r="C55" s="77"/>
      <c r="D55" s="77"/>
      <c r="E55" s="77"/>
      <c r="F55" s="77"/>
      <c r="G55" s="77"/>
      <c r="H55" s="78"/>
    </row>
    <row r="56" spans="2:8" ht="15.75" thickBot="1" x14ac:dyDescent="0.3">
      <c r="B56" s="66"/>
      <c r="C56" s="67"/>
      <c r="D56" s="67"/>
      <c r="E56" s="67"/>
      <c r="F56" s="67"/>
      <c r="G56" s="67"/>
      <c r="H56" s="68"/>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2" customWidth="1" collapsed="1"/>
    <col min="2" max="16384" width="11.42578125" style="2" collapsed="1"/>
  </cols>
  <sheetData>
    <row r="3" spans="1:1" x14ac:dyDescent="0.2">
      <c r="A3" s="3" t="s">
        <v>14</v>
      </c>
    </row>
    <row r="4" spans="1:1" x14ac:dyDescent="0.2">
      <c r="A4" s="3" t="s">
        <v>15</v>
      </c>
    </row>
    <row r="5" spans="1:1" x14ac:dyDescent="0.2">
      <c r="A5" s="3" t="s">
        <v>16</v>
      </c>
    </row>
    <row r="6" spans="1:1" x14ac:dyDescent="0.2">
      <c r="A6" s="3" t="s">
        <v>10</v>
      </c>
    </row>
    <row r="7" spans="1:1" x14ac:dyDescent="0.2">
      <c r="A7" s="3" t="s">
        <v>9</v>
      </c>
    </row>
    <row r="8" spans="1:1" x14ac:dyDescent="0.2">
      <c r="A8" s="3" t="s">
        <v>19</v>
      </c>
    </row>
    <row r="9" spans="1:1" x14ac:dyDescent="0.2">
      <c r="A9" s="3" t="s">
        <v>20</v>
      </c>
    </row>
    <row r="10" spans="1:1" x14ac:dyDescent="0.2">
      <c r="A10" s="3" t="s">
        <v>22</v>
      </c>
    </row>
    <row r="11" spans="1:1" x14ac:dyDescent="0.2">
      <c r="A11" s="3" t="s">
        <v>23</v>
      </c>
    </row>
    <row r="12" spans="1:1" x14ac:dyDescent="0.2">
      <c r="A12" s="3" t="s">
        <v>25</v>
      </c>
    </row>
    <row r="13" spans="1:1" x14ac:dyDescent="0.2">
      <c r="A13" s="3" t="s">
        <v>26</v>
      </c>
    </row>
    <row r="14" spans="1:1" x14ac:dyDescent="0.2">
      <c r="A14" s="3" t="s">
        <v>27</v>
      </c>
    </row>
    <row r="16" spans="1:1" x14ac:dyDescent="0.2">
      <c r="A16" s="3" t="s">
        <v>30</v>
      </c>
    </row>
    <row r="17" spans="1:1" x14ac:dyDescent="0.2">
      <c r="A17" s="3" t="s">
        <v>31</v>
      </c>
    </row>
    <row r="18" spans="1:1" x14ac:dyDescent="0.2">
      <c r="A18" s="3" t="s">
        <v>32</v>
      </c>
    </row>
    <row r="20" spans="1:1" x14ac:dyDescent="0.2">
      <c r="A20" s="3" t="s">
        <v>40</v>
      </c>
    </row>
    <row r="21" spans="1:1" x14ac:dyDescent="0.2">
      <c r="A21" s="3"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3"/>
  <sheetViews>
    <sheetView showGridLines="0" topLeftCell="A8" zoomScale="120" zoomScaleNormal="120" workbookViewId="0">
      <selection activeCell="C8" sqref="C8:F8"/>
    </sheetView>
  </sheetViews>
  <sheetFormatPr baseColWidth="10" defaultRowHeight="15" x14ac:dyDescent="0.25"/>
  <cols>
    <col min="1" max="1" width="9"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04" t="s">
        <v>234</v>
      </c>
    </row>
    <row r="2" spans="2:52" ht="18" customHeight="1" thickBot="1" x14ac:dyDescent="0.3">
      <c r="B2" s="279"/>
      <c r="C2" s="282" t="s">
        <v>204</v>
      </c>
      <c r="D2" s="283"/>
      <c r="E2" s="283"/>
      <c r="F2" s="105" t="s">
        <v>233</v>
      </c>
      <c r="AZ2" s="104" t="s">
        <v>232</v>
      </c>
    </row>
    <row r="3" spans="2:52" ht="18" customHeight="1" thickBot="1" x14ac:dyDescent="0.3">
      <c r="B3" s="280"/>
      <c r="C3" s="284"/>
      <c r="D3" s="285"/>
      <c r="E3" s="285"/>
      <c r="F3" s="103" t="s">
        <v>231</v>
      </c>
      <c r="AZ3" s="104" t="s">
        <v>230</v>
      </c>
    </row>
    <row r="4" spans="2:52" ht="18" customHeight="1" thickBot="1" x14ac:dyDescent="0.3">
      <c r="B4" s="280"/>
      <c r="C4" s="284"/>
      <c r="D4" s="285"/>
      <c r="E4" s="285"/>
      <c r="F4" s="103" t="s">
        <v>241</v>
      </c>
      <c r="AZ4" s="104" t="s">
        <v>229</v>
      </c>
    </row>
    <row r="5" spans="2:52" ht="18" customHeight="1" thickBot="1" x14ac:dyDescent="0.3">
      <c r="B5" s="281"/>
      <c r="C5" s="286"/>
      <c r="D5" s="287"/>
      <c r="E5" s="287"/>
      <c r="F5" s="103" t="s">
        <v>228</v>
      </c>
      <c r="AZ5" s="99"/>
    </row>
    <row r="6" spans="2:52" ht="18" customHeight="1" thickBot="1" x14ac:dyDescent="0.3">
      <c r="B6" s="102"/>
      <c r="C6" s="101"/>
      <c r="D6" s="101"/>
      <c r="E6" s="101"/>
      <c r="F6" s="100"/>
      <c r="AZ6" s="99"/>
    </row>
    <row r="7" spans="2:52" ht="33.4" customHeight="1" x14ac:dyDescent="0.25">
      <c r="B7" s="95" t="s">
        <v>198</v>
      </c>
      <c r="C7" s="292" t="s">
        <v>243</v>
      </c>
      <c r="D7" s="293"/>
      <c r="E7" s="293"/>
      <c r="F7" s="294"/>
      <c r="AZ7" s="99"/>
    </row>
    <row r="8" spans="2:52" ht="36" customHeight="1" thickBot="1" x14ac:dyDescent="0.3">
      <c r="B8" s="96" t="s">
        <v>199</v>
      </c>
      <c r="C8" s="295" t="s">
        <v>257</v>
      </c>
      <c r="D8" s="296"/>
      <c r="E8" s="296"/>
      <c r="F8" s="297"/>
      <c r="AZ8" s="99"/>
    </row>
    <row r="9" spans="2:52" ht="16.5" thickBot="1" x14ac:dyDescent="0.3">
      <c r="B9" s="298"/>
      <c r="C9" s="298"/>
      <c r="D9" s="298"/>
      <c r="E9" s="298"/>
      <c r="F9" s="298"/>
    </row>
    <row r="10" spans="2:52" ht="15.6" customHeight="1" x14ac:dyDescent="0.25">
      <c r="B10" s="299" t="s">
        <v>204</v>
      </c>
      <c r="C10" s="300"/>
      <c r="D10" s="300"/>
      <c r="E10" s="300"/>
      <c r="F10" s="301"/>
    </row>
    <row r="11" spans="2:52" ht="31.5" x14ac:dyDescent="0.25">
      <c r="B11" s="302" t="s">
        <v>197</v>
      </c>
      <c r="C11" s="303"/>
      <c r="D11" s="93" t="s">
        <v>212</v>
      </c>
      <c r="E11" s="93" t="s">
        <v>196</v>
      </c>
      <c r="F11" s="94" t="s">
        <v>206</v>
      </c>
    </row>
    <row r="12" spans="2:52" ht="184.5" customHeight="1" thickBot="1" x14ac:dyDescent="0.3">
      <c r="B12" s="304" t="s">
        <v>244</v>
      </c>
      <c r="C12" s="305"/>
      <c r="D12" s="74" t="s">
        <v>245</v>
      </c>
      <c r="E12" s="74" t="s">
        <v>246</v>
      </c>
      <c r="F12" s="75" t="s">
        <v>247</v>
      </c>
    </row>
    <row r="15" spans="2:52" ht="18" x14ac:dyDescent="0.25">
      <c r="B15" s="306" t="s">
        <v>227</v>
      </c>
      <c r="C15" s="306"/>
      <c r="D15" s="306"/>
      <c r="E15" s="306"/>
      <c r="F15" s="306"/>
    </row>
    <row r="16" spans="2:52" ht="15.75" x14ac:dyDescent="0.25">
      <c r="B16" s="98"/>
    </row>
    <row r="17" spans="2:6" ht="15.75" thickBot="1" x14ac:dyDescent="0.3">
      <c r="B17" s="97"/>
    </row>
    <row r="18" spans="2:6" ht="16.5" thickBot="1" x14ac:dyDescent="0.3">
      <c r="B18" s="288" t="s">
        <v>226</v>
      </c>
      <c r="C18" s="289"/>
      <c r="D18" s="290"/>
      <c r="E18" s="288" t="s">
        <v>225</v>
      </c>
      <c r="F18" s="291"/>
    </row>
    <row r="19" spans="2:6" ht="15" customHeight="1" x14ac:dyDescent="0.25">
      <c r="B19" s="267" t="s">
        <v>248</v>
      </c>
      <c r="C19" s="268"/>
      <c r="D19" s="269"/>
      <c r="E19" s="307" t="s">
        <v>258</v>
      </c>
      <c r="F19" s="308"/>
    </row>
    <row r="20" spans="2:6" ht="15" customHeight="1" x14ac:dyDescent="0.25">
      <c r="B20" s="267" t="s">
        <v>251</v>
      </c>
      <c r="C20" s="268"/>
      <c r="D20" s="269"/>
      <c r="E20" s="309" t="s">
        <v>256</v>
      </c>
      <c r="F20" s="275"/>
    </row>
    <row r="21" spans="2:6" ht="15" customHeight="1" x14ac:dyDescent="0.25">
      <c r="B21" s="267" t="s">
        <v>249</v>
      </c>
      <c r="C21" s="268"/>
      <c r="D21" s="269"/>
      <c r="E21" s="267" t="s">
        <v>259</v>
      </c>
      <c r="F21" s="275"/>
    </row>
    <row r="22" spans="2:6" ht="15" customHeight="1" x14ac:dyDescent="0.25">
      <c r="B22" s="267" t="s">
        <v>250</v>
      </c>
      <c r="C22" s="268"/>
      <c r="D22" s="269"/>
      <c r="E22" s="267" t="s">
        <v>255</v>
      </c>
      <c r="F22" s="275"/>
    </row>
    <row r="23" spans="2:6" ht="27" customHeight="1" x14ac:dyDescent="0.25">
      <c r="B23" s="267" t="s">
        <v>260</v>
      </c>
      <c r="C23" s="268"/>
      <c r="D23" s="269"/>
      <c r="E23" s="267"/>
      <c r="F23" s="275"/>
    </row>
    <row r="24" spans="2:6" ht="33" customHeight="1" x14ac:dyDescent="0.25">
      <c r="B24" s="310" t="s">
        <v>267</v>
      </c>
      <c r="C24" s="311"/>
      <c r="D24" s="312"/>
      <c r="E24" s="267"/>
      <c r="F24" s="275"/>
    </row>
    <row r="25" spans="2:6" ht="15" customHeight="1" x14ac:dyDescent="0.25">
      <c r="B25" s="146"/>
      <c r="C25" s="147"/>
      <c r="D25" s="148"/>
      <c r="E25" s="267"/>
      <c r="F25" s="275"/>
    </row>
    <row r="26" spans="2:6" ht="15.75" customHeight="1" thickBot="1" x14ac:dyDescent="0.3">
      <c r="B26" s="146"/>
      <c r="C26" s="147"/>
      <c r="D26" s="148"/>
      <c r="E26" s="267"/>
      <c r="F26" s="275"/>
    </row>
    <row r="27" spans="2:6" ht="16.5" thickBot="1" x14ac:dyDescent="0.3">
      <c r="B27" s="288" t="s">
        <v>224</v>
      </c>
      <c r="C27" s="289"/>
      <c r="D27" s="290"/>
      <c r="E27" s="288" t="s">
        <v>223</v>
      </c>
      <c r="F27" s="291"/>
    </row>
    <row r="28" spans="2:6" ht="30.75" customHeight="1" x14ac:dyDescent="0.25">
      <c r="B28" s="273" t="s">
        <v>252</v>
      </c>
      <c r="C28" s="277"/>
      <c r="D28" s="278"/>
      <c r="E28" s="273" t="s">
        <v>262</v>
      </c>
      <c r="F28" s="274"/>
    </row>
    <row r="29" spans="2:6" ht="30" customHeight="1" x14ac:dyDescent="0.25">
      <c r="B29" s="267" t="s">
        <v>253</v>
      </c>
      <c r="C29" s="268"/>
      <c r="D29" s="269"/>
      <c r="E29" s="267" t="s">
        <v>265</v>
      </c>
      <c r="F29" s="275"/>
    </row>
    <row r="30" spans="2:6" ht="39.75" customHeight="1" x14ac:dyDescent="0.25">
      <c r="B30" s="267" t="s">
        <v>254</v>
      </c>
      <c r="C30" s="268"/>
      <c r="D30" s="269"/>
      <c r="E30" s="267" t="s">
        <v>266</v>
      </c>
      <c r="F30" s="275"/>
    </row>
    <row r="31" spans="2:6" ht="15" customHeight="1" x14ac:dyDescent="0.25">
      <c r="B31" s="267" t="s">
        <v>263</v>
      </c>
      <c r="C31" s="268"/>
      <c r="D31" s="269"/>
      <c r="E31" s="267" t="s">
        <v>261</v>
      </c>
      <c r="F31" s="275"/>
    </row>
    <row r="32" spans="2:6" ht="15" customHeight="1" x14ac:dyDescent="0.25">
      <c r="B32" s="267" t="s">
        <v>264</v>
      </c>
      <c r="C32" s="268"/>
      <c r="D32" s="269"/>
      <c r="E32" s="267"/>
      <c r="F32" s="275"/>
    </row>
    <row r="33" spans="2:6" ht="15" customHeight="1" x14ac:dyDescent="0.25">
      <c r="B33" s="270"/>
      <c r="C33" s="271"/>
      <c r="D33" s="272"/>
      <c r="E33" s="270"/>
      <c r="F33" s="276"/>
    </row>
  </sheetData>
  <mergeCells count="39">
    <mergeCell ref="B20:D20"/>
    <mergeCell ref="B21:D21"/>
    <mergeCell ref="B22:D22"/>
    <mergeCell ref="B27:D27"/>
    <mergeCell ref="E21:F21"/>
    <mergeCell ref="E22:F22"/>
    <mergeCell ref="E23:F23"/>
    <mergeCell ref="E24:F24"/>
    <mergeCell ref="E25:F25"/>
    <mergeCell ref="E26:F26"/>
    <mergeCell ref="B24:D24"/>
    <mergeCell ref="B2:B5"/>
    <mergeCell ref="C2:E5"/>
    <mergeCell ref="B18:D18"/>
    <mergeCell ref="E27:F27"/>
    <mergeCell ref="C7:F7"/>
    <mergeCell ref="C8:F8"/>
    <mergeCell ref="B9:F9"/>
    <mergeCell ref="B10:F10"/>
    <mergeCell ref="B11:C11"/>
    <mergeCell ref="B12:C12"/>
    <mergeCell ref="B15:F15"/>
    <mergeCell ref="E18:F18"/>
    <mergeCell ref="B23:D23"/>
    <mergeCell ref="E19:F19"/>
    <mergeCell ref="E20:F20"/>
    <mergeCell ref="B19:D19"/>
    <mergeCell ref="B31:D31"/>
    <mergeCell ref="B32:D32"/>
    <mergeCell ref="B33:D33"/>
    <mergeCell ref="E28:F28"/>
    <mergeCell ref="E29:F29"/>
    <mergeCell ref="E30:F30"/>
    <mergeCell ref="E31:F31"/>
    <mergeCell ref="E32:F32"/>
    <mergeCell ref="E33:F33"/>
    <mergeCell ref="B28:D28"/>
    <mergeCell ref="B29:D29"/>
    <mergeCell ref="B30:D30"/>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80"/>
  <sheetViews>
    <sheetView showGridLines="0" tabSelected="1" topLeftCell="Q24" zoomScale="70" zoomScaleNormal="70" workbookViewId="0">
      <selection activeCell="AI30" sqref="AI30:AK30"/>
    </sheetView>
  </sheetViews>
  <sheetFormatPr baseColWidth="10" defaultColWidth="11.42578125" defaultRowHeight="16.5" x14ac:dyDescent="0.3"/>
  <cols>
    <col min="1" max="1" width="5" style="115" customWidth="1"/>
    <col min="2" max="2" width="4" style="195" bestFit="1" customWidth="1" collapsed="1"/>
    <col min="3" max="3" width="14.28515625" style="195" customWidth="1" collapsed="1"/>
    <col min="4" max="4" width="13.28515625" style="195" customWidth="1" collapsed="1"/>
    <col min="5" max="5" width="16.28515625" style="195" customWidth="1" collapsed="1"/>
    <col min="6" max="6" width="32.42578125" style="115" customWidth="1" collapsed="1"/>
    <col min="7" max="7" width="19" style="196" customWidth="1" collapsed="1"/>
    <col min="8" max="8" width="17.7109375" style="115" customWidth="1" collapsed="1"/>
    <col min="9" max="9" width="16.5703125" style="115" customWidth="1" collapsed="1"/>
    <col min="10" max="10" width="6.28515625" style="115" bestFit="1" customWidth="1" collapsed="1"/>
    <col min="11" max="11" width="27.28515625" style="115" bestFit="1" customWidth="1" collapsed="1"/>
    <col min="12" max="12" width="30.5703125" style="115" hidden="1" customWidth="1" collapsed="1"/>
    <col min="13" max="13" width="17.5703125" style="115" customWidth="1" collapsed="1"/>
    <col min="14" max="14" width="6.28515625" style="115" bestFit="1" customWidth="1" collapsed="1"/>
    <col min="15" max="15" width="16" style="115" customWidth="1" collapsed="1"/>
    <col min="16" max="16" width="5.7109375" style="115" customWidth="1" collapsed="1"/>
    <col min="17" max="17" width="46.42578125" style="115" customWidth="1" collapsed="1"/>
    <col min="18" max="18" width="15.28515625" style="115" bestFit="1" customWidth="1" collapsed="1"/>
    <col min="19" max="19" width="6.7109375" style="115" customWidth="1" collapsed="1"/>
    <col min="20" max="20" width="5" style="115" customWidth="1" collapsed="1"/>
    <col min="21" max="21" width="5.5703125" style="115" customWidth="1" collapsed="1"/>
    <col min="22" max="22" width="7.28515625" style="115" customWidth="1" collapsed="1"/>
    <col min="23" max="23" width="6.7109375" style="115" customWidth="1" collapsed="1"/>
    <col min="24" max="24" width="7.5703125" style="115" customWidth="1" collapsed="1"/>
    <col min="25" max="25" width="38.28515625" style="115" hidden="1" customWidth="1" collapsed="1"/>
    <col min="26" max="26" width="8.7109375" style="115" hidden="1" customWidth="1" collapsed="1"/>
    <col min="27" max="27" width="10.42578125" style="115" hidden="1" customWidth="1" collapsed="1"/>
    <col min="28" max="29" width="9.28515625" style="115" hidden="1" customWidth="1" collapsed="1"/>
    <col min="30" max="30" width="8.42578125" style="115" hidden="1" customWidth="1" collapsed="1"/>
    <col min="31" max="31" width="7.28515625" style="115" hidden="1" customWidth="1" collapsed="1"/>
    <col min="32" max="32" width="27.28515625" style="115" customWidth="1" collapsed="1"/>
    <col min="33" max="33" width="18.7109375" style="194" customWidth="1" collapsed="1"/>
    <col min="34" max="34" width="16.7109375" style="115" customWidth="1" collapsed="1"/>
    <col min="35" max="35" width="14.7109375" style="115" customWidth="1" collapsed="1"/>
    <col min="36" max="36" width="18.5703125" style="115" customWidth="1" collapsed="1"/>
    <col min="37" max="37" width="21" style="115" customWidth="1" collapsed="1"/>
    <col min="38" max="16384" width="11.42578125" style="115" collapsed="1"/>
  </cols>
  <sheetData>
    <row r="1" spans="1:69" s="155" customFormat="1" ht="14.25" x14ac:dyDescent="0.2">
      <c r="B1" s="156"/>
      <c r="C1" s="156"/>
      <c r="D1" s="156"/>
      <c r="E1" s="156"/>
      <c r="G1" s="157"/>
      <c r="AG1" s="158"/>
    </row>
    <row r="2" spans="1:69" s="155" customFormat="1" ht="14.25" x14ac:dyDescent="0.2">
      <c r="B2" s="156"/>
      <c r="C2" s="156"/>
      <c r="D2" s="156"/>
      <c r="E2" s="156"/>
      <c r="G2" s="157"/>
      <c r="AG2" s="158"/>
    </row>
    <row r="3" spans="1:69" s="155" customFormat="1" ht="15" thickBot="1" x14ac:dyDescent="0.25">
      <c r="B3" s="156"/>
      <c r="C3" s="156"/>
      <c r="D3" s="156"/>
      <c r="E3" s="156"/>
      <c r="G3" s="157"/>
      <c r="AG3" s="158"/>
    </row>
    <row r="4" spans="1:69" s="155" customFormat="1" ht="14.65" customHeight="1" x14ac:dyDescent="0.2">
      <c r="B4" s="359"/>
      <c r="C4" s="360"/>
      <c r="D4" s="360"/>
      <c r="E4" s="360"/>
      <c r="F4" s="389" t="s">
        <v>213</v>
      </c>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87" t="s">
        <v>200</v>
      </c>
      <c r="AK4" s="388"/>
    </row>
    <row r="5" spans="1:69" s="155" customFormat="1" ht="14.65" customHeight="1" x14ac:dyDescent="0.2">
      <c r="B5" s="361"/>
      <c r="C5" s="362"/>
      <c r="D5" s="362"/>
      <c r="E5" s="362"/>
      <c r="F5" s="391"/>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85" t="s">
        <v>201</v>
      </c>
      <c r="AK5" s="386"/>
    </row>
    <row r="6" spans="1:69" ht="16.5" customHeight="1" x14ac:dyDescent="0.3">
      <c r="B6" s="361"/>
      <c r="C6" s="362"/>
      <c r="D6" s="362"/>
      <c r="E6" s="362"/>
      <c r="F6" s="391"/>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85" t="s">
        <v>242</v>
      </c>
      <c r="AK6" s="386"/>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row>
    <row r="7" spans="1:69" ht="16.899999999999999" customHeight="1" thickBot="1" x14ac:dyDescent="0.35">
      <c r="B7" s="363"/>
      <c r="C7" s="364"/>
      <c r="D7" s="364"/>
      <c r="E7" s="364"/>
      <c r="F7" s="393"/>
      <c r="G7" s="394"/>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83" t="s">
        <v>202</v>
      </c>
      <c r="AK7" s="384"/>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row>
    <row r="8" spans="1:69" ht="12.6" customHeight="1" thickBot="1" x14ac:dyDescent="0.35">
      <c r="B8" s="159"/>
      <c r="C8" s="160"/>
      <c r="D8" s="159"/>
      <c r="E8" s="159"/>
      <c r="F8" s="108"/>
      <c r="G8" s="161"/>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62"/>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row>
    <row r="9" spans="1:69" s="165" customFormat="1" ht="28.5" customHeight="1" x14ac:dyDescent="0.35">
      <c r="A9" s="163"/>
      <c r="B9" s="368" t="s">
        <v>198</v>
      </c>
      <c r="C9" s="369"/>
      <c r="D9" s="374" t="s">
        <v>243</v>
      </c>
      <c r="E9" s="374"/>
      <c r="F9" s="374"/>
      <c r="G9" s="374"/>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5"/>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row>
    <row r="10" spans="1:69" s="165" customFormat="1" ht="30.75" customHeight="1" x14ac:dyDescent="0.35">
      <c r="A10" s="163"/>
      <c r="B10" s="370" t="s">
        <v>205</v>
      </c>
      <c r="C10" s="371"/>
      <c r="D10" s="376" t="s">
        <v>245</v>
      </c>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7"/>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row>
    <row r="11" spans="1:69" s="165" customFormat="1" ht="28.5" customHeight="1" thickBot="1" x14ac:dyDescent="0.4">
      <c r="B11" s="372" t="s">
        <v>199</v>
      </c>
      <c r="C11" s="373"/>
      <c r="D11" s="378" t="s">
        <v>257</v>
      </c>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9"/>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row>
    <row r="12" spans="1:69" s="165" customFormat="1" ht="15" customHeight="1" x14ac:dyDescent="0.35">
      <c r="B12" s="365"/>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7"/>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row>
    <row r="13" spans="1:69" ht="18" x14ac:dyDescent="0.3">
      <c r="B13" s="380" t="s">
        <v>120</v>
      </c>
      <c r="C13" s="381"/>
      <c r="D13" s="381"/>
      <c r="E13" s="381"/>
      <c r="F13" s="381"/>
      <c r="G13" s="381"/>
      <c r="H13" s="381"/>
      <c r="I13" s="381" t="s">
        <v>121</v>
      </c>
      <c r="J13" s="381"/>
      <c r="K13" s="381"/>
      <c r="L13" s="381"/>
      <c r="M13" s="381"/>
      <c r="N13" s="381"/>
      <c r="O13" s="381"/>
      <c r="P13" s="381" t="s">
        <v>122</v>
      </c>
      <c r="Q13" s="381"/>
      <c r="R13" s="381"/>
      <c r="S13" s="381"/>
      <c r="T13" s="381"/>
      <c r="U13" s="381"/>
      <c r="V13" s="381"/>
      <c r="W13" s="381"/>
      <c r="X13" s="381"/>
      <c r="Y13" s="381" t="s">
        <v>123</v>
      </c>
      <c r="Z13" s="381"/>
      <c r="AA13" s="381"/>
      <c r="AB13" s="381"/>
      <c r="AC13" s="381"/>
      <c r="AD13" s="381"/>
      <c r="AE13" s="381"/>
      <c r="AF13" s="381" t="s">
        <v>34</v>
      </c>
      <c r="AG13" s="381"/>
      <c r="AH13" s="381"/>
      <c r="AI13" s="381"/>
      <c r="AJ13" s="381"/>
      <c r="AK13" s="382"/>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row>
    <row r="14" spans="1:69" ht="16.5" customHeight="1" x14ac:dyDescent="0.3">
      <c r="B14" s="337" t="s">
        <v>0</v>
      </c>
      <c r="C14" s="319" t="s">
        <v>2</v>
      </c>
      <c r="D14" s="320" t="s">
        <v>3</v>
      </c>
      <c r="E14" s="320" t="s">
        <v>42</v>
      </c>
      <c r="F14" s="319" t="s">
        <v>1</v>
      </c>
      <c r="G14" s="320" t="s">
        <v>48</v>
      </c>
      <c r="H14" s="320" t="s">
        <v>116</v>
      </c>
      <c r="I14" s="320" t="s">
        <v>33</v>
      </c>
      <c r="J14" s="319" t="s">
        <v>5</v>
      </c>
      <c r="K14" s="320" t="s">
        <v>78</v>
      </c>
      <c r="L14" s="320" t="s">
        <v>83</v>
      </c>
      <c r="M14" s="320" t="s">
        <v>43</v>
      </c>
      <c r="N14" s="319" t="s">
        <v>5</v>
      </c>
      <c r="O14" s="320" t="s">
        <v>46</v>
      </c>
      <c r="P14" s="338" t="s">
        <v>11</v>
      </c>
      <c r="Q14" s="320" t="s">
        <v>143</v>
      </c>
      <c r="R14" s="320" t="s">
        <v>12</v>
      </c>
      <c r="S14" s="320" t="s">
        <v>8</v>
      </c>
      <c r="T14" s="320"/>
      <c r="U14" s="320"/>
      <c r="V14" s="320"/>
      <c r="W14" s="320"/>
      <c r="X14" s="320"/>
      <c r="Y14" s="338" t="s">
        <v>119</v>
      </c>
      <c r="Z14" s="338" t="s">
        <v>44</v>
      </c>
      <c r="AA14" s="338" t="s">
        <v>5</v>
      </c>
      <c r="AB14" s="338" t="s">
        <v>45</v>
      </c>
      <c r="AC14" s="338" t="s">
        <v>5</v>
      </c>
      <c r="AD14" s="338" t="s">
        <v>47</v>
      </c>
      <c r="AE14" s="338" t="s">
        <v>29</v>
      </c>
      <c r="AF14" s="320" t="s">
        <v>34</v>
      </c>
      <c r="AG14" s="320" t="s">
        <v>35</v>
      </c>
      <c r="AH14" s="320" t="s">
        <v>36</v>
      </c>
      <c r="AI14" s="320" t="s">
        <v>38</v>
      </c>
      <c r="AJ14" s="320" t="s">
        <v>37</v>
      </c>
      <c r="AK14" s="336" t="s">
        <v>39</v>
      </c>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row>
    <row r="15" spans="1:69" s="168" customFormat="1" ht="94.5" customHeight="1" x14ac:dyDescent="0.3">
      <c r="A15" s="115"/>
      <c r="B15" s="337"/>
      <c r="C15" s="319"/>
      <c r="D15" s="320"/>
      <c r="E15" s="320"/>
      <c r="F15" s="319"/>
      <c r="G15" s="320"/>
      <c r="H15" s="320"/>
      <c r="I15" s="320"/>
      <c r="J15" s="319"/>
      <c r="K15" s="320"/>
      <c r="L15" s="320"/>
      <c r="M15" s="319"/>
      <c r="N15" s="319"/>
      <c r="O15" s="320"/>
      <c r="P15" s="338"/>
      <c r="Q15" s="320"/>
      <c r="R15" s="320"/>
      <c r="S15" s="166" t="s">
        <v>13</v>
      </c>
      <c r="T15" s="166" t="s">
        <v>17</v>
      </c>
      <c r="U15" s="166" t="s">
        <v>28</v>
      </c>
      <c r="V15" s="166" t="s">
        <v>18</v>
      </c>
      <c r="W15" s="166" t="s">
        <v>21</v>
      </c>
      <c r="X15" s="166" t="s">
        <v>24</v>
      </c>
      <c r="Y15" s="338"/>
      <c r="Z15" s="338"/>
      <c r="AA15" s="338"/>
      <c r="AB15" s="338"/>
      <c r="AC15" s="338"/>
      <c r="AD15" s="338"/>
      <c r="AE15" s="338"/>
      <c r="AF15" s="320"/>
      <c r="AG15" s="320"/>
      <c r="AH15" s="320"/>
      <c r="AI15" s="320"/>
      <c r="AJ15" s="320"/>
      <c r="AK15" s="336"/>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row>
    <row r="16" spans="1:69" s="169" customFormat="1" ht="90.75" customHeight="1" x14ac:dyDescent="0.25">
      <c r="B16" s="313">
        <v>1</v>
      </c>
      <c r="C16" s="314" t="s">
        <v>195</v>
      </c>
      <c r="D16" s="314" t="s">
        <v>268</v>
      </c>
      <c r="E16" s="314" t="s">
        <v>269</v>
      </c>
      <c r="F16" s="314" t="s">
        <v>270</v>
      </c>
      <c r="G16" s="314" t="s">
        <v>188</v>
      </c>
      <c r="H16" s="321">
        <v>50</v>
      </c>
      <c r="I16" s="322" t="str">
        <f>IF(H16&lt;=0,"",IF(H16&lt;=2,"Muy Baja",IF(H16&lt;=24,"Baja",IF(H16&lt;=500,"Media",IF(H16&lt;=5000,"Alta","Muy Alta")))))</f>
        <v>Media</v>
      </c>
      <c r="J16" s="316">
        <v>0.4</v>
      </c>
      <c r="K16" s="317" t="s">
        <v>130</v>
      </c>
      <c r="L16" s="316" t="str">
        <f>IF(NOT(ISERROR(MATCH(K16,'Tabla Impacto'!$B$222:$B$224,0))),'Tabla Impacto'!$F$224&amp;"Por favor no seleccionar los criterios de impacto(Afectación Económica o presupuestal y Pérdida Reputacional)",K16)</f>
        <v xml:space="preserve">     Entre 10 y 50 SMLMV </v>
      </c>
      <c r="M16" s="318" t="str">
        <f>IF(OR(L16='Tabla Impacto'!$C$12,L16='Tabla Impacto'!$D$12),"Leve",IF(OR(L16='Tabla Impacto'!$C$13,L16='Tabla Impacto'!$D$13),"Menor",IF(OR(L16='Tabla Impacto'!$C$14,L16='Tabla Impacto'!$D$14),"Moderado",IF(OR(L16='Tabla Impacto'!$C$15,L16='Tabla Impacto'!$D$15),"Mayor",IF(OR(L16='Tabla Impacto'!$C$16,L16='Tabla Impacto'!$D$16),"Catastrófico","")))))</f>
        <v>Menor</v>
      </c>
      <c r="N16" s="316">
        <v>0.2</v>
      </c>
      <c r="O16" s="315"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327">
        <v>1</v>
      </c>
      <c r="Q16" s="329" t="s">
        <v>285</v>
      </c>
      <c r="R16" s="331" t="s">
        <v>4</v>
      </c>
      <c r="S16" s="325" t="s">
        <v>14</v>
      </c>
      <c r="T16" s="325" t="s">
        <v>9</v>
      </c>
      <c r="U16" s="323" t="str">
        <f t="shared" ref="U16:U23" si="0">IF(AND(S16="Preventivo",T16="Automático"),"50%",IF(AND(S16="Preventivo",T16="Manual"),"40%",IF(AND(S16="Detectivo",T16="Automático"),"40%",IF(AND(S16="Detectivo",T16="Manual"),"30%",IF(AND(S16="Correctivo",T16="Automático"),"35%",IF(AND(S16="Correctivo",T16="Manual"),"25%",""))))))</f>
        <v>40%</v>
      </c>
      <c r="V16" s="325" t="s">
        <v>19</v>
      </c>
      <c r="W16" s="325" t="s">
        <v>22</v>
      </c>
      <c r="X16" s="325" t="s">
        <v>110</v>
      </c>
      <c r="Y16" s="170">
        <f>IFERROR(IF(R16="Probabilidad",(J16-(+J16*U16)),IF(R16="Impacto",J16,"")),"")</f>
        <v>0.24</v>
      </c>
      <c r="Z16" s="395" t="str">
        <f>IFERROR(IF(Y16="","",IF(Y16&lt;=0.2,"Muy Baja",IF(Y16&lt;=0.4,"Baja",IF(Y16&lt;=0.6,"Media",IF(Y16&lt;=0.8,"Alta","Muy Alta"))))),"")</f>
        <v>Baja</v>
      </c>
      <c r="AA16" s="323">
        <f>+Y16</f>
        <v>0.24</v>
      </c>
      <c r="AB16" s="395" t="str">
        <f>IFERROR(IF(AC16="","",IF(AC16&lt;=0.2,"Leve",IF(AC16&lt;=0.4,"Menor",IF(AC16&lt;=0.6,"Moderado",IF(AC16&lt;=0.8,"Mayor","Catastrófico"))))),"")</f>
        <v>Leve</v>
      </c>
      <c r="AC16" s="323">
        <f>IFERROR(IF(R16="Impacto",(N16-(+N16*U16)),IF(R16="Probabilidad",N16,"")),"")</f>
        <v>0.2</v>
      </c>
      <c r="AD16" s="397"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Bajo</v>
      </c>
      <c r="AE16" s="325" t="s">
        <v>117</v>
      </c>
      <c r="AF16" s="153" t="s">
        <v>273</v>
      </c>
      <c r="AG16" s="153" t="s">
        <v>272</v>
      </c>
      <c r="AH16" s="149">
        <v>44407</v>
      </c>
      <c r="AI16" s="212" t="s">
        <v>294</v>
      </c>
      <c r="AJ16" s="213" t="s">
        <v>295</v>
      </c>
      <c r="AK16" s="214">
        <v>1</v>
      </c>
      <c r="AL16" s="209"/>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row>
    <row r="17" spans="2:69" s="169" customFormat="1" ht="79.5" customHeight="1" x14ac:dyDescent="0.25">
      <c r="B17" s="313"/>
      <c r="C17" s="314"/>
      <c r="D17" s="314"/>
      <c r="E17" s="314"/>
      <c r="F17" s="314"/>
      <c r="G17" s="314"/>
      <c r="H17" s="321"/>
      <c r="I17" s="322"/>
      <c r="J17" s="316"/>
      <c r="K17" s="317"/>
      <c r="L17" s="316"/>
      <c r="M17" s="318"/>
      <c r="N17" s="316"/>
      <c r="O17" s="315"/>
      <c r="P17" s="328"/>
      <c r="Q17" s="401"/>
      <c r="R17" s="402"/>
      <c r="S17" s="326"/>
      <c r="T17" s="326"/>
      <c r="U17" s="324"/>
      <c r="V17" s="326"/>
      <c r="W17" s="326"/>
      <c r="X17" s="326"/>
      <c r="Y17" s="170"/>
      <c r="Z17" s="396"/>
      <c r="AA17" s="324"/>
      <c r="AB17" s="396"/>
      <c r="AC17" s="324"/>
      <c r="AD17" s="398"/>
      <c r="AE17" s="326"/>
      <c r="AF17" s="153" t="s">
        <v>290</v>
      </c>
      <c r="AG17" s="153" t="s">
        <v>272</v>
      </c>
      <c r="AH17" s="149">
        <v>44407</v>
      </c>
      <c r="AI17" s="212" t="s">
        <v>294</v>
      </c>
      <c r="AJ17" s="213" t="s">
        <v>296</v>
      </c>
      <c r="AK17" s="553" t="s">
        <v>297</v>
      </c>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row>
    <row r="18" spans="2:69" ht="105.75" customHeight="1" x14ac:dyDescent="0.3">
      <c r="B18" s="313"/>
      <c r="C18" s="314"/>
      <c r="D18" s="314"/>
      <c r="E18" s="314"/>
      <c r="F18" s="314"/>
      <c r="G18" s="314"/>
      <c r="H18" s="321"/>
      <c r="I18" s="322"/>
      <c r="J18" s="316"/>
      <c r="K18" s="317"/>
      <c r="L18" s="316">
        <f ca="1">IF(NOT(ISERROR(MATCH(K18,_xlfn.ANCHORARRAY(F30),0))),J32&amp;"Por favor no seleccionar los criterios de impacto",K18)</f>
        <v>0</v>
      </c>
      <c r="M18" s="318"/>
      <c r="N18" s="316"/>
      <c r="O18" s="315"/>
      <c r="P18" s="327">
        <v>2</v>
      </c>
      <c r="Q18" s="329" t="s">
        <v>286</v>
      </c>
      <c r="R18" s="331" t="s">
        <v>4</v>
      </c>
      <c r="S18" s="325" t="s">
        <v>15</v>
      </c>
      <c r="T18" s="325" t="s">
        <v>9</v>
      </c>
      <c r="U18" s="323" t="str">
        <f t="shared" si="0"/>
        <v>30%</v>
      </c>
      <c r="V18" s="325" t="s">
        <v>19</v>
      </c>
      <c r="W18" s="325" t="s">
        <v>22</v>
      </c>
      <c r="X18" s="325" t="s">
        <v>110</v>
      </c>
      <c r="Y18" s="170">
        <f>IFERROR(IF(AND(R16="Probabilidad",R18="Probabilidad"),(AA16-(+AA16*U18)),IF(R18="Probabilidad",(J16-(+J16*U18)),IF(R18="Impacto",AA16,""))),"")</f>
        <v>0.16799999999999998</v>
      </c>
      <c r="Z18" s="395" t="str">
        <f t="shared" ref="Z18:Z77" si="1">IFERROR(IF(Y18="","",IF(Y18&lt;=0.2,"Muy Baja",IF(Y18&lt;=0.4,"Baja",IF(Y18&lt;=0.6,"Media",IF(Y18&lt;=0.8,"Alta","Muy Alta"))))),"")</f>
        <v>Muy Baja</v>
      </c>
      <c r="AA18" s="323">
        <f t="shared" ref="AA18:AA23" si="2">+Y18</f>
        <v>0.16799999999999998</v>
      </c>
      <c r="AB18" s="395" t="str">
        <f t="shared" ref="AB18:AB77" si="3">IFERROR(IF(AC18="","",IF(AC18&lt;=0.2,"Leve",IF(AC18&lt;=0.4,"Menor",IF(AC18&lt;=0.6,"Moderado",IF(AC18&lt;=0.8,"Mayor","Catastrófico"))))),"")</f>
        <v>Leve</v>
      </c>
      <c r="AC18" s="323">
        <f>IFERROR(IF(AND(R16="Impacto",R18="Impacto"),(AC16-(+AC16*U18)),IF(R18="Impacto",($N$16-(+$N$16*U18)),IF(R18="Probabilidad",AC16,""))),"")</f>
        <v>0.2</v>
      </c>
      <c r="AD18" s="397" t="str">
        <f t="shared" ref="AD18:AD23" si="4">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Bajo</v>
      </c>
      <c r="AE18" s="325" t="s">
        <v>117</v>
      </c>
      <c r="AF18" s="153" t="s">
        <v>287</v>
      </c>
      <c r="AG18" s="153" t="s">
        <v>272</v>
      </c>
      <c r="AH18" s="149">
        <v>44407</v>
      </c>
      <c r="AI18" s="212" t="s">
        <v>294</v>
      </c>
      <c r="AJ18" s="213" t="s">
        <v>298</v>
      </c>
      <c r="AK18" s="553" t="s">
        <v>297</v>
      </c>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row>
    <row r="19" spans="2:69" ht="118.5" customHeight="1" x14ac:dyDescent="0.3">
      <c r="B19" s="313"/>
      <c r="C19" s="314"/>
      <c r="D19" s="314"/>
      <c r="E19" s="314"/>
      <c r="F19" s="314"/>
      <c r="G19" s="314"/>
      <c r="H19" s="321"/>
      <c r="I19" s="322"/>
      <c r="J19" s="316"/>
      <c r="K19" s="317"/>
      <c r="L19" s="316"/>
      <c r="M19" s="318"/>
      <c r="N19" s="316"/>
      <c r="O19" s="315"/>
      <c r="P19" s="328"/>
      <c r="Q19" s="330"/>
      <c r="R19" s="332"/>
      <c r="S19" s="333"/>
      <c r="T19" s="333"/>
      <c r="U19" s="334"/>
      <c r="V19" s="333"/>
      <c r="W19" s="333"/>
      <c r="X19" s="333"/>
      <c r="Y19" s="170"/>
      <c r="Z19" s="399"/>
      <c r="AA19" s="334"/>
      <c r="AB19" s="399"/>
      <c r="AC19" s="334"/>
      <c r="AD19" s="400"/>
      <c r="AE19" s="333"/>
      <c r="AF19" s="153" t="s">
        <v>291</v>
      </c>
      <c r="AG19" s="153" t="s">
        <v>272</v>
      </c>
      <c r="AH19" s="149">
        <v>44407</v>
      </c>
      <c r="AI19" s="212" t="s">
        <v>299</v>
      </c>
      <c r="AJ19" s="213" t="s">
        <v>300</v>
      </c>
      <c r="AK19" s="553" t="s">
        <v>301</v>
      </c>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row>
    <row r="20" spans="2:69" ht="14.25" hidden="1" customHeight="1" x14ac:dyDescent="0.3">
      <c r="B20" s="313"/>
      <c r="C20" s="314"/>
      <c r="D20" s="314"/>
      <c r="E20" s="314"/>
      <c r="F20" s="314"/>
      <c r="G20" s="314"/>
      <c r="H20" s="321"/>
      <c r="I20" s="322"/>
      <c r="J20" s="316"/>
      <c r="K20" s="317"/>
      <c r="L20" s="316">
        <f>IF(NOT(ISERROR(MATCH(K20,_xlfn.ANCHORARRAY(F31),0))),J33&amp;"Por favor no seleccionar los criterios de impacto",K20)</f>
        <v>0</v>
      </c>
      <c r="M20" s="318"/>
      <c r="N20" s="316"/>
      <c r="O20" s="315"/>
      <c r="P20" s="172">
        <v>3</v>
      </c>
      <c r="Q20" s="173"/>
      <c r="R20" s="174"/>
      <c r="S20" s="175"/>
      <c r="T20" s="175"/>
      <c r="U20" s="176" t="str">
        <f t="shared" si="0"/>
        <v/>
      </c>
      <c r="V20" s="175"/>
      <c r="W20" s="175"/>
      <c r="X20" s="175"/>
      <c r="Y20" s="170" t="str">
        <f>IFERROR(IF(AND(R18="Probabilidad",R20="Probabilidad"),(AA18-(+AA18*U20)),IF(AND(R18="Impacto",R20="Probabilidad"),(AA16-(+AA16*U20)),IF(R20="Impacto",AA18,""))),"")</f>
        <v/>
      </c>
      <c r="Z20" s="177" t="str">
        <f t="shared" si="1"/>
        <v/>
      </c>
      <c r="AA20" s="176" t="str">
        <f t="shared" si="2"/>
        <v/>
      </c>
      <c r="AB20" s="177" t="str">
        <f t="shared" si="3"/>
        <v/>
      </c>
      <c r="AC20" s="176" t="str">
        <f>IFERROR(IF(AND(R18="Impacto",R20="Impacto"),(AC18-(+AC18*U20)),IF(AND(R18="Probabilidad",R20="Impacto"),(AC16-(+AC16*U20)),IF(R20="Probabilidad",AC18,""))),"")</f>
        <v/>
      </c>
      <c r="AD20" s="178" t="str">
        <f t="shared" si="4"/>
        <v/>
      </c>
      <c r="AE20" s="175"/>
      <c r="AF20" s="153"/>
      <c r="AG20" s="153" t="s">
        <v>271</v>
      </c>
      <c r="AH20" s="149"/>
      <c r="AI20" s="149">
        <v>44469</v>
      </c>
      <c r="AJ20" s="213"/>
      <c r="AK20" s="210"/>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row>
    <row r="21" spans="2:69" ht="19.5" hidden="1" customHeight="1" x14ac:dyDescent="0.3">
      <c r="B21" s="313"/>
      <c r="C21" s="314"/>
      <c r="D21" s="314"/>
      <c r="E21" s="314"/>
      <c r="F21" s="314"/>
      <c r="G21" s="314"/>
      <c r="H21" s="321"/>
      <c r="I21" s="322"/>
      <c r="J21" s="316"/>
      <c r="K21" s="317"/>
      <c r="L21" s="316">
        <f>IF(NOT(ISERROR(MATCH(K21,_xlfn.ANCHORARRAY(F32),0))),J34&amp;"Por favor no seleccionar los criterios de impacto",K21)</f>
        <v>0</v>
      </c>
      <c r="M21" s="318"/>
      <c r="N21" s="316"/>
      <c r="O21" s="315"/>
      <c r="P21" s="172">
        <v>4</v>
      </c>
      <c r="Q21" s="179"/>
      <c r="R21" s="174" t="str">
        <f t="shared" ref="R21:R23" si="5">IF(OR(S21="Preventivo",S21="Detectivo"),"Probabilidad",IF(S21="Correctivo","Impacto",""))</f>
        <v/>
      </c>
      <c r="S21" s="175"/>
      <c r="T21" s="175"/>
      <c r="U21" s="176" t="str">
        <f t="shared" si="0"/>
        <v/>
      </c>
      <c r="V21" s="175"/>
      <c r="W21" s="175"/>
      <c r="X21" s="175"/>
      <c r="Y21" s="170" t="str">
        <f>IFERROR(IF(AND(R20="Probabilidad",R21="Probabilidad"),(AA20-(+AA20*U21)),IF(AND(R20="Impacto",R21="Probabilidad"),(AA18-(+AA18*U21)),IF(R21="Impacto",AA20,""))),"")</f>
        <v/>
      </c>
      <c r="Z21" s="177" t="str">
        <f t="shared" si="1"/>
        <v/>
      </c>
      <c r="AA21" s="176" t="str">
        <f t="shared" si="2"/>
        <v/>
      </c>
      <c r="AB21" s="177" t="str">
        <f t="shared" si="3"/>
        <v/>
      </c>
      <c r="AC21" s="176" t="str">
        <f>IFERROR(IF(AND(R20="Impacto",R21="Impacto"),(AC20-(+AC20*U21)),IF(AND(R20="Probabilidad",R21="Impacto"),(AC18-(+AC18*U21)),IF(R21="Probabilidad",AC20,""))),"")</f>
        <v/>
      </c>
      <c r="AD21" s="178" t="str">
        <f>IFERROR(IF(OR(AND(Z21="Muy Baja",AB21="Leve"),AND(Z21="Muy Baja",AB21="Menor"),AND(Z21="Baja",AB21="Leve")),"Bajo",IF(OR(AND(Z21="Muy baja",AB21="Moderado"),AND(Z21="Baja",AB21="Menor"),AND(Z21="Baja",AB21="Moderado"),AND(Z21="Media",AB21="Leve"),AND(Z21="Media",AB21="Menor"),AND(Z21="Media",AB21="Moderado"),AND(Z21="Alta",AB21="Leve"),AND(Z21="Alta",AB21="Menor")),"Moderado",IF(OR(AND(Z21="Muy Baja",AB21="Mayor"),AND(Z21="Baja",AB21="Mayor"),AND(Z21="Media",AB21="Mayor"),AND(Z21="Alta",AB21="Moderado"),AND(Z21="Alta",AB21="Mayor"),AND(Z21="Muy Alta",AB21="Leve"),AND(Z21="Muy Alta",AB21="Menor"),AND(Z21="Muy Alta",AB21="Moderado"),AND(Z21="Muy Alta",AB21="Mayor")),"Alto",IF(OR(AND(Z21="Muy Baja",AB21="Catastrófico"),AND(Z21="Baja",AB21="Catastrófico"),AND(Z21="Media",AB21="Catastrófico"),AND(Z21="Alta",AB21="Catastrófico"),AND(Z21="Muy Alta",AB21="Catastrófico")),"Extremo","")))),"")</f>
        <v/>
      </c>
      <c r="AE21" s="175"/>
      <c r="AF21" s="153"/>
      <c r="AG21" s="153" t="s">
        <v>271</v>
      </c>
      <c r="AH21" s="149"/>
      <c r="AI21" s="149">
        <v>44469</v>
      </c>
      <c r="AJ21" s="213"/>
      <c r="AK21" s="210"/>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row>
    <row r="22" spans="2:69" ht="27" hidden="1" customHeight="1" x14ac:dyDescent="0.3">
      <c r="B22" s="313"/>
      <c r="C22" s="314"/>
      <c r="D22" s="314"/>
      <c r="E22" s="314"/>
      <c r="F22" s="314"/>
      <c r="G22" s="314"/>
      <c r="H22" s="321"/>
      <c r="I22" s="322"/>
      <c r="J22" s="316"/>
      <c r="K22" s="317"/>
      <c r="L22" s="316">
        <f>IF(NOT(ISERROR(MATCH(K22,_xlfn.ANCHORARRAY(F33),0))),J35&amp;"Por favor no seleccionar los criterios de impacto",K22)</f>
        <v>0</v>
      </c>
      <c r="M22" s="318"/>
      <c r="N22" s="316"/>
      <c r="O22" s="315"/>
      <c r="P22" s="172">
        <v>5</v>
      </c>
      <c r="Q22" s="179"/>
      <c r="R22" s="174" t="str">
        <f t="shared" si="5"/>
        <v/>
      </c>
      <c r="S22" s="175"/>
      <c r="T22" s="175"/>
      <c r="U22" s="176" t="str">
        <f t="shared" si="0"/>
        <v/>
      </c>
      <c r="V22" s="175"/>
      <c r="W22" s="175"/>
      <c r="X22" s="175"/>
      <c r="Y22" s="170" t="str">
        <f t="shared" ref="Y22:Y23" si="6">IFERROR(IF(AND(R21="Probabilidad",R22="Probabilidad"),(AA21-(+AA21*U22)),IF(AND(R21="Impacto",R22="Probabilidad"),(AA20-(+AA20*U22)),IF(R22="Impacto",AA21,""))),"")</f>
        <v/>
      </c>
      <c r="Z22" s="177" t="str">
        <f t="shared" si="1"/>
        <v/>
      </c>
      <c r="AA22" s="176" t="str">
        <f t="shared" si="2"/>
        <v/>
      </c>
      <c r="AB22" s="177" t="str">
        <f t="shared" si="3"/>
        <v/>
      </c>
      <c r="AC22" s="176" t="str">
        <f t="shared" ref="AC22:AC23" si="7">IFERROR(IF(AND(R21="Impacto",R22="Impacto"),(AC21-(+AC21*U22)),IF(AND(R21="Probabilidad",R22="Impacto"),(AC20-(+AC20*U22)),IF(R22="Probabilidad",AC21,""))),"")</f>
        <v/>
      </c>
      <c r="AD22" s="178" t="str">
        <f t="shared" si="4"/>
        <v/>
      </c>
      <c r="AE22" s="175"/>
      <c r="AF22" s="153"/>
      <c r="AG22" s="153" t="s">
        <v>271</v>
      </c>
      <c r="AH22" s="149"/>
      <c r="AI22" s="149">
        <v>44469</v>
      </c>
      <c r="AJ22" s="213"/>
      <c r="AK22" s="210"/>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row>
    <row r="23" spans="2:69" ht="30" hidden="1" customHeight="1" x14ac:dyDescent="0.3">
      <c r="B23" s="313"/>
      <c r="C23" s="314"/>
      <c r="D23" s="314"/>
      <c r="E23" s="314"/>
      <c r="F23" s="314"/>
      <c r="G23" s="314"/>
      <c r="H23" s="321"/>
      <c r="I23" s="322"/>
      <c r="J23" s="316"/>
      <c r="K23" s="317"/>
      <c r="L23" s="316">
        <f>IF(NOT(ISERROR(MATCH(K23,_xlfn.ANCHORARRAY(F34),0))),J36&amp;"Por favor no seleccionar los criterios de impacto",K23)</f>
        <v>0</v>
      </c>
      <c r="M23" s="318"/>
      <c r="N23" s="316"/>
      <c r="O23" s="315"/>
      <c r="P23" s="172">
        <v>6</v>
      </c>
      <c r="Q23" s="179"/>
      <c r="R23" s="174" t="str">
        <f t="shared" si="5"/>
        <v/>
      </c>
      <c r="S23" s="175"/>
      <c r="T23" s="175"/>
      <c r="U23" s="176" t="str">
        <f t="shared" si="0"/>
        <v/>
      </c>
      <c r="V23" s="175"/>
      <c r="W23" s="175"/>
      <c r="X23" s="175"/>
      <c r="Y23" s="170" t="str">
        <f t="shared" si="6"/>
        <v/>
      </c>
      <c r="Z23" s="177" t="str">
        <f t="shared" si="1"/>
        <v/>
      </c>
      <c r="AA23" s="176" t="str">
        <f t="shared" si="2"/>
        <v/>
      </c>
      <c r="AB23" s="177" t="str">
        <f t="shared" si="3"/>
        <v/>
      </c>
      <c r="AC23" s="176" t="str">
        <f t="shared" si="7"/>
        <v/>
      </c>
      <c r="AD23" s="178" t="str">
        <f t="shared" si="4"/>
        <v/>
      </c>
      <c r="AE23" s="175"/>
      <c r="AF23" s="153"/>
      <c r="AG23" s="153" t="s">
        <v>271</v>
      </c>
      <c r="AH23" s="149"/>
      <c r="AI23" s="149">
        <v>44469</v>
      </c>
      <c r="AJ23" s="213"/>
      <c r="AK23" s="210"/>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row>
    <row r="24" spans="2:69" ht="134.25" customHeight="1" x14ac:dyDescent="0.3">
      <c r="B24" s="342">
        <v>2</v>
      </c>
      <c r="C24" s="335" t="s">
        <v>195</v>
      </c>
      <c r="D24" s="335" t="s">
        <v>274</v>
      </c>
      <c r="E24" s="335" t="s">
        <v>275</v>
      </c>
      <c r="F24" s="335" t="s">
        <v>276</v>
      </c>
      <c r="G24" s="335" t="s">
        <v>188</v>
      </c>
      <c r="H24" s="343">
        <v>500</v>
      </c>
      <c r="I24" s="340" t="str">
        <f>IF(H24&lt;=0,"",IF(H24&lt;=2,"Muy Baja",IF(H24&lt;=24,"Baja",IF(H24&lt;=500,"Media",IF(H24&lt;=5000,"Alta","Muy Alta")))))</f>
        <v>Media</v>
      </c>
      <c r="J24" s="339">
        <f>IF(I24="","",IF(I24="Muy Baja",0.2,IF(I24="Baja",0.4,IF(I24="Media",0.6,IF(I24="Alta",0.8,IF(I24="Muy Alta",1,))))))</f>
        <v>0.6</v>
      </c>
      <c r="K24" s="344" t="s">
        <v>135</v>
      </c>
      <c r="L24" s="339" t="str">
        <f>IF(NOT(ISERROR(MATCH(K24,'Tabla Impacto'!$B$222:$B$224,0))),'Tabla Impacto'!$F$224&amp;"Por favor no seleccionar los criterios de impacto(Afectación Económica o presupuestal y Pérdida Reputacional)",K24)</f>
        <v xml:space="preserve">     El riesgo afecta la imagen de la entidad con algunos usuarios de relevancia frente al logro de los objetivos</v>
      </c>
      <c r="M24" s="340" t="str">
        <f>IF(OR(L24='Tabla Impacto'!$C$12,L24='Tabla Impacto'!$D$12),"Leve",IF(OR(L24='Tabla Impacto'!$C$13,L24='Tabla Impacto'!$D$13),"Menor",IF(OR(L24='Tabla Impacto'!$C$14,L24='Tabla Impacto'!$D$14),"Moderado",IF(OR(L24='Tabla Impacto'!$C$15,L24='Tabla Impacto'!$D$15),"Mayor",IF(OR(L24='Tabla Impacto'!$C$16,L24='Tabla Impacto'!$D$16),"Catastrófico","")))))</f>
        <v>Moderado</v>
      </c>
      <c r="N24" s="339">
        <f>IF(M24="","",IF(M24="Leve",0.2,IF(M24="Menor",0.4,IF(M24="Moderado",0.6,IF(M24="Mayor",0.8,IF(M24="Catastrófico",1,))))))</f>
        <v>0.6</v>
      </c>
      <c r="O24" s="341" t="str">
        <f>IF(OR(AND(I24="Muy Baja",M24="Leve"),AND(I24="Muy Baja",M24="Menor"),AND(I24="Baja",M24="Leve")),"Bajo",IF(OR(AND(I24="Muy baja",M24="Moderado"),AND(I24="Baja",M24="Menor"),AND(I24="Baja",M24="Moderado"),AND(I24="Media",M24="Leve"),AND(I24="Media",M24="Menor"),AND(I24="Media",M24="Moderado"),AND(I24="Alta",M24="Leve"),AND(I24="Alta",M24="Menor")),"Moderado",IF(OR(AND(I24="Muy Baja",M24="Mayor"),AND(I24="Baja",M24="Mayor"),AND(I24="Media",M24="Mayor"),AND(I24="Alta",M24="Moderado"),AND(I24="Alta",M24="Mayor"),AND(I24="Muy Alta",M24="Leve"),AND(I24="Muy Alta",M24="Menor"),AND(I24="Muy Alta",M24="Moderado"),AND(I24="Muy Alta",M24="Mayor")),"Alto",IF(OR(AND(I24="Muy Baja",M24="Catastrófico"),AND(I24="Baja",M24="Catastrófico"),AND(I24="Media",M24="Catastrófico"),AND(I24="Alta",M24="Catastrófico"),AND(I24="Muy Alta",M24="Catastrófico")),"Extremo",""))))</f>
        <v>Moderado</v>
      </c>
      <c r="P24" s="180">
        <v>1</v>
      </c>
      <c r="Q24" s="150" t="s">
        <v>288</v>
      </c>
      <c r="R24" s="181" t="s">
        <v>4</v>
      </c>
      <c r="S24" s="182" t="s">
        <v>15</v>
      </c>
      <c r="T24" s="182" t="s">
        <v>9</v>
      </c>
      <c r="U24" s="183" t="str">
        <f>IF(AND(S24="Preventivo",T24="Automático"),"50%",IF(AND(S24="Preventivo",T24="Manual"),"40%",IF(AND(S24="Detectivo",T24="Automático"),"40%",IF(AND(S24="Detectivo",T24="Manual"),"30%",IF(AND(S24="Correctivo",T24="Automático"),"35%",IF(AND(S24="Correctivo",T24="Manual"),"25%",""))))))</f>
        <v>30%</v>
      </c>
      <c r="V24" s="182" t="s">
        <v>19</v>
      </c>
      <c r="W24" s="182" t="s">
        <v>22</v>
      </c>
      <c r="X24" s="182" t="s">
        <v>110</v>
      </c>
      <c r="Y24" s="184">
        <f>IFERROR(IF(R24="Probabilidad",(J24-(+J24*U24)),IF(R24="Impacto",J24,"")),"")</f>
        <v>0.42</v>
      </c>
      <c r="Z24" s="185" t="str">
        <f>IFERROR(IF(Y24="","",IF(Y24&lt;=0.2,"Muy Baja",IF(Y24&lt;=0.4,"Baja",IF(Y24&lt;=0.6,"Media",IF(Y24&lt;=0.8,"Alta","Muy Alta"))))),"")</f>
        <v>Media</v>
      </c>
      <c r="AA24" s="183">
        <f>+Y24</f>
        <v>0.42</v>
      </c>
      <c r="AB24" s="185" t="str">
        <f>IFERROR(IF(AC24="","",IF(AC24&lt;=0.2,"Leve",IF(AC24&lt;=0.4,"Menor",IF(AC24&lt;=0.6,"Moderado",IF(AC24&lt;=0.8,"Mayor","Catastrófico"))))),"")</f>
        <v>Moderado</v>
      </c>
      <c r="AC24" s="183">
        <f>IFERROR(IF(R24="Impacto",(N24-(+N24*U24)),IF(R24="Probabilidad",N24,"")),"")</f>
        <v>0.6</v>
      </c>
      <c r="AD24" s="186" t="str">
        <f>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Moderado</v>
      </c>
      <c r="AE24" s="182" t="s">
        <v>117</v>
      </c>
      <c r="AF24" s="211" t="s">
        <v>292</v>
      </c>
      <c r="AG24" s="153" t="s">
        <v>277</v>
      </c>
      <c r="AH24" s="149">
        <v>44407</v>
      </c>
      <c r="AI24" s="212" t="s">
        <v>299</v>
      </c>
      <c r="AJ24" s="213" t="s">
        <v>302</v>
      </c>
      <c r="AK24" s="553" t="s">
        <v>301</v>
      </c>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row>
    <row r="25" spans="2:69" ht="114.75" customHeight="1" x14ac:dyDescent="0.3">
      <c r="B25" s="342"/>
      <c r="C25" s="335"/>
      <c r="D25" s="335"/>
      <c r="E25" s="335"/>
      <c r="F25" s="335"/>
      <c r="G25" s="335"/>
      <c r="H25" s="343"/>
      <c r="I25" s="340"/>
      <c r="J25" s="339"/>
      <c r="K25" s="344"/>
      <c r="L25" s="339">
        <f>IF(NOT(ISERROR(MATCH(K25,_xlfn.ANCHORARRAY(F36),0))),J38&amp;"Por favor no seleccionar los criterios de impacto",K25)</f>
        <v>0</v>
      </c>
      <c r="M25" s="340"/>
      <c r="N25" s="339"/>
      <c r="O25" s="341"/>
      <c r="P25" s="180">
        <v>2</v>
      </c>
      <c r="Q25" s="150" t="s">
        <v>289</v>
      </c>
      <c r="R25" s="181" t="s">
        <v>4</v>
      </c>
      <c r="S25" s="182" t="s">
        <v>14</v>
      </c>
      <c r="T25" s="182" t="s">
        <v>9</v>
      </c>
      <c r="U25" s="183" t="str">
        <f t="shared" ref="U25:U29" si="8">IF(AND(S25="Preventivo",T25="Automático"),"50%",IF(AND(S25="Preventivo",T25="Manual"),"40%",IF(AND(S25="Detectivo",T25="Automático"),"40%",IF(AND(S25="Detectivo",T25="Manual"),"30%",IF(AND(S25="Correctivo",T25="Automático"),"35%",IF(AND(S25="Correctivo",T25="Manual"),"25%",""))))))</f>
        <v>40%</v>
      </c>
      <c r="V25" s="182" t="s">
        <v>19</v>
      </c>
      <c r="W25" s="182" t="s">
        <v>22</v>
      </c>
      <c r="X25" s="182" t="s">
        <v>110</v>
      </c>
      <c r="Y25" s="184">
        <f>IFERROR(IF(AND(R24="Probabilidad",R25="Probabilidad"),(AA24-(+AA24*U25)),IF(R25="Probabilidad",(J24-(+J24*U25)),IF(R25="Impacto",AA24,""))),"")</f>
        <v>0.252</v>
      </c>
      <c r="Z25" s="185" t="str">
        <f t="shared" si="1"/>
        <v>Baja</v>
      </c>
      <c r="AA25" s="183">
        <f t="shared" ref="AA25:AA29" si="9">+Y25</f>
        <v>0.252</v>
      </c>
      <c r="AB25" s="185" t="str">
        <f t="shared" si="3"/>
        <v>Leve</v>
      </c>
      <c r="AC25" s="183">
        <f>IFERROR(IF(AND(R24="Impacto",R25="Impacto"),(AC16-(+AC16*U25)),IF(R25="Impacto",($N$24-(+$N$24*U25)),IF(R25="Probabilidad",AC16,""))),"")</f>
        <v>0.2</v>
      </c>
      <c r="AD25" s="186" t="str">
        <f t="shared" ref="AD25:AD26" si="10">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Bajo</v>
      </c>
      <c r="AE25" s="182" t="s">
        <v>117</v>
      </c>
      <c r="AF25" s="211" t="s">
        <v>279</v>
      </c>
      <c r="AG25" s="153" t="s">
        <v>278</v>
      </c>
      <c r="AH25" s="149">
        <v>44407</v>
      </c>
      <c r="AI25" s="212" t="s">
        <v>299</v>
      </c>
      <c r="AJ25" s="213" t="s">
        <v>303</v>
      </c>
      <c r="AK25" s="553" t="s">
        <v>301</v>
      </c>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row>
    <row r="26" spans="2:69" ht="151.5" hidden="1" customHeight="1" x14ac:dyDescent="0.3">
      <c r="B26" s="342"/>
      <c r="C26" s="335"/>
      <c r="D26" s="335"/>
      <c r="E26" s="335"/>
      <c r="F26" s="335"/>
      <c r="G26" s="335"/>
      <c r="H26" s="343"/>
      <c r="I26" s="340"/>
      <c r="J26" s="339"/>
      <c r="K26" s="344"/>
      <c r="L26" s="339">
        <f>IF(NOT(ISERROR(MATCH(K26,_xlfn.ANCHORARRAY(F37),0))),J39&amp;"Por favor no seleccionar los criterios de impacto",K26)</f>
        <v>0</v>
      </c>
      <c r="M26" s="340"/>
      <c r="N26" s="339"/>
      <c r="O26" s="341"/>
      <c r="P26" s="180">
        <v>3</v>
      </c>
      <c r="Q26" s="188"/>
      <c r="R26" s="181" t="str">
        <f>IF(OR(S26="Preventivo",S26="Detectivo"),"Probabilidad",IF(S26="Correctivo","Impacto",""))</f>
        <v/>
      </c>
      <c r="S26" s="182"/>
      <c r="T26" s="182"/>
      <c r="U26" s="183" t="str">
        <f t="shared" si="8"/>
        <v/>
      </c>
      <c r="V26" s="182"/>
      <c r="W26" s="182"/>
      <c r="X26" s="182"/>
      <c r="Y26" s="184" t="str">
        <f>IFERROR(IF(AND(R25="Probabilidad",R26="Probabilidad"),(AA25-(+AA25*U26)),IF(AND(R25="Impacto",R26="Probabilidad"),(AA24-(+AA24*U26)),IF(R26="Impacto",AA25,""))),"")</f>
        <v/>
      </c>
      <c r="Z26" s="185" t="str">
        <f t="shared" si="1"/>
        <v/>
      </c>
      <c r="AA26" s="183" t="str">
        <f t="shared" si="9"/>
        <v/>
      </c>
      <c r="AB26" s="185" t="str">
        <f t="shared" si="3"/>
        <v/>
      </c>
      <c r="AC26" s="183" t="str">
        <f>IFERROR(IF(AND(R25="Impacto",R26="Impacto"),(AC25-(+AC25*U26)),IF(AND(R25="Probabilidad",R26="Impacto"),(AC24-(+AC24*U26)),IF(R26="Probabilidad",AC25,""))),"")</f>
        <v/>
      </c>
      <c r="AD26" s="186" t="str">
        <f t="shared" si="10"/>
        <v/>
      </c>
      <c r="AE26" s="182"/>
      <c r="AF26" s="211"/>
      <c r="AG26" s="153"/>
      <c r="AH26" s="149"/>
      <c r="AI26" s="149">
        <v>44469</v>
      </c>
      <c r="AJ26" s="213"/>
      <c r="AK26" s="210"/>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row>
    <row r="27" spans="2:69" ht="151.5" hidden="1" customHeight="1" x14ac:dyDescent="0.3">
      <c r="B27" s="342"/>
      <c r="C27" s="335"/>
      <c r="D27" s="335"/>
      <c r="E27" s="335"/>
      <c r="F27" s="335"/>
      <c r="G27" s="335"/>
      <c r="H27" s="343"/>
      <c r="I27" s="340"/>
      <c r="J27" s="339"/>
      <c r="K27" s="344"/>
      <c r="L27" s="339">
        <f>IF(NOT(ISERROR(MATCH(K27,_xlfn.ANCHORARRAY(F38),0))),J40&amp;"Por favor no seleccionar los criterios de impacto",K27)</f>
        <v>0</v>
      </c>
      <c r="M27" s="340"/>
      <c r="N27" s="339"/>
      <c r="O27" s="341"/>
      <c r="P27" s="180">
        <v>4</v>
      </c>
      <c r="Q27" s="150"/>
      <c r="R27" s="181" t="str">
        <f t="shared" ref="R27:R29" si="11">IF(OR(S27="Preventivo",S27="Detectivo"),"Probabilidad",IF(S27="Correctivo","Impacto",""))</f>
        <v/>
      </c>
      <c r="S27" s="182"/>
      <c r="T27" s="182"/>
      <c r="U27" s="183" t="str">
        <f t="shared" si="8"/>
        <v/>
      </c>
      <c r="V27" s="182"/>
      <c r="W27" s="182"/>
      <c r="X27" s="182"/>
      <c r="Y27" s="184" t="str">
        <f t="shared" ref="Y27:Y29" si="12">IFERROR(IF(AND(R26="Probabilidad",R27="Probabilidad"),(AA26-(+AA26*U27)),IF(AND(R26="Impacto",R27="Probabilidad"),(AA25-(+AA25*U27)),IF(R27="Impacto",AA26,""))),"")</f>
        <v/>
      </c>
      <c r="Z27" s="185" t="str">
        <f t="shared" si="1"/>
        <v/>
      </c>
      <c r="AA27" s="183" t="str">
        <f t="shared" si="9"/>
        <v/>
      </c>
      <c r="AB27" s="185" t="str">
        <f t="shared" si="3"/>
        <v/>
      </c>
      <c r="AC27" s="183" t="str">
        <f t="shared" ref="AC27:AC29" si="13">IFERROR(IF(AND(R26="Impacto",R27="Impacto"),(AC26-(+AC26*U27)),IF(AND(R26="Probabilidad",R27="Impacto"),(AC25-(+AC25*U27)),IF(R27="Probabilidad",AC26,""))),"")</f>
        <v/>
      </c>
      <c r="AD27" s="186" t="str">
        <f>IFERROR(IF(OR(AND(Z27="Muy Baja",AB27="Leve"),AND(Z27="Muy Baja",AB27="Menor"),AND(Z27="Baja",AB27="Leve")),"Bajo",IF(OR(AND(Z27="Muy baja",AB27="Moderado"),AND(Z27="Baja",AB27="Menor"),AND(Z27="Baja",AB27="Moderado"),AND(Z27="Media",AB27="Leve"),AND(Z27="Media",AB27="Menor"),AND(Z27="Media",AB27="Moderado"),AND(Z27="Alta",AB27="Leve"),AND(Z27="Alta",AB27="Menor")),"Moderado",IF(OR(AND(Z27="Muy Baja",AB27="Mayor"),AND(Z27="Baja",AB27="Mayor"),AND(Z27="Media",AB27="Mayor"),AND(Z27="Alta",AB27="Moderado"),AND(Z27="Alta",AB27="Mayor"),AND(Z27="Muy Alta",AB27="Leve"),AND(Z27="Muy Alta",AB27="Menor"),AND(Z27="Muy Alta",AB27="Moderado"),AND(Z27="Muy Alta",AB27="Mayor")),"Alto",IF(OR(AND(Z27="Muy Baja",AB27="Catastrófico"),AND(Z27="Baja",AB27="Catastrófico"),AND(Z27="Media",AB27="Catastrófico"),AND(Z27="Alta",AB27="Catastrófico"),AND(Z27="Muy Alta",AB27="Catastrófico")),"Extremo","")))),"")</f>
        <v/>
      </c>
      <c r="AE27" s="182"/>
      <c r="AF27" s="211"/>
      <c r="AG27" s="153"/>
      <c r="AH27" s="149"/>
      <c r="AI27" s="149">
        <v>44469</v>
      </c>
      <c r="AJ27" s="213"/>
      <c r="AK27" s="210"/>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row>
    <row r="28" spans="2:69" ht="151.5" hidden="1" customHeight="1" x14ac:dyDescent="0.3">
      <c r="B28" s="342"/>
      <c r="C28" s="335"/>
      <c r="D28" s="335"/>
      <c r="E28" s="335"/>
      <c r="F28" s="335"/>
      <c r="G28" s="335"/>
      <c r="H28" s="343"/>
      <c r="I28" s="340"/>
      <c r="J28" s="339"/>
      <c r="K28" s="344"/>
      <c r="L28" s="339">
        <f>IF(NOT(ISERROR(MATCH(K28,_xlfn.ANCHORARRAY(F39),0))),J41&amp;"Por favor no seleccionar los criterios de impacto",K28)</f>
        <v>0</v>
      </c>
      <c r="M28" s="340"/>
      <c r="N28" s="339"/>
      <c r="O28" s="341"/>
      <c r="P28" s="180">
        <v>5</v>
      </c>
      <c r="Q28" s="150"/>
      <c r="R28" s="181" t="str">
        <f t="shared" si="11"/>
        <v/>
      </c>
      <c r="S28" s="182"/>
      <c r="T28" s="182"/>
      <c r="U28" s="183" t="str">
        <f t="shared" si="8"/>
        <v/>
      </c>
      <c r="V28" s="182"/>
      <c r="W28" s="182"/>
      <c r="X28" s="182"/>
      <c r="Y28" s="184" t="str">
        <f t="shared" si="12"/>
        <v/>
      </c>
      <c r="Z28" s="185" t="str">
        <f t="shared" si="1"/>
        <v/>
      </c>
      <c r="AA28" s="183" t="str">
        <f t="shared" si="9"/>
        <v/>
      </c>
      <c r="AB28" s="185" t="str">
        <f t="shared" si="3"/>
        <v/>
      </c>
      <c r="AC28" s="183" t="str">
        <f t="shared" si="13"/>
        <v/>
      </c>
      <c r="AD28" s="186" t="str">
        <f t="shared" ref="AD28:AD29" si="14">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182"/>
      <c r="AF28" s="211"/>
      <c r="AG28" s="153"/>
      <c r="AH28" s="149"/>
      <c r="AI28" s="149">
        <v>44469</v>
      </c>
      <c r="AJ28" s="213"/>
      <c r="AK28" s="210"/>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row>
    <row r="29" spans="2:69" ht="151.5" hidden="1" customHeight="1" x14ac:dyDescent="0.3">
      <c r="B29" s="342"/>
      <c r="C29" s="335"/>
      <c r="D29" s="335"/>
      <c r="E29" s="335"/>
      <c r="F29" s="335"/>
      <c r="G29" s="335"/>
      <c r="H29" s="343"/>
      <c r="I29" s="340"/>
      <c r="J29" s="339"/>
      <c r="K29" s="344"/>
      <c r="L29" s="339">
        <f>IF(NOT(ISERROR(MATCH(K29,_xlfn.ANCHORARRAY(F40),0))),J42&amp;"Por favor no seleccionar los criterios de impacto",K29)</f>
        <v>0</v>
      </c>
      <c r="M29" s="340"/>
      <c r="N29" s="339"/>
      <c r="O29" s="341"/>
      <c r="P29" s="180">
        <v>6</v>
      </c>
      <c r="Q29" s="150"/>
      <c r="R29" s="181" t="str">
        <f t="shared" si="11"/>
        <v/>
      </c>
      <c r="S29" s="182"/>
      <c r="T29" s="182"/>
      <c r="U29" s="183" t="str">
        <f t="shared" si="8"/>
        <v/>
      </c>
      <c r="V29" s="182"/>
      <c r="W29" s="182"/>
      <c r="X29" s="182"/>
      <c r="Y29" s="184" t="str">
        <f t="shared" si="12"/>
        <v/>
      </c>
      <c r="Z29" s="185" t="str">
        <f t="shared" si="1"/>
        <v/>
      </c>
      <c r="AA29" s="183" t="str">
        <f t="shared" si="9"/>
        <v/>
      </c>
      <c r="AB29" s="185" t="str">
        <f t="shared" si="3"/>
        <v/>
      </c>
      <c r="AC29" s="183" t="str">
        <f t="shared" si="13"/>
        <v/>
      </c>
      <c r="AD29" s="186" t="str">
        <f t="shared" si="14"/>
        <v/>
      </c>
      <c r="AE29" s="182"/>
      <c r="AF29" s="211"/>
      <c r="AG29" s="153"/>
      <c r="AH29" s="149"/>
      <c r="AI29" s="149">
        <v>44469</v>
      </c>
      <c r="AJ29" s="213"/>
      <c r="AK29" s="210"/>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row>
    <row r="30" spans="2:69" ht="195.75" customHeight="1" thickBot="1" x14ac:dyDescent="0.35">
      <c r="B30" s="342">
        <v>3</v>
      </c>
      <c r="C30" s="335"/>
      <c r="D30" s="335" t="s">
        <v>280</v>
      </c>
      <c r="E30" s="335" t="s">
        <v>281</v>
      </c>
      <c r="F30" s="335" t="s">
        <v>282</v>
      </c>
      <c r="G30" s="335" t="s">
        <v>188</v>
      </c>
      <c r="H30" s="343">
        <v>700</v>
      </c>
      <c r="I30" s="340" t="str">
        <f>IF(H30&lt;=0,"",IF(H30&lt;=2,"Muy Baja",IF(H30&lt;=24,"Baja",IF(H30&lt;=500,"Media",IF(H30&lt;=5000,"Alta","Muy Alta")))))</f>
        <v>Alta</v>
      </c>
      <c r="J30" s="339">
        <f>IF(I30="","",IF(I30="Muy Baja",0.2,IF(I30="Baja",0.4,IF(I30="Media",0.6,IF(I30="Alta",0.8,IF(I30="Muy Alta",1,))))))</f>
        <v>0.8</v>
      </c>
      <c r="K30" s="344" t="s">
        <v>131</v>
      </c>
      <c r="L30" s="339" t="str">
        <f>IF(NOT(ISERROR(MATCH(K30,'Tabla Impacto'!$B$222:$B$224,0))),'Tabla Impacto'!$F$224&amp;"Por favor no seleccionar los criterios de impacto(Afectación Económica o presupuestal y Pérdida Reputacional)",K30)</f>
        <v xml:space="preserve">     Entre 100 y 500 SMLMV </v>
      </c>
      <c r="M30" s="340" t="str">
        <f>IF(OR(L30='Tabla Impacto'!$C$12,L30='Tabla Impacto'!$D$12),"Leve",IF(OR(L30='Tabla Impacto'!$C$13,L30='Tabla Impacto'!$D$13),"Menor",IF(OR(L30='Tabla Impacto'!$C$14,L30='Tabla Impacto'!$D$14),"Moderado",IF(OR(L30='Tabla Impacto'!$C$15,L30='Tabla Impacto'!$D$15),"Mayor",IF(OR(L30='Tabla Impacto'!$C$16,L30='Tabla Impacto'!$D$16),"Catastrófico","")))))</f>
        <v>Mayor</v>
      </c>
      <c r="N30" s="339">
        <f>IF(M30="","",IF(M30="Leve",0.2,IF(M30="Menor",0.4,IF(M30="Moderado",0.6,IF(M30="Mayor",0.8,IF(M30="Catastrófico",1,))))))</f>
        <v>0.8</v>
      </c>
      <c r="O30" s="341" t="str">
        <f>IF(OR(AND(I30="Muy Baja",M30="Leve"),AND(I30="Muy Baja",M30="Menor"),AND(I30="Baja",M30="Leve")),"Bajo",IF(OR(AND(I30="Muy baja",M30="Moderado"),AND(I30="Baja",M30="Menor"),AND(I30="Baja",M30="Moderado"),AND(I30="Media",M30="Leve"),AND(I30="Media",M30="Menor"),AND(I30="Media",M30="Moderado"),AND(I30="Alta",M30="Leve"),AND(I30="Alta",M30="Menor")),"Moderado",IF(OR(AND(I30="Muy Baja",M30="Mayor"),AND(I30="Baja",M30="Mayor"),AND(I30="Media",M30="Mayor"),AND(I30="Alta",M30="Moderado"),AND(I30="Alta",M30="Mayor"),AND(I30="Muy Alta",M30="Leve"),AND(I30="Muy Alta",M30="Menor"),AND(I30="Muy Alta",M30="Moderado"),AND(I30="Muy Alta",M30="Mayor")),"Alto",IF(OR(AND(I30="Muy Baja",M30="Catastrófico"),AND(I30="Baja",M30="Catastrófico"),AND(I30="Media",M30="Catastrófico"),AND(I30="Alta",M30="Catastrófico"),AND(I30="Muy Alta",M30="Catastrófico")),"Extremo",""))))</f>
        <v>Alto</v>
      </c>
      <c r="P30" s="180">
        <v>1</v>
      </c>
      <c r="Q30" s="150" t="s">
        <v>283</v>
      </c>
      <c r="R30" s="181" t="s">
        <v>4</v>
      </c>
      <c r="S30" s="182" t="s">
        <v>14</v>
      </c>
      <c r="T30" s="182" t="s">
        <v>9</v>
      </c>
      <c r="U30" s="183" t="str">
        <f>IF(AND(S30="Preventivo",T30="Automático"),"50%",IF(AND(S30="Preventivo",T30="Manual"),"40%",IF(AND(S30="Detectivo",T30="Automático"),"40%",IF(AND(S30="Detectivo",T30="Manual"),"30%",IF(AND(S30="Correctivo",T30="Automático"),"35%",IF(AND(S30="Correctivo",T30="Manual"),"25%",""))))))</f>
        <v>40%</v>
      </c>
      <c r="V30" s="182" t="s">
        <v>20</v>
      </c>
      <c r="W30" s="182" t="s">
        <v>22</v>
      </c>
      <c r="X30" s="182" t="s">
        <v>111</v>
      </c>
      <c r="Y30" s="184">
        <f>IFERROR(IF(R30="Probabilidad",(J30-(+J30*U30)),IF(R30="Impacto",J30,"")),"")</f>
        <v>0.48</v>
      </c>
      <c r="Z30" s="185" t="str">
        <f>IFERROR(IF(Y30="","",IF(Y30&lt;=0.2,"Muy Baja",IF(Y30&lt;=0.4,"Baja",IF(Y30&lt;=0.6,"Media",IF(Y30&lt;=0.8,"Alta","Muy Alta"))))),"")</f>
        <v>Media</v>
      </c>
      <c r="AA30" s="183">
        <f>+Y30</f>
        <v>0.48</v>
      </c>
      <c r="AB30" s="185" t="str">
        <f>IFERROR(IF(AC30="","",IF(AC30&lt;=0.2,"Leve",IF(AC30&lt;=0.4,"Menor",IF(AC30&lt;=0.6,"Moderado",IF(AC30&lt;=0.8,"Mayor","Catastrófico"))))),"")</f>
        <v>Mayor</v>
      </c>
      <c r="AC30" s="183">
        <f>IFERROR(IF(R30="Impacto",(N30-(+N30*U30)),IF(R30="Probabilidad",N30,"")),"")</f>
        <v>0.8</v>
      </c>
      <c r="AD30" s="186" t="str">
        <f>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Alto</v>
      </c>
      <c r="AE30" s="182" t="s">
        <v>117</v>
      </c>
      <c r="AF30" s="211" t="s">
        <v>284</v>
      </c>
      <c r="AG30" s="154" t="s">
        <v>272</v>
      </c>
      <c r="AH30" s="149">
        <v>44407</v>
      </c>
      <c r="AI30" s="212" t="s">
        <v>299</v>
      </c>
      <c r="AJ30" s="213" t="s">
        <v>304</v>
      </c>
      <c r="AK30" s="553" t="s">
        <v>301</v>
      </c>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row>
    <row r="31" spans="2:69" ht="109.5" hidden="1" customHeight="1" x14ac:dyDescent="0.3">
      <c r="B31" s="342"/>
      <c r="C31" s="335"/>
      <c r="D31" s="335"/>
      <c r="E31" s="335"/>
      <c r="F31" s="335"/>
      <c r="G31" s="335"/>
      <c r="H31" s="343"/>
      <c r="I31" s="340"/>
      <c r="J31" s="339"/>
      <c r="K31" s="344"/>
      <c r="L31" s="339">
        <f t="shared" ref="L31:L35" si="15">IF(NOT(ISERROR(MATCH(K31,_xlfn.ANCHORARRAY(F42),0))),J44&amp;"Por favor no seleccionar los criterios de impacto",K31)</f>
        <v>0</v>
      </c>
      <c r="M31" s="340"/>
      <c r="N31" s="339"/>
      <c r="O31" s="341"/>
      <c r="P31" s="180"/>
      <c r="Q31" s="150"/>
      <c r="R31" s="181"/>
      <c r="S31" s="182"/>
      <c r="T31" s="182"/>
      <c r="U31" s="183"/>
      <c r="V31" s="182"/>
      <c r="W31" s="182"/>
      <c r="X31" s="182"/>
      <c r="Y31" s="189"/>
      <c r="Z31" s="185"/>
      <c r="AA31" s="183">
        <f t="shared" ref="AA31:AA35" si="16">+Y31</f>
        <v>0</v>
      </c>
      <c r="AB31" s="185" t="str">
        <f t="shared" si="3"/>
        <v/>
      </c>
      <c r="AC31" s="183" t="str">
        <f>IFERROR(IF(AND(R30="Impacto",R31="Impacto"),(AC24-(+AC24*U31)),IF(R31="Impacto",($N$30-(+$N$30*U31)),IF(R31="Probabilidad",AC24,""))),"")</f>
        <v/>
      </c>
      <c r="AD31" s="186" t="str">
        <f t="shared" ref="AD31:AD32" si="17">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82"/>
      <c r="AF31" s="152"/>
      <c r="AG31" s="153"/>
      <c r="AH31" s="151"/>
      <c r="AI31" s="151"/>
      <c r="AJ31" s="152"/>
      <c r="AK31" s="187"/>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row>
    <row r="32" spans="2:69" ht="90.75" hidden="1" customHeight="1" x14ac:dyDescent="0.3">
      <c r="B32" s="342"/>
      <c r="C32" s="335"/>
      <c r="D32" s="335"/>
      <c r="E32" s="335"/>
      <c r="F32" s="335"/>
      <c r="G32" s="335"/>
      <c r="H32" s="343"/>
      <c r="I32" s="340"/>
      <c r="J32" s="339"/>
      <c r="K32" s="344"/>
      <c r="L32" s="339">
        <f t="shared" si="15"/>
        <v>0</v>
      </c>
      <c r="M32" s="340"/>
      <c r="N32" s="339"/>
      <c r="O32" s="341"/>
      <c r="P32" s="180"/>
      <c r="Q32" s="188"/>
      <c r="R32" s="181"/>
      <c r="S32" s="182"/>
      <c r="T32" s="182"/>
      <c r="U32" s="183"/>
      <c r="V32" s="182"/>
      <c r="W32" s="182"/>
      <c r="X32" s="182"/>
      <c r="Y32" s="184"/>
      <c r="Z32" s="185"/>
      <c r="AA32" s="183">
        <f t="shared" si="16"/>
        <v>0</v>
      </c>
      <c r="AB32" s="185" t="str">
        <f t="shared" si="3"/>
        <v/>
      </c>
      <c r="AC32" s="183" t="str">
        <f>IFERROR(IF(AND(R31="Impacto",R32="Impacto"),(AC31-(+AC31*U32)),IF(AND(R31="Probabilidad",R32="Impacto"),(AC30-(+AC30*U32)),IF(R32="Probabilidad",AC31,""))),"")</f>
        <v/>
      </c>
      <c r="AD32" s="186" t="str">
        <f t="shared" si="17"/>
        <v/>
      </c>
      <c r="AE32" s="182"/>
      <c r="AF32" s="152"/>
      <c r="AG32" s="153"/>
      <c r="AH32" s="151"/>
      <c r="AI32" s="151"/>
      <c r="AJ32" s="152"/>
      <c r="AK32" s="187"/>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row>
    <row r="33" spans="2:69" ht="151.5" hidden="1" customHeight="1" x14ac:dyDescent="0.3">
      <c r="B33" s="342"/>
      <c r="C33" s="335"/>
      <c r="D33" s="335"/>
      <c r="E33" s="335"/>
      <c r="F33" s="335"/>
      <c r="G33" s="335"/>
      <c r="H33" s="343"/>
      <c r="I33" s="340"/>
      <c r="J33" s="339"/>
      <c r="K33" s="344"/>
      <c r="L33" s="339">
        <f t="shared" si="15"/>
        <v>0</v>
      </c>
      <c r="M33" s="340"/>
      <c r="N33" s="339"/>
      <c r="O33" s="341"/>
      <c r="P33" s="180">
        <v>4</v>
      </c>
      <c r="Q33" s="150"/>
      <c r="R33" s="181" t="str">
        <f t="shared" ref="R33:R35" si="18">IF(OR(S33="Preventivo",S33="Detectivo"),"Probabilidad",IF(S33="Correctivo","Impacto",""))</f>
        <v/>
      </c>
      <c r="S33" s="182"/>
      <c r="T33" s="182"/>
      <c r="U33" s="183" t="str">
        <f t="shared" ref="U33:U35" si="19">IF(AND(S33="Preventivo",T33="Automático"),"50%",IF(AND(S33="Preventivo",T33="Manual"),"40%",IF(AND(S33="Detectivo",T33="Automático"),"40%",IF(AND(S33="Detectivo",T33="Manual"),"30%",IF(AND(S33="Correctivo",T33="Automático"),"35%",IF(AND(S33="Correctivo",T33="Manual"),"25%",""))))))</f>
        <v/>
      </c>
      <c r="V33" s="182"/>
      <c r="W33" s="182"/>
      <c r="X33" s="182"/>
      <c r="Y33" s="184" t="str">
        <f t="shared" ref="Y33:Y35" si="20">IFERROR(IF(AND(R32="Probabilidad",R33="Probabilidad"),(AA32-(+AA32*U33)),IF(AND(R32="Impacto",R33="Probabilidad"),(AA31-(+AA31*U33)),IF(R33="Impacto",AA32,""))),"")</f>
        <v/>
      </c>
      <c r="Z33" s="185" t="str">
        <f t="shared" si="1"/>
        <v/>
      </c>
      <c r="AA33" s="183" t="str">
        <f t="shared" si="16"/>
        <v/>
      </c>
      <c r="AB33" s="185" t="str">
        <f t="shared" si="3"/>
        <v/>
      </c>
      <c r="AC33" s="183" t="str">
        <f t="shared" ref="AC33:AC35" si="21">IFERROR(IF(AND(R32="Impacto",R33="Impacto"),(AC32-(+AC32*U33)),IF(AND(R32="Probabilidad",R33="Impacto"),(AC31-(+AC31*U33)),IF(R33="Probabilidad",AC32,""))),"")</f>
        <v/>
      </c>
      <c r="AD33" s="186" t="str">
        <f>IFERROR(IF(OR(AND(Z33="Muy Baja",AB33="Leve"),AND(Z33="Muy Baja",AB33="Menor"),AND(Z33="Baja",AB33="Leve")),"Bajo",IF(OR(AND(Z33="Muy baja",AB33="Moderado"),AND(Z33="Baja",AB33="Menor"),AND(Z33="Baja",AB33="Moderado"),AND(Z33="Media",AB33="Leve"),AND(Z33="Media",AB33="Menor"),AND(Z33="Media",AB33="Moderado"),AND(Z33="Alta",AB33="Leve"),AND(Z33="Alta",AB33="Menor")),"Moderado",IF(OR(AND(Z33="Muy Baja",AB33="Mayor"),AND(Z33="Baja",AB33="Mayor"),AND(Z33="Media",AB33="Mayor"),AND(Z33="Alta",AB33="Moderado"),AND(Z33="Alta",AB33="Mayor"),AND(Z33="Muy Alta",AB33="Leve"),AND(Z33="Muy Alta",AB33="Menor"),AND(Z33="Muy Alta",AB33="Moderado"),AND(Z33="Muy Alta",AB33="Mayor")),"Alto",IF(OR(AND(Z33="Muy Baja",AB33="Catastrófico"),AND(Z33="Baja",AB33="Catastrófico"),AND(Z33="Media",AB33="Catastrófico"),AND(Z33="Alta",AB33="Catastrófico"),AND(Z33="Muy Alta",AB33="Catastrófico")),"Extremo","")))),"")</f>
        <v/>
      </c>
      <c r="AE33" s="182"/>
      <c r="AF33" s="152"/>
      <c r="AG33" s="153"/>
      <c r="AH33" s="151"/>
      <c r="AI33" s="151"/>
      <c r="AJ33" s="152"/>
      <c r="AK33" s="187"/>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row>
    <row r="34" spans="2:69" ht="151.5" hidden="1" customHeight="1" x14ac:dyDescent="0.3">
      <c r="B34" s="342"/>
      <c r="C34" s="335"/>
      <c r="D34" s="335"/>
      <c r="E34" s="335"/>
      <c r="F34" s="335"/>
      <c r="G34" s="335"/>
      <c r="H34" s="343"/>
      <c r="I34" s="340"/>
      <c r="J34" s="339"/>
      <c r="K34" s="344"/>
      <c r="L34" s="339">
        <f t="shared" si="15"/>
        <v>0</v>
      </c>
      <c r="M34" s="340"/>
      <c r="N34" s="339"/>
      <c r="O34" s="341"/>
      <c r="P34" s="180">
        <v>5</v>
      </c>
      <c r="Q34" s="150"/>
      <c r="R34" s="181" t="str">
        <f t="shared" si="18"/>
        <v/>
      </c>
      <c r="S34" s="182"/>
      <c r="T34" s="182"/>
      <c r="U34" s="183" t="str">
        <f t="shared" si="19"/>
        <v/>
      </c>
      <c r="V34" s="182"/>
      <c r="W34" s="182"/>
      <c r="X34" s="182"/>
      <c r="Y34" s="184" t="str">
        <f t="shared" si="20"/>
        <v/>
      </c>
      <c r="Z34" s="185" t="str">
        <f t="shared" si="1"/>
        <v/>
      </c>
      <c r="AA34" s="183" t="str">
        <f t="shared" si="16"/>
        <v/>
      </c>
      <c r="AB34" s="185" t="str">
        <f t="shared" si="3"/>
        <v/>
      </c>
      <c r="AC34" s="183" t="str">
        <f t="shared" si="21"/>
        <v/>
      </c>
      <c r="AD34" s="186" t="str">
        <f t="shared" ref="AD34:AD35" si="22">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182"/>
      <c r="AF34" s="152"/>
      <c r="AG34" s="153"/>
      <c r="AH34" s="151"/>
      <c r="AI34" s="151"/>
      <c r="AJ34" s="152"/>
      <c r="AK34" s="187"/>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row>
    <row r="35" spans="2:69" ht="151.5" hidden="1" customHeight="1" thickBot="1" x14ac:dyDescent="0.35">
      <c r="B35" s="342"/>
      <c r="C35" s="335"/>
      <c r="D35" s="335"/>
      <c r="E35" s="335"/>
      <c r="F35" s="335"/>
      <c r="G35" s="335"/>
      <c r="H35" s="343"/>
      <c r="I35" s="340"/>
      <c r="J35" s="339"/>
      <c r="K35" s="344"/>
      <c r="L35" s="339">
        <f t="shared" si="15"/>
        <v>0</v>
      </c>
      <c r="M35" s="340"/>
      <c r="N35" s="339"/>
      <c r="O35" s="341"/>
      <c r="P35" s="180">
        <v>6</v>
      </c>
      <c r="Q35" s="150"/>
      <c r="R35" s="181" t="str">
        <f t="shared" si="18"/>
        <v/>
      </c>
      <c r="S35" s="182"/>
      <c r="T35" s="182"/>
      <c r="U35" s="183" t="str">
        <f t="shared" si="19"/>
        <v/>
      </c>
      <c r="V35" s="182"/>
      <c r="W35" s="182"/>
      <c r="X35" s="182"/>
      <c r="Y35" s="184" t="str">
        <f t="shared" si="20"/>
        <v/>
      </c>
      <c r="Z35" s="185" t="str">
        <f t="shared" si="1"/>
        <v/>
      </c>
      <c r="AA35" s="183" t="str">
        <f t="shared" si="16"/>
        <v/>
      </c>
      <c r="AB35" s="185" t="str">
        <f t="shared" si="3"/>
        <v/>
      </c>
      <c r="AC35" s="183" t="str">
        <f t="shared" si="21"/>
        <v/>
      </c>
      <c r="AD35" s="186" t="str">
        <f t="shared" si="22"/>
        <v/>
      </c>
      <c r="AE35" s="182"/>
      <c r="AF35" s="152"/>
      <c r="AG35" s="153"/>
      <c r="AH35" s="151"/>
      <c r="AI35" s="151"/>
      <c r="AJ35" s="152"/>
      <c r="AK35" s="187"/>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row>
    <row r="36" spans="2:69" ht="159.75" hidden="1" customHeight="1" x14ac:dyDescent="0.3">
      <c r="B36" s="342">
        <v>4</v>
      </c>
      <c r="C36" s="335"/>
      <c r="D36" s="335"/>
      <c r="E36" s="335"/>
      <c r="F36" s="335"/>
      <c r="G36" s="335"/>
      <c r="H36" s="343"/>
      <c r="I36" s="340"/>
      <c r="J36" s="339"/>
      <c r="K36" s="344"/>
      <c r="L36" s="339"/>
      <c r="M36" s="340"/>
      <c r="N36" s="339"/>
      <c r="O36" s="341"/>
      <c r="P36" s="180"/>
      <c r="Q36" s="150"/>
      <c r="R36" s="181"/>
      <c r="S36" s="182"/>
      <c r="T36" s="182"/>
      <c r="U36" s="183"/>
      <c r="V36" s="182"/>
      <c r="W36" s="182"/>
      <c r="X36" s="182"/>
      <c r="Y36" s="184"/>
      <c r="Z36" s="185"/>
      <c r="AA36" s="183"/>
      <c r="AB36" s="185"/>
      <c r="AC36" s="183"/>
      <c r="AD36" s="186"/>
      <c r="AE36" s="182"/>
      <c r="AF36" s="152"/>
      <c r="AG36" s="153"/>
      <c r="AH36" s="151"/>
      <c r="AI36" s="151"/>
      <c r="AJ36" s="152"/>
      <c r="AK36" s="187"/>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row>
    <row r="37" spans="2:69" ht="151.5" hidden="1" customHeight="1" x14ac:dyDescent="0.3">
      <c r="B37" s="342"/>
      <c r="C37" s="335"/>
      <c r="D37" s="335"/>
      <c r="E37" s="335"/>
      <c r="F37" s="335"/>
      <c r="G37" s="335"/>
      <c r="H37" s="343"/>
      <c r="I37" s="340"/>
      <c r="J37" s="339"/>
      <c r="K37" s="344"/>
      <c r="L37" s="339"/>
      <c r="M37" s="340"/>
      <c r="N37" s="339"/>
      <c r="O37" s="341"/>
      <c r="P37" s="180"/>
      <c r="Q37" s="150"/>
      <c r="R37" s="181"/>
      <c r="S37" s="182"/>
      <c r="T37" s="182"/>
      <c r="U37" s="183"/>
      <c r="V37" s="182"/>
      <c r="W37" s="182"/>
      <c r="X37" s="182"/>
      <c r="Y37" s="184"/>
      <c r="Z37" s="185"/>
      <c r="AA37" s="183"/>
      <c r="AB37" s="185"/>
      <c r="AC37" s="183"/>
      <c r="AD37" s="186"/>
      <c r="AE37" s="182"/>
      <c r="AF37" s="152"/>
      <c r="AG37" s="152"/>
      <c r="AH37" s="151"/>
      <c r="AI37" s="151"/>
      <c r="AJ37" s="152"/>
      <c r="AK37" s="187"/>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row>
    <row r="38" spans="2:69" ht="151.5" hidden="1" customHeight="1" x14ac:dyDescent="0.3">
      <c r="B38" s="342"/>
      <c r="C38" s="335"/>
      <c r="D38" s="335"/>
      <c r="E38" s="335"/>
      <c r="F38" s="335"/>
      <c r="G38" s="335"/>
      <c r="H38" s="343"/>
      <c r="I38" s="340"/>
      <c r="J38" s="339"/>
      <c r="K38" s="344"/>
      <c r="L38" s="339"/>
      <c r="M38" s="340"/>
      <c r="N38" s="339"/>
      <c r="O38" s="341"/>
      <c r="P38" s="180"/>
      <c r="Q38" s="188"/>
      <c r="R38" s="181"/>
      <c r="S38" s="182"/>
      <c r="T38" s="182"/>
      <c r="U38" s="183"/>
      <c r="V38" s="182"/>
      <c r="W38" s="182"/>
      <c r="X38" s="182"/>
      <c r="Y38" s="184"/>
      <c r="Z38" s="185"/>
      <c r="AA38" s="183"/>
      <c r="AB38" s="185"/>
      <c r="AC38" s="183"/>
      <c r="AD38" s="186"/>
      <c r="AE38" s="182"/>
      <c r="AF38" s="152"/>
      <c r="AG38" s="152"/>
      <c r="AH38" s="151"/>
      <c r="AI38" s="151"/>
      <c r="AJ38" s="152"/>
      <c r="AK38" s="187"/>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row>
    <row r="39" spans="2:69" ht="151.5" hidden="1" customHeight="1" x14ac:dyDescent="0.3">
      <c r="B39" s="342"/>
      <c r="C39" s="335"/>
      <c r="D39" s="335"/>
      <c r="E39" s="335"/>
      <c r="F39" s="335"/>
      <c r="G39" s="335"/>
      <c r="H39" s="343"/>
      <c r="I39" s="340"/>
      <c r="J39" s="339"/>
      <c r="K39" s="344"/>
      <c r="L39" s="339"/>
      <c r="M39" s="340"/>
      <c r="N39" s="339"/>
      <c r="O39" s="341"/>
      <c r="P39" s="180"/>
      <c r="Q39" s="150"/>
      <c r="R39" s="181"/>
      <c r="S39" s="182"/>
      <c r="T39" s="182"/>
      <c r="U39" s="183"/>
      <c r="V39" s="182"/>
      <c r="W39" s="182"/>
      <c r="X39" s="182"/>
      <c r="Y39" s="184"/>
      <c r="Z39" s="185"/>
      <c r="AA39" s="183"/>
      <c r="AB39" s="185"/>
      <c r="AC39" s="183"/>
      <c r="AD39" s="186"/>
      <c r="AE39" s="182"/>
      <c r="AF39" s="152"/>
      <c r="AG39" s="152"/>
      <c r="AH39" s="151"/>
      <c r="AI39" s="151"/>
      <c r="AJ39" s="152"/>
      <c r="AK39" s="187"/>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row>
    <row r="40" spans="2:69" ht="151.5" hidden="1" customHeight="1" x14ac:dyDescent="0.3">
      <c r="B40" s="342"/>
      <c r="C40" s="335"/>
      <c r="D40" s="335"/>
      <c r="E40" s="335"/>
      <c r="F40" s="335"/>
      <c r="G40" s="335"/>
      <c r="H40" s="343"/>
      <c r="I40" s="340"/>
      <c r="J40" s="339"/>
      <c r="K40" s="344"/>
      <c r="L40" s="339"/>
      <c r="M40" s="340"/>
      <c r="N40" s="339"/>
      <c r="O40" s="341"/>
      <c r="P40" s="180"/>
      <c r="Q40" s="150"/>
      <c r="R40" s="181"/>
      <c r="S40" s="182"/>
      <c r="T40" s="182"/>
      <c r="U40" s="183"/>
      <c r="V40" s="182"/>
      <c r="W40" s="182"/>
      <c r="X40" s="182"/>
      <c r="Y40" s="189"/>
      <c r="Z40" s="185"/>
      <c r="AA40" s="183"/>
      <c r="AB40" s="185"/>
      <c r="AC40" s="183"/>
      <c r="AD40" s="186"/>
      <c r="AE40" s="182"/>
      <c r="AF40" s="152"/>
      <c r="AG40" s="152"/>
      <c r="AH40" s="151"/>
      <c r="AI40" s="151"/>
      <c r="AJ40" s="152"/>
      <c r="AK40" s="187"/>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row>
    <row r="41" spans="2:69" ht="151.5" hidden="1" customHeight="1" x14ac:dyDescent="0.3">
      <c r="B41" s="342"/>
      <c r="C41" s="335"/>
      <c r="D41" s="335"/>
      <c r="E41" s="335"/>
      <c r="F41" s="335"/>
      <c r="G41" s="335"/>
      <c r="H41" s="343"/>
      <c r="I41" s="340"/>
      <c r="J41" s="339"/>
      <c r="K41" s="344"/>
      <c r="L41" s="339"/>
      <c r="M41" s="340"/>
      <c r="N41" s="339"/>
      <c r="O41" s="341"/>
      <c r="P41" s="180"/>
      <c r="Q41" s="150"/>
      <c r="R41" s="181"/>
      <c r="S41" s="182"/>
      <c r="T41" s="182"/>
      <c r="U41" s="183"/>
      <c r="V41" s="182"/>
      <c r="W41" s="182"/>
      <c r="X41" s="182"/>
      <c r="Y41" s="184"/>
      <c r="Z41" s="185"/>
      <c r="AA41" s="183"/>
      <c r="AB41" s="185"/>
      <c r="AC41" s="183"/>
      <c r="AD41" s="186"/>
      <c r="AE41" s="182"/>
      <c r="AF41" s="152"/>
      <c r="AG41" s="152"/>
      <c r="AH41" s="151"/>
      <c r="AI41" s="151"/>
      <c r="AJ41" s="152"/>
      <c r="AK41" s="187"/>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row>
    <row r="42" spans="2:69" ht="151.5" hidden="1" customHeight="1" x14ac:dyDescent="0.3">
      <c r="B42" s="342">
        <v>5</v>
      </c>
      <c r="C42" s="335"/>
      <c r="D42" s="335"/>
      <c r="E42" s="335"/>
      <c r="F42" s="335"/>
      <c r="G42" s="335"/>
      <c r="H42" s="343"/>
      <c r="I42" s="340" t="str">
        <f>IF(H42&lt;=0,"",IF(H42&lt;=2,"Muy Baja",IF(H42&lt;=24,"Baja",IF(H42&lt;=500,"Media",IF(H42&lt;=5000,"Alta","Muy Alta")))))</f>
        <v/>
      </c>
      <c r="J42" s="339" t="str">
        <f>IF(I42="","",IF(I42="Muy Baja",0.2,IF(I42="Baja",0.4,IF(I42="Media",0.6,IF(I42="Alta",0.8,IF(I42="Muy Alta",1,))))))</f>
        <v/>
      </c>
      <c r="K42" s="344"/>
      <c r="L42" s="339">
        <f>IF(NOT(ISERROR(MATCH(K42,'Tabla Impacto'!$B$222:$B$224,0))),'Tabla Impacto'!$F$224&amp;"Por favor no seleccionar los criterios de impacto(Afectación Económica o presupuestal y Pérdida Reputacional)",K42)</f>
        <v>0</v>
      </c>
      <c r="M42" s="340" t="str">
        <f>IF(OR(L42='Tabla Impacto'!$C$12,L42='Tabla Impacto'!$D$12),"Leve",IF(OR(L42='Tabla Impacto'!$C$13,L42='Tabla Impacto'!$D$13),"Menor",IF(OR(L42='Tabla Impacto'!$C$14,L42='Tabla Impacto'!$D$14),"Moderado",IF(OR(L42='Tabla Impacto'!$C$15,L42='Tabla Impacto'!$D$15),"Mayor",IF(OR(L42='Tabla Impacto'!$C$16,L42='Tabla Impacto'!$D$16),"Catastrófico","")))))</f>
        <v/>
      </c>
      <c r="N42" s="339" t="str">
        <f>IF(M42="","",IF(M42="Leve",0.2,IF(M42="Menor",0.4,IF(M42="Moderado",0.6,IF(M42="Mayor",0.8,IF(M42="Catastrófico",1,))))))</f>
        <v/>
      </c>
      <c r="O42" s="341" t="str">
        <f>IF(OR(AND(I42="Muy Baja",M42="Leve"),AND(I42="Muy Baja",M42="Menor"),AND(I42="Baja",M42="Leve")),"Bajo",IF(OR(AND(I42="Muy baja",M42="Moderado"),AND(I42="Baja",M42="Menor"),AND(I42="Baja",M42="Moderado"),AND(I42="Media",M42="Leve"),AND(I42="Media",M42="Menor"),AND(I42="Media",M42="Moderado"),AND(I42="Alta",M42="Leve"),AND(I42="Alta",M42="Menor")),"Moderado",IF(OR(AND(I42="Muy Baja",M42="Mayor"),AND(I42="Baja",M42="Mayor"),AND(I42="Media",M42="Mayor"),AND(I42="Alta",M42="Moderado"),AND(I42="Alta",M42="Mayor"),AND(I42="Muy Alta",M42="Leve"),AND(I42="Muy Alta",M42="Menor"),AND(I42="Muy Alta",M42="Moderado"),AND(I42="Muy Alta",M42="Mayor")),"Alto",IF(OR(AND(I42="Muy Baja",M42="Catastrófico"),AND(I42="Baja",M42="Catastrófico"),AND(I42="Media",M42="Catastrófico"),AND(I42="Alta",M42="Catastrófico"),AND(I42="Muy Alta",M42="Catastrófico")),"Extremo",""))))</f>
        <v/>
      </c>
      <c r="P42" s="180">
        <v>1</v>
      </c>
      <c r="Q42" s="150"/>
      <c r="R42" s="181" t="str">
        <f>IF(OR(S42="Preventivo",S42="Detectivo"),"Probabilidad",IF(S42="Correctivo","Impacto",""))</f>
        <v/>
      </c>
      <c r="S42" s="182"/>
      <c r="T42" s="182"/>
      <c r="U42" s="183" t="str">
        <f>IF(AND(S42="Preventivo",T42="Automático"),"50%",IF(AND(S42="Preventivo",T42="Manual"),"40%",IF(AND(S42="Detectivo",T42="Automático"),"40%",IF(AND(S42="Detectivo",T42="Manual"),"30%",IF(AND(S42="Correctivo",T42="Automático"),"35%",IF(AND(S42="Correctivo",T42="Manual"),"25%",""))))))</f>
        <v/>
      </c>
      <c r="V42" s="182"/>
      <c r="W42" s="182"/>
      <c r="X42" s="182"/>
      <c r="Y42" s="184" t="str">
        <f>IFERROR(IF(R42="Probabilidad",(J42-(+J42*U42)),IF(R42="Impacto",J42,"")),"")</f>
        <v/>
      </c>
      <c r="Z42" s="185" t="str">
        <f>IFERROR(IF(Y42="","",IF(Y42&lt;=0.2,"Muy Baja",IF(Y42&lt;=0.4,"Baja",IF(Y42&lt;=0.6,"Media",IF(Y42&lt;=0.8,"Alta","Muy Alta"))))),"")</f>
        <v/>
      </c>
      <c r="AA42" s="183" t="str">
        <f>+Y42</f>
        <v/>
      </c>
      <c r="AB42" s="185" t="str">
        <f>IFERROR(IF(AC42="","",IF(AC42&lt;=0.2,"Leve",IF(AC42&lt;=0.4,"Menor",IF(AC42&lt;=0.6,"Moderado",IF(AC42&lt;=0.8,"Mayor","Catastrófico"))))),"")</f>
        <v/>
      </c>
      <c r="AC42" s="183" t="str">
        <f>IFERROR(IF(R42="Impacto",(N42-(+N42*U42)),IF(R42="Probabilidad",N42,"")),"")</f>
        <v/>
      </c>
      <c r="AD42" s="186" t="str">
        <f>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
      </c>
      <c r="AE42" s="182"/>
      <c r="AF42" s="152"/>
      <c r="AG42" s="152"/>
      <c r="AH42" s="151"/>
      <c r="AI42" s="151"/>
      <c r="AJ42" s="152"/>
      <c r="AK42" s="187"/>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row>
    <row r="43" spans="2:69" ht="151.5" hidden="1" customHeight="1" x14ac:dyDescent="0.3">
      <c r="B43" s="342"/>
      <c r="C43" s="335"/>
      <c r="D43" s="335"/>
      <c r="E43" s="335"/>
      <c r="F43" s="335"/>
      <c r="G43" s="335"/>
      <c r="H43" s="343"/>
      <c r="I43" s="340"/>
      <c r="J43" s="339"/>
      <c r="K43" s="344"/>
      <c r="L43" s="339">
        <f t="shared" ref="L43:L47" si="23">IF(NOT(ISERROR(MATCH(K43,_xlfn.ANCHORARRAY(F54),0))),J56&amp;"Por favor no seleccionar los criterios de impacto",K43)</f>
        <v>0</v>
      </c>
      <c r="M43" s="340"/>
      <c r="N43" s="339"/>
      <c r="O43" s="341"/>
      <c r="P43" s="180">
        <v>2</v>
      </c>
      <c r="Q43" s="150"/>
      <c r="R43" s="181" t="str">
        <f>IF(OR(S43="Preventivo",S43="Detectivo"),"Probabilidad",IF(S43="Correctivo","Impacto",""))</f>
        <v/>
      </c>
      <c r="S43" s="182"/>
      <c r="T43" s="182"/>
      <c r="U43" s="183" t="str">
        <f t="shared" ref="U43:U47" si="24">IF(AND(S43="Preventivo",T43="Automático"),"50%",IF(AND(S43="Preventivo",T43="Manual"),"40%",IF(AND(S43="Detectivo",T43="Automático"),"40%",IF(AND(S43="Detectivo",T43="Manual"),"30%",IF(AND(S43="Correctivo",T43="Automático"),"35%",IF(AND(S43="Correctivo",T43="Manual"),"25%",""))))))</f>
        <v/>
      </c>
      <c r="V43" s="182"/>
      <c r="W43" s="182"/>
      <c r="X43" s="182"/>
      <c r="Y43" s="184" t="str">
        <f>IFERROR(IF(AND(R42="Probabilidad",R43="Probabilidad"),(AA42-(+AA42*U43)),IF(R43="Probabilidad",(J42-(+J42*U43)),IF(R43="Impacto",AA42,""))),"")</f>
        <v/>
      </c>
      <c r="Z43" s="185" t="str">
        <f t="shared" si="1"/>
        <v/>
      </c>
      <c r="AA43" s="183" t="str">
        <f t="shared" ref="AA43:AA47" si="25">+Y43</f>
        <v/>
      </c>
      <c r="AB43" s="185" t="str">
        <f t="shared" si="3"/>
        <v/>
      </c>
      <c r="AC43" s="183" t="str">
        <f>IFERROR(IF(AND(R42="Impacto",R43="Impacto"),(AC36-(+AC36*U43)),IF(R43="Impacto",($N$42-(+$N$42*U43)),IF(R43="Probabilidad",AC36,""))),"")</f>
        <v/>
      </c>
      <c r="AD43" s="186" t="str">
        <f t="shared" ref="AD43:AD44" si="26">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182"/>
      <c r="AF43" s="152"/>
      <c r="AG43" s="152"/>
      <c r="AH43" s="151"/>
      <c r="AI43" s="151"/>
      <c r="AJ43" s="152"/>
      <c r="AK43" s="187"/>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row>
    <row r="44" spans="2:69" ht="151.5" hidden="1" customHeight="1" x14ac:dyDescent="0.3">
      <c r="B44" s="342"/>
      <c r="C44" s="335"/>
      <c r="D44" s="335"/>
      <c r="E44" s="335"/>
      <c r="F44" s="335"/>
      <c r="G44" s="335"/>
      <c r="H44" s="343"/>
      <c r="I44" s="340"/>
      <c r="J44" s="339"/>
      <c r="K44" s="344"/>
      <c r="L44" s="339">
        <f t="shared" si="23"/>
        <v>0</v>
      </c>
      <c r="M44" s="340"/>
      <c r="N44" s="339"/>
      <c r="O44" s="341"/>
      <c r="P44" s="180">
        <v>3</v>
      </c>
      <c r="Q44" s="188"/>
      <c r="R44" s="181" t="str">
        <f>IF(OR(S44="Preventivo",S44="Detectivo"),"Probabilidad",IF(S44="Correctivo","Impacto",""))</f>
        <v/>
      </c>
      <c r="S44" s="182"/>
      <c r="T44" s="182"/>
      <c r="U44" s="183" t="str">
        <f t="shared" si="24"/>
        <v/>
      </c>
      <c r="V44" s="182"/>
      <c r="W44" s="182"/>
      <c r="X44" s="182"/>
      <c r="Y44" s="184" t="str">
        <f>IFERROR(IF(AND(R43="Probabilidad",R44="Probabilidad"),(AA43-(+AA43*U44)),IF(AND(R43="Impacto",R44="Probabilidad"),(AA42-(+AA42*U44)),IF(R44="Impacto",AA43,""))),"")</f>
        <v/>
      </c>
      <c r="Z44" s="185" t="str">
        <f t="shared" si="1"/>
        <v/>
      </c>
      <c r="AA44" s="183" t="str">
        <f t="shared" si="25"/>
        <v/>
      </c>
      <c r="AB44" s="185" t="str">
        <f t="shared" si="3"/>
        <v/>
      </c>
      <c r="AC44" s="183" t="str">
        <f>IFERROR(IF(AND(R43="Impacto",R44="Impacto"),(AC43-(+AC43*U44)),IF(AND(R43="Probabilidad",R44="Impacto"),(AC42-(+AC42*U44)),IF(R44="Probabilidad",AC43,""))),"")</f>
        <v/>
      </c>
      <c r="AD44" s="186" t="str">
        <f t="shared" si="26"/>
        <v/>
      </c>
      <c r="AE44" s="182"/>
      <c r="AF44" s="152"/>
      <c r="AG44" s="152"/>
      <c r="AH44" s="151"/>
      <c r="AI44" s="151"/>
      <c r="AJ44" s="152"/>
      <c r="AK44" s="187"/>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row>
    <row r="45" spans="2:69" ht="151.5" hidden="1" customHeight="1" x14ac:dyDescent="0.3">
      <c r="B45" s="342"/>
      <c r="C45" s="335"/>
      <c r="D45" s="335"/>
      <c r="E45" s="335"/>
      <c r="F45" s="335"/>
      <c r="G45" s="335"/>
      <c r="H45" s="343"/>
      <c r="I45" s="340"/>
      <c r="J45" s="339"/>
      <c r="K45" s="344"/>
      <c r="L45" s="339">
        <f t="shared" si="23"/>
        <v>0</v>
      </c>
      <c r="M45" s="340"/>
      <c r="N45" s="339"/>
      <c r="O45" s="341"/>
      <c r="P45" s="180">
        <v>4</v>
      </c>
      <c r="Q45" s="150"/>
      <c r="R45" s="181" t="str">
        <f t="shared" ref="R45:R47" si="27">IF(OR(S45="Preventivo",S45="Detectivo"),"Probabilidad",IF(S45="Correctivo","Impacto",""))</f>
        <v/>
      </c>
      <c r="S45" s="182"/>
      <c r="T45" s="182"/>
      <c r="U45" s="183" t="str">
        <f t="shared" si="24"/>
        <v/>
      </c>
      <c r="V45" s="182"/>
      <c r="W45" s="182"/>
      <c r="X45" s="182"/>
      <c r="Y45" s="184" t="str">
        <f t="shared" ref="Y45:Y47" si="28">IFERROR(IF(AND(R44="Probabilidad",R45="Probabilidad"),(AA44-(+AA44*U45)),IF(AND(R44="Impacto",R45="Probabilidad"),(AA43-(+AA43*U45)),IF(R45="Impacto",AA44,""))),"")</f>
        <v/>
      </c>
      <c r="Z45" s="185" t="str">
        <f t="shared" si="1"/>
        <v/>
      </c>
      <c r="AA45" s="183" t="str">
        <f t="shared" si="25"/>
        <v/>
      </c>
      <c r="AB45" s="185" t="str">
        <f t="shared" si="3"/>
        <v/>
      </c>
      <c r="AC45" s="183" t="str">
        <f t="shared" ref="AC45:AC47" si="29">IFERROR(IF(AND(R44="Impacto",R45="Impacto"),(AC44-(+AC44*U45)),IF(AND(R44="Probabilidad",R45="Impacto"),(AC43-(+AC43*U45)),IF(R45="Probabilidad",AC44,""))),"")</f>
        <v/>
      </c>
      <c r="AD45" s="186" t="str">
        <f>IFERROR(IF(OR(AND(Z45="Muy Baja",AB45="Leve"),AND(Z45="Muy Baja",AB45="Menor"),AND(Z45="Baja",AB45="Leve")),"Bajo",IF(OR(AND(Z45="Muy baja",AB45="Moderado"),AND(Z45="Baja",AB45="Menor"),AND(Z45="Baja",AB45="Moderado"),AND(Z45="Media",AB45="Leve"),AND(Z45="Media",AB45="Menor"),AND(Z45="Media",AB45="Moderado"),AND(Z45="Alta",AB45="Leve"),AND(Z45="Alta",AB45="Menor")),"Moderado",IF(OR(AND(Z45="Muy Baja",AB45="Mayor"),AND(Z45="Baja",AB45="Mayor"),AND(Z45="Media",AB45="Mayor"),AND(Z45="Alta",AB45="Moderado"),AND(Z45="Alta",AB45="Mayor"),AND(Z45="Muy Alta",AB45="Leve"),AND(Z45="Muy Alta",AB45="Menor"),AND(Z45="Muy Alta",AB45="Moderado"),AND(Z45="Muy Alta",AB45="Mayor")),"Alto",IF(OR(AND(Z45="Muy Baja",AB45="Catastrófico"),AND(Z45="Baja",AB45="Catastrófico"),AND(Z45="Media",AB45="Catastrófico"),AND(Z45="Alta",AB45="Catastrófico"),AND(Z45="Muy Alta",AB45="Catastrófico")),"Extremo","")))),"")</f>
        <v/>
      </c>
      <c r="AE45" s="182"/>
      <c r="AF45" s="152"/>
      <c r="AG45" s="152"/>
      <c r="AH45" s="151"/>
      <c r="AI45" s="151"/>
      <c r="AJ45" s="152"/>
      <c r="AK45" s="187"/>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row>
    <row r="46" spans="2:69" ht="151.5" hidden="1" customHeight="1" x14ac:dyDescent="0.3">
      <c r="B46" s="342"/>
      <c r="C46" s="335"/>
      <c r="D46" s="335"/>
      <c r="E46" s="335"/>
      <c r="F46" s="335"/>
      <c r="G46" s="335"/>
      <c r="H46" s="343"/>
      <c r="I46" s="340"/>
      <c r="J46" s="339"/>
      <c r="K46" s="344"/>
      <c r="L46" s="339">
        <f t="shared" si="23"/>
        <v>0</v>
      </c>
      <c r="M46" s="340"/>
      <c r="N46" s="339"/>
      <c r="O46" s="341"/>
      <c r="P46" s="180">
        <v>5</v>
      </c>
      <c r="Q46" s="150"/>
      <c r="R46" s="181" t="str">
        <f t="shared" si="27"/>
        <v/>
      </c>
      <c r="S46" s="182"/>
      <c r="T46" s="182"/>
      <c r="U46" s="183" t="str">
        <f t="shared" si="24"/>
        <v/>
      </c>
      <c r="V46" s="182"/>
      <c r="W46" s="182"/>
      <c r="X46" s="182"/>
      <c r="Y46" s="184" t="str">
        <f t="shared" si="28"/>
        <v/>
      </c>
      <c r="Z46" s="185" t="str">
        <f t="shared" si="1"/>
        <v/>
      </c>
      <c r="AA46" s="183" t="str">
        <f t="shared" si="25"/>
        <v/>
      </c>
      <c r="AB46" s="185" t="str">
        <f t="shared" si="3"/>
        <v/>
      </c>
      <c r="AC46" s="183" t="str">
        <f t="shared" si="29"/>
        <v/>
      </c>
      <c r="AD46" s="186" t="str">
        <f t="shared" ref="AD46:AD47" si="30">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182"/>
      <c r="AF46" s="152"/>
      <c r="AG46" s="152"/>
      <c r="AH46" s="151"/>
      <c r="AI46" s="151"/>
      <c r="AJ46" s="152"/>
      <c r="AK46" s="187"/>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row>
    <row r="47" spans="2:69" ht="151.5" hidden="1" customHeight="1" x14ac:dyDescent="0.3">
      <c r="B47" s="342"/>
      <c r="C47" s="335"/>
      <c r="D47" s="335"/>
      <c r="E47" s="335"/>
      <c r="F47" s="335"/>
      <c r="G47" s="335"/>
      <c r="H47" s="343"/>
      <c r="I47" s="340"/>
      <c r="J47" s="339"/>
      <c r="K47" s="344"/>
      <c r="L47" s="339">
        <f t="shared" si="23"/>
        <v>0</v>
      </c>
      <c r="M47" s="340"/>
      <c r="N47" s="339"/>
      <c r="O47" s="341"/>
      <c r="P47" s="180">
        <v>6</v>
      </c>
      <c r="Q47" s="150"/>
      <c r="R47" s="181" t="str">
        <f t="shared" si="27"/>
        <v/>
      </c>
      <c r="S47" s="182"/>
      <c r="T47" s="182"/>
      <c r="U47" s="183" t="str">
        <f t="shared" si="24"/>
        <v/>
      </c>
      <c r="V47" s="182"/>
      <c r="W47" s="182"/>
      <c r="X47" s="182"/>
      <c r="Y47" s="184" t="str">
        <f t="shared" si="28"/>
        <v/>
      </c>
      <c r="Z47" s="185" t="str">
        <f t="shared" si="1"/>
        <v/>
      </c>
      <c r="AA47" s="183" t="str">
        <f t="shared" si="25"/>
        <v/>
      </c>
      <c r="AB47" s="185" t="str">
        <f t="shared" si="3"/>
        <v/>
      </c>
      <c r="AC47" s="183" t="str">
        <f t="shared" si="29"/>
        <v/>
      </c>
      <c r="AD47" s="186" t="str">
        <f t="shared" si="30"/>
        <v/>
      </c>
      <c r="AE47" s="182"/>
      <c r="AF47" s="152"/>
      <c r="AG47" s="152"/>
      <c r="AH47" s="151"/>
      <c r="AI47" s="151"/>
      <c r="AJ47" s="152"/>
      <c r="AK47" s="187"/>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8"/>
    </row>
    <row r="48" spans="2:69" ht="151.5" hidden="1" customHeight="1" x14ac:dyDescent="0.3">
      <c r="B48" s="342">
        <v>6</v>
      </c>
      <c r="C48" s="335"/>
      <c r="D48" s="335"/>
      <c r="E48" s="335"/>
      <c r="F48" s="335"/>
      <c r="G48" s="335"/>
      <c r="H48" s="343"/>
      <c r="I48" s="340" t="str">
        <f>IF(H48&lt;=0,"",IF(H48&lt;=2,"Muy Baja",IF(H48&lt;=24,"Baja",IF(H48&lt;=500,"Media",IF(H48&lt;=5000,"Alta","Muy Alta")))))</f>
        <v/>
      </c>
      <c r="J48" s="339" t="str">
        <f>IF(I48="","",IF(I48="Muy Baja",0.2,IF(I48="Baja",0.4,IF(I48="Media",0.6,IF(I48="Alta",0.8,IF(I48="Muy Alta",1,))))))</f>
        <v/>
      </c>
      <c r="K48" s="344"/>
      <c r="L48" s="339">
        <f>IF(NOT(ISERROR(MATCH(K48,'Tabla Impacto'!$B$222:$B$224,0))),'Tabla Impacto'!$F$224&amp;"Por favor no seleccionar los criterios de impacto(Afectación Económica o presupuestal y Pérdida Reputacional)",K48)</f>
        <v>0</v>
      </c>
      <c r="M48" s="340" t="str">
        <f>IF(OR(L48='Tabla Impacto'!$C$12,L48='Tabla Impacto'!$D$12),"Leve",IF(OR(L48='Tabla Impacto'!$C$13,L48='Tabla Impacto'!$D$13),"Menor",IF(OR(L48='Tabla Impacto'!$C$14,L48='Tabla Impacto'!$D$14),"Moderado",IF(OR(L48='Tabla Impacto'!$C$15,L48='Tabla Impacto'!$D$15),"Mayor",IF(OR(L48='Tabla Impacto'!$C$16,L48='Tabla Impacto'!$D$16),"Catastrófico","")))))</f>
        <v/>
      </c>
      <c r="N48" s="339" t="str">
        <f>IF(M48="","",IF(M48="Leve",0.2,IF(M48="Menor",0.4,IF(M48="Moderado",0.6,IF(M48="Mayor",0.8,IF(M48="Catastrófico",1,))))))</f>
        <v/>
      </c>
      <c r="O48" s="341" t="str">
        <f>IF(OR(AND(I48="Muy Baja",M48="Leve"),AND(I48="Muy Baja",M48="Menor"),AND(I48="Baja",M48="Leve")),"Bajo",IF(OR(AND(I48="Muy baja",M48="Moderado"),AND(I48="Baja",M48="Menor"),AND(I48="Baja",M48="Moderado"),AND(I48="Media",M48="Leve"),AND(I48="Media",M48="Menor"),AND(I48="Media",M48="Moderado"),AND(I48="Alta",M48="Leve"),AND(I48="Alta",M48="Menor")),"Moderado",IF(OR(AND(I48="Muy Baja",M48="Mayor"),AND(I48="Baja",M48="Mayor"),AND(I48="Media",M48="Mayor"),AND(I48="Alta",M48="Moderado"),AND(I48="Alta",M48="Mayor"),AND(I48="Muy Alta",M48="Leve"),AND(I48="Muy Alta",M48="Menor"),AND(I48="Muy Alta",M48="Moderado"),AND(I48="Muy Alta",M48="Mayor")),"Alto",IF(OR(AND(I48="Muy Baja",M48="Catastrófico"),AND(I48="Baja",M48="Catastrófico"),AND(I48="Media",M48="Catastrófico"),AND(I48="Alta",M48="Catastrófico"),AND(I48="Muy Alta",M48="Catastrófico")),"Extremo",""))))</f>
        <v/>
      </c>
      <c r="P48" s="180">
        <v>1</v>
      </c>
      <c r="Q48" s="150"/>
      <c r="R48" s="181" t="str">
        <f>IF(OR(S48="Preventivo",S48="Detectivo"),"Probabilidad",IF(S48="Correctivo","Impacto",""))</f>
        <v/>
      </c>
      <c r="S48" s="182"/>
      <c r="T48" s="182"/>
      <c r="U48" s="183" t="str">
        <f>IF(AND(S48="Preventivo",T48="Automático"),"50%",IF(AND(S48="Preventivo",T48="Manual"),"40%",IF(AND(S48="Detectivo",T48="Automático"),"40%",IF(AND(S48="Detectivo",T48="Manual"),"30%",IF(AND(S48="Correctivo",T48="Automático"),"35%",IF(AND(S48="Correctivo",T48="Manual"),"25%",""))))))</f>
        <v/>
      </c>
      <c r="V48" s="182"/>
      <c r="W48" s="182"/>
      <c r="X48" s="182"/>
      <c r="Y48" s="184" t="str">
        <f>IFERROR(IF(R48="Probabilidad",(J48-(+J48*U48)),IF(R48="Impacto",J48,"")),"")</f>
        <v/>
      </c>
      <c r="Z48" s="185" t="str">
        <f>IFERROR(IF(Y48="","",IF(Y48&lt;=0.2,"Muy Baja",IF(Y48&lt;=0.4,"Baja",IF(Y48&lt;=0.6,"Media",IF(Y48&lt;=0.8,"Alta","Muy Alta"))))),"")</f>
        <v/>
      </c>
      <c r="AA48" s="183" t="str">
        <f>+Y48</f>
        <v/>
      </c>
      <c r="AB48" s="185" t="str">
        <f>IFERROR(IF(AC48="","",IF(AC48&lt;=0.2,"Leve",IF(AC48&lt;=0.4,"Menor",IF(AC48&lt;=0.6,"Moderado",IF(AC48&lt;=0.8,"Mayor","Catastrófico"))))),"")</f>
        <v/>
      </c>
      <c r="AC48" s="183" t="str">
        <f>IFERROR(IF(R48="Impacto",(N48-(+N48*U48)),IF(R48="Probabilidad",N48,"")),"")</f>
        <v/>
      </c>
      <c r="AD48" s="186" t="str">
        <f>IFERROR(IF(OR(AND(Z48="Muy Baja",AB48="Leve"),AND(Z48="Muy Baja",AB48="Menor"),AND(Z48="Baja",AB48="Leve")),"Bajo",IF(OR(AND(Z48="Muy baja",AB48="Moderado"),AND(Z48="Baja",AB48="Menor"),AND(Z48="Baja",AB48="Moderado"),AND(Z48="Media",AB48="Leve"),AND(Z48="Media",AB48="Menor"),AND(Z48="Media",AB48="Moderado"),AND(Z48="Alta",AB48="Leve"),AND(Z48="Alta",AB48="Menor")),"Moderado",IF(OR(AND(Z48="Muy Baja",AB48="Mayor"),AND(Z48="Baja",AB48="Mayor"),AND(Z48="Media",AB48="Mayor"),AND(Z48="Alta",AB48="Moderado"),AND(Z48="Alta",AB48="Mayor"),AND(Z48="Muy Alta",AB48="Leve"),AND(Z48="Muy Alta",AB48="Menor"),AND(Z48="Muy Alta",AB48="Moderado"),AND(Z48="Muy Alta",AB48="Mayor")),"Alto",IF(OR(AND(Z48="Muy Baja",AB48="Catastrófico"),AND(Z48="Baja",AB48="Catastrófico"),AND(Z48="Media",AB48="Catastrófico"),AND(Z48="Alta",AB48="Catastrófico"),AND(Z48="Muy Alta",AB48="Catastrófico")),"Extremo","")))),"")</f>
        <v/>
      </c>
      <c r="AE48" s="182"/>
      <c r="AF48" s="152"/>
      <c r="AG48" s="152"/>
      <c r="AH48" s="151"/>
      <c r="AI48" s="151"/>
      <c r="AJ48" s="152"/>
      <c r="AK48" s="187"/>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row>
    <row r="49" spans="2:69" ht="151.5" hidden="1" customHeight="1" x14ac:dyDescent="0.3">
      <c r="B49" s="342"/>
      <c r="C49" s="335"/>
      <c r="D49" s="335"/>
      <c r="E49" s="335"/>
      <c r="F49" s="335"/>
      <c r="G49" s="335"/>
      <c r="H49" s="343"/>
      <c r="I49" s="340"/>
      <c r="J49" s="339"/>
      <c r="K49" s="344"/>
      <c r="L49" s="339">
        <f t="shared" ref="L49:L53" si="31">IF(NOT(ISERROR(MATCH(K49,_xlfn.ANCHORARRAY(F60),0))),J62&amp;"Por favor no seleccionar los criterios de impacto",K49)</f>
        <v>0</v>
      </c>
      <c r="M49" s="340"/>
      <c r="N49" s="339"/>
      <c r="O49" s="341"/>
      <c r="P49" s="180">
        <v>2</v>
      </c>
      <c r="Q49" s="150"/>
      <c r="R49" s="181" t="str">
        <f>IF(OR(S49="Preventivo",S49="Detectivo"),"Probabilidad",IF(S49="Correctivo","Impacto",""))</f>
        <v/>
      </c>
      <c r="S49" s="182"/>
      <c r="T49" s="182"/>
      <c r="U49" s="183" t="str">
        <f t="shared" ref="U49:U53" si="32">IF(AND(S49="Preventivo",T49="Automático"),"50%",IF(AND(S49="Preventivo",T49="Manual"),"40%",IF(AND(S49="Detectivo",T49="Automático"),"40%",IF(AND(S49="Detectivo",T49="Manual"),"30%",IF(AND(S49="Correctivo",T49="Automático"),"35%",IF(AND(S49="Correctivo",T49="Manual"),"25%",""))))))</f>
        <v/>
      </c>
      <c r="V49" s="182"/>
      <c r="W49" s="182"/>
      <c r="X49" s="182"/>
      <c r="Y49" s="184" t="str">
        <f>IFERROR(IF(AND(R48="Probabilidad",R49="Probabilidad"),(AA48-(+AA48*U49)),IF(R49="Probabilidad",(J48-(+J48*U49)),IF(R49="Impacto",AA48,""))),"")</f>
        <v/>
      </c>
      <c r="Z49" s="185" t="str">
        <f t="shared" si="1"/>
        <v/>
      </c>
      <c r="AA49" s="183" t="str">
        <f t="shared" ref="AA49:AA53" si="33">+Y49</f>
        <v/>
      </c>
      <c r="AB49" s="185" t="str">
        <f t="shared" si="3"/>
        <v/>
      </c>
      <c r="AC49" s="183" t="str">
        <f>IFERROR(IF(AND(R48="Impacto",R49="Impacto"),(AC42-(+AC42*U49)),IF(R49="Impacto",($N$48-(+$N$48*U49)),IF(R49="Probabilidad",AC42,""))),"")</f>
        <v/>
      </c>
      <c r="AD49" s="186" t="str">
        <f t="shared" ref="AD49:AD50" si="34">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82"/>
      <c r="AF49" s="152"/>
      <c r="AG49" s="152"/>
      <c r="AH49" s="151"/>
      <c r="AI49" s="151"/>
      <c r="AJ49" s="152"/>
      <c r="AK49" s="187"/>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row>
    <row r="50" spans="2:69" ht="151.5" hidden="1" customHeight="1" x14ac:dyDescent="0.3">
      <c r="B50" s="342"/>
      <c r="C50" s="335"/>
      <c r="D50" s="335"/>
      <c r="E50" s="335"/>
      <c r="F50" s="335"/>
      <c r="G50" s="335"/>
      <c r="H50" s="343"/>
      <c r="I50" s="340"/>
      <c r="J50" s="339"/>
      <c r="K50" s="344"/>
      <c r="L50" s="339">
        <f t="shared" si="31"/>
        <v>0</v>
      </c>
      <c r="M50" s="340"/>
      <c r="N50" s="339"/>
      <c r="O50" s="341"/>
      <c r="P50" s="180">
        <v>3</v>
      </c>
      <c r="Q50" s="188"/>
      <c r="R50" s="181" t="str">
        <f>IF(OR(S50="Preventivo",S50="Detectivo"),"Probabilidad",IF(S50="Correctivo","Impacto",""))</f>
        <v/>
      </c>
      <c r="S50" s="182"/>
      <c r="T50" s="182"/>
      <c r="U50" s="183" t="str">
        <f t="shared" si="32"/>
        <v/>
      </c>
      <c r="V50" s="182"/>
      <c r="W50" s="182"/>
      <c r="X50" s="182"/>
      <c r="Y50" s="184" t="str">
        <f>IFERROR(IF(AND(R49="Probabilidad",R50="Probabilidad"),(AA49-(+AA49*U50)),IF(AND(R49="Impacto",R50="Probabilidad"),(AA48-(+AA48*U50)),IF(R50="Impacto",AA49,""))),"")</f>
        <v/>
      </c>
      <c r="Z50" s="185" t="str">
        <f t="shared" si="1"/>
        <v/>
      </c>
      <c r="AA50" s="183" t="str">
        <f t="shared" si="33"/>
        <v/>
      </c>
      <c r="AB50" s="185" t="str">
        <f t="shared" si="3"/>
        <v/>
      </c>
      <c r="AC50" s="183" t="str">
        <f>IFERROR(IF(AND(R49="Impacto",R50="Impacto"),(AC49-(+AC49*U50)),IF(AND(R49="Probabilidad",R50="Impacto"),(AC48-(+AC48*U50)),IF(R50="Probabilidad",AC49,""))),"")</f>
        <v/>
      </c>
      <c r="AD50" s="186" t="str">
        <f t="shared" si="34"/>
        <v/>
      </c>
      <c r="AE50" s="182"/>
      <c r="AF50" s="152"/>
      <c r="AG50" s="152"/>
      <c r="AH50" s="151"/>
      <c r="AI50" s="151"/>
      <c r="AJ50" s="152"/>
      <c r="AK50" s="187"/>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row>
    <row r="51" spans="2:69" ht="151.5" hidden="1" customHeight="1" x14ac:dyDescent="0.3">
      <c r="B51" s="342"/>
      <c r="C51" s="335"/>
      <c r="D51" s="335"/>
      <c r="E51" s="335"/>
      <c r="F51" s="335"/>
      <c r="G51" s="335"/>
      <c r="H51" s="343"/>
      <c r="I51" s="340"/>
      <c r="J51" s="339"/>
      <c r="K51" s="344"/>
      <c r="L51" s="339">
        <f t="shared" si="31"/>
        <v>0</v>
      </c>
      <c r="M51" s="340"/>
      <c r="N51" s="339"/>
      <c r="O51" s="341"/>
      <c r="P51" s="180">
        <v>4</v>
      </c>
      <c r="Q51" s="150"/>
      <c r="R51" s="181" t="str">
        <f t="shared" ref="R51:R53" si="35">IF(OR(S51="Preventivo",S51="Detectivo"),"Probabilidad",IF(S51="Correctivo","Impacto",""))</f>
        <v/>
      </c>
      <c r="S51" s="182"/>
      <c r="T51" s="182"/>
      <c r="U51" s="183" t="str">
        <f t="shared" si="32"/>
        <v/>
      </c>
      <c r="V51" s="182"/>
      <c r="W51" s="182"/>
      <c r="X51" s="182"/>
      <c r="Y51" s="184" t="str">
        <f t="shared" ref="Y51:Y53" si="36">IFERROR(IF(AND(R50="Probabilidad",R51="Probabilidad"),(AA50-(+AA50*U51)),IF(AND(R50="Impacto",R51="Probabilidad"),(AA49-(+AA49*U51)),IF(R51="Impacto",AA50,""))),"")</f>
        <v/>
      </c>
      <c r="Z51" s="185" t="str">
        <f t="shared" si="1"/>
        <v/>
      </c>
      <c r="AA51" s="183" t="str">
        <f t="shared" si="33"/>
        <v/>
      </c>
      <c r="AB51" s="185" t="str">
        <f t="shared" si="3"/>
        <v/>
      </c>
      <c r="AC51" s="183" t="str">
        <f t="shared" ref="AC51:AC53" si="37">IFERROR(IF(AND(R50="Impacto",R51="Impacto"),(AC50-(+AC50*U51)),IF(AND(R50="Probabilidad",R51="Impacto"),(AC49-(+AC49*U51)),IF(R51="Probabilidad",AC50,""))),"")</f>
        <v/>
      </c>
      <c r="AD51" s="186"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182"/>
      <c r="AF51" s="152"/>
      <c r="AG51" s="152"/>
      <c r="AH51" s="151"/>
      <c r="AI51" s="151"/>
      <c r="AJ51" s="152"/>
      <c r="AK51" s="187"/>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row>
    <row r="52" spans="2:69" ht="151.5" hidden="1" customHeight="1" x14ac:dyDescent="0.3">
      <c r="B52" s="342"/>
      <c r="C52" s="335"/>
      <c r="D52" s="335"/>
      <c r="E52" s="335"/>
      <c r="F52" s="335"/>
      <c r="G52" s="335"/>
      <c r="H52" s="343"/>
      <c r="I52" s="340"/>
      <c r="J52" s="339"/>
      <c r="K52" s="344"/>
      <c r="L52" s="339">
        <f t="shared" si="31"/>
        <v>0</v>
      </c>
      <c r="M52" s="340"/>
      <c r="N52" s="339"/>
      <c r="O52" s="341"/>
      <c r="P52" s="180">
        <v>5</v>
      </c>
      <c r="Q52" s="150"/>
      <c r="R52" s="181" t="str">
        <f t="shared" si="35"/>
        <v/>
      </c>
      <c r="S52" s="182"/>
      <c r="T52" s="182"/>
      <c r="U52" s="183" t="str">
        <f t="shared" si="32"/>
        <v/>
      </c>
      <c r="V52" s="182"/>
      <c r="W52" s="182"/>
      <c r="X52" s="182"/>
      <c r="Y52" s="184" t="str">
        <f t="shared" si="36"/>
        <v/>
      </c>
      <c r="Z52" s="185" t="str">
        <f t="shared" si="1"/>
        <v/>
      </c>
      <c r="AA52" s="183" t="str">
        <f t="shared" si="33"/>
        <v/>
      </c>
      <c r="AB52" s="185" t="str">
        <f t="shared" si="3"/>
        <v/>
      </c>
      <c r="AC52" s="183" t="str">
        <f t="shared" si="37"/>
        <v/>
      </c>
      <c r="AD52" s="186" t="str">
        <f t="shared" ref="AD52" si="38">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182"/>
      <c r="AF52" s="152"/>
      <c r="AG52" s="152"/>
      <c r="AH52" s="151"/>
      <c r="AI52" s="151"/>
      <c r="AJ52" s="152"/>
      <c r="AK52" s="187"/>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row>
    <row r="53" spans="2:69" ht="151.5" hidden="1" customHeight="1" x14ac:dyDescent="0.3">
      <c r="B53" s="342"/>
      <c r="C53" s="335"/>
      <c r="D53" s="335"/>
      <c r="E53" s="335"/>
      <c r="F53" s="335"/>
      <c r="G53" s="335"/>
      <c r="H53" s="343"/>
      <c r="I53" s="340"/>
      <c r="J53" s="339"/>
      <c r="K53" s="344"/>
      <c r="L53" s="339">
        <f t="shared" si="31"/>
        <v>0</v>
      </c>
      <c r="M53" s="340"/>
      <c r="N53" s="339"/>
      <c r="O53" s="341"/>
      <c r="P53" s="180">
        <v>6</v>
      </c>
      <c r="Q53" s="150"/>
      <c r="R53" s="181" t="str">
        <f t="shared" si="35"/>
        <v/>
      </c>
      <c r="S53" s="182"/>
      <c r="T53" s="182"/>
      <c r="U53" s="183" t="str">
        <f t="shared" si="32"/>
        <v/>
      </c>
      <c r="V53" s="182"/>
      <c r="W53" s="182"/>
      <c r="X53" s="182"/>
      <c r="Y53" s="184" t="str">
        <f t="shared" si="36"/>
        <v/>
      </c>
      <c r="Z53" s="185" t="str">
        <f t="shared" si="1"/>
        <v/>
      </c>
      <c r="AA53" s="183" t="str">
        <f t="shared" si="33"/>
        <v/>
      </c>
      <c r="AB53" s="185" t="str">
        <f>IFERROR(IF(AC53="","",IF(AC53&lt;=0.2,"Leve",IF(AC53&lt;=0.4,"Menor",IF(AC53&lt;=0.6,"Moderado",IF(AC53&lt;=0.8,"Mayor","Catastrófico"))))),"")</f>
        <v/>
      </c>
      <c r="AC53" s="183" t="str">
        <f t="shared" si="37"/>
        <v/>
      </c>
      <c r="AD53" s="186" t="str">
        <f>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182"/>
      <c r="AF53" s="152"/>
      <c r="AG53" s="152"/>
      <c r="AH53" s="151"/>
      <c r="AI53" s="151"/>
      <c r="AJ53" s="152"/>
      <c r="AK53" s="187"/>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row>
    <row r="54" spans="2:69" ht="151.5" hidden="1" customHeight="1" x14ac:dyDescent="0.3">
      <c r="B54" s="342">
        <v>7</v>
      </c>
      <c r="C54" s="335"/>
      <c r="D54" s="335"/>
      <c r="E54" s="335"/>
      <c r="F54" s="335"/>
      <c r="G54" s="335"/>
      <c r="H54" s="343"/>
      <c r="I54" s="340" t="str">
        <f>IF(H54&lt;=0,"",IF(H54&lt;=2,"Muy Baja",IF(H54&lt;=24,"Baja",IF(H54&lt;=500,"Media",IF(H54&lt;=5000,"Alta","Muy Alta")))))</f>
        <v/>
      </c>
      <c r="J54" s="339" t="str">
        <f>IF(I54="","",IF(I54="Muy Baja",0.2,IF(I54="Baja",0.4,IF(I54="Media",0.6,IF(I54="Alta",0.8,IF(I54="Muy Alta",1,))))))</f>
        <v/>
      </c>
      <c r="K54" s="344"/>
      <c r="L54" s="339">
        <f>IF(NOT(ISERROR(MATCH(K54,'Tabla Impacto'!$B$222:$B$224,0))),'Tabla Impacto'!$F$224&amp;"Por favor no seleccionar los criterios de impacto(Afectación Económica o presupuestal y Pérdida Reputacional)",K54)</f>
        <v>0</v>
      </c>
      <c r="M54" s="340" t="str">
        <f>IF(OR(L54='Tabla Impacto'!$C$12,L54='Tabla Impacto'!$D$12),"Leve",IF(OR(L54='Tabla Impacto'!$C$13,L54='Tabla Impacto'!$D$13),"Menor",IF(OR(L54='Tabla Impacto'!$C$14,L54='Tabla Impacto'!$D$14),"Moderado",IF(OR(L54='Tabla Impacto'!$C$15,L54='Tabla Impacto'!$D$15),"Mayor",IF(OR(L54='Tabla Impacto'!$C$16,L54='Tabla Impacto'!$D$16),"Catastrófico","")))))</f>
        <v/>
      </c>
      <c r="N54" s="339" t="str">
        <f>IF(M54="","",IF(M54="Leve",0.2,IF(M54="Menor",0.4,IF(M54="Moderado",0.6,IF(M54="Mayor",0.8,IF(M54="Catastrófico",1,))))))</f>
        <v/>
      </c>
      <c r="O54" s="341" t="str">
        <f>IF(OR(AND(I54="Muy Baja",M54="Leve"),AND(I54="Muy Baja",M54="Menor"),AND(I54="Baja",M54="Leve")),"Bajo",IF(OR(AND(I54="Muy baja",M54="Moderado"),AND(I54="Baja",M54="Menor"),AND(I54="Baja",M54="Moderado"),AND(I54="Media",M54="Leve"),AND(I54="Media",M54="Menor"),AND(I54="Media",M54="Moderado"),AND(I54="Alta",M54="Leve"),AND(I54="Alta",M54="Menor")),"Moderado",IF(OR(AND(I54="Muy Baja",M54="Mayor"),AND(I54="Baja",M54="Mayor"),AND(I54="Media",M54="Mayor"),AND(I54="Alta",M54="Moderado"),AND(I54="Alta",M54="Mayor"),AND(I54="Muy Alta",M54="Leve"),AND(I54="Muy Alta",M54="Menor"),AND(I54="Muy Alta",M54="Moderado"),AND(I54="Muy Alta",M54="Mayor")),"Alto",IF(OR(AND(I54="Muy Baja",M54="Catastrófico"),AND(I54="Baja",M54="Catastrófico"),AND(I54="Media",M54="Catastrófico"),AND(I54="Alta",M54="Catastrófico"),AND(I54="Muy Alta",M54="Catastrófico")),"Extremo",""))))</f>
        <v/>
      </c>
      <c r="P54" s="180">
        <v>1</v>
      </c>
      <c r="Q54" s="150"/>
      <c r="R54" s="181" t="str">
        <f>IF(OR(S54="Preventivo",S54="Detectivo"),"Probabilidad",IF(S54="Correctivo","Impacto",""))</f>
        <v/>
      </c>
      <c r="S54" s="182"/>
      <c r="T54" s="182"/>
      <c r="U54" s="183" t="str">
        <f>IF(AND(S54="Preventivo",T54="Automático"),"50%",IF(AND(S54="Preventivo",T54="Manual"),"40%",IF(AND(S54="Detectivo",T54="Automático"),"40%",IF(AND(S54="Detectivo",T54="Manual"),"30%",IF(AND(S54="Correctivo",T54="Automático"),"35%",IF(AND(S54="Correctivo",T54="Manual"),"25%",""))))))</f>
        <v/>
      </c>
      <c r="V54" s="182"/>
      <c r="W54" s="182"/>
      <c r="X54" s="182"/>
      <c r="Y54" s="184" t="str">
        <f>IFERROR(IF(R54="Probabilidad",(J54-(+J54*U54)),IF(R54="Impacto",J54,"")),"")</f>
        <v/>
      </c>
      <c r="Z54" s="185" t="str">
        <f>IFERROR(IF(Y54="","",IF(Y54&lt;=0.2,"Muy Baja",IF(Y54&lt;=0.4,"Baja",IF(Y54&lt;=0.6,"Media",IF(Y54&lt;=0.8,"Alta","Muy Alta"))))),"")</f>
        <v/>
      </c>
      <c r="AA54" s="183" t="str">
        <f>+Y54</f>
        <v/>
      </c>
      <c r="AB54" s="185" t="str">
        <f>IFERROR(IF(AC54="","",IF(AC54&lt;=0.2,"Leve",IF(AC54&lt;=0.4,"Menor",IF(AC54&lt;=0.6,"Moderado",IF(AC54&lt;=0.8,"Mayor","Catastrófico"))))),"")</f>
        <v/>
      </c>
      <c r="AC54" s="183" t="str">
        <f>IFERROR(IF(R54="Impacto",(N54-(+N54*U54)),IF(R54="Probabilidad",N54,"")),"")</f>
        <v/>
      </c>
      <c r="AD54" s="186" t="str">
        <f>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
      </c>
      <c r="AE54" s="182"/>
      <c r="AF54" s="152"/>
      <c r="AG54" s="152"/>
      <c r="AH54" s="151"/>
      <c r="AI54" s="151"/>
      <c r="AJ54" s="152"/>
      <c r="AK54" s="187"/>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row>
    <row r="55" spans="2:69" ht="151.5" hidden="1" customHeight="1" x14ac:dyDescent="0.3">
      <c r="B55" s="342"/>
      <c r="C55" s="335"/>
      <c r="D55" s="335"/>
      <c r="E55" s="335"/>
      <c r="F55" s="335"/>
      <c r="G55" s="335"/>
      <c r="H55" s="343"/>
      <c r="I55" s="340"/>
      <c r="J55" s="339"/>
      <c r="K55" s="344"/>
      <c r="L55" s="339">
        <f t="shared" ref="L55:L59" si="39">IF(NOT(ISERROR(MATCH(K55,_xlfn.ANCHORARRAY(F66),0))),J68&amp;"Por favor no seleccionar los criterios de impacto",K55)</f>
        <v>0</v>
      </c>
      <c r="M55" s="340"/>
      <c r="N55" s="339"/>
      <c r="O55" s="341"/>
      <c r="P55" s="180">
        <v>2</v>
      </c>
      <c r="Q55" s="150"/>
      <c r="R55" s="181" t="str">
        <f>IF(OR(S55="Preventivo",S55="Detectivo"),"Probabilidad",IF(S55="Correctivo","Impacto",""))</f>
        <v/>
      </c>
      <c r="S55" s="182"/>
      <c r="T55" s="182"/>
      <c r="U55" s="183" t="str">
        <f t="shared" ref="U55:U59" si="40">IF(AND(S55="Preventivo",T55="Automático"),"50%",IF(AND(S55="Preventivo",T55="Manual"),"40%",IF(AND(S55="Detectivo",T55="Automático"),"40%",IF(AND(S55="Detectivo",T55="Manual"),"30%",IF(AND(S55="Correctivo",T55="Automático"),"35%",IF(AND(S55="Correctivo",T55="Manual"),"25%",""))))))</f>
        <v/>
      </c>
      <c r="V55" s="182"/>
      <c r="W55" s="182"/>
      <c r="X55" s="182"/>
      <c r="Y55" s="184" t="str">
        <f>IFERROR(IF(AND(R54="Probabilidad",R55="Probabilidad"),(AA54-(+AA54*U55)),IF(R55="Probabilidad",(J54-(+J54*U55)),IF(R55="Impacto",AA54,""))),"")</f>
        <v/>
      </c>
      <c r="Z55" s="185" t="str">
        <f t="shared" si="1"/>
        <v/>
      </c>
      <c r="AA55" s="183" t="str">
        <f t="shared" ref="AA55:AA59" si="41">+Y55</f>
        <v/>
      </c>
      <c r="AB55" s="185" t="str">
        <f t="shared" si="3"/>
        <v/>
      </c>
      <c r="AC55" s="183" t="str">
        <f>IFERROR(IF(AND(R54="Impacto",R55="Impacto"),(AC48-(+AC48*U55)),IF(R55="Impacto",($N$54-(+$N$54*U55)),IF(R55="Probabilidad",AC48,""))),"")</f>
        <v/>
      </c>
      <c r="AD55" s="186" t="str">
        <f t="shared" ref="AD55:AD56" si="42">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82"/>
      <c r="AF55" s="152"/>
      <c r="AG55" s="152"/>
      <c r="AH55" s="151"/>
      <c r="AI55" s="151"/>
      <c r="AJ55" s="152"/>
      <c r="AK55" s="187"/>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row>
    <row r="56" spans="2:69" ht="151.5" hidden="1" customHeight="1" x14ac:dyDescent="0.3">
      <c r="B56" s="342"/>
      <c r="C56" s="335"/>
      <c r="D56" s="335"/>
      <c r="E56" s="335"/>
      <c r="F56" s="335"/>
      <c r="G56" s="335"/>
      <c r="H56" s="343"/>
      <c r="I56" s="340"/>
      <c r="J56" s="339"/>
      <c r="K56" s="344"/>
      <c r="L56" s="339">
        <f t="shared" si="39"/>
        <v>0</v>
      </c>
      <c r="M56" s="340"/>
      <c r="N56" s="339"/>
      <c r="O56" s="341"/>
      <c r="P56" s="180">
        <v>3</v>
      </c>
      <c r="Q56" s="188"/>
      <c r="R56" s="181" t="str">
        <f>IF(OR(S56="Preventivo",S56="Detectivo"),"Probabilidad",IF(S56="Correctivo","Impacto",""))</f>
        <v/>
      </c>
      <c r="S56" s="182"/>
      <c r="T56" s="182"/>
      <c r="U56" s="183" t="str">
        <f t="shared" si="40"/>
        <v/>
      </c>
      <c r="V56" s="182"/>
      <c r="W56" s="182"/>
      <c r="X56" s="182"/>
      <c r="Y56" s="184" t="str">
        <f>IFERROR(IF(AND(R55="Probabilidad",R56="Probabilidad"),(AA55-(+AA55*U56)),IF(AND(R55="Impacto",R56="Probabilidad"),(AA54-(+AA54*U56)),IF(R56="Impacto",AA55,""))),"")</f>
        <v/>
      </c>
      <c r="Z56" s="185" t="str">
        <f t="shared" si="1"/>
        <v/>
      </c>
      <c r="AA56" s="183" t="str">
        <f t="shared" si="41"/>
        <v/>
      </c>
      <c r="AB56" s="185" t="str">
        <f t="shared" si="3"/>
        <v/>
      </c>
      <c r="AC56" s="183" t="str">
        <f>IFERROR(IF(AND(R55="Impacto",R56="Impacto"),(AC55-(+AC55*U56)),IF(AND(R55="Probabilidad",R56="Impacto"),(AC54-(+AC54*U56)),IF(R56="Probabilidad",AC55,""))),"")</f>
        <v/>
      </c>
      <c r="AD56" s="186" t="str">
        <f t="shared" si="42"/>
        <v/>
      </c>
      <c r="AE56" s="182"/>
      <c r="AF56" s="152"/>
      <c r="AG56" s="152"/>
      <c r="AH56" s="151"/>
      <c r="AI56" s="151"/>
      <c r="AJ56" s="152"/>
      <c r="AK56" s="187"/>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row>
    <row r="57" spans="2:69" ht="151.5" hidden="1" customHeight="1" x14ac:dyDescent="0.3">
      <c r="B57" s="342"/>
      <c r="C57" s="335"/>
      <c r="D57" s="335"/>
      <c r="E57" s="335"/>
      <c r="F57" s="335"/>
      <c r="G57" s="335"/>
      <c r="H57" s="343"/>
      <c r="I57" s="340"/>
      <c r="J57" s="339"/>
      <c r="K57" s="344"/>
      <c r="L57" s="339">
        <f t="shared" si="39"/>
        <v>0</v>
      </c>
      <c r="M57" s="340"/>
      <c r="N57" s="339"/>
      <c r="O57" s="341"/>
      <c r="P57" s="180">
        <v>4</v>
      </c>
      <c r="Q57" s="150"/>
      <c r="R57" s="181" t="str">
        <f t="shared" ref="R57:R59" si="43">IF(OR(S57="Preventivo",S57="Detectivo"),"Probabilidad",IF(S57="Correctivo","Impacto",""))</f>
        <v/>
      </c>
      <c r="S57" s="182"/>
      <c r="T57" s="182"/>
      <c r="U57" s="183" t="str">
        <f t="shared" si="40"/>
        <v/>
      </c>
      <c r="V57" s="182"/>
      <c r="W57" s="182"/>
      <c r="X57" s="182"/>
      <c r="Y57" s="184" t="str">
        <f t="shared" ref="Y57:Y59" si="44">IFERROR(IF(AND(R56="Probabilidad",R57="Probabilidad"),(AA56-(+AA56*U57)),IF(AND(R56="Impacto",R57="Probabilidad"),(AA55-(+AA55*U57)),IF(R57="Impacto",AA56,""))),"")</f>
        <v/>
      </c>
      <c r="Z57" s="185" t="str">
        <f t="shared" si="1"/>
        <v/>
      </c>
      <c r="AA57" s="183" t="str">
        <f t="shared" si="41"/>
        <v/>
      </c>
      <c r="AB57" s="185" t="str">
        <f t="shared" si="3"/>
        <v/>
      </c>
      <c r="AC57" s="183" t="str">
        <f t="shared" ref="AC57:AC59" si="45">IFERROR(IF(AND(R56="Impacto",R57="Impacto"),(AC56-(+AC56*U57)),IF(AND(R56="Probabilidad",R57="Impacto"),(AC55-(+AC55*U57)),IF(R57="Probabilidad",AC56,""))),"")</f>
        <v/>
      </c>
      <c r="AD57" s="186" t="str">
        <f>IFERROR(IF(OR(AND(Z57="Muy Baja",AB57="Leve"),AND(Z57="Muy Baja",AB57="Menor"),AND(Z57="Baja",AB57="Leve")),"Bajo",IF(OR(AND(Z57="Muy baja",AB57="Moderado"),AND(Z57="Baja",AB57="Menor"),AND(Z57="Baja",AB57="Moderado"),AND(Z57="Media",AB57="Leve"),AND(Z57="Media",AB57="Menor"),AND(Z57="Media",AB57="Moderado"),AND(Z57="Alta",AB57="Leve"),AND(Z57="Alta",AB57="Menor")),"Moderado",IF(OR(AND(Z57="Muy Baja",AB57="Mayor"),AND(Z57="Baja",AB57="Mayor"),AND(Z57="Media",AB57="Mayor"),AND(Z57="Alta",AB57="Moderado"),AND(Z57="Alta",AB57="Mayor"),AND(Z57="Muy Alta",AB57="Leve"),AND(Z57="Muy Alta",AB57="Menor"),AND(Z57="Muy Alta",AB57="Moderado"),AND(Z57="Muy Alta",AB57="Mayor")),"Alto",IF(OR(AND(Z57="Muy Baja",AB57="Catastrófico"),AND(Z57="Baja",AB57="Catastrófico"),AND(Z57="Media",AB57="Catastrófico"),AND(Z57="Alta",AB57="Catastrófico"),AND(Z57="Muy Alta",AB57="Catastrófico")),"Extremo","")))),"")</f>
        <v/>
      </c>
      <c r="AE57" s="182"/>
      <c r="AF57" s="152"/>
      <c r="AG57" s="152"/>
      <c r="AH57" s="151"/>
      <c r="AI57" s="151"/>
      <c r="AJ57" s="152"/>
      <c r="AK57" s="187"/>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row>
    <row r="58" spans="2:69" ht="151.5" hidden="1" customHeight="1" x14ac:dyDescent="0.3">
      <c r="B58" s="342"/>
      <c r="C58" s="335"/>
      <c r="D58" s="335"/>
      <c r="E58" s="335"/>
      <c r="F58" s="335"/>
      <c r="G58" s="335"/>
      <c r="H58" s="343"/>
      <c r="I58" s="340"/>
      <c r="J58" s="339"/>
      <c r="K58" s="344"/>
      <c r="L58" s="339">
        <f t="shared" si="39"/>
        <v>0</v>
      </c>
      <c r="M58" s="340"/>
      <c r="N58" s="339"/>
      <c r="O58" s="341"/>
      <c r="P58" s="180">
        <v>5</v>
      </c>
      <c r="Q58" s="150"/>
      <c r="R58" s="181" t="str">
        <f t="shared" si="43"/>
        <v/>
      </c>
      <c r="S58" s="182"/>
      <c r="T58" s="182"/>
      <c r="U58" s="183" t="str">
        <f t="shared" si="40"/>
        <v/>
      </c>
      <c r="V58" s="182"/>
      <c r="W58" s="182"/>
      <c r="X58" s="182"/>
      <c r="Y58" s="184" t="str">
        <f t="shared" si="44"/>
        <v/>
      </c>
      <c r="Z58" s="185" t="str">
        <f t="shared" si="1"/>
        <v/>
      </c>
      <c r="AA58" s="183" t="str">
        <f t="shared" si="41"/>
        <v/>
      </c>
      <c r="AB58" s="185" t="str">
        <f t="shared" si="3"/>
        <v/>
      </c>
      <c r="AC58" s="183" t="str">
        <f t="shared" si="45"/>
        <v/>
      </c>
      <c r="AD58" s="186" t="str">
        <f t="shared" ref="AD58:AD59" si="46">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182"/>
      <c r="AF58" s="152"/>
      <c r="AG58" s="152"/>
      <c r="AH58" s="151"/>
      <c r="AI58" s="151"/>
      <c r="AJ58" s="152"/>
      <c r="AK58" s="187"/>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row>
    <row r="59" spans="2:69" ht="151.5" hidden="1" customHeight="1" x14ac:dyDescent="0.3">
      <c r="B59" s="342"/>
      <c r="C59" s="335"/>
      <c r="D59" s="335"/>
      <c r="E59" s="335"/>
      <c r="F59" s="335"/>
      <c r="G59" s="335"/>
      <c r="H59" s="343"/>
      <c r="I59" s="340"/>
      <c r="J59" s="339"/>
      <c r="K59" s="344"/>
      <c r="L59" s="339">
        <f t="shared" si="39"/>
        <v>0</v>
      </c>
      <c r="M59" s="340"/>
      <c r="N59" s="339"/>
      <c r="O59" s="341"/>
      <c r="P59" s="180">
        <v>6</v>
      </c>
      <c r="Q59" s="150"/>
      <c r="R59" s="181" t="str">
        <f t="shared" si="43"/>
        <v/>
      </c>
      <c r="S59" s="182"/>
      <c r="T59" s="182"/>
      <c r="U59" s="183" t="str">
        <f t="shared" si="40"/>
        <v/>
      </c>
      <c r="V59" s="182"/>
      <c r="W59" s="182"/>
      <c r="X59" s="182"/>
      <c r="Y59" s="184" t="str">
        <f t="shared" si="44"/>
        <v/>
      </c>
      <c r="Z59" s="185" t="str">
        <f t="shared" si="1"/>
        <v/>
      </c>
      <c r="AA59" s="183" t="str">
        <f t="shared" si="41"/>
        <v/>
      </c>
      <c r="AB59" s="185" t="str">
        <f t="shared" si="3"/>
        <v/>
      </c>
      <c r="AC59" s="183" t="str">
        <f t="shared" si="45"/>
        <v/>
      </c>
      <c r="AD59" s="186" t="str">
        <f t="shared" si="46"/>
        <v/>
      </c>
      <c r="AE59" s="182"/>
      <c r="AF59" s="152"/>
      <c r="AG59" s="152"/>
      <c r="AH59" s="151"/>
      <c r="AI59" s="151"/>
      <c r="AJ59" s="152"/>
      <c r="AK59" s="187"/>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row>
    <row r="60" spans="2:69" ht="151.5" hidden="1" customHeight="1" x14ac:dyDescent="0.3">
      <c r="B60" s="342">
        <v>8</v>
      </c>
      <c r="C60" s="335"/>
      <c r="D60" s="335"/>
      <c r="E60" s="335"/>
      <c r="F60" s="335"/>
      <c r="G60" s="335"/>
      <c r="H60" s="343"/>
      <c r="I60" s="340" t="str">
        <f>IF(H60&lt;=0,"",IF(H60&lt;=2,"Muy Baja",IF(H60&lt;=24,"Baja",IF(H60&lt;=500,"Media",IF(H60&lt;=5000,"Alta","Muy Alta")))))</f>
        <v/>
      </c>
      <c r="J60" s="339" t="str">
        <f>IF(I60="","",IF(I60="Muy Baja",0.2,IF(I60="Baja",0.4,IF(I60="Media",0.6,IF(I60="Alta",0.8,IF(I60="Muy Alta",1,))))))</f>
        <v/>
      </c>
      <c r="K60" s="344"/>
      <c r="L60" s="339">
        <f>IF(NOT(ISERROR(MATCH(K60,'Tabla Impacto'!$B$222:$B$224,0))),'Tabla Impacto'!$F$224&amp;"Por favor no seleccionar los criterios de impacto(Afectación Económica o presupuestal y Pérdida Reputacional)",K60)</f>
        <v>0</v>
      </c>
      <c r="M60" s="340" t="str">
        <f>IF(OR(L60='Tabla Impacto'!$C$12,L60='Tabla Impacto'!$D$12),"Leve",IF(OR(L60='Tabla Impacto'!$C$13,L60='Tabla Impacto'!$D$13),"Menor",IF(OR(L60='Tabla Impacto'!$C$14,L60='Tabla Impacto'!$D$14),"Moderado",IF(OR(L60='Tabla Impacto'!$C$15,L60='Tabla Impacto'!$D$15),"Mayor",IF(OR(L60='Tabla Impacto'!$C$16,L60='Tabla Impacto'!$D$16),"Catastrófico","")))))</f>
        <v/>
      </c>
      <c r="N60" s="339" t="str">
        <f>IF(M60="","",IF(M60="Leve",0.2,IF(M60="Menor",0.4,IF(M60="Moderado",0.6,IF(M60="Mayor",0.8,IF(M60="Catastrófico",1,))))))</f>
        <v/>
      </c>
      <c r="O60" s="341" t="str">
        <f>IF(OR(AND(I60="Muy Baja",M60="Leve"),AND(I60="Muy Baja",M60="Menor"),AND(I60="Baja",M60="Leve")),"Bajo",IF(OR(AND(I60="Muy baja",M60="Moderado"),AND(I60="Baja",M60="Menor"),AND(I60="Baja",M60="Moderado"),AND(I60="Media",M60="Leve"),AND(I60="Media",M60="Menor"),AND(I60="Media",M60="Moderado"),AND(I60="Alta",M60="Leve"),AND(I60="Alta",M60="Menor")),"Moderado",IF(OR(AND(I60="Muy Baja",M60="Mayor"),AND(I60="Baja",M60="Mayor"),AND(I60="Media",M60="Mayor"),AND(I60="Alta",M60="Moderado"),AND(I60="Alta",M60="Mayor"),AND(I60="Muy Alta",M60="Leve"),AND(I60="Muy Alta",M60="Menor"),AND(I60="Muy Alta",M60="Moderado"),AND(I60="Muy Alta",M60="Mayor")),"Alto",IF(OR(AND(I60="Muy Baja",M60="Catastrófico"),AND(I60="Baja",M60="Catastrófico"),AND(I60="Media",M60="Catastrófico"),AND(I60="Alta",M60="Catastrófico"),AND(I60="Muy Alta",M60="Catastrófico")),"Extremo",""))))</f>
        <v/>
      </c>
      <c r="P60" s="180">
        <v>1</v>
      </c>
      <c r="Q60" s="150"/>
      <c r="R60" s="181" t="str">
        <f>IF(OR(S60="Preventivo",S60="Detectivo"),"Probabilidad",IF(S60="Correctivo","Impacto",""))</f>
        <v/>
      </c>
      <c r="S60" s="182"/>
      <c r="T60" s="182"/>
      <c r="U60" s="183" t="str">
        <f>IF(AND(S60="Preventivo",T60="Automático"),"50%",IF(AND(S60="Preventivo",T60="Manual"),"40%",IF(AND(S60="Detectivo",T60="Automático"),"40%",IF(AND(S60="Detectivo",T60="Manual"),"30%",IF(AND(S60="Correctivo",T60="Automático"),"35%",IF(AND(S60="Correctivo",T60="Manual"),"25%",""))))))</f>
        <v/>
      </c>
      <c r="V60" s="182"/>
      <c r="W60" s="182"/>
      <c r="X60" s="182"/>
      <c r="Y60" s="184" t="str">
        <f>IFERROR(IF(R60="Probabilidad",(J60-(+J60*U60)),IF(R60="Impacto",J60,"")),"")</f>
        <v/>
      </c>
      <c r="Z60" s="185" t="str">
        <f>IFERROR(IF(Y60="","",IF(Y60&lt;=0.2,"Muy Baja",IF(Y60&lt;=0.4,"Baja",IF(Y60&lt;=0.6,"Media",IF(Y60&lt;=0.8,"Alta","Muy Alta"))))),"")</f>
        <v/>
      </c>
      <c r="AA60" s="183" t="str">
        <f>+Y60</f>
        <v/>
      </c>
      <c r="AB60" s="185" t="str">
        <f>IFERROR(IF(AC60="","",IF(AC60&lt;=0.2,"Leve",IF(AC60&lt;=0.4,"Menor",IF(AC60&lt;=0.6,"Moderado",IF(AC60&lt;=0.8,"Mayor","Catastrófico"))))),"")</f>
        <v/>
      </c>
      <c r="AC60" s="183" t="str">
        <f>IFERROR(IF(R60="Impacto",(N60-(+N60*U60)),IF(R60="Probabilidad",N60,"")),"")</f>
        <v/>
      </c>
      <c r="AD60" s="186" t="str">
        <f>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
      </c>
      <c r="AE60" s="182"/>
      <c r="AF60" s="152"/>
      <c r="AG60" s="152"/>
      <c r="AH60" s="151"/>
      <c r="AI60" s="151"/>
      <c r="AJ60" s="152"/>
      <c r="AK60" s="187"/>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row>
    <row r="61" spans="2:69" ht="151.5" hidden="1" customHeight="1" x14ac:dyDescent="0.3">
      <c r="B61" s="342"/>
      <c r="C61" s="335"/>
      <c r="D61" s="335"/>
      <c r="E61" s="335"/>
      <c r="F61" s="335"/>
      <c r="G61" s="335"/>
      <c r="H61" s="343"/>
      <c r="I61" s="340"/>
      <c r="J61" s="339"/>
      <c r="K61" s="344"/>
      <c r="L61" s="339">
        <f>IF(NOT(ISERROR(MATCH(K61,_xlfn.ANCHORARRAY(F72),0))),J74&amp;"Por favor no seleccionar los criterios de impacto",K61)</f>
        <v>0</v>
      </c>
      <c r="M61" s="340"/>
      <c r="N61" s="339"/>
      <c r="O61" s="341"/>
      <c r="P61" s="180">
        <v>2</v>
      </c>
      <c r="Q61" s="150"/>
      <c r="R61" s="181" t="str">
        <f>IF(OR(S61="Preventivo",S61="Detectivo"),"Probabilidad",IF(S61="Correctivo","Impacto",""))</f>
        <v/>
      </c>
      <c r="S61" s="182"/>
      <c r="T61" s="182"/>
      <c r="U61" s="183" t="str">
        <f t="shared" ref="U61:U65" si="47">IF(AND(S61="Preventivo",T61="Automático"),"50%",IF(AND(S61="Preventivo",T61="Manual"),"40%",IF(AND(S61="Detectivo",T61="Automático"),"40%",IF(AND(S61="Detectivo",T61="Manual"),"30%",IF(AND(S61="Correctivo",T61="Automático"),"35%",IF(AND(S61="Correctivo",T61="Manual"),"25%",""))))))</f>
        <v/>
      </c>
      <c r="V61" s="182"/>
      <c r="W61" s="182"/>
      <c r="X61" s="182"/>
      <c r="Y61" s="184" t="str">
        <f>IFERROR(IF(AND(R60="Probabilidad",R61="Probabilidad"),(AA60-(+AA60*U61)),IF(R61="Probabilidad",(J60-(+J60*U61)),IF(R61="Impacto",AA60,""))),"")</f>
        <v/>
      </c>
      <c r="Z61" s="185" t="str">
        <f t="shared" si="1"/>
        <v/>
      </c>
      <c r="AA61" s="183" t="str">
        <f t="shared" ref="AA61:AA65" si="48">+Y61</f>
        <v/>
      </c>
      <c r="AB61" s="185" t="str">
        <f t="shared" si="3"/>
        <v/>
      </c>
      <c r="AC61" s="183" t="str">
        <f>IFERROR(IF(AND(R60="Impacto",R61="Impacto"),(AC54-(+AC54*U61)),IF(R61="Impacto",($N$60-(+$N$60*U61)),IF(R61="Probabilidad",AC54,""))),"")</f>
        <v/>
      </c>
      <c r="AD61" s="186" t="str">
        <f t="shared" ref="AD61:AD62" si="49">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82"/>
      <c r="AF61" s="152"/>
      <c r="AG61" s="152"/>
      <c r="AH61" s="151"/>
      <c r="AI61" s="151"/>
      <c r="AJ61" s="152"/>
      <c r="AK61" s="187"/>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row>
    <row r="62" spans="2:69" ht="151.5" hidden="1" customHeight="1" x14ac:dyDescent="0.3">
      <c r="B62" s="342"/>
      <c r="C62" s="335"/>
      <c r="D62" s="335"/>
      <c r="E62" s="335"/>
      <c r="F62" s="335"/>
      <c r="G62" s="335"/>
      <c r="H62" s="343"/>
      <c r="I62" s="340"/>
      <c r="J62" s="339"/>
      <c r="K62" s="344"/>
      <c r="L62" s="339">
        <f>IF(NOT(ISERROR(MATCH(K62,_xlfn.ANCHORARRAY(F73),0))),J75&amp;"Por favor no seleccionar los criterios de impacto",K62)</f>
        <v>0</v>
      </c>
      <c r="M62" s="340"/>
      <c r="N62" s="339"/>
      <c r="O62" s="341"/>
      <c r="P62" s="180">
        <v>3</v>
      </c>
      <c r="Q62" s="188"/>
      <c r="R62" s="181" t="str">
        <f>IF(OR(S62="Preventivo",S62="Detectivo"),"Probabilidad",IF(S62="Correctivo","Impacto",""))</f>
        <v/>
      </c>
      <c r="S62" s="182"/>
      <c r="T62" s="182"/>
      <c r="U62" s="183" t="str">
        <f t="shared" si="47"/>
        <v/>
      </c>
      <c r="V62" s="182"/>
      <c r="W62" s="182"/>
      <c r="X62" s="182"/>
      <c r="Y62" s="184" t="str">
        <f>IFERROR(IF(AND(R61="Probabilidad",R62="Probabilidad"),(AA61-(+AA61*U62)),IF(AND(R61="Impacto",R62="Probabilidad"),(AA60-(+AA60*U62)),IF(R62="Impacto",AA61,""))),"")</f>
        <v/>
      </c>
      <c r="Z62" s="185" t="str">
        <f t="shared" si="1"/>
        <v/>
      </c>
      <c r="AA62" s="183" t="str">
        <f t="shared" si="48"/>
        <v/>
      </c>
      <c r="AB62" s="185" t="str">
        <f t="shared" si="3"/>
        <v/>
      </c>
      <c r="AC62" s="183" t="str">
        <f>IFERROR(IF(AND(R61="Impacto",R62="Impacto"),(AC61-(+AC61*U62)),IF(AND(R61="Probabilidad",R62="Impacto"),(AC60-(+AC60*U62)),IF(R62="Probabilidad",AC61,""))),"")</f>
        <v/>
      </c>
      <c r="AD62" s="186" t="str">
        <f t="shared" si="49"/>
        <v/>
      </c>
      <c r="AE62" s="182"/>
      <c r="AF62" s="152"/>
      <c r="AG62" s="152"/>
      <c r="AH62" s="151"/>
      <c r="AI62" s="151"/>
      <c r="AJ62" s="152"/>
      <c r="AK62" s="187"/>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row>
    <row r="63" spans="2:69" ht="151.5" hidden="1" customHeight="1" x14ac:dyDescent="0.3">
      <c r="B63" s="342"/>
      <c r="C63" s="335"/>
      <c r="D63" s="335"/>
      <c r="E63" s="335"/>
      <c r="F63" s="335"/>
      <c r="G63" s="335"/>
      <c r="H63" s="343"/>
      <c r="I63" s="340"/>
      <c r="J63" s="339"/>
      <c r="K63" s="344"/>
      <c r="L63" s="339">
        <f>IF(NOT(ISERROR(MATCH(K63,_xlfn.ANCHORARRAY(F74),0))),J76&amp;"Por favor no seleccionar los criterios de impacto",K63)</f>
        <v>0</v>
      </c>
      <c r="M63" s="340"/>
      <c r="N63" s="339"/>
      <c r="O63" s="341"/>
      <c r="P63" s="180">
        <v>4</v>
      </c>
      <c r="Q63" s="150"/>
      <c r="R63" s="181" t="str">
        <f t="shared" ref="R63:R65" si="50">IF(OR(S63="Preventivo",S63="Detectivo"),"Probabilidad",IF(S63="Correctivo","Impacto",""))</f>
        <v/>
      </c>
      <c r="S63" s="182"/>
      <c r="T63" s="182"/>
      <c r="U63" s="183" t="str">
        <f t="shared" si="47"/>
        <v/>
      </c>
      <c r="V63" s="182"/>
      <c r="W63" s="182"/>
      <c r="X63" s="182"/>
      <c r="Y63" s="184" t="str">
        <f t="shared" ref="Y63:Y65" si="51">IFERROR(IF(AND(R62="Probabilidad",R63="Probabilidad"),(AA62-(+AA62*U63)),IF(AND(R62="Impacto",R63="Probabilidad"),(AA61-(+AA61*U63)),IF(R63="Impacto",AA62,""))),"")</f>
        <v/>
      </c>
      <c r="Z63" s="185" t="str">
        <f t="shared" si="1"/>
        <v/>
      </c>
      <c r="AA63" s="183" t="str">
        <f t="shared" si="48"/>
        <v/>
      </c>
      <c r="AB63" s="185" t="str">
        <f t="shared" si="3"/>
        <v/>
      </c>
      <c r="AC63" s="183" t="str">
        <f t="shared" ref="AC63:AC65" si="52">IFERROR(IF(AND(R62="Impacto",R63="Impacto"),(AC62-(+AC62*U63)),IF(AND(R62="Probabilidad",R63="Impacto"),(AC61-(+AC61*U63)),IF(R63="Probabilidad",AC62,""))),"")</f>
        <v/>
      </c>
      <c r="AD63" s="186" t="str">
        <f>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
      </c>
      <c r="AE63" s="182"/>
      <c r="AF63" s="152"/>
      <c r="AG63" s="152"/>
      <c r="AH63" s="151"/>
      <c r="AI63" s="151"/>
      <c r="AJ63" s="152"/>
      <c r="AK63" s="187"/>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row>
    <row r="64" spans="2:69" ht="151.5" hidden="1" customHeight="1" x14ac:dyDescent="0.3">
      <c r="B64" s="342"/>
      <c r="C64" s="335"/>
      <c r="D64" s="335"/>
      <c r="E64" s="335"/>
      <c r="F64" s="335"/>
      <c r="G64" s="335"/>
      <c r="H64" s="343"/>
      <c r="I64" s="340"/>
      <c r="J64" s="339"/>
      <c r="K64" s="344"/>
      <c r="L64" s="339">
        <f>IF(NOT(ISERROR(MATCH(K64,_xlfn.ANCHORARRAY(F75),0))),J77&amp;"Por favor no seleccionar los criterios de impacto",K64)</f>
        <v>0</v>
      </c>
      <c r="M64" s="340"/>
      <c r="N64" s="339"/>
      <c r="O64" s="341"/>
      <c r="P64" s="180">
        <v>5</v>
      </c>
      <c r="Q64" s="150"/>
      <c r="R64" s="181" t="str">
        <f t="shared" si="50"/>
        <v/>
      </c>
      <c r="S64" s="182"/>
      <c r="T64" s="182"/>
      <c r="U64" s="183" t="str">
        <f t="shared" si="47"/>
        <v/>
      </c>
      <c r="V64" s="182"/>
      <c r="W64" s="182"/>
      <c r="X64" s="182"/>
      <c r="Y64" s="184" t="str">
        <f t="shared" si="51"/>
        <v/>
      </c>
      <c r="Z64" s="185" t="str">
        <f t="shared" si="1"/>
        <v/>
      </c>
      <c r="AA64" s="183" t="str">
        <f t="shared" si="48"/>
        <v/>
      </c>
      <c r="AB64" s="185" t="str">
        <f t="shared" si="3"/>
        <v/>
      </c>
      <c r="AC64" s="183" t="str">
        <f t="shared" si="52"/>
        <v/>
      </c>
      <c r="AD64" s="186" t="str">
        <f t="shared" ref="AD64:AD65" si="53">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182"/>
      <c r="AF64" s="152"/>
      <c r="AG64" s="152"/>
      <c r="AH64" s="151"/>
      <c r="AI64" s="151"/>
      <c r="AJ64" s="152"/>
      <c r="AK64" s="187"/>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row>
    <row r="65" spans="2:69" ht="151.5" hidden="1" customHeight="1" x14ac:dyDescent="0.3">
      <c r="B65" s="342"/>
      <c r="C65" s="335"/>
      <c r="D65" s="335"/>
      <c r="E65" s="335"/>
      <c r="F65" s="335"/>
      <c r="G65" s="335"/>
      <c r="H65" s="343"/>
      <c r="I65" s="340"/>
      <c r="J65" s="339"/>
      <c r="K65" s="344"/>
      <c r="L65" s="339">
        <f>IF(NOT(ISERROR(MATCH(K65,_xlfn.ANCHORARRAY(F76),0))),J78&amp;"Por favor no seleccionar los criterios de impacto",K65)</f>
        <v>0</v>
      </c>
      <c r="M65" s="340"/>
      <c r="N65" s="339"/>
      <c r="O65" s="341"/>
      <c r="P65" s="180">
        <v>6</v>
      </c>
      <c r="Q65" s="150"/>
      <c r="R65" s="181" t="str">
        <f t="shared" si="50"/>
        <v/>
      </c>
      <c r="S65" s="182"/>
      <c r="T65" s="182"/>
      <c r="U65" s="183" t="str">
        <f t="shared" si="47"/>
        <v/>
      </c>
      <c r="V65" s="182"/>
      <c r="W65" s="182"/>
      <c r="X65" s="182"/>
      <c r="Y65" s="184" t="str">
        <f t="shared" si="51"/>
        <v/>
      </c>
      <c r="Z65" s="185" t="str">
        <f t="shared" si="1"/>
        <v/>
      </c>
      <c r="AA65" s="183" t="str">
        <f t="shared" si="48"/>
        <v/>
      </c>
      <c r="AB65" s="185" t="str">
        <f t="shared" si="3"/>
        <v/>
      </c>
      <c r="AC65" s="183" t="str">
        <f t="shared" si="52"/>
        <v/>
      </c>
      <c r="AD65" s="186" t="str">
        <f t="shared" si="53"/>
        <v/>
      </c>
      <c r="AE65" s="182"/>
      <c r="AF65" s="152"/>
      <c r="AG65" s="152"/>
      <c r="AH65" s="151"/>
      <c r="AI65" s="151"/>
      <c r="AJ65" s="152"/>
      <c r="AK65" s="187"/>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row>
    <row r="66" spans="2:69" ht="151.5" hidden="1" customHeight="1" x14ac:dyDescent="0.3">
      <c r="B66" s="342">
        <v>9</v>
      </c>
      <c r="C66" s="335"/>
      <c r="D66" s="335"/>
      <c r="E66" s="335"/>
      <c r="F66" s="335"/>
      <c r="G66" s="335"/>
      <c r="H66" s="343"/>
      <c r="I66" s="340" t="str">
        <f>IF(H66&lt;=0,"",IF(H66&lt;=2,"Muy Baja",IF(H66&lt;=24,"Baja",IF(H66&lt;=500,"Media",IF(H66&lt;=5000,"Alta","Muy Alta")))))</f>
        <v/>
      </c>
      <c r="J66" s="339" t="str">
        <f>IF(I66="","",IF(I66="Muy Baja",0.2,IF(I66="Baja",0.4,IF(I66="Media",0.6,IF(I66="Alta",0.8,IF(I66="Muy Alta",1,))))))</f>
        <v/>
      </c>
      <c r="K66" s="344"/>
      <c r="L66" s="339">
        <f>IF(NOT(ISERROR(MATCH(K66,'Tabla Impacto'!$B$222:$B$224,0))),'Tabla Impacto'!$F$224&amp;"Por favor no seleccionar los criterios de impacto(Afectación Económica o presupuestal y Pérdida Reputacional)",K66)</f>
        <v>0</v>
      </c>
      <c r="M66" s="340" t="str">
        <f>IF(OR(L66='Tabla Impacto'!$C$12,L66='Tabla Impacto'!$D$12),"Leve",IF(OR(L66='Tabla Impacto'!$C$13,L66='Tabla Impacto'!$D$13),"Menor",IF(OR(L66='Tabla Impacto'!$C$14,L66='Tabla Impacto'!$D$14),"Moderado",IF(OR(L66='Tabla Impacto'!$C$15,L66='Tabla Impacto'!$D$15),"Mayor",IF(OR(L66='Tabla Impacto'!$C$16,L66='Tabla Impacto'!$D$16),"Catastrófico","")))))</f>
        <v/>
      </c>
      <c r="N66" s="339" t="str">
        <f>IF(M66="","",IF(M66="Leve",0.2,IF(M66="Menor",0.4,IF(M66="Moderado",0.6,IF(M66="Mayor",0.8,IF(M66="Catastrófico",1,))))))</f>
        <v/>
      </c>
      <c r="O66" s="341" t="str">
        <f>IF(OR(AND(I66="Muy Baja",M66="Leve"),AND(I66="Muy Baja",M66="Menor"),AND(I66="Baja",M66="Leve")),"Bajo",IF(OR(AND(I66="Muy baja",M66="Moderado"),AND(I66="Baja",M66="Menor"),AND(I66="Baja",M66="Moderado"),AND(I66="Media",M66="Leve"),AND(I66="Media",M66="Menor"),AND(I66="Media",M66="Moderado"),AND(I66="Alta",M66="Leve"),AND(I66="Alta",M66="Menor")),"Moderado",IF(OR(AND(I66="Muy Baja",M66="Mayor"),AND(I66="Baja",M66="Mayor"),AND(I66="Media",M66="Mayor"),AND(I66="Alta",M66="Moderado"),AND(I66="Alta",M66="Mayor"),AND(I66="Muy Alta",M66="Leve"),AND(I66="Muy Alta",M66="Menor"),AND(I66="Muy Alta",M66="Moderado"),AND(I66="Muy Alta",M66="Mayor")),"Alto",IF(OR(AND(I66="Muy Baja",M66="Catastrófico"),AND(I66="Baja",M66="Catastrófico"),AND(I66="Media",M66="Catastrófico"),AND(I66="Alta",M66="Catastrófico"),AND(I66="Muy Alta",M66="Catastrófico")),"Extremo",""))))</f>
        <v/>
      </c>
      <c r="P66" s="180">
        <v>1</v>
      </c>
      <c r="Q66" s="150"/>
      <c r="R66" s="181" t="str">
        <f>IF(OR(S66="Preventivo",S66="Detectivo"),"Probabilidad",IF(S66="Correctivo","Impacto",""))</f>
        <v/>
      </c>
      <c r="S66" s="182"/>
      <c r="T66" s="182"/>
      <c r="U66" s="183" t="str">
        <f>IF(AND(S66="Preventivo",T66="Automático"),"50%",IF(AND(S66="Preventivo",T66="Manual"),"40%",IF(AND(S66="Detectivo",T66="Automático"),"40%",IF(AND(S66="Detectivo",T66="Manual"),"30%",IF(AND(S66="Correctivo",T66="Automático"),"35%",IF(AND(S66="Correctivo",T66="Manual"),"25%",""))))))</f>
        <v/>
      </c>
      <c r="V66" s="182"/>
      <c r="W66" s="182"/>
      <c r="X66" s="182"/>
      <c r="Y66" s="184" t="str">
        <f>IFERROR(IF(R66="Probabilidad",(J66-(+J66*U66)),IF(R66="Impacto",J66,"")),"")</f>
        <v/>
      </c>
      <c r="Z66" s="185" t="str">
        <f>IFERROR(IF(Y66="","",IF(Y66&lt;=0.2,"Muy Baja",IF(Y66&lt;=0.4,"Baja",IF(Y66&lt;=0.6,"Media",IF(Y66&lt;=0.8,"Alta","Muy Alta"))))),"")</f>
        <v/>
      </c>
      <c r="AA66" s="183" t="str">
        <f>+Y66</f>
        <v/>
      </c>
      <c r="AB66" s="185" t="str">
        <f>IFERROR(IF(AC66="","",IF(AC66&lt;=0.2,"Leve",IF(AC66&lt;=0.4,"Menor",IF(AC66&lt;=0.6,"Moderado",IF(AC66&lt;=0.8,"Mayor","Catastrófico"))))),"")</f>
        <v/>
      </c>
      <c r="AC66" s="183" t="str">
        <f>IFERROR(IF(R66="Impacto",(N66-(+N66*U66)),IF(R66="Probabilidad",N66,"")),"")</f>
        <v/>
      </c>
      <c r="AD66" s="186" t="str">
        <f>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
      </c>
      <c r="AE66" s="182"/>
      <c r="AF66" s="152"/>
      <c r="AG66" s="152"/>
      <c r="AH66" s="151"/>
      <c r="AI66" s="151"/>
      <c r="AJ66" s="152"/>
      <c r="AK66" s="187"/>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row>
    <row r="67" spans="2:69" ht="151.5" hidden="1" customHeight="1" x14ac:dyDescent="0.3">
      <c r="B67" s="342"/>
      <c r="C67" s="335"/>
      <c r="D67" s="335"/>
      <c r="E67" s="335"/>
      <c r="F67" s="335"/>
      <c r="G67" s="335"/>
      <c r="H67" s="343"/>
      <c r="I67" s="340"/>
      <c r="J67" s="339"/>
      <c r="K67" s="344"/>
      <c r="L67" s="339">
        <f>IF(NOT(ISERROR(MATCH(K67,_xlfn.ANCHORARRAY(F78),0))),J80&amp;"Por favor no seleccionar los criterios de impacto",K67)</f>
        <v>0</v>
      </c>
      <c r="M67" s="340"/>
      <c r="N67" s="339"/>
      <c r="O67" s="341"/>
      <c r="P67" s="180">
        <v>2</v>
      </c>
      <c r="Q67" s="150"/>
      <c r="R67" s="181" t="str">
        <f>IF(OR(S67="Preventivo",S67="Detectivo"),"Probabilidad",IF(S67="Correctivo","Impacto",""))</f>
        <v/>
      </c>
      <c r="S67" s="182"/>
      <c r="T67" s="182"/>
      <c r="U67" s="183" t="str">
        <f t="shared" ref="U67:U71" si="54">IF(AND(S67="Preventivo",T67="Automático"),"50%",IF(AND(S67="Preventivo",T67="Manual"),"40%",IF(AND(S67="Detectivo",T67="Automático"),"40%",IF(AND(S67="Detectivo",T67="Manual"),"30%",IF(AND(S67="Correctivo",T67="Automático"),"35%",IF(AND(S67="Correctivo",T67="Manual"),"25%",""))))))</f>
        <v/>
      </c>
      <c r="V67" s="182"/>
      <c r="W67" s="182"/>
      <c r="X67" s="182"/>
      <c r="Y67" s="184" t="str">
        <f>IFERROR(IF(AND(R66="Probabilidad",R67="Probabilidad"),(AA66-(+AA66*U67)),IF(R67="Probabilidad",(J66-(+J66*U67)),IF(R67="Impacto",AA66,""))),"")</f>
        <v/>
      </c>
      <c r="Z67" s="185" t="str">
        <f t="shared" si="1"/>
        <v/>
      </c>
      <c r="AA67" s="183" t="str">
        <f t="shared" ref="AA67:AA71" si="55">+Y67</f>
        <v/>
      </c>
      <c r="AB67" s="185" t="str">
        <f t="shared" si="3"/>
        <v/>
      </c>
      <c r="AC67" s="183" t="str">
        <f>IFERROR(IF(AND(R66="Impacto",R67="Impacto"),(AC60-(+AC60*U67)),IF(R67="Impacto",($N$66-(+$N$66*U67)),IF(R67="Probabilidad",AC60,""))),"")</f>
        <v/>
      </c>
      <c r="AD67" s="186" t="str">
        <f t="shared" ref="AD67:AD68" si="56">IFERROR(IF(OR(AND(Z67="Muy Baja",AB67="Leve"),AND(Z67="Muy Baja",AB67="Menor"),AND(Z67="Baja",AB67="Leve")),"Bajo",IF(OR(AND(Z67="Muy baja",AB67="Moderado"),AND(Z67="Baja",AB67="Menor"),AND(Z67="Baja",AB67="Moderado"),AND(Z67="Media",AB67="Leve"),AND(Z67="Media",AB67="Menor"),AND(Z67="Media",AB67="Moderado"),AND(Z67="Alta",AB67="Leve"),AND(Z67="Alta",AB67="Menor")),"Moderado",IF(OR(AND(Z67="Muy Baja",AB67="Mayor"),AND(Z67="Baja",AB67="Mayor"),AND(Z67="Media",AB67="Mayor"),AND(Z67="Alta",AB67="Moderado"),AND(Z67="Alta",AB67="Mayor"),AND(Z67="Muy Alta",AB67="Leve"),AND(Z67="Muy Alta",AB67="Menor"),AND(Z67="Muy Alta",AB67="Moderado"),AND(Z67="Muy Alta",AB67="Mayor")),"Alto",IF(OR(AND(Z67="Muy Baja",AB67="Catastrófico"),AND(Z67="Baja",AB67="Catastrófico"),AND(Z67="Media",AB67="Catastrófico"),AND(Z67="Alta",AB67="Catastrófico"),AND(Z67="Muy Alta",AB67="Catastrófico")),"Extremo","")))),"")</f>
        <v/>
      </c>
      <c r="AE67" s="182"/>
      <c r="AF67" s="152"/>
      <c r="AG67" s="152"/>
      <c r="AH67" s="151"/>
      <c r="AI67" s="151"/>
      <c r="AJ67" s="152"/>
      <c r="AK67" s="187"/>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row>
    <row r="68" spans="2:69" ht="151.5" hidden="1" customHeight="1" x14ac:dyDescent="0.3">
      <c r="B68" s="342"/>
      <c r="C68" s="335"/>
      <c r="D68" s="335"/>
      <c r="E68" s="335"/>
      <c r="F68" s="335"/>
      <c r="G68" s="335"/>
      <c r="H68" s="343"/>
      <c r="I68" s="340"/>
      <c r="J68" s="339"/>
      <c r="K68" s="344"/>
      <c r="L68" s="339">
        <f>IF(NOT(ISERROR(MATCH(K68,_xlfn.ANCHORARRAY(F79),0))),J81&amp;"Por favor no seleccionar los criterios de impacto",K68)</f>
        <v>0</v>
      </c>
      <c r="M68" s="340"/>
      <c r="N68" s="339"/>
      <c r="O68" s="341"/>
      <c r="P68" s="180">
        <v>3</v>
      </c>
      <c r="Q68" s="188"/>
      <c r="R68" s="181" t="str">
        <f>IF(OR(S68="Preventivo",S68="Detectivo"),"Probabilidad",IF(S68="Correctivo","Impacto",""))</f>
        <v/>
      </c>
      <c r="S68" s="182"/>
      <c r="T68" s="182"/>
      <c r="U68" s="183" t="str">
        <f t="shared" si="54"/>
        <v/>
      </c>
      <c r="V68" s="182"/>
      <c r="W68" s="182"/>
      <c r="X68" s="182"/>
      <c r="Y68" s="184" t="str">
        <f>IFERROR(IF(AND(R67="Probabilidad",R68="Probabilidad"),(AA67-(+AA67*U68)),IF(AND(R67="Impacto",R68="Probabilidad"),(AA66-(+AA66*U68)),IF(R68="Impacto",AA67,""))),"")</f>
        <v/>
      </c>
      <c r="Z68" s="185" t="str">
        <f t="shared" si="1"/>
        <v/>
      </c>
      <c r="AA68" s="183" t="str">
        <f t="shared" si="55"/>
        <v/>
      </c>
      <c r="AB68" s="185" t="str">
        <f t="shared" si="3"/>
        <v/>
      </c>
      <c r="AC68" s="183" t="str">
        <f>IFERROR(IF(AND(R67="Impacto",R68="Impacto"),(AC67-(+AC67*U68)),IF(AND(R67="Probabilidad",R68="Impacto"),(AC66-(+AC66*U68)),IF(R68="Probabilidad",AC67,""))),"")</f>
        <v/>
      </c>
      <c r="AD68" s="186" t="str">
        <f t="shared" si="56"/>
        <v/>
      </c>
      <c r="AE68" s="182"/>
      <c r="AF68" s="152"/>
      <c r="AG68" s="152"/>
      <c r="AH68" s="151"/>
      <c r="AI68" s="151"/>
      <c r="AJ68" s="152"/>
      <c r="AK68" s="187"/>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row>
    <row r="69" spans="2:69" hidden="1" x14ac:dyDescent="0.3">
      <c r="B69" s="357"/>
      <c r="C69" s="358"/>
      <c r="D69" s="358"/>
      <c r="E69" s="358"/>
      <c r="F69" s="345"/>
      <c r="G69" s="346"/>
      <c r="H69" s="345"/>
      <c r="I69" s="345"/>
      <c r="J69" s="345"/>
      <c r="K69" s="345"/>
      <c r="L69" s="345"/>
      <c r="M69" s="345"/>
      <c r="N69" s="345"/>
      <c r="O69" s="345"/>
      <c r="P69" s="190"/>
      <c r="Q69" s="190"/>
      <c r="R69" s="190"/>
      <c r="S69" s="190"/>
      <c r="T69" s="190"/>
      <c r="U69" s="190"/>
      <c r="V69" s="190"/>
      <c r="W69" s="190"/>
      <c r="X69" s="190"/>
      <c r="Y69" s="190"/>
      <c r="Z69" s="190"/>
      <c r="AA69" s="190"/>
      <c r="AB69" s="190"/>
      <c r="AC69" s="190"/>
      <c r="AD69" s="190"/>
      <c r="AE69" s="190"/>
      <c r="AF69" s="190"/>
      <c r="AG69" s="191"/>
      <c r="AH69" s="190"/>
      <c r="AI69" s="190"/>
      <c r="AJ69" s="190"/>
      <c r="AK69" s="192"/>
    </row>
    <row r="70" spans="2:69" ht="151.5" hidden="1" customHeight="1" x14ac:dyDescent="0.3">
      <c r="B70" s="342"/>
      <c r="C70" s="335"/>
      <c r="D70" s="335"/>
      <c r="E70" s="335"/>
      <c r="F70" s="335"/>
      <c r="G70" s="335"/>
      <c r="H70" s="343"/>
      <c r="I70" s="340"/>
      <c r="J70" s="339"/>
      <c r="K70" s="344"/>
      <c r="L70" s="339">
        <f>IF(NOT(ISERROR(MATCH(K70,_xlfn.ANCHORARRAY(F81),0))),J83&amp;"Por favor no seleccionar los criterios de impacto",K70)</f>
        <v>0</v>
      </c>
      <c r="M70" s="340"/>
      <c r="N70" s="339"/>
      <c r="O70" s="341"/>
      <c r="P70" s="180">
        <v>5</v>
      </c>
      <c r="Q70" s="150"/>
      <c r="R70" s="181" t="str">
        <f t="shared" ref="R70:R71" si="57">IF(OR(S70="Preventivo",S70="Detectivo"),"Probabilidad",IF(S70="Correctivo","Impacto",""))</f>
        <v/>
      </c>
      <c r="S70" s="182"/>
      <c r="T70" s="182"/>
      <c r="U70" s="183" t="str">
        <f t="shared" si="54"/>
        <v/>
      </c>
      <c r="V70" s="182"/>
      <c r="W70" s="182"/>
      <c r="X70" s="182"/>
      <c r="Y70" s="184" t="str">
        <f t="shared" ref="Y70:Y71" si="58">IFERROR(IF(AND(R69="Probabilidad",R70="Probabilidad"),(AA69-(+AA69*U70)),IF(AND(R69="Impacto",R70="Probabilidad"),(AA68-(+AA68*U70)),IF(R70="Impacto",AA69,""))),"")</f>
        <v/>
      </c>
      <c r="Z70" s="185" t="str">
        <f t="shared" si="1"/>
        <v/>
      </c>
      <c r="AA70" s="183" t="str">
        <f t="shared" si="55"/>
        <v/>
      </c>
      <c r="AB70" s="185" t="str">
        <f t="shared" si="3"/>
        <v/>
      </c>
      <c r="AC70" s="183" t="str">
        <f t="shared" ref="AC70:AC71" si="59">IFERROR(IF(AND(R69="Impacto",R70="Impacto"),(AC69-(+AC69*U70)),IF(AND(R69="Probabilidad",R70="Impacto"),(AC68-(+AC68*U70)),IF(R70="Probabilidad",AC69,""))),"")</f>
        <v/>
      </c>
      <c r="AD70" s="186" t="str">
        <f t="shared" ref="AD70:AD71" si="60">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182"/>
      <c r="AF70" s="152"/>
      <c r="AG70" s="152"/>
      <c r="AH70" s="151"/>
      <c r="AI70" s="151"/>
      <c r="AJ70" s="152"/>
      <c r="AK70" s="187"/>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row>
    <row r="71" spans="2:69" ht="151.5" hidden="1" customHeight="1" x14ac:dyDescent="0.3">
      <c r="B71" s="342"/>
      <c r="C71" s="335"/>
      <c r="D71" s="335"/>
      <c r="E71" s="335"/>
      <c r="F71" s="335"/>
      <c r="G71" s="335"/>
      <c r="H71" s="343"/>
      <c r="I71" s="340"/>
      <c r="J71" s="339"/>
      <c r="K71" s="344"/>
      <c r="L71" s="339">
        <f>IF(NOT(ISERROR(MATCH(K71,_xlfn.ANCHORARRAY(F82),0))),J84&amp;"Por favor no seleccionar los criterios de impacto",K71)</f>
        <v>0</v>
      </c>
      <c r="M71" s="340"/>
      <c r="N71" s="339"/>
      <c r="O71" s="341"/>
      <c r="P71" s="180">
        <v>6</v>
      </c>
      <c r="Q71" s="150"/>
      <c r="R71" s="181" t="str">
        <f t="shared" si="57"/>
        <v/>
      </c>
      <c r="S71" s="182"/>
      <c r="T71" s="182"/>
      <c r="U71" s="183" t="str">
        <f t="shared" si="54"/>
        <v/>
      </c>
      <c r="V71" s="182"/>
      <c r="W71" s="182"/>
      <c r="X71" s="182"/>
      <c r="Y71" s="184" t="str">
        <f t="shared" si="58"/>
        <v/>
      </c>
      <c r="Z71" s="185" t="str">
        <f t="shared" si="1"/>
        <v/>
      </c>
      <c r="AA71" s="183" t="str">
        <f t="shared" si="55"/>
        <v/>
      </c>
      <c r="AB71" s="185" t="str">
        <f t="shared" si="3"/>
        <v/>
      </c>
      <c r="AC71" s="183" t="str">
        <f t="shared" si="59"/>
        <v/>
      </c>
      <c r="AD71" s="186" t="str">
        <f t="shared" si="60"/>
        <v/>
      </c>
      <c r="AE71" s="182"/>
      <c r="AF71" s="152"/>
      <c r="AG71" s="152"/>
      <c r="AH71" s="151"/>
      <c r="AI71" s="151"/>
      <c r="AJ71" s="152"/>
      <c r="AK71" s="187"/>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row>
    <row r="72" spans="2:69" ht="151.5" hidden="1" customHeight="1" x14ac:dyDescent="0.3">
      <c r="B72" s="342">
        <v>10</v>
      </c>
      <c r="C72" s="335"/>
      <c r="D72" s="335"/>
      <c r="E72" s="335"/>
      <c r="F72" s="335"/>
      <c r="G72" s="335"/>
      <c r="H72" s="343"/>
      <c r="I72" s="340" t="str">
        <f>IF(H72&lt;=0,"",IF(H72&lt;=2,"Muy Baja",IF(H72&lt;=24,"Baja",IF(H72&lt;=500,"Media",IF(H72&lt;=5000,"Alta","Muy Alta")))))</f>
        <v/>
      </c>
      <c r="J72" s="339" t="str">
        <f>IF(I72="","",IF(I72="Muy Baja",0.2,IF(I72="Baja",0.4,IF(I72="Media",0.6,IF(I72="Alta",0.8,IF(I72="Muy Alta",1,))))))</f>
        <v/>
      </c>
      <c r="K72" s="344"/>
      <c r="L72" s="339">
        <f>IF(NOT(ISERROR(MATCH(K72,'Tabla Impacto'!$B$222:$B$224,0))),'Tabla Impacto'!$F$224&amp;"Por favor no seleccionar los criterios de impacto(Afectación Económica o presupuestal y Pérdida Reputacional)",K72)</f>
        <v>0</v>
      </c>
      <c r="M72" s="340" t="str">
        <f>IF(OR(L72='Tabla Impacto'!$C$12,L72='Tabla Impacto'!$D$12),"Leve",IF(OR(L72='Tabla Impacto'!$C$13,L72='Tabla Impacto'!$D$13),"Menor",IF(OR(L72='Tabla Impacto'!$C$14,L72='Tabla Impacto'!$D$14),"Moderado",IF(OR(L72='Tabla Impacto'!$C$15,L72='Tabla Impacto'!$D$15),"Mayor",IF(OR(L72='Tabla Impacto'!$C$16,L72='Tabla Impacto'!$D$16),"Catastrófico","")))))</f>
        <v/>
      </c>
      <c r="N72" s="339" t="str">
        <f>IF(M72="","",IF(M72="Leve",0.2,IF(M72="Menor",0.4,IF(M72="Moderado",0.6,IF(M72="Mayor",0.8,IF(M72="Catastrófico",1,))))))</f>
        <v/>
      </c>
      <c r="O72" s="341" t="str">
        <f>IF(OR(AND(I72="Muy Baja",M72="Leve"),AND(I72="Muy Baja",M72="Menor"),AND(I72="Baja",M72="Leve")),"Bajo",IF(OR(AND(I72="Muy baja",M72="Moderado"),AND(I72="Baja",M72="Menor"),AND(I72="Baja",M72="Moderado"),AND(I72="Media",M72="Leve"),AND(I72="Media",M72="Menor"),AND(I72="Media",M72="Moderado"),AND(I72="Alta",M72="Leve"),AND(I72="Alta",M72="Menor")),"Moderado",IF(OR(AND(I72="Muy Baja",M72="Mayor"),AND(I72="Baja",M72="Mayor"),AND(I72="Media",M72="Mayor"),AND(I72="Alta",M72="Moderado"),AND(I72="Alta",M72="Mayor"),AND(I72="Muy Alta",M72="Leve"),AND(I72="Muy Alta",M72="Menor"),AND(I72="Muy Alta",M72="Moderado"),AND(I72="Muy Alta",M72="Mayor")),"Alto",IF(OR(AND(I72="Muy Baja",M72="Catastrófico"),AND(I72="Baja",M72="Catastrófico"),AND(I72="Media",M72="Catastrófico"),AND(I72="Alta",M72="Catastrófico"),AND(I72="Muy Alta",M72="Catastrófico")),"Extremo",""))))</f>
        <v/>
      </c>
      <c r="P72" s="180">
        <v>1</v>
      </c>
      <c r="Q72" s="150"/>
      <c r="R72" s="181" t="str">
        <f>IF(OR(S72="Preventivo",S72="Detectivo"),"Probabilidad",IF(S72="Correctivo","Impacto",""))</f>
        <v/>
      </c>
      <c r="S72" s="182"/>
      <c r="T72" s="182"/>
      <c r="U72" s="183" t="str">
        <f>IF(AND(S72="Preventivo",T72="Automático"),"50%",IF(AND(S72="Preventivo",T72="Manual"),"40%",IF(AND(S72="Detectivo",T72="Automático"),"40%",IF(AND(S72="Detectivo",T72="Manual"),"30%",IF(AND(S72="Correctivo",T72="Automático"),"35%",IF(AND(S72="Correctivo",T72="Manual"),"25%",""))))))</f>
        <v/>
      </c>
      <c r="V72" s="182"/>
      <c r="W72" s="182"/>
      <c r="X72" s="182"/>
      <c r="Y72" s="184" t="str">
        <f>IFERROR(IF(R72="Probabilidad",(J72-(+J72*U72)),IF(R72="Impacto",J72,"")),"")</f>
        <v/>
      </c>
      <c r="Z72" s="185" t="str">
        <f>IFERROR(IF(Y72="","",IF(Y72&lt;=0.2,"Muy Baja",IF(Y72&lt;=0.4,"Baja",IF(Y72&lt;=0.6,"Media",IF(Y72&lt;=0.8,"Alta","Muy Alta"))))),"")</f>
        <v/>
      </c>
      <c r="AA72" s="183" t="str">
        <f>+Y72</f>
        <v/>
      </c>
      <c r="AB72" s="185" t="str">
        <f>IFERROR(IF(AC72="","",IF(AC72&lt;=0.2,"Leve",IF(AC72&lt;=0.4,"Menor",IF(AC72&lt;=0.6,"Moderado",IF(AC72&lt;=0.8,"Mayor","Catastrófico"))))),"")</f>
        <v/>
      </c>
      <c r="AC72" s="183" t="str">
        <f>IFERROR(IF(R72="Impacto",(N72-(+N72*U72)),IF(R72="Probabilidad",N72,"")),"")</f>
        <v/>
      </c>
      <c r="AD72" s="186" t="str">
        <f>IFERROR(IF(OR(AND(Z72="Muy Baja",AB72="Leve"),AND(Z72="Muy Baja",AB72="Menor"),AND(Z72="Baja",AB72="Leve")),"Bajo",IF(OR(AND(Z72="Muy baja",AB72="Moderado"),AND(Z72="Baja",AB72="Menor"),AND(Z72="Baja",AB72="Moderado"),AND(Z72="Media",AB72="Leve"),AND(Z72="Media",AB72="Menor"),AND(Z72="Media",AB72="Moderado"),AND(Z72="Alta",AB72="Leve"),AND(Z72="Alta",AB72="Menor")),"Moderado",IF(OR(AND(Z72="Muy Baja",AB72="Mayor"),AND(Z72="Baja",AB72="Mayor"),AND(Z72="Media",AB72="Mayor"),AND(Z72="Alta",AB72="Moderado"),AND(Z72="Alta",AB72="Mayor"),AND(Z72="Muy Alta",AB72="Leve"),AND(Z72="Muy Alta",AB72="Menor"),AND(Z72="Muy Alta",AB72="Moderado"),AND(Z72="Muy Alta",AB72="Mayor")),"Alto",IF(OR(AND(Z72="Muy Baja",AB72="Catastrófico"),AND(Z72="Baja",AB72="Catastrófico"),AND(Z72="Media",AB72="Catastrófico"),AND(Z72="Alta",AB72="Catastrófico"),AND(Z72="Muy Alta",AB72="Catastrófico")),"Extremo","")))),"")</f>
        <v/>
      </c>
      <c r="AE72" s="182"/>
      <c r="AF72" s="152"/>
      <c r="AG72" s="152"/>
      <c r="AH72" s="151"/>
      <c r="AI72" s="151"/>
      <c r="AJ72" s="152"/>
      <c r="AK72" s="187"/>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row>
    <row r="73" spans="2:69" ht="151.5" hidden="1" customHeight="1" x14ac:dyDescent="0.3">
      <c r="B73" s="342"/>
      <c r="C73" s="335"/>
      <c r="D73" s="335"/>
      <c r="E73" s="335"/>
      <c r="F73" s="335"/>
      <c r="G73" s="335"/>
      <c r="H73" s="343"/>
      <c r="I73" s="340"/>
      <c r="J73" s="339"/>
      <c r="K73" s="344"/>
      <c r="L73" s="339">
        <f>IF(NOT(ISERROR(MATCH(K73,_xlfn.ANCHORARRAY(F84),0))),J86&amp;"Por favor no seleccionar los criterios de impacto",K73)</f>
        <v>0</v>
      </c>
      <c r="M73" s="340"/>
      <c r="N73" s="339"/>
      <c r="O73" s="341"/>
      <c r="P73" s="180">
        <v>2</v>
      </c>
      <c r="Q73" s="150"/>
      <c r="R73" s="181" t="str">
        <f>IF(OR(S73="Preventivo",S73="Detectivo"),"Probabilidad",IF(S73="Correctivo","Impacto",""))</f>
        <v/>
      </c>
      <c r="S73" s="182"/>
      <c r="T73" s="182"/>
      <c r="U73" s="183" t="str">
        <f t="shared" ref="U73:U77" si="61">IF(AND(S73="Preventivo",T73="Automático"),"50%",IF(AND(S73="Preventivo",T73="Manual"),"40%",IF(AND(S73="Detectivo",T73="Automático"),"40%",IF(AND(S73="Detectivo",T73="Manual"),"30%",IF(AND(S73="Correctivo",T73="Automático"),"35%",IF(AND(S73="Correctivo",T73="Manual"),"25%",""))))))</f>
        <v/>
      </c>
      <c r="V73" s="182"/>
      <c r="W73" s="182"/>
      <c r="X73" s="182"/>
      <c r="Y73" s="184" t="str">
        <f>IFERROR(IF(AND(R72="Probabilidad",R73="Probabilidad"),(AA72-(+AA72*U73)),IF(R73="Probabilidad",(J72-(+J72*U73)),IF(R73="Impacto",AA72,""))),"")</f>
        <v/>
      </c>
      <c r="Z73" s="185" t="str">
        <f t="shared" si="1"/>
        <v/>
      </c>
      <c r="AA73" s="183" t="str">
        <f t="shared" ref="AA73:AA77" si="62">+Y73</f>
        <v/>
      </c>
      <c r="AB73" s="185" t="str">
        <f t="shared" si="3"/>
        <v/>
      </c>
      <c r="AC73" s="183" t="str">
        <f>IFERROR(IF(AND(R72="Impacto",R73="Impacto"),(AC66-(+AC66*U73)),IF(R73="Impacto",($N$72-(+$N$72*U73)),IF(R73="Probabilidad",AC66,""))),"")</f>
        <v/>
      </c>
      <c r="AD73" s="186" t="str">
        <f t="shared" ref="AD73:AD74" si="63">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82"/>
      <c r="AF73" s="152"/>
      <c r="AG73" s="152"/>
      <c r="AH73" s="151"/>
      <c r="AI73" s="151"/>
      <c r="AJ73" s="152"/>
      <c r="AK73" s="187"/>
    </row>
    <row r="74" spans="2:69" ht="151.5" hidden="1" customHeight="1" x14ac:dyDescent="0.3">
      <c r="B74" s="342"/>
      <c r="C74" s="335"/>
      <c r="D74" s="335"/>
      <c r="E74" s="335"/>
      <c r="F74" s="335"/>
      <c r="G74" s="335"/>
      <c r="H74" s="343"/>
      <c r="I74" s="340"/>
      <c r="J74" s="339"/>
      <c r="K74" s="344"/>
      <c r="L74" s="339">
        <f>IF(NOT(ISERROR(MATCH(K74,_xlfn.ANCHORARRAY(F85),0))),J87&amp;"Por favor no seleccionar los criterios de impacto",K74)</f>
        <v>0</v>
      </c>
      <c r="M74" s="340"/>
      <c r="N74" s="339"/>
      <c r="O74" s="341"/>
      <c r="P74" s="180">
        <v>3</v>
      </c>
      <c r="Q74" s="188"/>
      <c r="R74" s="181" t="str">
        <f>IF(OR(S74="Preventivo",S74="Detectivo"),"Probabilidad",IF(S74="Correctivo","Impacto",""))</f>
        <v/>
      </c>
      <c r="S74" s="182"/>
      <c r="T74" s="182"/>
      <c r="U74" s="183" t="str">
        <f t="shared" si="61"/>
        <v/>
      </c>
      <c r="V74" s="182"/>
      <c r="W74" s="182"/>
      <c r="X74" s="182"/>
      <c r="Y74" s="184" t="str">
        <f>IFERROR(IF(AND(R73="Probabilidad",R74="Probabilidad"),(AA73-(+AA73*U74)),IF(AND(R73="Impacto",R74="Probabilidad"),(AA72-(+AA72*U74)),IF(R74="Impacto",AA73,""))),"")</f>
        <v/>
      </c>
      <c r="Z74" s="185" t="str">
        <f t="shared" si="1"/>
        <v/>
      </c>
      <c r="AA74" s="183" t="str">
        <f t="shared" si="62"/>
        <v/>
      </c>
      <c r="AB74" s="185" t="str">
        <f t="shared" si="3"/>
        <v/>
      </c>
      <c r="AC74" s="183" t="str">
        <f>IFERROR(IF(AND(R73="Impacto",R74="Impacto"),(AC73-(+AC73*U74)),IF(AND(R73="Probabilidad",R74="Impacto"),(AC72-(+AC72*U74)),IF(R74="Probabilidad",AC73,""))),"")</f>
        <v/>
      </c>
      <c r="AD74" s="186" t="str">
        <f t="shared" si="63"/>
        <v/>
      </c>
      <c r="AE74" s="182"/>
      <c r="AF74" s="152"/>
      <c r="AG74" s="152"/>
      <c r="AH74" s="151"/>
      <c r="AI74" s="151"/>
      <c r="AJ74" s="152"/>
      <c r="AK74" s="187"/>
    </row>
    <row r="75" spans="2:69" ht="151.5" hidden="1" customHeight="1" x14ac:dyDescent="0.3">
      <c r="B75" s="342"/>
      <c r="C75" s="335"/>
      <c r="D75" s="335"/>
      <c r="E75" s="335"/>
      <c r="F75" s="335"/>
      <c r="G75" s="335"/>
      <c r="H75" s="343"/>
      <c r="I75" s="340"/>
      <c r="J75" s="339"/>
      <c r="K75" s="344"/>
      <c r="L75" s="339">
        <f>IF(NOT(ISERROR(MATCH(K75,_xlfn.ANCHORARRAY(F86),0))),J88&amp;"Por favor no seleccionar los criterios de impacto",K75)</f>
        <v>0</v>
      </c>
      <c r="M75" s="340"/>
      <c r="N75" s="339"/>
      <c r="O75" s="341"/>
      <c r="P75" s="180">
        <v>4</v>
      </c>
      <c r="Q75" s="150"/>
      <c r="R75" s="181" t="str">
        <f t="shared" ref="R75:R77" si="64">IF(OR(S75="Preventivo",S75="Detectivo"),"Probabilidad",IF(S75="Correctivo","Impacto",""))</f>
        <v/>
      </c>
      <c r="S75" s="182"/>
      <c r="T75" s="182"/>
      <c r="U75" s="183" t="str">
        <f t="shared" si="61"/>
        <v/>
      </c>
      <c r="V75" s="182"/>
      <c r="W75" s="182"/>
      <c r="X75" s="182"/>
      <c r="Y75" s="184" t="str">
        <f t="shared" ref="Y75:Y77" si="65">IFERROR(IF(AND(R74="Probabilidad",R75="Probabilidad"),(AA74-(+AA74*U75)),IF(AND(R74="Impacto",R75="Probabilidad"),(AA73-(+AA73*U75)),IF(R75="Impacto",AA74,""))),"")</f>
        <v/>
      </c>
      <c r="Z75" s="185" t="str">
        <f t="shared" si="1"/>
        <v/>
      </c>
      <c r="AA75" s="183" t="str">
        <f t="shared" si="62"/>
        <v/>
      </c>
      <c r="AB75" s="185" t="str">
        <f t="shared" si="3"/>
        <v/>
      </c>
      <c r="AC75" s="183" t="str">
        <f t="shared" ref="AC75:AC77" si="66">IFERROR(IF(AND(R74="Impacto",R75="Impacto"),(AC74-(+AC74*U75)),IF(AND(R74="Probabilidad",R75="Impacto"),(AC73-(+AC73*U75)),IF(R75="Probabilidad",AC74,""))),"")</f>
        <v/>
      </c>
      <c r="AD75" s="186" t="str">
        <f>IFERROR(IF(OR(AND(Z75="Muy Baja",AB75="Leve"),AND(Z75="Muy Baja",AB75="Menor"),AND(Z75="Baja",AB75="Leve")),"Bajo",IF(OR(AND(Z75="Muy baja",AB75="Moderado"),AND(Z75="Baja",AB75="Menor"),AND(Z75="Baja",AB75="Moderado"),AND(Z75="Media",AB75="Leve"),AND(Z75="Media",AB75="Menor"),AND(Z75="Media",AB75="Moderado"),AND(Z75="Alta",AB75="Leve"),AND(Z75="Alta",AB75="Menor")),"Moderado",IF(OR(AND(Z75="Muy Baja",AB75="Mayor"),AND(Z75="Baja",AB75="Mayor"),AND(Z75="Media",AB75="Mayor"),AND(Z75="Alta",AB75="Moderado"),AND(Z75="Alta",AB75="Mayor"),AND(Z75="Muy Alta",AB75="Leve"),AND(Z75="Muy Alta",AB75="Menor"),AND(Z75="Muy Alta",AB75="Moderado"),AND(Z75="Muy Alta",AB75="Mayor")),"Alto",IF(OR(AND(Z75="Muy Baja",AB75="Catastrófico"),AND(Z75="Baja",AB75="Catastrófico"),AND(Z75="Media",AB75="Catastrófico"),AND(Z75="Alta",AB75="Catastrófico"),AND(Z75="Muy Alta",AB75="Catastrófico")),"Extremo","")))),"")</f>
        <v/>
      </c>
      <c r="AE75" s="182"/>
      <c r="AF75" s="152"/>
      <c r="AG75" s="152"/>
      <c r="AH75" s="151"/>
      <c r="AI75" s="151"/>
      <c r="AJ75" s="152"/>
      <c r="AK75" s="187"/>
    </row>
    <row r="76" spans="2:69" ht="151.5" hidden="1" customHeight="1" x14ac:dyDescent="0.3">
      <c r="B76" s="342"/>
      <c r="C76" s="335"/>
      <c r="D76" s="335"/>
      <c r="E76" s="335"/>
      <c r="F76" s="335"/>
      <c r="G76" s="335"/>
      <c r="H76" s="343"/>
      <c r="I76" s="340"/>
      <c r="J76" s="339"/>
      <c r="K76" s="344"/>
      <c r="L76" s="339">
        <f>IF(NOT(ISERROR(MATCH(K76,_xlfn.ANCHORARRAY(F87),0))),J89&amp;"Por favor no seleccionar los criterios de impacto",K76)</f>
        <v>0</v>
      </c>
      <c r="M76" s="340"/>
      <c r="N76" s="339"/>
      <c r="O76" s="341"/>
      <c r="P76" s="180">
        <v>5</v>
      </c>
      <c r="Q76" s="150"/>
      <c r="R76" s="181" t="str">
        <f t="shared" si="64"/>
        <v/>
      </c>
      <c r="S76" s="182"/>
      <c r="T76" s="182"/>
      <c r="U76" s="183" t="str">
        <f t="shared" si="61"/>
        <v/>
      </c>
      <c r="V76" s="182"/>
      <c r="W76" s="182"/>
      <c r="X76" s="182"/>
      <c r="Y76" s="184" t="str">
        <f t="shared" si="65"/>
        <v/>
      </c>
      <c r="Z76" s="185" t="str">
        <f t="shared" si="1"/>
        <v/>
      </c>
      <c r="AA76" s="183" t="str">
        <f t="shared" si="62"/>
        <v/>
      </c>
      <c r="AB76" s="185" t="str">
        <f t="shared" si="3"/>
        <v/>
      </c>
      <c r="AC76" s="183" t="str">
        <f t="shared" si="66"/>
        <v/>
      </c>
      <c r="AD76" s="186" t="str">
        <f t="shared" ref="AD76:AD77" si="67">IFERROR(IF(OR(AND(Z76="Muy Baja",AB76="Leve"),AND(Z76="Muy Baja",AB76="Menor"),AND(Z76="Baja",AB76="Leve")),"Bajo",IF(OR(AND(Z76="Muy baja",AB76="Moderado"),AND(Z76="Baja",AB76="Menor"),AND(Z76="Baja",AB76="Moderado"),AND(Z76="Media",AB76="Leve"),AND(Z76="Media",AB76="Menor"),AND(Z76="Media",AB76="Moderado"),AND(Z76="Alta",AB76="Leve"),AND(Z76="Alta",AB76="Menor")),"Moderado",IF(OR(AND(Z76="Muy Baja",AB76="Mayor"),AND(Z76="Baja",AB76="Mayor"),AND(Z76="Media",AB76="Mayor"),AND(Z76="Alta",AB76="Moderado"),AND(Z76="Alta",AB76="Mayor"),AND(Z76="Muy Alta",AB76="Leve"),AND(Z76="Muy Alta",AB76="Menor"),AND(Z76="Muy Alta",AB76="Moderado"),AND(Z76="Muy Alta",AB76="Mayor")),"Alto",IF(OR(AND(Z76="Muy Baja",AB76="Catastrófico"),AND(Z76="Baja",AB76="Catastrófico"),AND(Z76="Media",AB76="Catastrófico"),AND(Z76="Alta",AB76="Catastrófico"),AND(Z76="Muy Alta",AB76="Catastrófico")),"Extremo","")))),"")</f>
        <v/>
      </c>
      <c r="AE76" s="182"/>
      <c r="AF76" s="152"/>
      <c r="AG76" s="152"/>
      <c r="AH76" s="151"/>
      <c r="AI76" s="151"/>
      <c r="AJ76" s="152"/>
      <c r="AK76" s="187"/>
    </row>
    <row r="77" spans="2:69" ht="151.5" hidden="1" customHeight="1" x14ac:dyDescent="0.3">
      <c r="B77" s="350"/>
      <c r="C77" s="351"/>
      <c r="D77" s="351"/>
      <c r="E77" s="351"/>
      <c r="F77" s="351"/>
      <c r="G77" s="351"/>
      <c r="H77" s="352"/>
      <c r="I77" s="353"/>
      <c r="J77" s="354"/>
      <c r="K77" s="355"/>
      <c r="L77" s="354">
        <f>IF(NOT(ISERROR(MATCH(K77,_xlfn.ANCHORARRAY(F88),0))),J90&amp;"Por favor no seleccionar los criterios de impacto",K77)</f>
        <v>0</v>
      </c>
      <c r="M77" s="353"/>
      <c r="N77" s="354"/>
      <c r="O77" s="356"/>
      <c r="P77" s="197">
        <v>6</v>
      </c>
      <c r="Q77" s="198"/>
      <c r="R77" s="199" t="str">
        <f t="shared" si="64"/>
        <v/>
      </c>
      <c r="S77" s="200"/>
      <c r="T77" s="200"/>
      <c r="U77" s="201" t="str">
        <f t="shared" si="61"/>
        <v/>
      </c>
      <c r="V77" s="200"/>
      <c r="W77" s="200"/>
      <c r="X77" s="200"/>
      <c r="Y77" s="202" t="str">
        <f t="shared" si="65"/>
        <v/>
      </c>
      <c r="Z77" s="203" t="str">
        <f t="shared" si="1"/>
        <v/>
      </c>
      <c r="AA77" s="201" t="str">
        <f t="shared" si="62"/>
        <v/>
      </c>
      <c r="AB77" s="203" t="str">
        <f t="shared" si="3"/>
        <v/>
      </c>
      <c r="AC77" s="201" t="str">
        <f t="shared" si="66"/>
        <v/>
      </c>
      <c r="AD77" s="204" t="str">
        <f t="shared" si="67"/>
        <v/>
      </c>
      <c r="AE77" s="200"/>
      <c r="AF77" s="205"/>
      <c r="AG77" s="205"/>
      <c r="AH77" s="206"/>
      <c r="AI77" s="206"/>
      <c r="AJ77" s="205"/>
      <c r="AK77" s="207"/>
    </row>
    <row r="78" spans="2:69" ht="49.5" customHeight="1" thickBot="1" x14ac:dyDescent="0.35">
      <c r="B78" s="208"/>
      <c r="C78" s="347" t="s">
        <v>293</v>
      </c>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c r="AJ78" s="348"/>
      <c r="AK78" s="349"/>
    </row>
    <row r="80" spans="2:69" x14ac:dyDescent="0.3">
      <c r="B80" s="115"/>
      <c r="C80" s="193" t="s">
        <v>124</v>
      </c>
      <c r="D80" s="115"/>
      <c r="E80" s="115"/>
      <c r="G80" s="115"/>
    </row>
  </sheetData>
  <dataConsolidate/>
  <mergeCells count="220">
    <mergeCell ref="M14:M15"/>
    <mergeCell ref="N14:N15"/>
    <mergeCell ref="AA16:AA17"/>
    <mergeCell ref="AB16:AB17"/>
    <mergeCell ref="AC16:AC17"/>
    <mergeCell ref="AD16:AD17"/>
    <mergeCell ref="AE16:AE17"/>
    <mergeCell ref="Z18:Z19"/>
    <mergeCell ref="AA18:AA19"/>
    <mergeCell ref="AB18:AB19"/>
    <mergeCell ref="AC18:AC19"/>
    <mergeCell ref="AD18:AD19"/>
    <mergeCell ref="AE18:AE19"/>
    <mergeCell ref="Q16:Q17"/>
    <mergeCell ref="R16:R17"/>
    <mergeCell ref="S16:S17"/>
    <mergeCell ref="T16:T17"/>
    <mergeCell ref="Z16:Z17"/>
    <mergeCell ref="B4:E7"/>
    <mergeCell ref="B12:AK12"/>
    <mergeCell ref="B9:C9"/>
    <mergeCell ref="B10:C10"/>
    <mergeCell ref="B11:C11"/>
    <mergeCell ref="D9:AK9"/>
    <mergeCell ref="D10:AK10"/>
    <mergeCell ref="D11:AK11"/>
    <mergeCell ref="B13:H13"/>
    <mergeCell ref="I13:O13"/>
    <mergeCell ref="P13:X13"/>
    <mergeCell ref="Y13:AE13"/>
    <mergeCell ref="AF13:AK13"/>
    <mergeCell ref="AJ7:AK7"/>
    <mergeCell ref="AJ6:AK6"/>
    <mergeCell ref="AJ5:AK5"/>
    <mergeCell ref="AJ4:AK4"/>
    <mergeCell ref="F4:AI7"/>
    <mergeCell ref="C78:AK78"/>
    <mergeCell ref="N66:N71"/>
    <mergeCell ref="O66:O71"/>
    <mergeCell ref="B72:B77"/>
    <mergeCell ref="C72:C77"/>
    <mergeCell ref="D72:D77"/>
    <mergeCell ref="E72:E77"/>
    <mergeCell ref="F72:F77"/>
    <mergeCell ref="G72:G77"/>
    <mergeCell ref="H72:H77"/>
    <mergeCell ref="I72:I77"/>
    <mergeCell ref="J72:J77"/>
    <mergeCell ref="K72:K77"/>
    <mergeCell ref="L72:L77"/>
    <mergeCell ref="M72:M77"/>
    <mergeCell ref="N72:N77"/>
    <mergeCell ref="O72:O77"/>
    <mergeCell ref="K66:K71"/>
    <mergeCell ref="L66:L71"/>
    <mergeCell ref="M66:M71"/>
    <mergeCell ref="B66:B71"/>
    <mergeCell ref="C66:C71"/>
    <mergeCell ref="D66:D71"/>
    <mergeCell ref="E66:E71"/>
    <mergeCell ref="F66:F71"/>
    <mergeCell ref="G66:G71"/>
    <mergeCell ref="H66:H71"/>
    <mergeCell ref="I66:I71"/>
    <mergeCell ref="J66:J71"/>
    <mergeCell ref="N54:N59"/>
    <mergeCell ref="O54:O59"/>
    <mergeCell ref="G60:G65"/>
    <mergeCell ref="H60:H65"/>
    <mergeCell ref="I60:I65"/>
    <mergeCell ref="J60:J65"/>
    <mergeCell ref="K60:K65"/>
    <mergeCell ref="G54:G59"/>
    <mergeCell ref="H54:H59"/>
    <mergeCell ref="I54:I59"/>
    <mergeCell ref="J54:J59"/>
    <mergeCell ref="L60:L65"/>
    <mergeCell ref="M60:M65"/>
    <mergeCell ref="N60:N65"/>
    <mergeCell ref="O60:O65"/>
    <mergeCell ref="J42:J47"/>
    <mergeCell ref="K42:K47"/>
    <mergeCell ref="H48:H53"/>
    <mergeCell ref="I48:I53"/>
    <mergeCell ref="J48:J53"/>
    <mergeCell ref="L42:L47"/>
    <mergeCell ref="M42:M47"/>
    <mergeCell ref="B60:B65"/>
    <mergeCell ref="C60:C65"/>
    <mergeCell ref="D60:D65"/>
    <mergeCell ref="E60:E65"/>
    <mergeCell ref="F60:F65"/>
    <mergeCell ref="B54:B59"/>
    <mergeCell ref="C54:C59"/>
    <mergeCell ref="D54:D59"/>
    <mergeCell ref="E54:E59"/>
    <mergeCell ref="F54:F59"/>
    <mergeCell ref="N42:N47"/>
    <mergeCell ref="O42:O47"/>
    <mergeCell ref="N48:N53"/>
    <mergeCell ref="O48:O53"/>
    <mergeCell ref="K54:K59"/>
    <mergeCell ref="L54:L59"/>
    <mergeCell ref="M54:M59"/>
    <mergeCell ref="B42:B47"/>
    <mergeCell ref="C42:C47"/>
    <mergeCell ref="D42:D47"/>
    <mergeCell ref="B48:B53"/>
    <mergeCell ref="C48:C53"/>
    <mergeCell ref="D48:D53"/>
    <mergeCell ref="E48:E53"/>
    <mergeCell ref="F48:F53"/>
    <mergeCell ref="G48:G53"/>
    <mergeCell ref="E42:E47"/>
    <mergeCell ref="F42:F47"/>
    <mergeCell ref="K48:K53"/>
    <mergeCell ref="L48:L53"/>
    <mergeCell ref="M48:M53"/>
    <mergeCell ref="G42:G47"/>
    <mergeCell ref="H42:H47"/>
    <mergeCell ref="I42:I47"/>
    <mergeCell ref="N30:N35"/>
    <mergeCell ref="O30:O35"/>
    <mergeCell ref="B36:B41"/>
    <mergeCell ref="C36:C41"/>
    <mergeCell ref="D36:D41"/>
    <mergeCell ref="E36:E41"/>
    <mergeCell ref="F36:F41"/>
    <mergeCell ref="G36:G41"/>
    <mergeCell ref="H36:H41"/>
    <mergeCell ref="I36:I41"/>
    <mergeCell ref="J36:J41"/>
    <mergeCell ref="K36:K41"/>
    <mergeCell ref="L36:L41"/>
    <mergeCell ref="M36:M41"/>
    <mergeCell ref="N36:N41"/>
    <mergeCell ref="O36:O41"/>
    <mergeCell ref="L24:L29"/>
    <mergeCell ref="M24:M29"/>
    <mergeCell ref="N24:N29"/>
    <mergeCell ref="O24:O29"/>
    <mergeCell ref="B30:B35"/>
    <mergeCell ref="C30:C35"/>
    <mergeCell ref="D30:D35"/>
    <mergeCell ref="E30:E35"/>
    <mergeCell ref="F30:F35"/>
    <mergeCell ref="G30:G35"/>
    <mergeCell ref="H30:H35"/>
    <mergeCell ref="I30:I35"/>
    <mergeCell ref="J30:J35"/>
    <mergeCell ref="K30:K35"/>
    <mergeCell ref="L30:L35"/>
    <mergeCell ref="M30:M35"/>
    <mergeCell ref="G24:G29"/>
    <mergeCell ref="H24:H29"/>
    <mergeCell ref="I24:I29"/>
    <mergeCell ref="J24:J29"/>
    <mergeCell ref="K24:K29"/>
    <mergeCell ref="B24:B29"/>
    <mergeCell ref="C24:C29"/>
    <mergeCell ref="D24:D29"/>
    <mergeCell ref="E24:E29"/>
    <mergeCell ref="F24:F29"/>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C14:C15"/>
    <mergeCell ref="O14:O15"/>
    <mergeCell ref="K14:K15"/>
    <mergeCell ref="L14:L15"/>
    <mergeCell ref="R14:R15"/>
    <mergeCell ref="S14:X14"/>
    <mergeCell ref="G16:G23"/>
    <mergeCell ref="H16:H23"/>
    <mergeCell ref="I16:I23"/>
    <mergeCell ref="U16:U17"/>
    <mergeCell ref="V16:V17"/>
    <mergeCell ref="W16:W17"/>
    <mergeCell ref="X16:X17"/>
    <mergeCell ref="P18:P19"/>
    <mergeCell ref="Q18:Q19"/>
    <mergeCell ref="R18:R19"/>
    <mergeCell ref="S18:S19"/>
    <mergeCell ref="T18:T19"/>
    <mergeCell ref="U18:U19"/>
    <mergeCell ref="V18:V19"/>
    <mergeCell ref="W18:W19"/>
    <mergeCell ref="X18:X19"/>
    <mergeCell ref="P16:P17"/>
    <mergeCell ref="J14:J15"/>
    <mergeCell ref="B16:B23"/>
    <mergeCell ref="C16:C23"/>
    <mergeCell ref="D16:D23"/>
    <mergeCell ref="E16:E23"/>
    <mergeCell ref="F16:F23"/>
    <mergeCell ref="O16:O23"/>
    <mergeCell ref="J16:J23"/>
    <mergeCell ref="K16:K23"/>
    <mergeCell ref="L16:L23"/>
    <mergeCell ref="M16:M23"/>
    <mergeCell ref="N16:N23"/>
  </mergeCells>
  <conditionalFormatting sqref="I16:I17 I24">
    <cfRule type="cellIs" dxfId="254" priority="333" operator="equal">
      <formula>"Muy Alta"</formula>
    </cfRule>
    <cfRule type="cellIs" dxfId="253" priority="334" operator="equal">
      <formula>"Alta"</formula>
    </cfRule>
    <cfRule type="cellIs" dxfId="252" priority="335" operator="equal">
      <formula>"Media"</formula>
    </cfRule>
    <cfRule type="cellIs" dxfId="251" priority="336" operator="equal">
      <formula>"Baja"</formula>
    </cfRule>
    <cfRule type="cellIs" dxfId="250" priority="337" operator="equal">
      <formula>"Muy Baja"</formula>
    </cfRule>
  </conditionalFormatting>
  <conditionalFormatting sqref="M16:M17 M24 M30 M36 M42 M48 M54 M60 M66 M72">
    <cfRule type="cellIs" dxfId="249" priority="328" operator="equal">
      <formula>"Catastrófico"</formula>
    </cfRule>
    <cfRule type="cellIs" dxfId="248" priority="329" operator="equal">
      <formula>"Mayor"</formula>
    </cfRule>
    <cfRule type="cellIs" dxfId="247" priority="330" operator="equal">
      <formula>"Moderado"</formula>
    </cfRule>
    <cfRule type="cellIs" dxfId="246" priority="331" operator="equal">
      <formula>"Menor"</formula>
    </cfRule>
    <cfRule type="cellIs" dxfId="245" priority="332" operator="equal">
      <formula>"Leve"</formula>
    </cfRule>
  </conditionalFormatting>
  <conditionalFormatting sqref="O16:O17">
    <cfRule type="cellIs" dxfId="244" priority="324" operator="equal">
      <formula>"Extremo"</formula>
    </cfRule>
    <cfRule type="cellIs" dxfId="243" priority="325" operator="equal">
      <formula>"Alto"</formula>
    </cfRule>
    <cfRule type="cellIs" dxfId="242" priority="326" operator="equal">
      <formula>"Moderado"</formula>
    </cfRule>
    <cfRule type="cellIs" dxfId="241" priority="327" operator="equal">
      <formula>"Bajo"</formula>
    </cfRule>
  </conditionalFormatting>
  <conditionalFormatting sqref="Z16 Z18 Z20:Z23">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AB16 AB18 AB20:AB23">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AD16 AD18 AD20:AD23">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I66">
    <cfRule type="cellIs" dxfId="226" priority="67" operator="equal">
      <formula>"Muy Alta"</formula>
    </cfRule>
    <cfRule type="cellIs" dxfId="225" priority="68" operator="equal">
      <formula>"Alta"</formula>
    </cfRule>
    <cfRule type="cellIs" dxfId="224" priority="69" operator="equal">
      <formula>"Media"</formula>
    </cfRule>
    <cfRule type="cellIs" dxfId="223" priority="70" operator="equal">
      <formula>"Baja"</formula>
    </cfRule>
    <cfRule type="cellIs" dxfId="222" priority="71" operator="equal">
      <formula>"Muy Baja"</formula>
    </cfRule>
  </conditionalFormatting>
  <conditionalFormatting sqref="O24">
    <cfRule type="cellIs" dxfId="221" priority="254" operator="equal">
      <formula>"Extremo"</formula>
    </cfRule>
    <cfRule type="cellIs" dxfId="220" priority="255" operator="equal">
      <formula>"Alto"</formula>
    </cfRule>
    <cfRule type="cellIs" dxfId="219" priority="256" operator="equal">
      <formula>"Moderado"</formula>
    </cfRule>
    <cfRule type="cellIs" dxfId="218" priority="257" operator="equal">
      <formula>"Bajo"</formula>
    </cfRule>
  </conditionalFormatting>
  <conditionalFormatting sqref="Z24:Z29">
    <cfRule type="cellIs" dxfId="217" priority="249" operator="equal">
      <formula>"Muy Alta"</formula>
    </cfRule>
    <cfRule type="cellIs" dxfId="216" priority="250" operator="equal">
      <formula>"Alta"</formula>
    </cfRule>
    <cfRule type="cellIs" dxfId="215" priority="251" operator="equal">
      <formula>"Media"</formula>
    </cfRule>
    <cfRule type="cellIs" dxfId="214" priority="252" operator="equal">
      <formula>"Baja"</formula>
    </cfRule>
    <cfRule type="cellIs" dxfId="213" priority="253" operator="equal">
      <formula>"Muy Baja"</formula>
    </cfRule>
  </conditionalFormatting>
  <conditionalFormatting sqref="AB24:AB29">
    <cfRule type="cellIs" dxfId="212" priority="244" operator="equal">
      <formula>"Catastrófico"</formula>
    </cfRule>
    <cfRule type="cellIs" dxfId="211" priority="245" operator="equal">
      <formula>"Mayor"</formula>
    </cfRule>
    <cfRule type="cellIs" dxfId="210" priority="246" operator="equal">
      <formula>"Moderado"</formula>
    </cfRule>
    <cfRule type="cellIs" dxfId="209" priority="247" operator="equal">
      <formula>"Menor"</formula>
    </cfRule>
    <cfRule type="cellIs" dxfId="208" priority="248" operator="equal">
      <formula>"Leve"</formula>
    </cfRule>
  </conditionalFormatting>
  <conditionalFormatting sqref="AD24:AD29">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I30">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O30">
    <cfRule type="cellIs" dxfId="198" priority="226" operator="equal">
      <formula>"Extremo"</formula>
    </cfRule>
    <cfRule type="cellIs" dxfId="197" priority="227" operator="equal">
      <formula>"Alto"</formula>
    </cfRule>
    <cfRule type="cellIs" dxfId="196" priority="228" operator="equal">
      <formula>"Moderado"</formula>
    </cfRule>
    <cfRule type="cellIs" dxfId="195" priority="229" operator="equal">
      <formula>"Bajo"</formula>
    </cfRule>
  </conditionalFormatting>
  <conditionalFormatting sqref="Z31:Z35">
    <cfRule type="cellIs" dxfId="194" priority="221" operator="equal">
      <formula>"Muy Alta"</formula>
    </cfRule>
    <cfRule type="cellIs" dxfId="193" priority="222" operator="equal">
      <formula>"Alta"</formula>
    </cfRule>
    <cfRule type="cellIs" dxfId="192" priority="223" operator="equal">
      <formula>"Media"</formula>
    </cfRule>
    <cfRule type="cellIs" dxfId="191" priority="224" operator="equal">
      <formula>"Baja"</formula>
    </cfRule>
    <cfRule type="cellIs" dxfId="190" priority="225" operator="equal">
      <formula>"Muy Baja"</formula>
    </cfRule>
  </conditionalFormatting>
  <conditionalFormatting sqref="AB31:AB35">
    <cfRule type="cellIs" dxfId="189" priority="216" operator="equal">
      <formula>"Catastrófico"</formula>
    </cfRule>
    <cfRule type="cellIs" dxfId="188" priority="217" operator="equal">
      <formula>"Mayor"</formula>
    </cfRule>
    <cfRule type="cellIs" dxfId="187" priority="218" operator="equal">
      <formula>"Moderado"</formula>
    </cfRule>
    <cfRule type="cellIs" dxfId="186" priority="219" operator="equal">
      <formula>"Menor"</formula>
    </cfRule>
    <cfRule type="cellIs" dxfId="185" priority="220" operator="equal">
      <formula>"Leve"</formula>
    </cfRule>
  </conditionalFormatting>
  <conditionalFormatting sqref="AD31:AD35">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I36">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O36">
    <cfRule type="cellIs" dxfId="175" priority="198" operator="equal">
      <formula>"Extremo"</formula>
    </cfRule>
    <cfRule type="cellIs" dxfId="174" priority="199" operator="equal">
      <formula>"Alto"</formula>
    </cfRule>
    <cfRule type="cellIs" dxfId="173" priority="200" operator="equal">
      <formula>"Moderado"</formula>
    </cfRule>
    <cfRule type="cellIs" dxfId="172" priority="201" operator="equal">
      <formula>"Bajo"</formula>
    </cfRule>
  </conditionalFormatting>
  <conditionalFormatting sqref="Z36:Z41">
    <cfRule type="cellIs" dxfId="171" priority="193" operator="equal">
      <formula>"Muy Alta"</formula>
    </cfRule>
    <cfRule type="cellIs" dxfId="170" priority="194" operator="equal">
      <formula>"Alta"</formula>
    </cfRule>
    <cfRule type="cellIs" dxfId="169" priority="195" operator="equal">
      <formula>"Media"</formula>
    </cfRule>
    <cfRule type="cellIs" dxfId="168" priority="196" operator="equal">
      <formula>"Baja"</formula>
    </cfRule>
    <cfRule type="cellIs" dxfId="167" priority="197" operator="equal">
      <formula>"Muy Baja"</formula>
    </cfRule>
  </conditionalFormatting>
  <conditionalFormatting sqref="AB36:AB41">
    <cfRule type="cellIs" dxfId="166" priority="188" operator="equal">
      <formula>"Catastrófico"</formula>
    </cfRule>
    <cfRule type="cellIs" dxfId="165" priority="189" operator="equal">
      <formula>"Mayor"</formula>
    </cfRule>
    <cfRule type="cellIs" dxfId="164" priority="190" operator="equal">
      <formula>"Moderado"</formula>
    </cfRule>
    <cfRule type="cellIs" dxfId="163" priority="191" operator="equal">
      <formula>"Menor"</formula>
    </cfRule>
    <cfRule type="cellIs" dxfId="162" priority="192" operator="equal">
      <formula>"Leve"</formula>
    </cfRule>
  </conditionalFormatting>
  <conditionalFormatting sqref="AD36:AD41">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I42">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O42">
    <cfRule type="cellIs" dxfId="152" priority="170" operator="equal">
      <formula>"Extremo"</formula>
    </cfRule>
    <cfRule type="cellIs" dxfId="151" priority="171" operator="equal">
      <formula>"Alto"</formula>
    </cfRule>
    <cfRule type="cellIs" dxfId="150" priority="172" operator="equal">
      <formula>"Moderado"</formula>
    </cfRule>
    <cfRule type="cellIs" dxfId="149" priority="173" operator="equal">
      <formula>"Bajo"</formula>
    </cfRule>
  </conditionalFormatting>
  <conditionalFormatting sqref="Z42:Z47">
    <cfRule type="cellIs" dxfId="148" priority="165" operator="equal">
      <formula>"Muy Alta"</formula>
    </cfRule>
    <cfRule type="cellIs" dxfId="147" priority="166" operator="equal">
      <formula>"Alta"</formula>
    </cfRule>
    <cfRule type="cellIs" dxfId="146" priority="167" operator="equal">
      <formula>"Media"</formula>
    </cfRule>
    <cfRule type="cellIs" dxfId="145" priority="168" operator="equal">
      <formula>"Baja"</formula>
    </cfRule>
    <cfRule type="cellIs" dxfId="144" priority="169" operator="equal">
      <formula>"Muy Baja"</formula>
    </cfRule>
  </conditionalFormatting>
  <conditionalFormatting sqref="AB42:AB47">
    <cfRule type="cellIs" dxfId="143" priority="160" operator="equal">
      <formula>"Catastrófico"</formula>
    </cfRule>
    <cfRule type="cellIs" dxfId="142" priority="161" operator="equal">
      <formula>"Mayor"</formula>
    </cfRule>
    <cfRule type="cellIs" dxfId="141" priority="162" operator="equal">
      <formula>"Moderado"</formula>
    </cfRule>
    <cfRule type="cellIs" dxfId="140" priority="163" operator="equal">
      <formula>"Menor"</formula>
    </cfRule>
    <cfRule type="cellIs" dxfId="139" priority="164" operator="equal">
      <formula>"Leve"</formula>
    </cfRule>
  </conditionalFormatting>
  <conditionalFormatting sqref="AD42:AD47">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I48">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O48">
    <cfRule type="cellIs" dxfId="129" priority="142" operator="equal">
      <formula>"Extremo"</formula>
    </cfRule>
    <cfRule type="cellIs" dxfId="128" priority="143" operator="equal">
      <formula>"Alto"</formula>
    </cfRule>
    <cfRule type="cellIs" dxfId="127" priority="144" operator="equal">
      <formula>"Moderado"</formula>
    </cfRule>
    <cfRule type="cellIs" dxfId="126" priority="145" operator="equal">
      <formula>"Bajo"</formula>
    </cfRule>
  </conditionalFormatting>
  <conditionalFormatting sqref="Z48:Z53">
    <cfRule type="cellIs" dxfId="125" priority="137" operator="equal">
      <formula>"Muy Alta"</formula>
    </cfRule>
    <cfRule type="cellIs" dxfId="124" priority="138" operator="equal">
      <formula>"Alta"</formula>
    </cfRule>
    <cfRule type="cellIs" dxfId="123" priority="139" operator="equal">
      <formula>"Media"</formula>
    </cfRule>
    <cfRule type="cellIs" dxfId="122" priority="140" operator="equal">
      <formula>"Baja"</formula>
    </cfRule>
    <cfRule type="cellIs" dxfId="121" priority="141" operator="equal">
      <formula>"Muy Baja"</formula>
    </cfRule>
  </conditionalFormatting>
  <conditionalFormatting sqref="AB48:AB53">
    <cfRule type="cellIs" dxfId="120" priority="132" operator="equal">
      <formula>"Catastrófico"</formula>
    </cfRule>
    <cfRule type="cellIs" dxfId="119" priority="133" operator="equal">
      <formula>"Mayor"</formula>
    </cfRule>
    <cfRule type="cellIs" dxfId="118" priority="134" operator="equal">
      <formula>"Moderado"</formula>
    </cfRule>
    <cfRule type="cellIs" dxfId="117" priority="135" operator="equal">
      <formula>"Menor"</formula>
    </cfRule>
    <cfRule type="cellIs" dxfId="116" priority="136" operator="equal">
      <formula>"Leve"</formula>
    </cfRule>
  </conditionalFormatting>
  <conditionalFormatting sqref="AD48:AD53">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I54">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O54">
    <cfRule type="cellIs" dxfId="106" priority="114" operator="equal">
      <formula>"Extremo"</formula>
    </cfRule>
    <cfRule type="cellIs" dxfId="105" priority="115" operator="equal">
      <formula>"Alto"</formula>
    </cfRule>
    <cfRule type="cellIs" dxfId="104" priority="116" operator="equal">
      <formula>"Moderado"</formula>
    </cfRule>
    <cfRule type="cellIs" dxfId="103" priority="117" operator="equal">
      <formula>"Bajo"</formula>
    </cfRule>
  </conditionalFormatting>
  <conditionalFormatting sqref="Z54:Z59">
    <cfRule type="cellIs" dxfId="102" priority="109" operator="equal">
      <formula>"Muy Alta"</formula>
    </cfRule>
    <cfRule type="cellIs" dxfId="101" priority="110" operator="equal">
      <formula>"Alta"</formula>
    </cfRule>
    <cfRule type="cellIs" dxfId="100" priority="111" operator="equal">
      <formula>"Media"</formula>
    </cfRule>
    <cfRule type="cellIs" dxfId="99" priority="112" operator="equal">
      <formula>"Baja"</formula>
    </cfRule>
    <cfRule type="cellIs" dxfId="98" priority="113" operator="equal">
      <formula>"Muy Baja"</formula>
    </cfRule>
  </conditionalFormatting>
  <conditionalFormatting sqref="AB54:AB59">
    <cfRule type="cellIs" dxfId="97" priority="104" operator="equal">
      <formula>"Catastrófico"</formula>
    </cfRule>
    <cfRule type="cellIs" dxfId="96" priority="105" operator="equal">
      <formula>"Mayor"</formula>
    </cfRule>
    <cfRule type="cellIs" dxfId="95" priority="106" operator="equal">
      <formula>"Moderado"</formula>
    </cfRule>
    <cfRule type="cellIs" dxfId="94" priority="107" operator="equal">
      <formula>"Menor"</formula>
    </cfRule>
    <cfRule type="cellIs" dxfId="93" priority="108" operator="equal">
      <formula>"Leve"</formula>
    </cfRule>
  </conditionalFormatting>
  <conditionalFormatting sqref="AD54:AD59">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I60">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O60">
    <cfRule type="cellIs" dxfId="83" priority="86" operator="equal">
      <formula>"Extremo"</formula>
    </cfRule>
    <cfRule type="cellIs" dxfId="82" priority="87" operator="equal">
      <formula>"Alto"</formula>
    </cfRule>
    <cfRule type="cellIs" dxfId="81" priority="88" operator="equal">
      <formula>"Moderado"</formula>
    </cfRule>
    <cfRule type="cellIs" dxfId="80" priority="89" operator="equal">
      <formula>"Bajo"</formula>
    </cfRule>
  </conditionalFormatting>
  <conditionalFormatting sqref="Z60:Z65">
    <cfRule type="cellIs" dxfId="79" priority="81" operator="equal">
      <formula>"Muy Alta"</formula>
    </cfRule>
    <cfRule type="cellIs" dxfId="78" priority="82" operator="equal">
      <formula>"Alta"</formula>
    </cfRule>
    <cfRule type="cellIs" dxfId="77" priority="83" operator="equal">
      <formula>"Media"</formula>
    </cfRule>
    <cfRule type="cellIs" dxfId="76" priority="84" operator="equal">
      <formula>"Baja"</formula>
    </cfRule>
    <cfRule type="cellIs" dxfId="75" priority="85" operator="equal">
      <formula>"Muy Baja"</formula>
    </cfRule>
  </conditionalFormatting>
  <conditionalFormatting sqref="AB60:AB65">
    <cfRule type="cellIs" dxfId="74" priority="76" operator="equal">
      <formula>"Catastrófico"</formula>
    </cfRule>
    <cfRule type="cellIs" dxfId="73" priority="77" operator="equal">
      <formula>"Mayor"</formula>
    </cfRule>
    <cfRule type="cellIs" dxfId="72" priority="78" operator="equal">
      <formula>"Moderado"</formula>
    </cfRule>
    <cfRule type="cellIs" dxfId="71" priority="79" operator="equal">
      <formula>"Menor"</formula>
    </cfRule>
    <cfRule type="cellIs" dxfId="70" priority="80" operator="equal">
      <formula>"Leve"</formula>
    </cfRule>
  </conditionalFormatting>
  <conditionalFormatting sqref="AD60:AD65">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O66">
    <cfRule type="cellIs" dxfId="65" priority="58" operator="equal">
      <formula>"Extremo"</formula>
    </cfRule>
    <cfRule type="cellIs" dxfId="64" priority="59" operator="equal">
      <formula>"Alto"</formula>
    </cfRule>
    <cfRule type="cellIs" dxfId="63" priority="60" operator="equal">
      <formula>"Moderado"</formula>
    </cfRule>
    <cfRule type="cellIs" dxfId="62" priority="61" operator="equal">
      <formula>"Bajo"</formula>
    </cfRule>
  </conditionalFormatting>
  <conditionalFormatting sqref="Z66:Z71">
    <cfRule type="cellIs" dxfId="61" priority="53" operator="equal">
      <formula>"Muy Alta"</formula>
    </cfRule>
    <cfRule type="cellIs" dxfId="60" priority="54" operator="equal">
      <formula>"Alta"</formula>
    </cfRule>
    <cfRule type="cellIs" dxfId="59" priority="55" operator="equal">
      <formula>"Media"</formula>
    </cfRule>
    <cfRule type="cellIs" dxfId="58" priority="56" operator="equal">
      <formula>"Baja"</formula>
    </cfRule>
    <cfRule type="cellIs" dxfId="57" priority="57" operator="equal">
      <formula>"Muy Baja"</formula>
    </cfRule>
  </conditionalFormatting>
  <conditionalFormatting sqref="AB66:AB71">
    <cfRule type="cellIs" dxfId="56" priority="48" operator="equal">
      <formula>"Catastrófico"</formula>
    </cfRule>
    <cfRule type="cellIs" dxfId="55" priority="49" operator="equal">
      <formula>"Mayor"</formula>
    </cfRule>
    <cfRule type="cellIs" dxfId="54" priority="50" operator="equal">
      <formula>"Moderado"</formula>
    </cfRule>
    <cfRule type="cellIs" dxfId="53" priority="51" operator="equal">
      <formula>"Menor"</formula>
    </cfRule>
    <cfRule type="cellIs" dxfId="52" priority="52" operator="equal">
      <formula>"Leve"</formula>
    </cfRule>
  </conditionalFormatting>
  <conditionalFormatting sqref="AD66:AD71">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I72">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O72">
    <cfRule type="cellIs" dxfId="42" priority="30" operator="equal">
      <formula>"Extremo"</formula>
    </cfRule>
    <cfRule type="cellIs" dxfId="41" priority="31" operator="equal">
      <formula>"Alto"</formula>
    </cfRule>
    <cfRule type="cellIs" dxfId="40" priority="32" operator="equal">
      <formula>"Moderado"</formula>
    </cfRule>
    <cfRule type="cellIs" dxfId="39" priority="33" operator="equal">
      <formula>"Bajo"</formula>
    </cfRule>
  </conditionalFormatting>
  <conditionalFormatting sqref="Z72:Z77">
    <cfRule type="cellIs" dxfId="38" priority="25" operator="equal">
      <formula>"Muy Alta"</formula>
    </cfRule>
    <cfRule type="cellIs" dxfId="37" priority="26" operator="equal">
      <formula>"Alta"</formula>
    </cfRule>
    <cfRule type="cellIs" dxfId="36" priority="27" operator="equal">
      <formula>"Media"</formula>
    </cfRule>
    <cfRule type="cellIs" dxfId="35" priority="28" operator="equal">
      <formula>"Baja"</formula>
    </cfRule>
    <cfRule type="cellIs" dxfId="34" priority="29" operator="equal">
      <formula>"Muy Baja"</formula>
    </cfRule>
  </conditionalFormatting>
  <conditionalFormatting sqref="AB72:AB77">
    <cfRule type="cellIs" dxfId="33" priority="20" operator="equal">
      <formula>"Catastrófico"</formula>
    </cfRule>
    <cfRule type="cellIs" dxfId="32" priority="21" operator="equal">
      <formula>"Mayor"</formula>
    </cfRule>
    <cfRule type="cellIs" dxfId="31" priority="22" operator="equal">
      <formula>"Moderado"</formula>
    </cfRule>
    <cfRule type="cellIs" dxfId="30" priority="23" operator="equal">
      <formula>"Menor"</formula>
    </cfRule>
    <cfRule type="cellIs" dxfId="29" priority="24" operator="equal">
      <formula>"Leve"</formula>
    </cfRule>
  </conditionalFormatting>
  <conditionalFormatting sqref="AD72:AD77">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L16:L77">
    <cfRule type="containsText" dxfId="24" priority="15" operator="containsText" text="❌">
      <formula>NOT(ISERROR(SEARCH("❌",L16)))</formula>
    </cfRule>
  </conditionalFormatting>
  <conditionalFormatting sqref="Z30">
    <cfRule type="cellIs" dxfId="23" priority="10" operator="equal">
      <formula>"Muy Alta"</formula>
    </cfRule>
    <cfRule type="cellIs" dxfId="22" priority="11" operator="equal">
      <formula>"Alta"</formula>
    </cfRule>
    <cfRule type="cellIs" dxfId="21" priority="12" operator="equal">
      <formula>"Media"</formula>
    </cfRule>
    <cfRule type="cellIs" dxfId="20" priority="13" operator="equal">
      <formula>"Baja"</formula>
    </cfRule>
    <cfRule type="cellIs" dxfId="19" priority="14" operator="equal">
      <formula>"Muy Baja"</formula>
    </cfRule>
  </conditionalFormatting>
  <conditionalFormatting sqref="AB30">
    <cfRule type="cellIs" dxfId="18" priority="5" operator="equal">
      <formula>"Catastrófico"</formula>
    </cfRule>
    <cfRule type="cellIs" dxfId="17" priority="6" operator="equal">
      <formula>"Mayor"</formula>
    </cfRule>
    <cfRule type="cellIs" dxfId="16" priority="7" operator="equal">
      <formula>"Moderado"</formula>
    </cfRule>
    <cfRule type="cellIs" dxfId="15" priority="8" operator="equal">
      <formula>"Menor"</formula>
    </cfRule>
    <cfRule type="cellIs" dxfId="14" priority="9" operator="equal">
      <formula>"Leve"</formula>
    </cfRule>
  </conditionalFormatting>
  <conditionalFormatting sqref="AD30">
    <cfRule type="cellIs" dxfId="13" priority="1" operator="equal">
      <formula>"Extremo"</formula>
    </cfRule>
    <cfRule type="cellIs" dxfId="12" priority="2" operator="equal">
      <formula>"Alto"</formula>
    </cfRule>
    <cfRule type="cellIs" dxfId="11" priority="3" operator="equal">
      <formula>"Moderado"</formula>
    </cfRule>
    <cfRule type="cellIs" dxfId="10" priority="4" operator="equal">
      <formula>"Bajo"</formula>
    </cfRule>
  </conditionalFormatting>
  <pageMargins left="0.7" right="0.7" top="0.75" bottom="0.75" header="0.3" footer="0.3"/>
  <pageSetup orientation="portrait" r:id="rId1"/>
  <ignoredErrors>
    <ignoredError sqref="AC20" formula="1"/>
  </ignoredErrors>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controles'!$D$5:$D$7</xm:f>
          </x14:formula1>
          <xm:sqref>S16 S18 S20:S77</xm:sqref>
        </x14:dataValidation>
        <x14:dataValidation type="list" allowBlank="1" showInputMessage="1" showErrorMessage="1">
          <x14:formula1>
            <xm:f>'Tabla Valoración controles'!$D$8:$D$9</xm:f>
          </x14:formula1>
          <xm:sqref>T16 T18 T20:T77</xm:sqref>
        </x14:dataValidation>
        <x14:dataValidation type="list" allowBlank="1" showInputMessage="1" showErrorMessage="1">
          <x14:formula1>
            <xm:f>'Tabla Valoración controles'!$D$10:$D$11</xm:f>
          </x14:formula1>
          <xm:sqref>V16 V18 V20:V77</xm:sqref>
        </x14:dataValidation>
        <x14:dataValidation type="list" allowBlank="1" showInputMessage="1" showErrorMessage="1">
          <x14:formula1>
            <xm:f>'Tabla Valoración controles'!$D$12:$D$13</xm:f>
          </x14:formula1>
          <xm:sqref>W16 W18 W20:W77</xm:sqref>
        </x14:dataValidation>
        <x14:dataValidation type="list" allowBlank="1" showInputMessage="1" showErrorMessage="1">
          <x14:formula1>
            <xm:f>'Opciones Tratamiento'!$B$9:$B$10</xm:f>
          </x14:formula1>
          <xm:sqref>AK69:AK70 AK72:AK73 AK31 AK75:AK76 AK33:AK34 AK36:AK37 AK39:AK40 AK42:AK43 AK45:AK46 AK48:AK49 AK51:AK52 AK54:AK55 AK57:AK58 AK60:AK61 AK63:AK64 AK66:AK67</xm:sqref>
        </x14:dataValidation>
        <x14:dataValidation type="list" allowBlank="1" showInputMessage="1" showErrorMessage="1">
          <x14:formula1>
            <xm:f>'Tabla Valoración controles'!$D$14:$D$15</xm:f>
          </x14:formula1>
          <xm:sqref>X16 X18 X20:X77</xm:sqref>
        </x14:dataValidation>
        <x14:dataValidation type="list" allowBlank="1" showInputMessage="1" showErrorMessage="1">
          <x14:formula1>
            <xm:f>'Opciones Tratamiento'!$B$2:$B$5</xm:f>
          </x14:formula1>
          <xm:sqref>AE16 AE18 AE20:AE77</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AH26:AH77 AH16:AH23 AI16:AI30</xm:sqref>
        </x14:dataValidation>
        <x14:dataValidation type="custom" allowBlank="1" showInputMessage="1" showErrorMessage="1" error="Recuerde que las acciones se generan bajo la medida de mitigar el riesgo">
          <x14:formula1>
            <xm:f>IF(OR(AE31='Opciones Tratamiento'!$B$2,AE31='Opciones Tratamiento'!$B$3,AE31='Opciones Tratamiento'!$B$4),ISBLANK(AE31),ISTEXT(AE31))</xm:f>
          </x14:formula1>
          <xm:sqref>AI31:AI77</xm:sqref>
        </x14:dataValidation>
        <x14:dataValidation type="custom" allowBlank="1" showInputMessage="1" showErrorMessage="1" error="Recuerde que las acciones se generan bajo la medida de mitigar el riesgo">
          <x14:formula1>
            <xm:f>IF(OR(AE23='Opciones Tratamiento'!$B$2,AE23='Opciones Tratamiento'!$B$3,AE23='Opciones Tratamiento'!$B$4),ISBLANK(AE23),ISTEXT(AE23))</xm:f>
          </x14:formula1>
          <xm:sqref>AH24:AH25</xm:sqref>
        </x14:dataValidation>
        <x14:dataValidation type="list" allowBlank="1" showInputMessage="1" showErrorMessage="1">
          <x14:formula1>
            <xm:f>'Opciones Tratamiento'!$B$13:$B$19</xm:f>
          </x14:formula1>
          <xm:sqref>G16:G77</xm:sqref>
        </x14:dataValidation>
        <x14:dataValidation type="list" allowBlank="1" showInputMessage="1" showErrorMessage="1">
          <x14:formula1>
            <xm:f>'Opciones Tratamiento'!$E$2:$E$4</xm:f>
          </x14:formula1>
          <xm:sqref>C16:C77</xm:sqref>
        </x14:dataValidation>
        <x14:dataValidation type="list" allowBlank="1" showInputMessage="1" showErrorMessage="1">
          <x14:formula1>
            <xm:f>'Tabla Impacto'!$F$211:$F$222</xm:f>
          </x14:formula1>
          <xm:sqref>K16:K77</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AF16:AF77</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AG16:AG77</xm:sqref>
        </x14:dataValidation>
        <x14:dataValidation type="custom" allowBlank="1" showInputMessage="1" showErrorMessage="1" error="Recuerde que las acciones se generan bajo la medida de mitigar el riesgo">
          <x14:formula1>
            <xm:f>IF(OR(AE31='Opciones Tratamiento'!$B$2,AE31='Opciones Tratamiento'!$B$3,AE31='Opciones Tratamiento'!$B$4),ISBLANK(AE31),ISTEXT(AE31))</xm:f>
          </x14:formula1>
          <xm:sqref>AJ31:AJ77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AC65" sqref="AC65"/>
    </sheetView>
  </sheetViews>
  <sheetFormatPr baseColWidth="10" defaultRowHeight="15" x14ac:dyDescent="0.25"/>
  <cols>
    <col min="2" max="39" width="5.7109375" customWidth="1" collapsed="1"/>
    <col min="41" max="46" width="5.7109375" customWidth="1" collapsed="1"/>
  </cols>
  <sheetData>
    <row r="1" spans="1:99" x14ac:dyDescent="0.25">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row>
    <row r="2" spans="1:99" ht="18" customHeight="1" x14ac:dyDescent="0.25">
      <c r="A2" s="44"/>
      <c r="B2" s="403" t="s">
        <v>141</v>
      </c>
      <c r="C2" s="403"/>
      <c r="D2" s="403"/>
      <c r="E2" s="403"/>
      <c r="F2" s="403"/>
      <c r="G2" s="403"/>
      <c r="H2" s="403"/>
      <c r="I2" s="403"/>
      <c r="J2" s="441" t="s">
        <v>2</v>
      </c>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row>
    <row r="3" spans="1:99" ht="18.75" customHeight="1" x14ac:dyDescent="0.25">
      <c r="A3" s="44"/>
      <c r="B3" s="403"/>
      <c r="C3" s="403"/>
      <c r="D3" s="403"/>
      <c r="E3" s="403"/>
      <c r="F3" s="403"/>
      <c r="G3" s="403"/>
      <c r="H3" s="403"/>
      <c r="I3" s="403"/>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row>
    <row r="4" spans="1:99" ht="15" customHeight="1" x14ac:dyDescent="0.25">
      <c r="A4" s="44"/>
      <c r="B4" s="403"/>
      <c r="C4" s="403"/>
      <c r="D4" s="403"/>
      <c r="E4" s="403"/>
      <c r="F4" s="403"/>
      <c r="G4" s="403"/>
      <c r="H4" s="403"/>
      <c r="I4" s="403"/>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row>
    <row r="5" spans="1:99" ht="15.75" thickBot="1" x14ac:dyDescent="0.3">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row>
    <row r="6" spans="1:99" ht="15" customHeight="1" x14ac:dyDescent="0.25">
      <c r="A6" s="44"/>
      <c r="B6" s="453" t="s">
        <v>4</v>
      </c>
      <c r="C6" s="453"/>
      <c r="D6" s="454"/>
      <c r="E6" s="442" t="s">
        <v>107</v>
      </c>
      <c r="F6" s="443"/>
      <c r="G6" s="443"/>
      <c r="H6" s="443"/>
      <c r="I6" s="444"/>
      <c r="J6" s="438" t="str">
        <f>IF(AND('MAPA DE RIESGO'!$I$16="Muy Alta",'MAPA DE RIESGO'!$M$16="Leve"),CONCATENATE("R",'MAPA DE RIESGO'!$B$16),"")</f>
        <v/>
      </c>
      <c r="K6" s="439"/>
      <c r="L6" s="439" t="str">
        <f>IF(AND('MAPA DE RIESGO'!$I$24="Muy Alta",'MAPA DE RIESGO'!$M$24="Leve"),CONCATENATE("R",'MAPA DE RIESGO'!$B$24),"")</f>
        <v/>
      </c>
      <c r="M6" s="439"/>
      <c r="N6" s="439" t="str">
        <f>IF(AND('MAPA DE RIESGO'!$I$30="Muy Alta",'MAPA DE RIESGO'!$M$30="Leve"),CONCATENATE("R",'MAPA DE RIESGO'!$B$30),"")</f>
        <v/>
      </c>
      <c r="O6" s="440"/>
      <c r="P6" s="438" t="str">
        <f>IF(AND('MAPA DE RIESGO'!$I$16="Muy Alta",'MAPA DE RIESGO'!$M$16="Menor"),CONCATENATE("R",'MAPA DE RIESGO'!$B$16),"")</f>
        <v/>
      </c>
      <c r="Q6" s="439"/>
      <c r="R6" s="439" t="str">
        <f>IF(AND('MAPA DE RIESGO'!$I$24="Muy Alta",'MAPA DE RIESGO'!$M$24="Menor"),CONCATENATE("R",'MAPA DE RIESGO'!$B$24),"")</f>
        <v/>
      </c>
      <c r="S6" s="439"/>
      <c r="T6" s="439" t="str">
        <f>IF(AND('MAPA DE RIESGO'!$I$30="Muy Alta",'MAPA DE RIESGO'!$M$30="Menor"),CONCATENATE("R",'MAPA DE RIESGO'!$B$30),"")</f>
        <v/>
      </c>
      <c r="U6" s="440"/>
      <c r="V6" s="438" t="str">
        <f>IF(AND('MAPA DE RIESGO'!$I$16="Muy Alta",'MAPA DE RIESGO'!$M$16="Moderado"),CONCATENATE("R",'MAPA DE RIESGO'!$B$16),"")</f>
        <v/>
      </c>
      <c r="W6" s="439"/>
      <c r="X6" s="439" t="str">
        <f>IF(AND('MAPA DE RIESGO'!$I$24="Muy Alta",'MAPA DE RIESGO'!$M$24="Moderado"),CONCATENATE("R",'MAPA DE RIESGO'!$B$24),"")</f>
        <v/>
      </c>
      <c r="Y6" s="439"/>
      <c r="Z6" s="439" t="str">
        <f>IF(AND('MAPA DE RIESGO'!$I$30="Muy Alta",'MAPA DE RIESGO'!$M$30="Moderado"),CONCATENATE("R",'MAPA DE RIESGO'!$B$30),"")</f>
        <v/>
      </c>
      <c r="AA6" s="440"/>
      <c r="AB6" s="438" t="str">
        <f>IF(AND('MAPA DE RIESGO'!$I$16="Muy Alta",'MAPA DE RIESGO'!$M$16="Mayor"),CONCATENATE("R",'MAPA DE RIESGO'!$B$16),"")</f>
        <v/>
      </c>
      <c r="AC6" s="439"/>
      <c r="AD6" s="439" t="str">
        <f>IF(AND('MAPA DE RIESGO'!$I$24="Muy Alta",'MAPA DE RIESGO'!$M$24="Mayor"),CONCATENATE("R",'MAPA DE RIESGO'!$B$24),"")</f>
        <v/>
      </c>
      <c r="AE6" s="439"/>
      <c r="AF6" s="439" t="str">
        <f>IF(AND('MAPA DE RIESGO'!$I$30="Muy Alta",'MAPA DE RIESGO'!$M$30="Mayor"),CONCATENATE("R",'MAPA DE RIESGO'!$B$30),"")</f>
        <v/>
      </c>
      <c r="AG6" s="440"/>
      <c r="AH6" s="428" t="str">
        <f>IF(AND('MAPA DE RIESGO'!$I$16="Muy Alta",'MAPA DE RIESGO'!$M$16="Catastrófico"),CONCATENATE("R",'MAPA DE RIESGO'!$B$16),"")</f>
        <v/>
      </c>
      <c r="AI6" s="429"/>
      <c r="AJ6" s="429" t="str">
        <f>IF(AND('MAPA DE RIESGO'!$I$24="Muy Alta",'MAPA DE RIESGO'!$M$24="Catastrófico"),CONCATENATE("R",'MAPA DE RIESGO'!$B$24),"")</f>
        <v/>
      </c>
      <c r="AK6" s="429"/>
      <c r="AL6" s="429" t="str">
        <f>IF(AND('MAPA DE RIESGO'!$I$30="Muy Alta",'MAPA DE RIESGO'!$M$30="Catastrófico"),CONCATENATE("R",'MAPA DE RIESGO'!$B$30),"")</f>
        <v/>
      </c>
      <c r="AM6" s="430"/>
      <c r="AO6" s="455" t="s">
        <v>71</v>
      </c>
      <c r="AP6" s="456"/>
      <c r="AQ6" s="456"/>
      <c r="AR6" s="456"/>
      <c r="AS6" s="456"/>
      <c r="AT6" s="457"/>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row>
    <row r="7" spans="1:99" ht="15" customHeight="1" x14ac:dyDescent="0.25">
      <c r="A7" s="44"/>
      <c r="B7" s="453"/>
      <c r="C7" s="453"/>
      <c r="D7" s="454"/>
      <c r="E7" s="445"/>
      <c r="F7" s="446"/>
      <c r="G7" s="446"/>
      <c r="H7" s="446"/>
      <c r="I7" s="447"/>
      <c r="J7" s="431"/>
      <c r="K7" s="432"/>
      <c r="L7" s="432"/>
      <c r="M7" s="432"/>
      <c r="N7" s="432"/>
      <c r="O7" s="434"/>
      <c r="P7" s="431"/>
      <c r="Q7" s="432"/>
      <c r="R7" s="432"/>
      <c r="S7" s="432"/>
      <c r="T7" s="432"/>
      <c r="U7" s="434"/>
      <c r="V7" s="431"/>
      <c r="W7" s="432"/>
      <c r="X7" s="432"/>
      <c r="Y7" s="432"/>
      <c r="Z7" s="432"/>
      <c r="AA7" s="434"/>
      <c r="AB7" s="431"/>
      <c r="AC7" s="432"/>
      <c r="AD7" s="432"/>
      <c r="AE7" s="432"/>
      <c r="AF7" s="432"/>
      <c r="AG7" s="434"/>
      <c r="AH7" s="422"/>
      <c r="AI7" s="423"/>
      <c r="AJ7" s="423"/>
      <c r="AK7" s="423"/>
      <c r="AL7" s="423"/>
      <c r="AM7" s="424"/>
      <c r="AN7" s="44"/>
      <c r="AO7" s="458"/>
      <c r="AP7" s="459"/>
      <c r="AQ7" s="459"/>
      <c r="AR7" s="459"/>
      <c r="AS7" s="459"/>
      <c r="AT7" s="460"/>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row>
    <row r="8" spans="1:99" ht="15" customHeight="1" x14ac:dyDescent="0.25">
      <c r="A8" s="44"/>
      <c r="B8" s="453"/>
      <c r="C8" s="453"/>
      <c r="D8" s="454"/>
      <c r="E8" s="445"/>
      <c r="F8" s="446"/>
      <c r="G8" s="446"/>
      <c r="H8" s="446"/>
      <c r="I8" s="447"/>
      <c r="J8" s="431" t="str">
        <f>IF(AND('MAPA DE RIESGO'!$I$36="Muy Alta",'MAPA DE RIESGO'!$M$36="Leve"),CONCATENATE("R",'MAPA DE RIESGO'!$B$36),"")</f>
        <v/>
      </c>
      <c r="K8" s="432"/>
      <c r="L8" s="433" t="str">
        <f>IF(AND('MAPA DE RIESGO'!$I$42="Muy Alta",'MAPA DE RIESGO'!$M$42="Leve"),CONCATENATE("R",'MAPA DE RIESGO'!$B$42),"")</f>
        <v/>
      </c>
      <c r="M8" s="433"/>
      <c r="N8" s="433" t="str">
        <f>IF(AND('MAPA DE RIESGO'!$I$48="Muy Alta",'MAPA DE RIESGO'!$M$48="Leve"),CONCATENATE("R",'MAPA DE RIESGO'!$B$48),"")</f>
        <v/>
      </c>
      <c r="O8" s="434"/>
      <c r="P8" s="431" t="str">
        <f>IF(AND('MAPA DE RIESGO'!$I$36="Muy Alta",'MAPA DE RIESGO'!$M$36="Menor"),CONCATENATE("R",'MAPA DE RIESGO'!$B$36),"")</f>
        <v/>
      </c>
      <c r="Q8" s="432"/>
      <c r="R8" s="433" t="str">
        <f>IF(AND('MAPA DE RIESGO'!$I$42="Muy Alta",'MAPA DE RIESGO'!$M$42="Menor"),CONCATENATE("R",'MAPA DE RIESGO'!$B$42),"")</f>
        <v/>
      </c>
      <c r="S8" s="433"/>
      <c r="T8" s="433" t="str">
        <f>IF(AND('MAPA DE RIESGO'!$I$48="Muy Alta",'MAPA DE RIESGO'!$M$48="Menor"),CONCATENATE("R",'MAPA DE RIESGO'!$B$48),"")</f>
        <v/>
      </c>
      <c r="U8" s="434"/>
      <c r="V8" s="431" t="str">
        <f>IF(AND('MAPA DE RIESGO'!$I$36="Muy Alta",'MAPA DE RIESGO'!$M$36="Moderado"),CONCATENATE("R",'MAPA DE RIESGO'!$B$36),"")</f>
        <v/>
      </c>
      <c r="W8" s="432"/>
      <c r="X8" s="433" t="str">
        <f>IF(AND('MAPA DE RIESGO'!$I$42="Muy Alta",'MAPA DE RIESGO'!$M$42="Moderado"),CONCATENATE("R",'MAPA DE RIESGO'!$B$42),"")</f>
        <v/>
      </c>
      <c r="Y8" s="433"/>
      <c r="Z8" s="433" t="str">
        <f>IF(AND('MAPA DE RIESGO'!$I$48="Muy Alta",'MAPA DE RIESGO'!$M$48="Moderado"),CONCATENATE("R",'MAPA DE RIESGO'!$B$48),"")</f>
        <v/>
      </c>
      <c r="AA8" s="434"/>
      <c r="AB8" s="431" t="str">
        <f>IF(AND('MAPA DE RIESGO'!$I$36="Muy Alta",'MAPA DE RIESGO'!$M$36="Mayor"),CONCATENATE("R",'MAPA DE RIESGO'!$B$36),"")</f>
        <v/>
      </c>
      <c r="AC8" s="432"/>
      <c r="AD8" s="433" t="str">
        <f>IF(AND('MAPA DE RIESGO'!$I$42="Muy Alta",'MAPA DE RIESGO'!$M$42="Mayor"),CONCATENATE("R",'MAPA DE RIESGO'!$B$42),"")</f>
        <v/>
      </c>
      <c r="AE8" s="433"/>
      <c r="AF8" s="433" t="str">
        <f>IF(AND('MAPA DE RIESGO'!$I$48="Muy Alta",'MAPA DE RIESGO'!$M$48="Mayor"),CONCATENATE("R",'MAPA DE RIESGO'!$B$48),"")</f>
        <v/>
      </c>
      <c r="AG8" s="434"/>
      <c r="AH8" s="422" t="str">
        <f>IF(AND('MAPA DE RIESGO'!$I$36="Muy Alta",'MAPA DE RIESGO'!$M$36="Catastrófico"),CONCATENATE("R",'MAPA DE RIESGO'!$B$36),"")</f>
        <v/>
      </c>
      <c r="AI8" s="423"/>
      <c r="AJ8" s="423" t="str">
        <f>IF(AND('MAPA DE RIESGO'!$I$42="Muy Alta",'MAPA DE RIESGO'!$M$42="Catastrófico"),CONCATENATE("R",'MAPA DE RIESGO'!$B$42),"")</f>
        <v/>
      </c>
      <c r="AK8" s="423"/>
      <c r="AL8" s="423" t="str">
        <f>IF(AND('MAPA DE RIESGO'!$I$48="Muy Alta",'MAPA DE RIESGO'!$M$48="Catastrófico"),CONCATENATE("R",'MAPA DE RIESGO'!$B$48),"")</f>
        <v/>
      </c>
      <c r="AM8" s="424"/>
      <c r="AN8" s="44"/>
      <c r="AO8" s="458"/>
      <c r="AP8" s="459"/>
      <c r="AQ8" s="459"/>
      <c r="AR8" s="459"/>
      <c r="AS8" s="459"/>
      <c r="AT8" s="460"/>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row>
    <row r="9" spans="1:99" ht="15" customHeight="1" x14ac:dyDescent="0.25">
      <c r="A9" s="44"/>
      <c r="B9" s="453"/>
      <c r="C9" s="453"/>
      <c r="D9" s="454"/>
      <c r="E9" s="445"/>
      <c r="F9" s="446"/>
      <c r="G9" s="446"/>
      <c r="H9" s="446"/>
      <c r="I9" s="447"/>
      <c r="J9" s="431"/>
      <c r="K9" s="432"/>
      <c r="L9" s="433"/>
      <c r="M9" s="433"/>
      <c r="N9" s="433"/>
      <c r="O9" s="434"/>
      <c r="P9" s="431"/>
      <c r="Q9" s="432"/>
      <c r="R9" s="433"/>
      <c r="S9" s="433"/>
      <c r="T9" s="433"/>
      <c r="U9" s="434"/>
      <c r="V9" s="431"/>
      <c r="W9" s="432"/>
      <c r="X9" s="433"/>
      <c r="Y9" s="433"/>
      <c r="Z9" s="433"/>
      <c r="AA9" s="434"/>
      <c r="AB9" s="431"/>
      <c r="AC9" s="432"/>
      <c r="AD9" s="433"/>
      <c r="AE9" s="433"/>
      <c r="AF9" s="433"/>
      <c r="AG9" s="434"/>
      <c r="AH9" s="422"/>
      <c r="AI9" s="423"/>
      <c r="AJ9" s="423"/>
      <c r="AK9" s="423"/>
      <c r="AL9" s="423"/>
      <c r="AM9" s="424"/>
      <c r="AN9" s="44"/>
      <c r="AO9" s="458"/>
      <c r="AP9" s="459"/>
      <c r="AQ9" s="459"/>
      <c r="AR9" s="459"/>
      <c r="AS9" s="459"/>
      <c r="AT9" s="460"/>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row>
    <row r="10" spans="1:99" ht="15" customHeight="1" x14ac:dyDescent="0.25">
      <c r="A10" s="44"/>
      <c r="B10" s="453"/>
      <c r="C10" s="453"/>
      <c r="D10" s="454"/>
      <c r="E10" s="445"/>
      <c r="F10" s="446"/>
      <c r="G10" s="446"/>
      <c r="H10" s="446"/>
      <c r="I10" s="447"/>
      <c r="J10" s="431" t="str">
        <f>IF(AND('MAPA DE RIESGO'!$I$54="Muy Alta",'MAPA DE RIESGO'!$M$54="Leve"),CONCATENATE("R",'MAPA DE RIESGO'!$B$54),"")</f>
        <v/>
      </c>
      <c r="K10" s="432"/>
      <c r="L10" s="433" t="str">
        <f>IF(AND('MAPA DE RIESGO'!$I$60="Muy Alta",'MAPA DE RIESGO'!$M$60="Leve"),CONCATENATE("R",'MAPA DE RIESGO'!$B$60),"")</f>
        <v/>
      </c>
      <c r="M10" s="433"/>
      <c r="N10" s="433" t="str">
        <f>IF(AND('MAPA DE RIESGO'!$I$66="Muy Alta",'MAPA DE RIESGO'!$M$66="Leve"),CONCATENATE("R",'MAPA DE RIESGO'!$B$66),"")</f>
        <v/>
      </c>
      <c r="O10" s="434"/>
      <c r="P10" s="431" t="str">
        <f>IF(AND('MAPA DE RIESGO'!$I$54="Muy Alta",'MAPA DE RIESGO'!$M$54="Menor"),CONCATENATE("R",'MAPA DE RIESGO'!$B$54),"")</f>
        <v/>
      </c>
      <c r="Q10" s="432"/>
      <c r="R10" s="433" t="str">
        <f>IF(AND('MAPA DE RIESGO'!$I$60="Muy Alta",'MAPA DE RIESGO'!$M$60="Menor"),CONCATENATE("R",'MAPA DE RIESGO'!$B$60),"")</f>
        <v/>
      </c>
      <c r="S10" s="433"/>
      <c r="T10" s="433" t="str">
        <f>IF(AND('MAPA DE RIESGO'!$I$66="Muy Alta",'MAPA DE RIESGO'!$M$66="Menor"),CONCATENATE("R",'MAPA DE RIESGO'!$B$66),"")</f>
        <v/>
      </c>
      <c r="U10" s="434"/>
      <c r="V10" s="431" t="str">
        <f>IF(AND('MAPA DE RIESGO'!$I$54="Muy Alta",'MAPA DE RIESGO'!$M$54="Moderado"),CONCATENATE("R",'MAPA DE RIESGO'!$B$54),"")</f>
        <v/>
      </c>
      <c r="W10" s="432"/>
      <c r="X10" s="433" t="str">
        <f>IF(AND('MAPA DE RIESGO'!$I$60="Muy Alta",'MAPA DE RIESGO'!$M$60="Moderado"),CONCATENATE("R",'MAPA DE RIESGO'!$B$60),"")</f>
        <v/>
      </c>
      <c r="Y10" s="433"/>
      <c r="Z10" s="433" t="str">
        <f>IF(AND('MAPA DE RIESGO'!$I$66="Muy Alta",'MAPA DE RIESGO'!$M$66="Moderado"),CONCATENATE("R",'MAPA DE RIESGO'!$B$66),"")</f>
        <v/>
      </c>
      <c r="AA10" s="434"/>
      <c r="AB10" s="431" t="str">
        <f>IF(AND('MAPA DE RIESGO'!$I$54="Muy Alta",'MAPA DE RIESGO'!$M$54="Mayor"),CONCATENATE("R",'MAPA DE RIESGO'!$B$54),"")</f>
        <v/>
      </c>
      <c r="AC10" s="432"/>
      <c r="AD10" s="433" t="str">
        <f>IF(AND('MAPA DE RIESGO'!$I$60="Muy Alta",'MAPA DE RIESGO'!$M$60="Mayor"),CONCATENATE("R",'MAPA DE RIESGO'!$B$60),"")</f>
        <v/>
      </c>
      <c r="AE10" s="433"/>
      <c r="AF10" s="433" t="str">
        <f>IF(AND('MAPA DE RIESGO'!$I$66="Muy Alta",'MAPA DE RIESGO'!$M$66="Mayor"),CONCATENATE("R",'MAPA DE RIESGO'!$B$66),"")</f>
        <v/>
      </c>
      <c r="AG10" s="434"/>
      <c r="AH10" s="422" t="str">
        <f>IF(AND('MAPA DE RIESGO'!$I$54="Muy Alta",'MAPA DE RIESGO'!$M$54="Catastrófico"),CONCATENATE("R",'MAPA DE RIESGO'!$B$54),"")</f>
        <v/>
      </c>
      <c r="AI10" s="423"/>
      <c r="AJ10" s="423" t="str">
        <f>IF(AND('MAPA DE RIESGO'!$I$60="Muy Alta",'MAPA DE RIESGO'!$M$60="Catastrófico"),CONCATENATE("R",'MAPA DE RIESGO'!$B$60),"")</f>
        <v/>
      </c>
      <c r="AK10" s="423"/>
      <c r="AL10" s="423" t="str">
        <f>IF(AND('MAPA DE RIESGO'!$I$66="Muy Alta",'MAPA DE RIESGO'!$M$66="Catastrófico"),CONCATENATE("R",'MAPA DE RIESGO'!$B$66),"")</f>
        <v/>
      </c>
      <c r="AM10" s="424"/>
      <c r="AN10" s="44"/>
      <c r="AO10" s="458"/>
      <c r="AP10" s="459"/>
      <c r="AQ10" s="459"/>
      <c r="AR10" s="459"/>
      <c r="AS10" s="459"/>
      <c r="AT10" s="460"/>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row>
    <row r="11" spans="1:99" ht="15" customHeight="1" x14ac:dyDescent="0.25">
      <c r="A11" s="44"/>
      <c r="B11" s="453"/>
      <c r="C11" s="453"/>
      <c r="D11" s="454"/>
      <c r="E11" s="445"/>
      <c r="F11" s="446"/>
      <c r="G11" s="446"/>
      <c r="H11" s="446"/>
      <c r="I11" s="447"/>
      <c r="J11" s="431"/>
      <c r="K11" s="432"/>
      <c r="L11" s="433"/>
      <c r="M11" s="433"/>
      <c r="N11" s="433"/>
      <c r="O11" s="434"/>
      <c r="P11" s="431"/>
      <c r="Q11" s="432"/>
      <c r="R11" s="433"/>
      <c r="S11" s="433"/>
      <c r="T11" s="433"/>
      <c r="U11" s="434"/>
      <c r="V11" s="431"/>
      <c r="W11" s="432"/>
      <c r="X11" s="433"/>
      <c r="Y11" s="433"/>
      <c r="Z11" s="433"/>
      <c r="AA11" s="434"/>
      <c r="AB11" s="431"/>
      <c r="AC11" s="432"/>
      <c r="AD11" s="433"/>
      <c r="AE11" s="433"/>
      <c r="AF11" s="433"/>
      <c r="AG11" s="434"/>
      <c r="AH11" s="422"/>
      <c r="AI11" s="423"/>
      <c r="AJ11" s="423"/>
      <c r="AK11" s="423"/>
      <c r="AL11" s="423"/>
      <c r="AM11" s="424"/>
      <c r="AN11" s="44"/>
      <c r="AO11" s="458"/>
      <c r="AP11" s="459"/>
      <c r="AQ11" s="459"/>
      <c r="AR11" s="459"/>
      <c r="AS11" s="459"/>
      <c r="AT11" s="460"/>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row>
    <row r="12" spans="1:99" ht="15" customHeight="1" x14ac:dyDescent="0.25">
      <c r="A12" s="44"/>
      <c r="B12" s="453"/>
      <c r="C12" s="453"/>
      <c r="D12" s="454"/>
      <c r="E12" s="445"/>
      <c r="F12" s="446"/>
      <c r="G12" s="446"/>
      <c r="H12" s="446"/>
      <c r="I12" s="447"/>
      <c r="J12" s="431" t="str">
        <f>IF(AND('MAPA DE RIESGO'!$I$72="Muy Alta",'MAPA DE RIESGO'!$M$72="Leve"),CONCATENATE("R",'MAPA DE RIESGO'!$B$72),"")</f>
        <v/>
      </c>
      <c r="K12" s="432"/>
      <c r="L12" s="433" t="str">
        <f>IF(AND('MAPA DE RIESGO'!$I$78="Muy Alta",'MAPA DE RIESGO'!$M$78="Leve"),CONCATENATE("R",'MAPA DE RIESGO'!$B$78),"")</f>
        <v/>
      </c>
      <c r="M12" s="433"/>
      <c r="N12" s="433" t="str">
        <f>IF(AND('MAPA DE RIESGO'!$I$84="Muy Alta",'MAPA DE RIESGO'!$M$84="Leve"),CONCATENATE("R",'MAPA DE RIESGO'!$B$84),"")</f>
        <v/>
      </c>
      <c r="O12" s="434"/>
      <c r="P12" s="431" t="str">
        <f>IF(AND('MAPA DE RIESGO'!$I$72="Muy Alta",'MAPA DE RIESGO'!$M$72="Menor"),CONCATENATE("R",'MAPA DE RIESGO'!$B$72),"")</f>
        <v/>
      </c>
      <c r="Q12" s="432"/>
      <c r="R12" s="433" t="str">
        <f>IF(AND('MAPA DE RIESGO'!$I$78="Muy Alta",'MAPA DE RIESGO'!$M$78="Menor"),CONCATENATE("R",'MAPA DE RIESGO'!$B$78),"")</f>
        <v/>
      </c>
      <c r="S12" s="433"/>
      <c r="T12" s="433" t="str">
        <f>IF(AND('MAPA DE RIESGO'!$I$84="Muy Alta",'MAPA DE RIESGO'!$M$84="Menor"),CONCATENATE("R",'MAPA DE RIESGO'!$B$84),"")</f>
        <v/>
      </c>
      <c r="U12" s="434"/>
      <c r="V12" s="431" t="str">
        <f>IF(AND('MAPA DE RIESGO'!$I$72="Muy Alta",'MAPA DE RIESGO'!$M$72="Moderado"),CONCATENATE("R",'MAPA DE RIESGO'!$B$72),"")</f>
        <v/>
      </c>
      <c r="W12" s="432"/>
      <c r="X12" s="433" t="str">
        <f>IF(AND('MAPA DE RIESGO'!$I$78="Muy Alta",'MAPA DE RIESGO'!$M$78="Moderado"),CONCATENATE("R",'MAPA DE RIESGO'!$B$78),"")</f>
        <v/>
      </c>
      <c r="Y12" s="433"/>
      <c r="Z12" s="433" t="str">
        <f>IF(AND('MAPA DE RIESGO'!$I$84="Muy Alta",'MAPA DE RIESGO'!$M$84="Moderado"),CONCATENATE("R",'MAPA DE RIESGO'!$B$84),"")</f>
        <v/>
      </c>
      <c r="AA12" s="434"/>
      <c r="AB12" s="431" t="str">
        <f>IF(AND('MAPA DE RIESGO'!$I$72="Muy Alta",'MAPA DE RIESGO'!$M$72="Mayor"),CONCATENATE("R",'MAPA DE RIESGO'!$B$72),"")</f>
        <v/>
      </c>
      <c r="AC12" s="432"/>
      <c r="AD12" s="433" t="str">
        <f>IF(AND('MAPA DE RIESGO'!$I$78="Muy Alta",'MAPA DE RIESGO'!$M$78="Mayor"),CONCATENATE("R",'MAPA DE RIESGO'!$B$78),"")</f>
        <v/>
      </c>
      <c r="AE12" s="433"/>
      <c r="AF12" s="433" t="str">
        <f>IF(AND('MAPA DE RIESGO'!$I$84="Muy Alta",'MAPA DE RIESGO'!$M$84="Mayor"),CONCATENATE("R",'MAPA DE RIESGO'!$B$84),"")</f>
        <v/>
      </c>
      <c r="AG12" s="434"/>
      <c r="AH12" s="422" t="str">
        <f>IF(AND('MAPA DE RIESGO'!$I$72="Muy Alta",'MAPA DE RIESGO'!$M$72="Catastrófico"),CONCATENATE("R",'MAPA DE RIESGO'!$B$72),"")</f>
        <v/>
      </c>
      <c r="AI12" s="423"/>
      <c r="AJ12" s="423" t="str">
        <f>IF(AND('MAPA DE RIESGO'!$I$78="Muy Alta",'MAPA DE RIESGO'!$M$78="Catastrófico"),CONCATENATE("R",'MAPA DE RIESGO'!$B$78),"")</f>
        <v/>
      </c>
      <c r="AK12" s="423"/>
      <c r="AL12" s="423" t="str">
        <f>IF(AND('MAPA DE RIESGO'!$I$84="Muy Alta",'MAPA DE RIESGO'!$M$84="Catastrófico"),CONCATENATE("R",'MAPA DE RIESGO'!$B$84),"")</f>
        <v/>
      </c>
      <c r="AM12" s="424"/>
      <c r="AN12" s="44"/>
      <c r="AO12" s="458"/>
      <c r="AP12" s="459"/>
      <c r="AQ12" s="459"/>
      <c r="AR12" s="459"/>
      <c r="AS12" s="459"/>
      <c r="AT12" s="460"/>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row>
    <row r="13" spans="1:99" ht="15.75" customHeight="1" thickBot="1" x14ac:dyDescent="0.3">
      <c r="A13" s="44"/>
      <c r="B13" s="453"/>
      <c r="C13" s="453"/>
      <c r="D13" s="454"/>
      <c r="E13" s="448"/>
      <c r="F13" s="449"/>
      <c r="G13" s="449"/>
      <c r="H13" s="449"/>
      <c r="I13" s="450"/>
      <c r="J13" s="431"/>
      <c r="K13" s="432"/>
      <c r="L13" s="432"/>
      <c r="M13" s="432"/>
      <c r="N13" s="432"/>
      <c r="O13" s="434"/>
      <c r="P13" s="431"/>
      <c r="Q13" s="432"/>
      <c r="R13" s="432"/>
      <c r="S13" s="432"/>
      <c r="T13" s="432"/>
      <c r="U13" s="434"/>
      <c r="V13" s="431"/>
      <c r="W13" s="432"/>
      <c r="X13" s="432"/>
      <c r="Y13" s="432"/>
      <c r="Z13" s="432"/>
      <c r="AA13" s="434"/>
      <c r="AB13" s="431"/>
      <c r="AC13" s="432"/>
      <c r="AD13" s="432"/>
      <c r="AE13" s="432"/>
      <c r="AF13" s="432"/>
      <c r="AG13" s="434"/>
      <c r="AH13" s="425"/>
      <c r="AI13" s="426"/>
      <c r="AJ13" s="426"/>
      <c r="AK13" s="426"/>
      <c r="AL13" s="426"/>
      <c r="AM13" s="427"/>
      <c r="AN13" s="44"/>
      <c r="AO13" s="461"/>
      <c r="AP13" s="462"/>
      <c r="AQ13" s="462"/>
      <c r="AR13" s="462"/>
      <c r="AS13" s="462"/>
      <c r="AT13" s="463"/>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row>
    <row r="14" spans="1:99" ht="15" customHeight="1" x14ac:dyDescent="0.25">
      <c r="A14" s="44"/>
      <c r="B14" s="453"/>
      <c r="C14" s="453"/>
      <c r="D14" s="454"/>
      <c r="E14" s="442" t="s">
        <v>106</v>
      </c>
      <c r="F14" s="443"/>
      <c r="G14" s="443"/>
      <c r="H14" s="443"/>
      <c r="I14" s="443"/>
      <c r="J14" s="419" t="str">
        <f>IF(AND('MAPA DE RIESGO'!$I$16="Alta",'MAPA DE RIESGO'!$M$16="Leve"),CONCATENATE("R",'MAPA DE RIESGO'!$B$16),"")</f>
        <v/>
      </c>
      <c r="K14" s="420"/>
      <c r="L14" s="420" t="str">
        <f>IF(AND('MAPA DE RIESGO'!$I$24="Alta",'MAPA DE RIESGO'!$M$24="Leve"),CONCATENATE("R",'MAPA DE RIESGO'!$B$24),"")</f>
        <v/>
      </c>
      <c r="M14" s="420"/>
      <c r="N14" s="420" t="str">
        <f>IF(AND('MAPA DE RIESGO'!$I$30="Alta",'MAPA DE RIESGO'!$M$30="Leve"),CONCATENATE("R",'MAPA DE RIESGO'!$B$30),"")</f>
        <v/>
      </c>
      <c r="O14" s="421"/>
      <c r="P14" s="419" t="str">
        <f>IF(AND('MAPA DE RIESGO'!$I$16="Alta",'MAPA DE RIESGO'!$M$16="Menor"),CONCATENATE("R",'MAPA DE RIESGO'!$B$16),"")</f>
        <v/>
      </c>
      <c r="Q14" s="420"/>
      <c r="R14" s="420" t="str">
        <f>IF(AND('MAPA DE RIESGO'!$I$24="Alta",'MAPA DE RIESGO'!$M$24="Menor"),CONCATENATE("R",'MAPA DE RIESGO'!$B$24),"")</f>
        <v/>
      </c>
      <c r="S14" s="420"/>
      <c r="T14" s="420" t="str">
        <f>IF(AND('MAPA DE RIESGO'!$I$30="Alta",'MAPA DE RIESGO'!$M$30="Menor"),CONCATENATE("R",'MAPA DE RIESGO'!$B$30),"")</f>
        <v/>
      </c>
      <c r="U14" s="421"/>
      <c r="V14" s="438" t="str">
        <f>IF(AND('MAPA DE RIESGO'!$I$16="Alta",'MAPA DE RIESGO'!$M$16="Moderado"),CONCATENATE("R",'MAPA DE RIESGO'!$B$16),"")</f>
        <v/>
      </c>
      <c r="W14" s="439"/>
      <c r="X14" s="439" t="str">
        <f>IF(AND('MAPA DE RIESGO'!$I$24="Alta",'MAPA DE RIESGO'!$M$24="Moderado"),CONCATENATE("R",'MAPA DE RIESGO'!$B$24),"")</f>
        <v/>
      </c>
      <c r="Y14" s="439"/>
      <c r="Z14" s="439" t="str">
        <f>IF(AND('MAPA DE RIESGO'!$I$30="Alta",'MAPA DE RIESGO'!$M$30="Moderado"),CONCATENATE("R",'MAPA DE RIESGO'!$B$30),"")</f>
        <v/>
      </c>
      <c r="AA14" s="440"/>
      <c r="AB14" s="438" t="str">
        <f>IF(AND('MAPA DE RIESGO'!$I$16="Alta",'MAPA DE RIESGO'!$M$16="Mayor"),CONCATENATE("R",'MAPA DE RIESGO'!$B$16),"")</f>
        <v/>
      </c>
      <c r="AC14" s="439"/>
      <c r="AD14" s="439" t="str">
        <f>IF(AND('MAPA DE RIESGO'!$I$24="Alta",'MAPA DE RIESGO'!$M$24="Mayor"),CONCATENATE("R",'MAPA DE RIESGO'!$B$24),"")</f>
        <v/>
      </c>
      <c r="AE14" s="439"/>
      <c r="AF14" s="439" t="str">
        <f>IF(AND('MAPA DE RIESGO'!$I$30="Alta",'MAPA DE RIESGO'!$M$30="Mayor"),CONCATENATE("R",'MAPA DE RIESGO'!$B$30),"")</f>
        <v>R3</v>
      </c>
      <c r="AG14" s="440"/>
      <c r="AH14" s="428" t="str">
        <f>IF(AND('MAPA DE RIESGO'!$I$16="Alta",'MAPA DE RIESGO'!$M$16="Catastrófico"),CONCATENATE("R",'MAPA DE RIESGO'!$B$16),"")</f>
        <v/>
      </c>
      <c r="AI14" s="429"/>
      <c r="AJ14" s="429" t="str">
        <f>IF(AND('MAPA DE RIESGO'!$I$24="Alta",'MAPA DE RIESGO'!$M$24="Catastrófico"),CONCATENATE("R",'MAPA DE RIESGO'!$B$24),"")</f>
        <v/>
      </c>
      <c r="AK14" s="429"/>
      <c r="AL14" s="429" t="str">
        <f>IF(AND('MAPA DE RIESGO'!$I$30="Alta",'MAPA DE RIESGO'!$M$30="Catastrófico"),CONCATENATE("R",'MAPA DE RIESGO'!$B$30),"")</f>
        <v/>
      </c>
      <c r="AM14" s="430"/>
      <c r="AN14" s="44"/>
      <c r="AO14" s="464" t="s">
        <v>72</v>
      </c>
      <c r="AP14" s="465"/>
      <c r="AQ14" s="465"/>
      <c r="AR14" s="465"/>
      <c r="AS14" s="465"/>
      <c r="AT14" s="466"/>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row>
    <row r="15" spans="1:99" ht="15" customHeight="1" x14ac:dyDescent="0.25">
      <c r="A15" s="44"/>
      <c r="B15" s="453"/>
      <c r="C15" s="453"/>
      <c r="D15" s="454"/>
      <c r="E15" s="445"/>
      <c r="F15" s="446"/>
      <c r="G15" s="446"/>
      <c r="H15" s="446"/>
      <c r="I15" s="451"/>
      <c r="J15" s="413"/>
      <c r="K15" s="414"/>
      <c r="L15" s="414"/>
      <c r="M15" s="414"/>
      <c r="N15" s="414"/>
      <c r="O15" s="415"/>
      <c r="P15" s="413"/>
      <c r="Q15" s="414"/>
      <c r="R15" s="414"/>
      <c r="S15" s="414"/>
      <c r="T15" s="414"/>
      <c r="U15" s="415"/>
      <c r="V15" s="431"/>
      <c r="W15" s="432"/>
      <c r="X15" s="432"/>
      <c r="Y15" s="432"/>
      <c r="Z15" s="432"/>
      <c r="AA15" s="434"/>
      <c r="AB15" s="431"/>
      <c r="AC15" s="432"/>
      <c r="AD15" s="432"/>
      <c r="AE15" s="432"/>
      <c r="AF15" s="432"/>
      <c r="AG15" s="434"/>
      <c r="AH15" s="422"/>
      <c r="AI15" s="423"/>
      <c r="AJ15" s="423"/>
      <c r="AK15" s="423"/>
      <c r="AL15" s="423"/>
      <c r="AM15" s="424"/>
      <c r="AN15" s="44"/>
      <c r="AO15" s="467"/>
      <c r="AP15" s="468"/>
      <c r="AQ15" s="468"/>
      <c r="AR15" s="468"/>
      <c r="AS15" s="468"/>
      <c r="AT15" s="469"/>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row>
    <row r="16" spans="1:99" ht="15" customHeight="1" x14ac:dyDescent="0.25">
      <c r="A16" s="44"/>
      <c r="B16" s="453"/>
      <c r="C16" s="453"/>
      <c r="D16" s="454"/>
      <c r="E16" s="445"/>
      <c r="F16" s="446"/>
      <c r="G16" s="446"/>
      <c r="H16" s="446"/>
      <c r="I16" s="451"/>
      <c r="J16" s="413" t="str">
        <f>IF(AND('MAPA DE RIESGO'!$I$36="Alta",'MAPA DE RIESGO'!$M$36="Leve"),CONCATENATE("R",'MAPA DE RIESGO'!$B$36),"")</f>
        <v/>
      </c>
      <c r="K16" s="414"/>
      <c r="L16" s="414" t="str">
        <f>IF(AND('MAPA DE RIESGO'!$I$42="Alta",'MAPA DE RIESGO'!$M$42="Leve"),CONCATENATE("R",'MAPA DE RIESGO'!$B$42),"")</f>
        <v/>
      </c>
      <c r="M16" s="414"/>
      <c r="N16" s="414" t="str">
        <f>IF(AND('MAPA DE RIESGO'!$I$48="Alta",'MAPA DE RIESGO'!$M$48="Leve"),CONCATENATE("R",'MAPA DE RIESGO'!$B$48),"")</f>
        <v/>
      </c>
      <c r="O16" s="415"/>
      <c r="P16" s="413" t="str">
        <f>IF(AND('MAPA DE RIESGO'!$I$36="Alta",'MAPA DE RIESGO'!$M$36="Menor"),CONCATENATE("R",'MAPA DE RIESGO'!$B$36),"")</f>
        <v/>
      </c>
      <c r="Q16" s="414"/>
      <c r="R16" s="414" t="str">
        <f>IF(AND('MAPA DE RIESGO'!$I$42="Alta",'MAPA DE RIESGO'!$M$42="Menor"),CONCATENATE("R",'MAPA DE RIESGO'!$B$42),"")</f>
        <v/>
      </c>
      <c r="S16" s="414"/>
      <c r="T16" s="414" t="str">
        <f>IF(AND('MAPA DE RIESGO'!$I$48="Alta",'MAPA DE RIESGO'!$M$48="Menor"),CONCATENATE("R",'MAPA DE RIESGO'!$B$48),"")</f>
        <v/>
      </c>
      <c r="U16" s="415"/>
      <c r="V16" s="431" t="str">
        <f>IF(AND('MAPA DE RIESGO'!$I$36="Alta",'MAPA DE RIESGO'!$M$36="Moderado"),CONCATENATE("R",'MAPA DE RIESGO'!$B$36),"")</f>
        <v/>
      </c>
      <c r="W16" s="432"/>
      <c r="X16" s="433" t="str">
        <f>IF(AND('MAPA DE RIESGO'!$I$42="Alta",'MAPA DE RIESGO'!$M$42="Moderado"),CONCATENATE("R",'MAPA DE RIESGO'!$B$42),"")</f>
        <v/>
      </c>
      <c r="Y16" s="433"/>
      <c r="Z16" s="433" t="str">
        <f>IF(AND('MAPA DE RIESGO'!$I$48="Alta",'MAPA DE RIESGO'!$M$48="Moderado"),CONCATENATE("R",'MAPA DE RIESGO'!$B$48),"")</f>
        <v/>
      </c>
      <c r="AA16" s="434"/>
      <c r="AB16" s="431" t="str">
        <f>IF(AND('MAPA DE RIESGO'!$I$36="Alta",'MAPA DE RIESGO'!$M$36="Mayor"),CONCATENATE("R",'MAPA DE RIESGO'!$B$36),"")</f>
        <v/>
      </c>
      <c r="AC16" s="432"/>
      <c r="AD16" s="433" t="str">
        <f>IF(AND('MAPA DE RIESGO'!$I$42="Alta",'MAPA DE RIESGO'!$M$42="Mayor"),CONCATENATE("R",'MAPA DE RIESGO'!$B$42),"")</f>
        <v/>
      </c>
      <c r="AE16" s="433"/>
      <c r="AF16" s="433" t="str">
        <f>IF(AND('MAPA DE RIESGO'!$I$48="Alta",'MAPA DE RIESGO'!$M$48="Mayor"),CONCATENATE("R",'MAPA DE RIESGO'!$B$48),"")</f>
        <v/>
      </c>
      <c r="AG16" s="434"/>
      <c r="AH16" s="422" t="str">
        <f>IF(AND('MAPA DE RIESGO'!$I$36="Alta",'MAPA DE RIESGO'!$M$36="Catastrófico"),CONCATENATE("R",'MAPA DE RIESGO'!$B$36),"")</f>
        <v/>
      </c>
      <c r="AI16" s="423"/>
      <c r="AJ16" s="423" t="str">
        <f>IF(AND('MAPA DE RIESGO'!$I$42="Alta",'MAPA DE RIESGO'!$M$42="Catastrófico"),CONCATENATE("R",'MAPA DE RIESGO'!$B$42),"")</f>
        <v/>
      </c>
      <c r="AK16" s="423"/>
      <c r="AL16" s="423" t="str">
        <f>IF(AND('MAPA DE RIESGO'!$I$48="Alta",'MAPA DE RIESGO'!$M$48="Catastrófico"),CONCATENATE("R",'MAPA DE RIESGO'!$B$48),"")</f>
        <v/>
      </c>
      <c r="AM16" s="424"/>
      <c r="AN16" s="44"/>
      <c r="AO16" s="467"/>
      <c r="AP16" s="468"/>
      <c r="AQ16" s="468"/>
      <c r="AR16" s="468"/>
      <c r="AS16" s="468"/>
      <c r="AT16" s="469"/>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row>
    <row r="17" spans="1:80" ht="15" customHeight="1" x14ac:dyDescent="0.25">
      <c r="A17" s="44"/>
      <c r="B17" s="453"/>
      <c r="C17" s="453"/>
      <c r="D17" s="454"/>
      <c r="E17" s="445"/>
      <c r="F17" s="446"/>
      <c r="G17" s="446"/>
      <c r="H17" s="446"/>
      <c r="I17" s="451"/>
      <c r="J17" s="413"/>
      <c r="K17" s="414"/>
      <c r="L17" s="414"/>
      <c r="M17" s="414"/>
      <c r="N17" s="414"/>
      <c r="O17" s="415"/>
      <c r="P17" s="413"/>
      <c r="Q17" s="414"/>
      <c r="R17" s="414"/>
      <c r="S17" s="414"/>
      <c r="T17" s="414"/>
      <c r="U17" s="415"/>
      <c r="V17" s="431"/>
      <c r="W17" s="432"/>
      <c r="X17" s="433"/>
      <c r="Y17" s="433"/>
      <c r="Z17" s="433"/>
      <c r="AA17" s="434"/>
      <c r="AB17" s="431"/>
      <c r="AC17" s="432"/>
      <c r="AD17" s="433"/>
      <c r="AE17" s="433"/>
      <c r="AF17" s="433"/>
      <c r="AG17" s="434"/>
      <c r="AH17" s="422"/>
      <c r="AI17" s="423"/>
      <c r="AJ17" s="423"/>
      <c r="AK17" s="423"/>
      <c r="AL17" s="423"/>
      <c r="AM17" s="424"/>
      <c r="AN17" s="44"/>
      <c r="AO17" s="467"/>
      <c r="AP17" s="468"/>
      <c r="AQ17" s="468"/>
      <c r="AR17" s="468"/>
      <c r="AS17" s="468"/>
      <c r="AT17" s="469"/>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row>
    <row r="18" spans="1:80" ht="15" customHeight="1" x14ac:dyDescent="0.25">
      <c r="A18" s="44"/>
      <c r="B18" s="453"/>
      <c r="C18" s="453"/>
      <c r="D18" s="454"/>
      <c r="E18" s="445"/>
      <c r="F18" s="446"/>
      <c r="G18" s="446"/>
      <c r="H18" s="446"/>
      <c r="I18" s="451"/>
      <c r="J18" s="413" t="str">
        <f>IF(AND('MAPA DE RIESGO'!$I$54="Alta",'MAPA DE RIESGO'!$M$54="Leve"),CONCATENATE("R",'MAPA DE RIESGO'!$B$54),"")</f>
        <v/>
      </c>
      <c r="K18" s="414"/>
      <c r="L18" s="414" t="str">
        <f>IF(AND('MAPA DE RIESGO'!$I$60="Alta",'MAPA DE RIESGO'!$M$60="Leve"),CONCATENATE("R",'MAPA DE RIESGO'!$B$60),"")</f>
        <v/>
      </c>
      <c r="M18" s="414"/>
      <c r="N18" s="414" t="str">
        <f>IF(AND('MAPA DE RIESGO'!$I$66="Alta",'MAPA DE RIESGO'!$M$66="Leve"),CONCATENATE("R",'MAPA DE RIESGO'!$B$66),"")</f>
        <v/>
      </c>
      <c r="O18" s="415"/>
      <c r="P18" s="413" t="str">
        <f>IF(AND('MAPA DE RIESGO'!$I$54="Alta",'MAPA DE RIESGO'!$M$54="Menor"),CONCATENATE("R",'MAPA DE RIESGO'!$B$54),"")</f>
        <v/>
      </c>
      <c r="Q18" s="414"/>
      <c r="R18" s="414" t="str">
        <f>IF(AND('MAPA DE RIESGO'!$I$60="Alta",'MAPA DE RIESGO'!$M$60="Menor"),CONCATENATE("R",'MAPA DE RIESGO'!$B$60),"")</f>
        <v/>
      </c>
      <c r="S18" s="414"/>
      <c r="T18" s="414" t="str">
        <f>IF(AND('MAPA DE RIESGO'!$I$66="Alta",'MAPA DE RIESGO'!$M$66="Menor"),CONCATENATE("R",'MAPA DE RIESGO'!$B$66),"")</f>
        <v/>
      </c>
      <c r="U18" s="415"/>
      <c r="V18" s="431" t="str">
        <f>IF(AND('MAPA DE RIESGO'!$I$54="Alta",'MAPA DE RIESGO'!$M$54="Moderado"),CONCATENATE("R",'MAPA DE RIESGO'!$B$54),"")</f>
        <v/>
      </c>
      <c r="W18" s="432"/>
      <c r="X18" s="433" t="str">
        <f>IF(AND('MAPA DE RIESGO'!$I$60="Alta",'MAPA DE RIESGO'!$M$60="Moderado"),CONCATENATE("R",'MAPA DE RIESGO'!$B$60),"")</f>
        <v/>
      </c>
      <c r="Y18" s="433"/>
      <c r="Z18" s="433" t="str">
        <f>IF(AND('MAPA DE RIESGO'!$I$66="Alta",'MAPA DE RIESGO'!$M$66="Moderado"),CONCATENATE("R",'MAPA DE RIESGO'!$B$66),"")</f>
        <v/>
      </c>
      <c r="AA18" s="434"/>
      <c r="AB18" s="431" t="str">
        <f>IF(AND('MAPA DE RIESGO'!$I$54="Alta",'MAPA DE RIESGO'!$M$54="Mayor"),CONCATENATE("R",'MAPA DE RIESGO'!$B$54),"")</f>
        <v/>
      </c>
      <c r="AC18" s="432"/>
      <c r="AD18" s="433" t="str">
        <f>IF(AND('MAPA DE RIESGO'!$I$60="Alta",'MAPA DE RIESGO'!$M$60="Mayor"),CONCATENATE("R",'MAPA DE RIESGO'!$B$60),"")</f>
        <v/>
      </c>
      <c r="AE18" s="433"/>
      <c r="AF18" s="433" t="str">
        <f>IF(AND('MAPA DE RIESGO'!$I$66="Alta",'MAPA DE RIESGO'!$M$66="Mayor"),CONCATENATE("R",'MAPA DE RIESGO'!$B$66),"")</f>
        <v/>
      </c>
      <c r="AG18" s="434"/>
      <c r="AH18" s="422" t="str">
        <f>IF(AND('MAPA DE RIESGO'!$I$54="Alta",'MAPA DE RIESGO'!$M$54="Catastrófico"),CONCATENATE("R",'MAPA DE RIESGO'!$B$54),"")</f>
        <v/>
      </c>
      <c r="AI18" s="423"/>
      <c r="AJ18" s="423" t="str">
        <f>IF(AND('MAPA DE RIESGO'!$I$60="Alta",'MAPA DE RIESGO'!$M$60="Catastrófico"),CONCATENATE("R",'MAPA DE RIESGO'!$B$60),"")</f>
        <v/>
      </c>
      <c r="AK18" s="423"/>
      <c r="AL18" s="423" t="str">
        <f>IF(AND('MAPA DE RIESGO'!$I$66="Alta",'MAPA DE RIESGO'!$M$66="Catastrófico"),CONCATENATE("R",'MAPA DE RIESGO'!$B$66),"")</f>
        <v/>
      </c>
      <c r="AM18" s="424"/>
      <c r="AN18" s="44"/>
      <c r="AO18" s="467"/>
      <c r="AP18" s="468"/>
      <c r="AQ18" s="468"/>
      <c r="AR18" s="468"/>
      <c r="AS18" s="468"/>
      <c r="AT18" s="469"/>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row>
    <row r="19" spans="1:80" ht="15" customHeight="1" x14ac:dyDescent="0.25">
      <c r="A19" s="44"/>
      <c r="B19" s="453"/>
      <c r="C19" s="453"/>
      <c r="D19" s="454"/>
      <c r="E19" s="445"/>
      <c r="F19" s="446"/>
      <c r="G19" s="446"/>
      <c r="H19" s="446"/>
      <c r="I19" s="451"/>
      <c r="J19" s="413"/>
      <c r="K19" s="414"/>
      <c r="L19" s="414"/>
      <c r="M19" s="414"/>
      <c r="N19" s="414"/>
      <c r="O19" s="415"/>
      <c r="P19" s="413"/>
      <c r="Q19" s="414"/>
      <c r="R19" s="414"/>
      <c r="S19" s="414"/>
      <c r="T19" s="414"/>
      <c r="U19" s="415"/>
      <c r="V19" s="431"/>
      <c r="W19" s="432"/>
      <c r="X19" s="433"/>
      <c r="Y19" s="433"/>
      <c r="Z19" s="433"/>
      <c r="AA19" s="434"/>
      <c r="AB19" s="431"/>
      <c r="AC19" s="432"/>
      <c r="AD19" s="433"/>
      <c r="AE19" s="433"/>
      <c r="AF19" s="433"/>
      <c r="AG19" s="434"/>
      <c r="AH19" s="422"/>
      <c r="AI19" s="423"/>
      <c r="AJ19" s="423"/>
      <c r="AK19" s="423"/>
      <c r="AL19" s="423"/>
      <c r="AM19" s="424"/>
      <c r="AN19" s="44"/>
      <c r="AO19" s="467"/>
      <c r="AP19" s="468"/>
      <c r="AQ19" s="468"/>
      <c r="AR19" s="468"/>
      <c r="AS19" s="468"/>
      <c r="AT19" s="469"/>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row>
    <row r="20" spans="1:80" ht="15" customHeight="1" x14ac:dyDescent="0.25">
      <c r="A20" s="44"/>
      <c r="B20" s="453"/>
      <c r="C20" s="453"/>
      <c r="D20" s="454"/>
      <c r="E20" s="445"/>
      <c r="F20" s="446"/>
      <c r="G20" s="446"/>
      <c r="H20" s="446"/>
      <c r="I20" s="451"/>
      <c r="J20" s="413" t="str">
        <f>IF(AND('MAPA DE RIESGO'!$I$72="Alta",'MAPA DE RIESGO'!$M$72="Leve"),CONCATENATE("R",'MAPA DE RIESGO'!$B$72),"")</f>
        <v/>
      </c>
      <c r="K20" s="414"/>
      <c r="L20" s="414" t="str">
        <f>IF(AND('MAPA DE RIESGO'!$I$78="Alta",'MAPA DE RIESGO'!$M$78="Leve"),CONCATENATE("R",'MAPA DE RIESGO'!$B$78),"")</f>
        <v/>
      </c>
      <c r="M20" s="414"/>
      <c r="N20" s="414" t="str">
        <f>IF(AND('MAPA DE RIESGO'!$I$84="Alta",'MAPA DE RIESGO'!$M$84="Leve"),CONCATENATE("R",'MAPA DE RIESGO'!$B$84),"")</f>
        <v/>
      </c>
      <c r="O20" s="415"/>
      <c r="P20" s="413" t="str">
        <f>IF(AND('MAPA DE RIESGO'!$I$72="Alta",'MAPA DE RIESGO'!$M$72="Menor"),CONCATENATE("R",'MAPA DE RIESGO'!$B$72),"")</f>
        <v/>
      </c>
      <c r="Q20" s="414"/>
      <c r="R20" s="414" t="str">
        <f>IF(AND('MAPA DE RIESGO'!$I$78="Alta",'MAPA DE RIESGO'!$M$78="Menor"),CONCATENATE("R",'MAPA DE RIESGO'!$B$78),"")</f>
        <v/>
      </c>
      <c r="S20" s="414"/>
      <c r="T20" s="414" t="str">
        <f>IF(AND('MAPA DE RIESGO'!$I$84="Alta",'MAPA DE RIESGO'!$M$84="Menor"),CONCATENATE("R",'MAPA DE RIESGO'!$B$84),"")</f>
        <v/>
      </c>
      <c r="U20" s="415"/>
      <c r="V20" s="431" t="str">
        <f>IF(AND('MAPA DE RIESGO'!$I$72="Alta",'MAPA DE RIESGO'!$M$72="Moderado"),CONCATENATE("R",'MAPA DE RIESGO'!$B$72),"")</f>
        <v/>
      </c>
      <c r="W20" s="432"/>
      <c r="X20" s="433" t="str">
        <f>IF(AND('MAPA DE RIESGO'!$I$78="Alta",'MAPA DE RIESGO'!$M$78="Moderado"),CONCATENATE("R",'MAPA DE RIESGO'!$B$78),"")</f>
        <v/>
      </c>
      <c r="Y20" s="433"/>
      <c r="Z20" s="433" t="str">
        <f>IF(AND('MAPA DE RIESGO'!$I$84="Alta",'MAPA DE RIESGO'!$M$84="Moderado"),CONCATENATE("R",'MAPA DE RIESGO'!$B$84),"")</f>
        <v/>
      </c>
      <c r="AA20" s="434"/>
      <c r="AB20" s="431" t="str">
        <f>IF(AND('MAPA DE RIESGO'!$I$72="Alta",'MAPA DE RIESGO'!$M$72="Mayor"),CONCATENATE("R",'MAPA DE RIESGO'!$B$72),"")</f>
        <v/>
      </c>
      <c r="AC20" s="432"/>
      <c r="AD20" s="433" t="str">
        <f>IF(AND('MAPA DE RIESGO'!$I$78="Alta",'MAPA DE RIESGO'!$M$78="Mayor"),CONCATENATE("R",'MAPA DE RIESGO'!$B$78),"")</f>
        <v/>
      </c>
      <c r="AE20" s="433"/>
      <c r="AF20" s="433" t="str">
        <f>IF(AND('MAPA DE RIESGO'!$I$84="Alta",'MAPA DE RIESGO'!$M$84="Mayor"),CONCATENATE("R",'MAPA DE RIESGO'!$B$84),"")</f>
        <v/>
      </c>
      <c r="AG20" s="434"/>
      <c r="AH20" s="422" t="str">
        <f>IF(AND('MAPA DE RIESGO'!$I$72="Alta",'MAPA DE RIESGO'!$M$72="Catastrófico"),CONCATENATE("R",'MAPA DE RIESGO'!$B$72),"")</f>
        <v/>
      </c>
      <c r="AI20" s="423"/>
      <c r="AJ20" s="423" t="str">
        <f>IF(AND('MAPA DE RIESGO'!$I$78="Alta",'MAPA DE RIESGO'!$M$78="Catastrófico"),CONCATENATE("R",'MAPA DE RIESGO'!$B$78),"")</f>
        <v/>
      </c>
      <c r="AK20" s="423"/>
      <c r="AL20" s="423" t="str">
        <f>IF(AND('MAPA DE RIESGO'!$I$84="Alta",'MAPA DE RIESGO'!$M$84="Catastrófico"),CONCATENATE("R",'MAPA DE RIESGO'!$B$84),"")</f>
        <v/>
      </c>
      <c r="AM20" s="424"/>
      <c r="AN20" s="44"/>
      <c r="AO20" s="467"/>
      <c r="AP20" s="468"/>
      <c r="AQ20" s="468"/>
      <c r="AR20" s="468"/>
      <c r="AS20" s="468"/>
      <c r="AT20" s="469"/>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row>
    <row r="21" spans="1:80" ht="15.75" customHeight="1" thickBot="1" x14ac:dyDescent="0.3">
      <c r="A21" s="44"/>
      <c r="B21" s="453"/>
      <c r="C21" s="453"/>
      <c r="D21" s="454"/>
      <c r="E21" s="448"/>
      <c r="F21" s="449"/>
      <c r="G21" s="449"/>
      <c r="H21" s="449"/>
      <c r="I21" s="449"/>
      <c r="J21" s="416"/>
      <c r="K21" s="417"/>
      <c r="L21" s="417"/>
      <c r="M21" s="417"/>
      <c r="N21" s="417"/>
      <c r="O21" s="418"/>
      <c r="P21" s="416"/>
      <c r="Q21" s="417"/>
      <c r="R21" s="417"/>
      <c r="S21" s="417"/>
      <c r="T21" s="417"/>
      <c r="U21" s="418"/>
      <c r="V21" s="435"/>
      <c r="W21" s="436"/>
      <c r="X21" s="436"/>
      <c r="Y21" s="436"/>
      <c r="Z21" s="436"/>
      <c r="AA21" s="437"/>
      <c r="AB21" s="435"/>
      <c r="AC21" s="436"/>
      <c r="AD21" s="436"/>
      <c r="AE21" s="436"/>
      <c r="AF21" s="436"/>
      <c r="AG21" s="437"/>
      <c r="AH21" s="425"/>
      <c r="AI21" s="426"/>
      <c r="AJ21" s="426"/>
      <c r="AK21" s="426"/>
      <c r="AL21" s="426"/>
      <c r="AM21" s="427"/>
      <c r="AN21" s="44"/>
      <c r="AO21" s="470"/>
      <c r="AP21" s="471"/>
      <c r="AQ21" s="471"/>
      <c r="AR21" s="471"/>
      <c r="AS21" s="471"/>
      <c r="AT21" s="472"/>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row>
    <row r="22" spans="1:80" x14ac:dyDescent="0.25">
      <c r="A22" s="44"/>
      <c r="B22" s="453"/>
      <c r="C22" s="453"/>
      <c r="D22" s="454"/>
      <c r="E22" s="442" t="s">
        <v>108</v>
      </c>
      <c r="F22" s="443"/>
      <c r="G22" s="443"/>
      <c r="H22" s="443"/>
      <c r="I22" s="444"/>
      <c r="J22" s="419" t="str">
        <f>IF(AND('MAPA DE RIESGO'!$I$16="Media",'MAPA DE RIESGO'!$M$16="Leve"),CONCATENATE("R",'MAPA DE RIESGO'!$B$16),"")</f>
        <v/>
      </c>
      <c r="K22" s="420"/>
      <c r="L22" s="420" t="str">
        <f>IF(AND('MAPA DE RIESGO'!$I$24="Media",'MAPA DE RIESGO'!$M$24="Leve"),CONCATENATE("R",'MAPA DE RIESGO'!$B$24),"")</f>
        <v/>
      </c>
      <c r="M22" s="420"/>
      <c r="N22" s="420" t="str">
        <f>IF(AND('MAPA DE RIESGO'!$I$30="Media",'MAPA DE RIESGO'!$M$30="Leve"),CONCATENATE("R",'MAPA DE RIESGO'!$B$30),"")</f>
        <v/>
      </c>
      <c r="O22" s="421"/>
      <c r="P22" s="419" t="str">
        <f>IF(AND('MAPA DE RIESGO'!$I$16="Media",'MAPA DE RIESGO'!$M$16="Menor"),CONCATENATE("R",'MAPA DE RIESGO'!$B$16),"")</f>
        <v>R1</v>
      </c>
      <c r="Q22" s="420"/>
      <c r="R22" s="420" t="str">
        <f>IF(AND('MAPA DE RIESGO'!$I$24="Media",'MAPA DE RIESGO'!$M$24="Menor"),CONCATENATE("R",'MAPA DE RIESGO'!$B$24),"")</f>
        <v/>
      </c>
      <c r="S22" s="420"/>
      <c r="T22" s="420" t="str">
        <f>IF(AND('MAPA DE RIESGO'!$I$30="Media",'MAPA DE RIESGO'!$M$30="Menor"),CONCATENATE("R",'MAPA DE RIESGO'!$B$30),"")</f>
        <v/>
      </c>
      <c r="U22" s="421"/>
      <c r="V22" s="419" t="str">
        <f>IF(AND('MAPA DE RIESGO'!$I$16="Media",'MAPA DE RIESGO'!$M$16="Moderado"),CONCATENATE("R",'MAPA DE RIESGO'!$B$16),"")</f>
        <v/>
      </c>
      <c r="W22" s="420"/>
      <c r="X22" s="420" t="str">
        <f>IF(AND('MAPA DE RIESGO'!$I$24="Media",'MAPA DE RIESGO'!$M$24="Moderado"),CONCATENATE("R",'MAPA DE RIESGO'!$B$24),"")</f>
        <v>R2</v>
      </c>
      <c r="Y22" s="420"/>
      <c r="Z22" s="420" t="str">
        <f>IF(AND('MAPA DE RIESGO'!$I$30="Media",'MAPA DE RIESGO'!$M$30="Moderado"),CONCATENATE("R",'MAPA DE RIESGO'!$B$30),"")</f>
        <v/>
      </c>
      <c r="AA22" s="421"/>
      <c r="AB22" s="438" t="str">
        <f>IF(AND('MAPA DE RIESGO'!$I$16="Media",'MAPA DE RIESGO'!$M$16="Mayor"),CONCATENATE("R",'MAPA DE RIESGO'!$B$16),"")</f>
        <v/>
      </c>
      <c r="AC22" s="439"/>
      <c r="AD22" s="439" t="str">
        <f>IF(AND('MAPA DE RIESGO'!$I$24="Media",'MAPA DE RIESGO'!$M$24="Mayor"),CONCATENATE("R",'MAPA DE RIESGO'!$B$24),"")</f>
        <v/>
      </c>
      <c r="AE22" s="439"/>
      <c r="AF22" s="439" t="str">
        <f>IF(AND('MAPA DE RIESGO'!$I$30="Media",'MAPA DE RIESGO'!$M$30="Mayor"),CONCATENATE("R",'MAPA DE RIESGO'!$B$30),"")</f>
        <v/>
      </c>
      <c r="AG22" s="440"/>
      <c r="AH22" s="428" t="str">
        <f>IF(AND('MAPA DE RIESGO'!$I$16="Media",'MAPA DE RIESGO'!$M$16="Catastrófico"),CONCATENATE("R",'MAPA DE RIESGO'!$B$16),"")</f>
        <v/>
      </c>
      <c r="AI22" s="429"/>
      <c r="AJ22" s="429" t="str">
        <f>IF(AND('MAPA DE RIESGO'!$I$24="Media",'MAPA DE RIESGO'!$M$24="Catastrófico"),CONCATENATE("R",'MAPA DE RIESGO'!$B$24),"")</f>
        <v/>
      </c>
      <c r="AK22" s="429"/>
      <c r="AL22" s="429" t="str">
        <f>IF(AND('MAPA DE RIESGO'!$I$30="Media",'MAPA DE RIESGO'!$M$30="Catastrófico"),CONCATENATE("R",'MAPA DE RIESGO'!$B$30),"")</f>
        <v/>
      </c>
      <c r="AM22" s="430"/>
      <c r="AN22" s="44"/>
      <c r="AO22" s="473" t="s">
        <v>73</v>
      </c>
      <c r="AP22" s="474"/>
      <c r="AQ22" s="474"/>
      <c r="AR22" s="474"/>
      <c r="AS22" s="474"/>
      <c r="AT22" s="475"/>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row>
    <row r="23" spans="1:80" x14ac:dyDescent="0.25">
      <c r="A23" s="44"/>
      <c r="B23" s="453"/>
      <c r="C23" s="453"/>
      <c r="D23" s="454"/>
      <c r="E23" s="445"/>
      <c r="F23" s="446"/>
      <c r="G23" s="446"/>
      <c r="H23" s="446"/>
      <c r="I23" s="447"/>
      <c r="J23" s="413"/>
      <c r="K23" s="414"/>
      <c r="L23" s="414"/>
      <c r="M23" s="414"/>
      <c r="N23" s="414"/>
      <c r="O23" s="415"/>
      <c r="P23" s="413"/>
      <c r="Q23" s="414"/>
      <c r="R23" s="414"/>
      <c r="S23" s="414"/>
      <c r="T23" s="414"/>
      <c r="U23" s="415"/>
      <c r="V23" s="413"/>
      <c r="W23" s="414"/>
      <c r="X23" s="414"/>
      <c r="Y23" s="414"/>
      <c r="Z23" s="414"/>
      <c r="AA23" s="415"/>
      <c r="AB23" s="431"/>
      <c r="AC23" s="432"/>
      <c r="AD23" s="432"/>
      <c r="AE23" s="432"/>
      <c r="AF23" s="432"/>
      <c r="AG23" s="434"/>
      <c r="AH23" s="422"/>
      <c r="AI23" s="423"/>
      <c r="AJ23" s="423"/>
      <c r="AK23" s="423"/>
      <c r="AL23" s="423"/>
      <c r="AM23" s="424"/>
      <c r="AN23" s="44"/>
      <c r="AO23" s="476"/>
      <c r="AP23" s="477"/>
      <c r="AQ23" s="477"/>
      <c r="AR23" s="477"/>
      <c r="AS23" s="477"/>
      <c r="AT23" s="478"/>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row>
    <row r="24" spans="1:80" x14ac:dyDescent="0.25">
      <c r="A24" s="44"/>
      <c r="B24" s="453"/>
      <c r="C24" s="453"/>
      <c r="D24" s="454"/>
      <c r="E24" s="445"/>
      <c r="F24" s="446"/>
      <c r="G24" s="446"/>
      <c r="H24" s="446"/>
      <c r="I24" s="447"/>
      <c r="J24" s="413" t="str">
        <f>IF(AND('MAPA DE RIESGO'!$I$36="Media",'MAPA DE RIESGO'!$M$36="Leve"),CONCATENATE("R",'MAPA DE RIESGO'!$B$36),"")</f>
        <v/>
      </c>
      <c r="K24" s="414"/>
      <c r="L24" s="414" t="str">
        <f>IF(AND('MAPA DE RIESGO'!$I$42="Media",'MAPA DE RIESGO'!$M$42="Leve"),CONCATENATE("R",'MAPA DE RIESGO'!$B$42),"")</f>
        <v/>
      </c>
      <c r="M24" s="414"/>
      <c r="N24" s="414" t="str">
        <f>IF(AND('MAPA DE RIESGO'!$I$48="Media",'MAPA DE RIESGO'!$M$48="Leve"),CONCATENATE("R",'MAPA DE RIESGO'!$B$48),"")</f>
        <v/>
      </c>
      <c r="O24" s="415"/>
      <c r="P24" s="413" t="str">
        <f>IF(AND('MAPA DE RIESGO'!$I$36="Media",'MAPA DE RIESGO'!$M$36="Menor"),CONCATENATE("R",'MAPA DE RIESGO'!$B$36),"")</f>
        <v/>
      </c>
      <c r="Q24" s="414"/>
      <c r="R24" s="414" t="str">
        <f>IF(AND('MAPA DE RIESGO'!$I$42="Media",'MAPA DE RIESGO'!$M$42="Menor"),CONCATENATE("R",'MAPA DE RIESGO'!$B$42),"")</f>
        <v/>
      </c>
      <c r="S24" s="414"/>
      <c r="T24" s="414" t="str">
        <f>IF(AND('MAPA DE RIESGO'!$I$48="Media",'MAPA DE RIESGO'!$M$48="Menor"),CONCATENATE("R",'MAPA DE RIESGO'!$B$48),"")</f>
        <v/>
      </c>
      <c r="U24" s="415"/>
      <c r="V24" s="413" t="str">
        <f>IF(AND('MAPA DE RIESGO'!$I$36="Media",'MAPA DE RIESGO'!$M$36="Moderado"),CONCATENATE("R",'MAPA DE RIESGO'!$B$36),"")</f>
        <v/>
      </c>
      <c r="W24" s="414"/>
      <c r="X24" s="414" t="str">
        <f>IF(AND('MAPA DE RIESGO'!$I$42="Media",'MAPA DE RIESGO'!$M$42="Moderado"),CONCATENATE("R",'MAPA DE RIESGO'!$B$42),"")</f>
        <v/>
      </c>
      <c r="Y24" s="414"/>
      <c r="Z24" s="414" t="str">
        <f>IF(AND('MAPA DE RIESGO'!$I$48="Media",'MAPA DE RIESGO'!$M$48="Moderado"),CONCATENATE("R",'MAPA DE RIESGO'!$B$48),"")</f>
        <v/>
      </c>
      <c r="AA24" s="415"/>
      <c r="AB24" s="431" t="str">
        <f>IF(AND('MAPA DE RIESGO'!$I$36="Media",'MAPA DE RIESGO'!$M$36="Mayor"),CONCATENATE("R",'MAPA DE RIESGO'!$B$36),"")</f>
        <v/>
      </c>
      <c r="AC24" s="432"/>
      <c r="AD24" s="433" t="str">
        <f>IF(AND('MAPA DE RIESGO'!$I$42="Media",'MAPA DE RIESGO'!$M$42="Mayor"),CONCATENATE("R",'MAPA DE RIESGO'!$B$42),"")</f>
        <v/>
      </c>
      <c r="AE24" s="433"/>
      <c r="AF24" s="433" t="str">
        <f>IF(AND('MAPA DE RIESGO'!$I$48="Media",'MAPA DE RIESGO'!$M$48="Mayor"),CONCATENATE("R",'MAPA DE RIESGO'!$B$48),"")</f>
        <v/>
      </c>
      <c r="AG24" s="434"/>
      <c r="AH24" s="422" t="str">
        <f>IF(AND('MAPA DE RIESGO'!$I$36="Media",'MAPA DE RIESGO'!$M$36="Catastrófico"),CONCATENATE("R",'MAPA DE RIESGO'!$B$36),"")</f>
        <v/>
      </c>
      <c r="AI24" s="423"/>
      <c r="AJ24" s="423" t="str">
        <f>IF(AND('MAPA DE RIESGO'!$I$42="Media",'MAPA DE RIESGO'!$M$42="Catastrófico"),CONCATENATE("R",'MAPA DE RIESGO'!$B$42),"")</f>
        <v/>
      </c>
      <c r="AK24" s="423"/>
      <c r="AL24" s="423" t="str">
        <f>IF(AND('MAPA DE RIESGO'!$I$48="Media",'MAPA DE RIESGO'!$M$48="Catastrófico"),CONCATENATE("R",'MAPA DE RIESGO'!$B$48),"")</f>
        <v/>
      </c>
      <c r="AM24" s="424"/>
      <c r="AN24" s="44"/>
      <c r="AO24" s="476"/>
      <c r="AP24" s="477"/>
      <c r="AQ24" s="477"/>
      <c r="AR24" s="477"/>
      <c r="AS24" s="477"/>
      <c r="AT24" s="478"/>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row>
    <row r="25" spans="1:80" x14ac:dyDescent="0.25">
      <c r="A25" s="44"/>
      <c r="B25" s="453"/>
      <c r="C25" s="453"/>
      <c r="D25" s="454"/>
      <c r="E25" s="445"/>
      <c r="F25" s="446"/>
      <c r="G25" s="446"/>
      <c r="H25" s="446"/>
      <c r="I25" s="447"/>
      <c r="J25" s="413"/>
      <c r="K25" s="414"/>
      <c r="L25" s="414"/>
      <c r="M25" s="414"/>
      <c r="N25" s="414"/>
      <c r="O25" s="415"/>
      <c r="P25" s="413"/>
      <c r="Q25" s="414"/>
      <c r="R25" s="414"/>
      <c r="S25" s="414"/>
      <c r="T25" s="414"/>
      <c r="U25" s="415"/>
      <c r="V25" s="413"/>
      <c r="W25" s="414"/>
      <c r="X25" s="414"/>
      <c r="Y25" s="414"/>
      <c r="Z25" s="414"/>
      <c r="AA25" s="415"/>
      <c r="AB25" s="431"/>
      <c r="AC25" s="432"/>
      <c r="AD25" s="433"/>
      <c r="AE25" s="433"/>
      <c r="AF25" s="433"/>
      <c r="AG25" s="434"/>
      <c r="AH25" s="422"/>
      <c r="AI25" s="423"/>
      <c r="AJ25" s="423"/>
      <c r="AK25" s="423"/>
      <c r="AL25" s="423"/>
      <c r="AM25" s="424"/>
      <c r="AN25" s="44"/>
      <c r="AO25" s="476"/>
      <c r="AP25" s="477"/>
      <c r="AQ25" s="477"/>
      <c r="AR25" s="477"/>
      <c r="AS25" s="477"/>
      <c r="AT25" s="478"/>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row>
    <row r="26" spans="1:80" x14ac:dyDescent="0.25">
      <c r="A26" s="44"/>
      <c r="B26" s="453"/>
      <c r="C26" s="453"/>
      <c r="D26" s="454"/>
      <c r="E26" s="445"/>
      <c r="F26" s="446"/>
      <c r="G26" s="446"/>
      <c r="H26" s="446"/>
      <c r="I26" s="447"/>
      <c r="J26" s="413" t="str">
        <f>IF(AND('MAPA DE RIESGO'!$I$54="Media",'MAPA DE RIESGO'!$M$54="Leve"),CONCATENATE("R",'MAPA DE RIESGO'!$B$54),"")</f>
        <v/>
      </c>
      <c r="K26" s="414"/>
      <c r="L26" s="414" t="str">
        <f>IF(AND('MAPA DE RIESGO'!$I$60="Media",'MAPA DE RIESGO'!$M$60="Leve"),CONCATENATE("R",'MAPA DE RIESGO'!$B$60),"")</f>
        <v/>
      </c>
      <c r="M26" s="414"/>
      <c r="N26" s="414" t="str">
        <f>IF(AND('MAPA DE RIESGO'!$I$66="Media",'MAPA DE RIESGO'!$M$66="Leve"),CONCATENATE("R",'MAPA DE RIESGO'!$B$66),"")</f>
        <v/>
      </c>
      <c r="O26" s="415"/>
      <c r="P26" s="413" t="str">
        <f>IF(AND('MAPA DE RIESGO'!$I$54="Media",'MAPA DE RIESGO'!$M$54="Menor"),CONCATENATE("R",'MAPA DE RIESGO'!$B$54),"")</f>
        <v/>
      </c>
      <c r="Q26" s="414"/>
      <c r="R26" s="414" t="str">
        <f>IF(AND('MAPA DE RIESGO'!$I$60="Media",'MAPA DE RIESGO'!$M$60="Menor"),CONCATENATE("R",'MAPA DE RIESGO'!$B$60),"")</f>
        <v/>
      </c>
      <c r="S26" s="414"/>
      <c r="T26" s="414" t="str">
        <f>IF(AND('MAPA DE RIESGO'!$I$66="Media",'MAPA DE RIESGO'!$M$66="Menor"),CONCATENATE("R",'MAPA DE RIESGO'!$B$66),"")</f>
        <v/>
      </c>
      <c r="U26" s="415"/>
      <c r="V26" s="413" t="str">
        <f>IF(AND('MAPA DE RIESGO'!$I$54="Media",'MAPA DE RIESGO'!$M$54="Moderado"),CONCATENATE("R",'MAPA DE RIESGO'!$B$54),"")</f>
        <v/>
      </c>
      <c r="W26" s="414"/>
      <c r="X26" s="414" t="str">
        <f>IF(AND('MAPA DE RIESGO'!$I$60="Media",'MAPA DE RIESGO'!$M$60="Moderado"),CONCATENATE("R",'MAPA DE RIESGO'!$B$60),"")</f>
        <v/>
      </c>
      <c r="Y26" s="414"/>
      <c r="Z26" s="414" t="str">
        <f>IF(AND('MAPA DE RIESGO'!$I$66="Media",'MAPA DE RIESGO'!$M$66="Moderado"),CONCATENATE("R",'MAPA DE RIESGO'!$B$66),"")</f>
        <v/>
      </c>
      <c r="AA26" s="415"/>
      <c r="AB26" s="431" t="str">
        <f>IF(AND('MAPA DE RIESGO'!$I$54="Media",'MAPA DE RIESGO'!$M$54="Mayor"),CONCATENATE("R",'MAPA DE RIESGO'!$B$54),"")</f>
        <v/>
      </c>
      <c r="AC26" s="432"/>
      <c r="AD26" s="433" t="str">
        <f>IF(AND('MAPA DE RIESGO'!$I$60="Media",'MAPA DE RIESGO'!$M$60="Mayor"),CONCATENATE("R",'MAPA DE RIESGO'!$B$60),"")</f>
        <v/>
      </c>
      <c r="AE26" s="433"/>
      <c r="AF26" s="433" t="str">
        <f>IF(AND('MAPA DE RIESGO'!$I$66="Media",'MAPA DE RIESGO'!$M$66="Mayor"),CONCATENATE("R",'MAPA DE RIESGO'!$B$66),"")</f>
        <v/>
      </c>
      <c r="AG26" s="434"/>
      <c r="AH26" s="422" t="str">
        <f>IF(AND('MAPA DE RIESGO'!$I$54="Media",'MAPA DE RIESGO'!$M$54="Catastrófico"),CONCATENATE("R",'MAPA DE RIESGO'!$B$54),"")</f>
        <v/>
      </c>
      <c r="AI26" s="423"/>
      <c r="AJ26" s="423" t="str">
        <f>IF(AND('MAPA DE RIESGO'!$I$60="Media",'MAPA DE RIESGO'!$M$60="Catastrófico"),CONCATENATE("R",'MAPA DE RIESGO'!$B$60),"")</f>
        <v/>
      </c>
      <c r="AK26" s="423"/>
      <c r="AL26" s="423" t="str">
        <f>IF(AND('MAPA DE RIESGO'!$I$66="Media",'MAPA DE RIESGO'!$M$66="Catastrófico"),CONCATENATE("R",'MAPA DE RIESGO'!$B$66),"")</f>
        <v/>
      </c>
      <c r="AM26" s="424"/>
      <c r="AN26" s="44"/>
      <c r="AO26" s="476"/>
      <c r="AP26" s="477"/>
      <c r="AQ26" s="477"/>
      <c r="AR26" s="477"/>
      <c r="AS26" s="477"/>
      <c r="AT26" s="478"/>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row>
    <row r="27" spans="1:80" x14ac:dyDescent="0.25">
      <c r="A27" s="44"/>
      <c r="B27" s="453"/>
      <c r="C27" s="453"/>
      <c r="D27" s="454"/>
      <c r="E27" s="445"/>
      <c r="F27" s="446"/>
      <c r="G27" s="446"/>
      <c r="H27" s="446"/>
      <c r="I27" s="447"/>
      <c r="J27" s="413"/>
      <c r="K27" s="414"/>
      <c r="L27" s="414"/>
      <c r="M27" s="414"/>
      <c r="N27" s="414"/>
      <c r="O27" s="415"/>
      <c r="P27" s="413"/>
      <c r="Q27" s="414"/>
      <c r="R27" s="414"/>
      <c r="S27" s="414"/>
      <c r="T27" s="414"/>
      <c r="U27" s="415"/>
      <c r="V27" s="413"/>
      <c r="W27" s="414"/>
      <c r="X27" s="414"/>
      <c r="Y27" s="414"/>
      <c r="Z27" s="414"/>
      <c r="AA27" s="415"/>
      <c r="AB27" s="431"/>
      <c r="AC27" s="432"/>
      <c r="AD27" s="433"/>
      <c r="AE27" s="433"/>
      <c r="AF27" s="433"/>
      <c r="AG27" s="434"/>
      <c r="AH27" s="422"/>
      <c r="AI27" s="423"/>
      <c r="AJ27" s="423"/>
      <c r="AK27" s="423"/>
      <c r="AL27" s="423"/>
      <c r="AM27" s="424"/>
      <c r="AN27" s="44"/>
      <c r="AO27" s="476"/>
      <c r="AP27" s="477"/>
      <c r="AQ27" s="477"/>
      <c r="AR27" s="477"/>
      <c r="AS27" s="477"/>
      <c r="AT27" s="478"/>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row>
    <row r="28" spans="1:80" x14ac:dyDescent="0.25">
      <c r="A28" s="44"/>
      <c r="B28" s="453"/>
      <c r="C28" s="453"/>
      <c r="D28" s="454"/>
      <c r="E28" s="445"/>
      <c r="F28" s="446"/>
      <c r="G28" s="446"/>
      <c r="H28" s="446"/>
      <c r="I28" s="447"/>
      <c r="J28" s="413" t="str">
        <f>IF(AND('MAPA DE RIESGO'!$I$72="Media",'MAPA DE RIESGO'!$M$72="Leve"),CONCATENATE("R",'MAPA DE RIESGO'!$B$72),"")</f>
        <v/>
      </c>
      <c r="K28" s="414"/>
      <c r="L28" s="414" t="str">
        <f>IF(AND('MAPA DE RIESGO'!$I$78="Media",'MAPA DE RIESGO'!$M$78="Leve"),CONCATENATE("R",'MAPA DE RIESGO'!$B$78),"")</f>
        <v/>
      </c>
      <c r="M28" s="414"/>
      <c r="N28" s="414" t="str">
        <f>IF(AND('MAPA DE RIESGO'!$I$84="Media",'MAPA DE RIESGO'!$M$84="Leve"),CONCATENATE("R",'MAPA DE RIESGO'!$B$84),"")</f>
        <v/>
      </c>
      <c r="O28" s="415"/>
      <c r="P28" s="413" t="str">
        <f>IF(AND('MAPA DE RIESGO'!$I$72="Media",'MAPA DE RIESGO'!$M$72="Menor"),CONCATENATE("R",'MAPA DE RIESGO'!$B$72),"")</f>
        <v/>
      </c>
      <c r="Q28" s="414"/>
      <c r="R28" s="414" t="str">
        <f>IF(AND('MAPA DE RIESGO'!$I$78="Media",'MAPA DE RIESGO'!$M$78="Menor"),CONCATENATE("R",'MAPA DE RIESGO'!$B$78),"")</f>
        <v/>
      </c>
      <c r="S28" s="414"/>
      <c r="T28" s="414" t="str">
        <f>IF(AND('MAPA DE RIESGO'!$I$84="Media",'MAPA DE RIESGO'!$M$84="Menor"),CONCATENATE("R",'MAPA DE RIESGO'!$B$84),"")</f>
        <v/>
      </c>
      <c r="U28" s="415"/>
      <c r="V28" s="413" t="str">
        <f>IF(AND('MAPA DE RIESGO'!$I$72="Media",'MAPA DE RIESGO'!$M$72="Moderado"),CONCATENATE("R",'MAPA DE RIESGO'!$B$72),"")</f>
        <v/>
      </c>
      <c r="W28" s="414"/>
      <c r="X28" s="414" t="str">
        <f>IF(AND('MAPA DE RIESGO'!$I$78="Media",'MAPA DE RIESGO'!$M$78="Moderado"),CONCATENATE("R",'MAPA DE RIESGO'!$B$78),"")</f>
        <v/>
      </c>
      <c r="Y28" s="414"/>
      <c r="Z28" s="414" t="str">
        <f>IF(AND('MAPA DE RIESGO'!$I$84="Media",'MAPA DE RIESGO'!$M$84="Moderado"),CONCATENATE("R",'MAPA DE RIESGO'!$B$84),"")</f>
        <v/>
      </c>
      <c r="AA28" s="415"/>
      <c r="AB28" s="431" t="str">
        <f>IF(AND('MAPA DE RIESGO'!$I$72="Media",'MAPA DE RIESGO'!$M$72="Mayor"),CONCATENATE("R",'MAPA DE RIESGO'!$B$72),"")</f>
        <v/>
      </c>
      <c r="AC28" s="432"/>
      <c r="AD28" s="433" t="str">
        <f>IF(AND('MAPA DE RIESGO'!$I$78="Media",'MAPA DE RIESGO'!$M$78="Mayor"),CONCATENATE("R",'MAPA DE RIESGO'!$B$78),"")</f>
        <v/>
      </c>
      <c r="AE28" s="433"/>
      <c r="AF28" s="433" t="str">
        <f>IF(AND('MAPA DE RIESGO'!$I$84="Media",'MAPA DE RIESGO'!$M$84="Mayor"),CONCATENATE("R",'MAPA DE RIESGO'!$B$84),"")</f>
        <v/>
      </c>
      <c r="AG28" s="434"/>
      <c r="AH28" s="422" t="str">
        <f>IF(AND('MAPA DE RIESGO'!$I$72="Media",'MAPA DE RIESGO'!$M$72="Catastrófico"),CONCATENATE("R",'MAPA DE RIESGO'!$B$72),"")</f>
        <v/>
      </c>
      <c r="AI28" s="423"/>
      <c r="AJ28" s="423" t="str">
        <f>IF(AND('MAPA DE RIESGO'!$I$78="Media",'MAPA DE RIESGO'!$M$78="Catastrófico"),CONCATENATE("R",'MAPA DE RIESGO'!$B$78),"")</f>
        <v/>
      </c>
      <c r="AK28" s="423"/>
      <c r="AL28" s="423" t="str">
        <f>IF(AND('MAPA DE RIESGO'!$I$84="Media",'MAPA DE RIESGO'!$M$84="Catastrófico"),CONCATENATE("R",'MAPA DE RIESGO'!$B$84),"")</f>
        <v/>
      </c>
      <c r="AM28" s="424"/>
      <c r="AN28" s="44"/>
      <c r="AO28" s="476"/>
      <c r="AP28" s="477"/>
      <c r="AQ28" s="477"/>
      <c r="AR28" s="477"/>
      <c r="AS28" s="477"/>
      <c r="AT28" s="478"/>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row>
    <row r="29" spans="1:80" ht="15.75" thickBot="1" x14ac:dyDescent="0.3">
      <c r="A29" s="44"/>
      <c r="B29" s="453"/>
      <c r="C29" s="453"/>
      <c r="D29" s="454"/>
      <c r="E29" s="448"/>
      <c r="F29" s="449"/>
      <c r="G29" s="449"/>
      <c r="H29" s="449"/>
      <c r="I29" s="450"/>
      <c r="J29" s="413"/>
      <c r="K29" s="414"/>
      <c r="L29" s="414"/>
      <c r="M29" s="414"/>
      <c r="N29" s="414"/>
      <c r="O29" s="415"/>
      <c r="P29" s="416"/>
      <c r="Q29" s="417"/>
      <c r="R29" s="417"/>
      <c r="S29" s="417"/>
      <c r="T29" s="417"/>
      <c r="U29" s="418"/>
      <c r="V29" s="416"/>
      <c r="W29" s="417"/>
      <c r="X29" s="417"/>
      <c r="Y29" s="417"/>
      <c r="Z29" s="417"/>
      <c r="AA29" s="418"/>
      <c r="AB29" s="435"/>
      <c r="AC29" s="436"/>
      <c r="AD29" s="436"/>
      <c r="AE29" s="436"/>
      <c r="AF29" s="436"/>
      <c r="AG29" s="437"/>
      <c r="AH29" s="425"/>
      <c r="AI29" s="426"/>
      <c r="AJ29" s="426"/>
      <c r="AK29" s="426"/>
      <c r="AL29" s="426"/>
      <c r="AM29" s="427"/>
      <c r="AN29" s="44"/>
      <c r="AO29" s="479"/>
      <c r="AP29" s="480"/>
      <c r="AQ29" s="480"/>
      <c r="AR29" s="480"/>
      <c r="AS29" s="480"/>
      <c r="AT29" s="481"/>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row>
    <row r="30" spans="1:80" x14ac:dyDescent="0.25">
      <c r="A30" s="44"/>
      <c r="B30" s="453"/>
      <c r="C30" s="453"/>
      <c r="D30" s="454"/>
      <c r="E30" s="442" t="s">
        <v>105</v>
      </c>
      <c r="F30" s="443"/>
      <c r="G30" s="443"/>
      <c r="H30" s="443"/>
      <c r="I30" s="443"/>
      <c r="J30" s="410" t="str">
        <f>IF(AND('MAPA DE RIESGO'!$I$16="Baja",'MAPA DE RIESGO'!$M$16="Leve"),CONCATENATE("R",'MAPA DE RIESGO'!$B$16),"")</f>
        <v/>
      </c>
      <c r="K30" s="411"/>
      <c r="L30" s="411" t="str">
        <f>IF(AND('MAPA DE RIESGO'!$I$24="Baja",'MAPA DE RIESGO'!$M$24="Leve"),CONCATENATE("R",'MAPA DE RIESGO'!$B$24),"")</f>
        <v/>
      </c>
      <c r="M30" s="411"/>
      <c r="N30" s="411" t="str">
        <f>IF(AND('MAPA DE RIESGO'!$I$30="Baja",'MAPA DE RIESGO'!$M$30="Leve"),CONCATENATE("R",'MAPA DE RIESGO'!$B$30),"")</f>
        <v/>
      </c>
      <c r="O30" s="412"/>
      <c r="P30" s="420" t="str">
        <f>IF(AND('MAPA DE RIESGO'!$I$16="Baja",'MAPA DE RIESGO'!$M$16="Menor"),CONCATENATE("R",'MAPA DE RIESGO'!$B$16),"")</f>
        <v/>
      </c>
      <c r="Q30" s="420"/>
      <c r="R30" s="420" t="str">
        <f>IF(AND('MAPA DE RIESGO'!$I$24="Baja",'MAPA DE RIESGO'!$M$24="Menor"),CONCATENATE("R",'MAPA DE RIESGO'!$B$24),"")</f>
        <v/>
      </c>
      <c r="S30" s="420"/>
      <c r="T30" s="420" t="str">
        <f>IF(AND('MAPA DE RIESGO'!$I$30="Baja",'MAPA DE RIESGO'!$M$30="Menor"),CONCATENATE("R",'MAPA DE RIESGO'!$B$30),"")</f>
        <v/>
      </c>
      <c r="U30" s="421"/>
      <c r="V30" s="419" t="str">
        <f>IF(AND('MAPA DE RIESGO'!$I$16="Baja",'MAPA DE RIESGO'!$M$16="Moderado"),CONCATENATE("R",'MAPA DE RIESGO'!$B$16),"")</f>
        <v/>
      </c>
      <c r="W30" s="420"/>
      <c r="X30" s="420" t="str">
        <f>IF(AND('MAPA DE RIESGO'!$I$24="Baja",'MAPA DE RIESGO'!$M$24="Moderado"),CONCATENATE("R",'MAPA DE RIESGO'!$B$24),"")</f>
        <v/>
      </c>
      <c r="Y30" s="420"/>
      <c r="Z30" s="420" t="str">
        <f>IF(AND('MAPA DE RIESGO'!$I$30="Baja",'MAPA DE RIESGO'!$M$30="Moderado"),CONCATENATE("R",'MAPA DE RIESGO'!$B$30),"")</f>
        <v/>
      </c>
      <c r="AA30" s="421"/>
      <c r="AB30" s="438" t="str">
        <f>IF(AND('MAPA DE RIESGO'!$I$16="Baja",'MAPA DE RIESGO'!$M$16="Mayor"),CONCATENATE("R",'MAPA DE RIESGO'!$B$16),"")</f>
        <v/>
      </c>
      <c r="AC30" s="439"/>
      <c r="AD30" s="439" t="str">
        <f>IF(AND('MAPA DE RIESGO'!$I$24="Baja",'MAPA DE RIESGO'!$M$24="Mayor"),CONCATENATE("R",'MAPA DE RIESGO'!$B$24),"")</f>
        <v/>
      </c>
      <c r="AE30" s="439"/>
      <c r="AF30" s="439" t="str">
        <f>IF(AND('MAPA DE RIESGO'!$I$30="Baja",'MAPA DE RIESGO'!$M$30="Mayor"),CONCATENATE("R",'MAPA DE RIESGO'!$B$30),"")</f>
        <v/>
      </c>
      <c r="AG30" s="440"/>
      <c r="AH30" s="428" t="str">
        <f>IF(AND('MAPA DE RIESGO'!$I$16="Baja",'MAPA DE RIESGO'!$M$16="Catastrófico"),CONCATENATE("R",'MAPA DE RIESGO'!$B$16),"")</f>
        <v/>
      </c>
      <c r="AI30" s="429"/>
      <c r="AJ30" s="429" t="str">
        <f>IF(AND('MAPA DE RIESGO'!$I$24="Baja",'MAPA DE RIESGO'!$M$24="Catastrófico"),CONCATENATE("R",'MAPA DE RIESGO'!$B$24),"")</f>
        <v/>
      </c>
      <c r="AK30" s="429"/>
      <c r="AL30" s="429" t="str">
        <f>IF(AND('MAPA DE RIESGO'!$I$30="Baja",'MAPA DE RIESGO'!$M$30="Catastrófico"),CONCATENATE("R",'MAPA DE RIESGO'!$B$30),"")</f>
        <v/>
      </c>
      <c r="AM30" s="430"/>
      <c r="AN30" s="44"/>
      <c r="AO30" s="482" t="s">
        <v>74</v>
      </c>
      <c r="AP30" s="483"/>
      <c r="AQ30" s="483"/>
      <c r="AR30" s="483"/>
      <c r="AS30" s="483"/>
      <c r="AT30" s="48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row>
    <row r="31" spans="1:80" x14ac:dyDescent="0.25">
      <c r="A31" s="44"/>
      <c r="B31" s="453"/>
      <c r="C31" s="453"/>
      <c r="D31" s="454"/>
      <c r="E31" s="445"/>
      <c r="F31" s="446"/>
      <c r="G31" s="446"/>
      <c r="H31" s="446"/>
      <c r="I31" s="451"/>
      <c r="J31" s="404"/>
      <c r="K31" s="405"/>
      <c r="L31" s="405"/>
      <c r="M31" s="405"/>
      <c r="N31" s="405"/>
      <c r="O31" s="406"/>
      <c r="P31" s="414"/>
      <c r="Q31" s="414"/>
      <c r="R31" s="414"/>
      <c r="S31" s="414"/>
      <c r="T31" s="414"/>
      <c r="U31" s="415"/>
      <c r="V31" s="413"/>
      <c r="W31" s="414"/>
      <c r="X31" s="414"/>
      <c r="Y31" s="414"/>
      <c r="Z31" s="414"/>
      <c r="AA31" s="415"/>
      <c r="AB31" s="431"/>
      <c r="AC31" s="432"/>
      <c r="AD31" s="432"/>
      <c r="AE31" s="432"/>
      <c r="AF31" s="432"/>
      <c r="AG31" s="434"/>
      <c r="AH31" s="422"/>
      <c r="AI31" s="423"/>
      <c r="AJ31" s="423"/>
      <c r="AK31" s="423"/>
      <c r="AL31" s="423"/>
      <c r="AM31" s="424"/>
      <c r="AN31" s="44"/>
      <c r="AO31" s="485"/>
      <c r="AP31" s="486"/>
      <c r="AQ31" s="486"/>
      <c r="AR31" s="486"/>
      <c r="AS31" s="486"/>
      <c r="AT31" s="487"/>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row>
    <row r="32" spans="1:80" x14ac:dyDescent="0.25">
      <c r="A32" s="44"/>
      <c r="B32" s="453"/>
      <c r="C32" s="453"/>
      <c r="D32" s="454"/>
      <c r="E32" s="445"/>
      <c r="F32" s="446"/>
      <c r="G32" s="446"/>
      <c r="H32" s="446"/>
      <c r="I32" s="451"/>
      <c r="J32" s="404" t="str">
        <f>IF(AND('MAPA DE RIESGO'!$I$36="Baja",'MAPA DE RIESGO'!$M$36="Leve"),CONCATENATE("R",'MAPA DE RIESGO'!$B$36),"")</f>
        <v/>
      </c>
      <c r="K32" s="405"/>
      <c r="L32" s="405" t="str">
        <f>IF(AND('MAPA DE RIESGO'!$I$42="Baja",'MAPA DE RIESGO'!$M$42="Leve"),CONCATENATE("R",'MAPA DE RIESGO'!$B$42),"")</f>
        <v/>
      </c>
      <c r="M32" s="405"/>
      <c r="N32" s="405" t="str">
        <f>IF(AND('MAPA DE RIESGO'!$I$48="Baja",'MAPA DE RIESGO'!$M$48="Leve"),CONCATENATE("R",'MAPA DE RIESGO'!$B$48),"")</f>
        <v/>
      </c>
      <c r="O32" s="406"/>
      <c r="P32" s="414" t="str">
        <f>IF(AND('MAPA DE RIESGO'!$I$36="Baja",'MAPA DE RIESGO'!$M$36="Menor"),CONCATENATE("R",'MAPA DE RIESGO'!$B$36),"")</f>
        <v/>
      </c>
      <c r="Q32" s="414"/>
      <c r="R32" s="414" t="str">
        <f>IF(AND('MAPA DE RIESGO'!$I$42="Baja",'MAPA DE RIESGO'!$M$42="Menor"),CONCATENATE("R",'MAPA DE RIESGO'!$B$42),"")</f>
        <v/>
      </c>
      <c r="S32" s="414"/>
      <c r="T32" s="414" t="str">
        <f>IF(AND('MAPA DE RIESGO'!$I$48="Baja",'MAPA DE RIESGO'!$M$48="Menor"),CONCATENATE("R",'MAPA DE RIESGO'!$B$48),"")</f>
        <v/>
      </c>
      <c r="U32" s="415"/>
      <c r="V32" s="413" t="str">
        <f>IF(AND('MAPA DE RIESGO'!$I$36="Baja",'MAPA DE RIESGO'!$M$36="Moderado"),CONCATENATE("R",'MAPA DE RIESGO'!$B$36),"")</f>
        <v/>
      </c>
      <c r="W32" s="414"/>
      <c r="X32" s="414" t="str">
        <f>IF(AND('MAPA DE RIESGO'!$I$42="Baja",'MAPA DE RIESGO'!$M$42="Moderado"),CONCATENATE("R",'MAPA DE RIESGO'!$B$42),"")</f>
        <v/>
      </c>
      <c r="Y32" s="414"/>
      <c r="Z32" s="414" t="str">
        <f>IF(AND('MAPA DE RIESGO'!$I$48="Baja",'MAPA DE RIESGO'!$M$48="Moderado"),CONCATENATE("R",'MAPA DE RIESGO'!$B$48),"")</f>
        <v/>
      </c>
      <c r="AA32" s="415"/>
      <c r="AB32" s="431" t="str">
        <f>IF(AND('MAPA DE RIESGO'!$I$36="Baja",'MAPA DE RIESGO'!$M$36="Mayor"),CONCATENATE("R",'MAPA DE RIESGO'!$B$36),"")</f>
        <v/>
      </c>
      <c r="AC32" s="432"/>
      <c r="AD32" s="433" t="str">
        <f>IF(AND('MAPA DE RIESGO'!$I$42="Baja",'MAPA DE RIESGO'!$M$42="Mayor"),CONCATENATE("R",'MAPA DE RIESGO'!$B$42),"")</f>
        <v/>
      </c>
      <c r="AE32" s="433"/>
      <c r="AF32" s="433" t="str">
        <f>IF(AND('MAPA DE RIESGO'!$I$48="Baja",'MAPA DE RIESGO'!$M$48="Mayor"),CONCATENATE("R",'MAPA DE RIESGO'!$B$48),"")</f>
        <v/>
      </c>
      <c r="AG32" s="434"/>
      <c r="AH32" s="422" t="str">
        <f>IF(AND('MAPA DE RIESGO'!$I$36="Baja",'MAPA DE RIESGO'!$M$36="Catastrófico"),CONCATENATE("R",'MAPA DE RIESGO'!$B$36),"")</f>
        <v/>
      </c>
      <c r="AI32" s="423"/>
      <c r="AJ32" s="423" t="str">
        <f>IF(AND('MAPA DE RIESGO'!$I$42="Baja",'MAPA DE RIESGO'!$M$42="Catastrófico"),CONCATENATE("R",'MAPA DE RIESGO'!$B$42),"")</f>
        <v/>
      </c>
      <c r="AK32" s="423"/>
      <c r="AL32" s="423" t="str">
        <f>IF(AND('MAPA DE RIESGO'!$I$48="Baja",'MAPA DE RIESGO'!$M$48="Catastrófico"),CONCATENATE("R",'MAPA DE RIESGO'!$B$48),"")</f>
        <v/>
      </c>
      <c r="AM32" s="424"/>
      <c r="AN32" s="44"/>
      <c r="AO32" s="485"/>
      <c r="AP32" s="486"/>
      <c r="AQ32" s="486"/>
      <c r="AR32" s="486"/>
      <c r="AS32" s="486"/>
      <c r="AT32" s="487"/>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row>
    <row r="33" spans="1:80" x14ac:dyDescent="0.25">
      <c r="A33" s="44"/>
      <c r="B33" s="453"/>
      <c r="C33" s="453"/>
      <c r="D33" s="454"/>
      <c r="E33" s="445"/>
      <c r="F33" s="446"/>
      <c r="G33" s="446"/>
      <c r="H33" s="446"/>
      <c r="I33" s="451"/>
      <c r="J33" s="404"/>
      <c r="K33" s="405"/>
      <c r="L33" s="405"/>
      <c r="M33" s="405"/>
      <c r="N33" s="405"/>
      <c r="O33" s="406"/>
      <c r="P33" s="414"/>
      <c r="Q33" s="414"/>
      <c r="R33" s="414"/>
      <c r="S33" s="414"/>
      <c r="T33" s="414"/>
      <c r="U33" s="415"/>
      <c r="V33" s="413"/>
      <c r="W33" s="414"/>
      <c r="X33" s="414"/>
      <c r="Y33" s="414"/>
      <c r="Z33" s="414"/>
      <c r="AA33" s="415"/>
      <c r="AB33" s="431"/>
      <c r="AC33" s="432"/>
      <c r="AD33" s="433"/>
      <c r="AE33" s="433"/>
      <c r="AF33" s="433"/>
      <c r="AG33" s="434"/>
      <c r="AH33" s="422"/>
      <c r="AI33" s="423"/>
      <c r="AJ33" s="423"/>
      <c r="AK33" s="423"/>
      <c r="AL33" s="423"/>
      <c r="AM33" s="424"/>
      <c r="AN33" s="44"/>
      <c r="AO33" s="485"/>
      <c r="AP33" s="486"/>
      <c r="AQ33" s="486"/>
      <c r="AR33" s="486"/>
      <c r="AS33" s="486"/>
      <c r="AT33" s="487"/>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row>
    <row r="34" spans="1:80" x14ac:dyDescent="0.25">
      <c r="A34" s="44"/>
      <c r="B34" s="453"/>
      <c r="C34" s="453"/>
      <c r="D34" s="454"/>
      <c r="E34" s="445"/>
      <c r="F34" s="446"/>
      <c r="G34" s="446"/>
      <c r="H34" s="446"/>
      <c r="I34" s="451"/>
      <c r="J34" s="404" t="str">
        <f>IF(AND('MAPA DE RIESGO'!$I$54="Baja",'MAPA DE RIESGO'!$M$54="Leve"),CONCATENATE("R",'MAPA DE RIESGO'!$B$54),"")</f>
        <v/>
      </c>
      <c r="K34" s="405"/>
      <c r="L34" s="405" t="str">
        <f>IF(AND('MAPA DE RIESGO'!$I$60="Baja",'MAPA DE RIESGO'!$M$60="Leve"),CONCATENATE("R",'MAPA DE RIESGO'!$B$60),"")</f>
        <v/>
      </c>
      <c r="M34" s="405"/>
      <c r="N34" s="405" t="str">
        <f>IF(AND('MAPA DE RIESGO'!$I$66="Baja",'MAPA DE RIESGO'!$M$66="Leve"),CONCATENATE("R",'MAPA DE RIESGO'!$B$66),"")</f>
        <v/>
      </c>
      <c r="O34" s="406"/>
      <c r="P34" s="414" t="str">
        <f>IF(AND('MAPA DE RIESGO'!$I$54="Baja",'MAPA DE RIESGO'!$M$54="Menor"),CONCATENATE("R",'MAPA DE RIESGO'!$B$54),"")</f>
        <v/>
      </c>
      <c r="Q34" s="414"/>
      <c r="R34" s="414" t="str">
        <f>IF(AND('MAPA DE RIESGO'!$I$60="Baja",'MAPA DE RIESGO'!$M$60="Menor"),CONCATENATE("R",'MAPA DE RIESGO'!$B$60),"")</f>
        <v/>
      </c>
      <c r="S34" s="414"/>
      <c r="T34" s="414" t="str">
        <f>IF(AND('MAPA DE RIESGO'!$I$66="Baja",'MAPA DE RIESGO'!$M$66="Menor"),CONCATENATE("R",'MAPA DE RIESGO'!$B$66),"")</f>
        <v/>
      </c>
      <c r="U34" s="415"/>
      <c r="V34" s="413" t="str">
        <f>IF(AND('MAPA DE RIESGO'!$I$54="Baja",'MAPA DE RIESGO'!$M$54="Moderado"),CONCATENATE("R",'MAPA DE RIESGO'!$B$54),"")</f>
        <v/>
      </c>
      <c r="W34" s="414"/>
      <c r="X34" s="414" t="str">
        <f>IF(AND('MAPA DE RIESGO'!$I$60="Baja",'MAPA DE RIESGO'!$M$60="Moderado"),CONCATENATE("R",'MAPA DE RIESGO'!$B$60),"")</f>
        <v/>
      </c>
      <c r="Y34" s="414"/>
      <c r="Z34" s="414" t="str">
        <f>IF(AND('MAPA DE RIESGO'!$I$66="Baja",'MAPA DE RIESGO'!$M$66="Moderado"),CONCATENATE("R",'MAPA DE RIESGO'!$B$66),"")</f>
        <v/>
      </c>
      <c r="AA34" s="415"/>
      <c r="AB34" s="431" t="str">
        <f>IF(AND('MAPA DE RIESGO'!$I$54="Baja",'MAPA DE RIESGO'!$M$54="Mayor"),CONCATENATE("R",'MAPA DE RIESGO'!$B$54),"")</f>
        <v/>
      </c>
      <c r="AC34" s="432"/>
      <c r="AD34" s="433" t="str">
        <f>IF(AND('MAPA DE RIESGO'!$I$60="Baja",'MAPA DE RIESGO'!$M$60="Mayor"),CONCATENATE("R",'MAPA DE RIESGO'!$B$60),"")</f>
        <v/>
      </c>
      <c r="AE34" s="433"/>
      <c r="AF34" s="433" t="str">
        <f>IF(AND('MAPA DE RIESGO'!$I$66="Baja",'MAPA DE RIESGO'!$M$66="Mayor"),CONCATENATE("R",'MAPA DE RIESGO'!$B$66),"")</f>
        <v/>
      </c>
      <c r="AG34" s="434"/>
      <c r="AH34" s="422" t="str">
        <f>IF(AND('MAPA DE RIESGO'!$I$54="Baja",'MAPA DE RIESGO'!$M$54="Catastrófico"),CONCATENATE("R",'MAPA DE RIESGO'!$B$54),"")</f>
        <v/>
      </c>
      <c r="AI34" s="423"/>
      <c r="AJ34" s="423" t="str">
        <f>IF(AND('MAPA DE RIESGO'!$I$60="Baja",'MAPA DE RIESGO'!$M$60="Catastrófico"),CONCATENATE("R",'MAPA DE RIESGO'!$B$60),"")</f>
        <v/>
      </c>
      <c r="AK34" s="423"/>
      <c r="AL34" s="423" t="str">
        <f>IF(AND('MAPA DE RIESGO'!$I$66="Baja",'MAPA DE RIESGO'!$M$66="Catastrófico"),CONCATENATE("R",'MAPA DE RIESGO'!$B$66),"")</f>
        <v/>
      </c>
      <c r="AM34" s="424"/>
      <c r="AN34" s="44"/>
      <c r="AO34" s="485"/>
      <c r="AP34" s="486"/>
      <c r="AQ34" s="486"/>
      <c r="AR34" s="486"/>
      <c r="AS34" s="486"/>
      <c r="AT34" s="487"/>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row>
    <row r="35" spans="1:80" x14ac:dyDescent="0.25">
      <c r="A35" s="44"/>
      <c r="B35" s="453"/>
      <c r="C35" s="453"/>
      <c r="D35" s="454"/>
      <c r="E35" s="445"/>
      <c r="F35" s="446"/>
      <c r="G35" s="446"/>
      <c r="H35" s="446"/>
      <c r="I35" s="451"/>
      <c r="J35" s="404"/>
      <c r="K35" s="405"/>
      <c r="L35" s="405"/>
      <c r="M35" s="405"/>
      <c r="N35" s="405"/>
      <c r="O35" s="406"/>
      <c r="P35" s="414"/>
      <c r="Q35" s="414"/>
      <c r="R35" s="414"/>
      <c r="S35" s="414"/>
      <c r="T35" s="414"/>
      <c r="U35" s="415"/>
      <c r="V35" s="413"/>
      <c r="W35" s="414"/>
      <c r="X35" s="414"/>
      <c r="Y35" s="414"/>
      <c r="Z35" s="414"/>
      <c r="AA35" s="415"/>
      <c r="AB35" s="431"/>
      <c r="AC35" s="432"/>
      <c r="AD35" s="433"/>
      <c r="AE35" s="433"/>
      <c r="AF35" s="433"/>
      <c r="AG35" s="434"/>
      <c r="AH35" s="422"/>
      <c r="AI35" s="423"/>
      <c r="AJ35" s="423"/>
      <c r="AK35" s="423"/>
      <c r="AL35" s="423"/>
      <c r="AM35" s="424"/>
      <c r="AN35" s="44"/>
      <c r="AO35" s="485"/>
      <c r="AP35" s="486"/>
      <c r="AQ35" s="486"/>
      <c r="AR35" s="486"/>
      <c r="AS35" s="486"/>
      <c r="AT35" s="487"/>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row>
    <row r="36" spans="1:80" x14ac:dyDescent="0.25">
      <c r="A36" s="44"/>
      <c r="B36" s="453"/>
      <c r="C36" s="453"/>
      <c r="D36" s="454"/>
      <c r="E36" s="445"/>
      <c r="F36" s="446"/>
      <c r="G36" s="446"/>
      <c r="H36" s="446"/>
      <c r="I36" s="451"/>
      <c r="J36" s="404" t="str">
        <f>IF(AND('MAPA DE RIESGO'!$I$72="Baja",'MAPA DE RIESGO'!$M$72="Leve"),CONCATENATE("R",'MAPA DE RIESGO'!$B$72),"")</f>
        <v/>
      </c>
      <c r="K36" s="405"/>
      <c r="L36" s="405" t="str">
        <f>IF(AND('MAPA DE RIESGO'!$I$78="Baja",'MAPA DE RIESGO'!$M$78="Leve"),CONCATENATE("R",'MAPA DE RIESGO'!$B$78),"")</f>
        <v/>
      </c>
      <c r="M36" s="405"/>
      <c r="N36" s="405" t="str">
        <f>IF(AND('MAPA DE RIESGO'!$I$84="Baja",'MAPA DE RIESGO'!$M$84="Leve"),CONCATENATE("R",'MAPA DE RIESGO'!$B$84),"")</f>
        <v/>
      </c>
      <c r="O36" s="406"/>
      <c r="P36" s="414" t="str">
        <f>IF(AND('MAPA DE RIESGO'!$I$72="Baja",'MAPA DE RIESGO'!$M$72="Menor"),CONCATENATE("R",'MAPA DE RIESGO'!$B$72),"")</f>
        <v/>
      </c>
      <c r="Q36" s="414"/>
      <c r="R36" s="414" t="str">
        <f>IF(AND('MAPA DE RIESGO'!$I$78="Baja",'MAPA DE RIESGO'!$M$78="Menor"),CONCATENATE("R",'MAPA DE RIESGO'!$B$78),"")</f>
        <v/>
      </c>
      <c r="S36" s="414"/>
      <c r="T36" s="414" t="str">
        <f>IF(AND('MAPA DE RIESGO'!$I$84="Baja",'MAPA DE RIESGO'!$M$84="Menor"),CONCATENATE("R",'MAPA DE RIESGO'!$B$84),"")</f>
        <v/>
      </c>
      <c r="U36" s="415"/>
      <c r="V36" s="413" t="str">
        <f>IF(AND('MAPA DE RIESGO'!$I$72="Baja",'MAPA DE RIESGO'!$M$72="Moderado"),CONCATENATE("R",'MAPA DE RIESGO'!$B$72),"")</f>
        <v/>
      </c>
      <c r="W36" s="414"/>
      <c r="X36" s="414" t="str">
        <f>IF(AND('MAPA DE RIESGO'!$I$78="Baja",'MAPA DE RIESGO'!$M$78="Moderado"),CONCATENATE("R",'MAPA DE RIESGO'!$B$78),"")</f>
        <v/>
      </c>
      <c r="Y36" s="414"/>
      <c r="Z36" s="414" t="str">
        <f>IF(AND('MAPA DE RIESGO'!$I$84="Baja",'MAPA DE RIESGO'!$M$84="Moderado"),CONCATENATE("R",'MAPA DE RIESGO'!$B$84),"")</f>
        <v/>
      </c>
      <c r="AA36" s="415"/>
      <c r="AB36" s="431" t="str">
        <f>IF(AND('MAPA DE RIESGO'!$I$72="Baja",'MAPA DE RIESGO'!$M$72="Mayor"),CONCATENATE("R",'MAPA DE RIESGO'!$B$72),"")</f>
        <v/>
      </c>
      <c r="AC36" s="432"/>
      <c r="AD36" s="433" t="str">
        <f>IF(AND('MAPA DE RIESGO'!$I$78="Baja",'MAPA DE RIESGO'!$M$78="Mayor"),CONCATENATE("R",'MAPA DE RIESGO'!$B$78),"")</f>
        <v/>
      </c>
      <c r="AE36" s="433"/>
      <c r="AF36" s="433" t="str">
        <f>IF(AND('MAPA DE RIESGO'!$I$84="Baja",'MAPA DE RIESGO'!$M$84="Mayor"),CONCATENATE("R",'MAPA DE RIESGO'!$B$84),"")</f>
        <v/>
      </c>
      <c r="AG36" s="434"/>
      <c r="AH36" s="422" t="str">
        <f>IF(AND('MAPA DE RIESGO'!$I$72="Baja",'MAPA DE RIESGO'!$M$72="Catastrófico"),CONCATENATE("R",'MAPA DE RIESGO'!$B$72),"")</f>
        <v/>
      </c>
      <c r="AI36" s="423"/>
      <c r="AJ36" s="423" t="str">
        <f>IF(AND('MAPA DE RIESGO'!$I$78="Baja",'MAPA DE RIESGO'!$M$78="Catastrófico"),CONCATENATE("R",'MAPA DE RIESGO'!$B$78),"")</f>
        <v/>
      </c>
      <c r="AK36" s="423"/>
      <c r="AL36" s="423" t="str">
        <f>IF(AND('MAPA DE RIESGO'!$I$84="Baja",'MAPA DE RIESGO'!$M$84="Catastrófico"),CONCATENATE("R",'MAPA DE RIESGO'!$B$84),"")</f>
        <v/>
      </c>
      <c r="AM36" s="424"/>
      <c r="AN36" s="44"/>
      <c r="AO36" s="485"/>
      <c r="AP36" s="486"/>
      <c r="AQ36" s="486"/>
      <c r="AR36" s="486"/>
      <c r="AS36" s="486"/>
      <c r="AT36" s="487"/>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row>
    <row r="37" spans="1:80" ht="15.75" thickBot="1" x14ac:dyDescent="0.3">
      <c r="A37" s="44"/>
      <c r="B37" s="453"/>
      <c r="C37" s="453"/>
      <c r="D37" s="454"/>
      <c r="E37" s="448"/>
      <c r="F37" s="449"/>
      <c r="G37" s="449"/>
      <c r="H37" s="449"/>
      <c r="I37" s="449"/>
      <c r="J37" s="407"/>
      <c r="K37" s="408"/>
      <c r="L37" s="408"/>
      <c r="M37" s="408"/>
      <c r="N37" s="408"/>
      <c r="O37" s="409"/>
      <c r="P37" s="417"/>
      <c r="Q37" s="417"/>
      <c r="R37" s="417"/>
      <c r="S37" s="417"/>
      <c r="T37" s="417"/>
      <c r="U37" s="418"/>
      <c r="V37" s="416"/>
      <c r="W37" s="417"/>
      <c r="X37" s="417"/>
      <c r="Y37" s="417"/>
      <c r="Z37" s="417"/>
      <c r="AA37" s="418"/>
      <c r="AB37" s="435"/>
      <c r="AC37" s="436"/>
      <c r="AD37" s="436"/>
      <c r="AE37" s="436"/>
      <c r="AF37" s="436"/>
      <c r="AG37" s="437"/>
      <c r="AH37" s="425"/>
      <c r="AI37" s="426"/>
      <c r="AJ37" s="426"/>
      <c r="AK37" s="426"/>
      <c r="AL37" s="426"/>
      <c r="AM37" s="427"/>
      <c r="AN37" s="44"/>
      <c r="AO37" s="488"/>
      <c r="AP37" s="489"/>
      <c r="AQ37" s="489"/>
      <c r="AR37" s="489"/>
      <c r="AS37" s="489"/>
      <c r="AT37" s="490"/>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row>
    <row r="38" spans="1:80" x14ac:dyDescent="0.25">
      <c r="A38" s="44"/>
      <c r="B38" s="453"/>
      <c r="C38" s="453"/>
      <c r="D38" s="454"/>
      <c r="E38" s="442" t="s">
        <v>104</v>
      </c>
      <c r="F38" s="443"/>
      <c r="G38" s="443"/>
      <c r="H38" s="443"/>
      <c r="I38" s="444"/>
      <c r="J38" s="410" t="str">
        <f>IF(AND('MAPA DE RIESGO'!$I$16="Muy Baja",'MAPA DE RIESGO'!$M$16="Leve"),CONCATENATE("R",'MAPA DE RIESGO'!$B$16),"")</f>
        <v/>
      </c>
      <c r="K38" s="411"/>
      <c r="L38" s="411" t="str">
        <f>IF(AND('MAPA DE RIESGO'!$I$24="Muy Baja",'MAPA DE RIESGO'!$M$24="Leve"),CONCATENATE("R",'MAPA DE RIESGO'!$B$24),"")</f>
        <v/>
      </c>
      <c r="M38" s="411"/>
      <c r="N38" s="411" t="str">
        <f>IF(AND('MAPA DE RIESGO'!$I$30="Muy Baja",'MAPA DE RIESGO'!$M$30="Leve"),CONCATENATE("R",'MAPA DE RIESGO'!$B$30),"")</f>
        <v/>
      </c>
      <c r="O38" s="412"/>
      <c r="P38" s="410" t="str">
        <f>IF(AND('MAPA DE RIESGO'!$I$16="Muy Baja",'MAPA DE RIESGO'!$M$16="Menor"),CONCATENATE("R",'MAPA DE RIESGO'!$B$16),"")</f>
        <v/>
      </c>
      <c r="Q38" s="411"/>
      <c r="R38" s="411" t="str">
        <f>IF(AND('MAPA DE RIESGO'!$I$24="Muy Baja",'MAPA DE RIESGO'!$M$24="Menor"),CONCATENATE("R",'MAPA DE RIESGO'!$B$24),"")</f>
        <v/>
      </c>
      <c r="S38" s="411"/>
      <c r="T38" s="411" t="str">
        <f>IF(AND('MAPA DE RIESGO'!$I$30="Muy Baja",'MAPA DE RIESGO'!$M$30="Menor"),CONCATENATE("R",'MAPA DE RIESGO'!$B$30),"")</f>
        <v/>
      </c>
      <c r="U38" s="412"/>
      <c r="V38" s="419" t="str">
        <f>IF(AND('MAPA DE RIESGO'!$I$16="Muy Baja",'MAPA DE RIESGO'!$M$16="Moderado"),CONCATENATE("R",'MAPA DE RIESGO'!$B$16),"")</f>
        <v/>
      </c>
      <c r="W38" s="420"/>
      <c r="X38" s="420" t="str">
        <f>IF(AND('MAPA DE RIESGO'!$I$24="Muy Baja",'MAPA DE RIESGO'!$M$24="Moderado"),CONCATENATE("R",'MAPA DE RIESGO'!$B$24),"")</f>
        <v/>
      </c>
      <c r="Y38" s="420"/>
      <c r="Z38" s="420" t="str">
        <f>IF(AND('MAPA DE RIESGO'!$I$30="Muy Baja",'MAPA DE RIESGO'!$M$30="Moderado"),CONCATENATE("R",'MAPA DE RIESGO'!$B$30),"")</f>
        <v/>
      </c>
      <c r="AA38" s="421"/>
      <c r="AB38" s="438" t="str">
        <f>IF(AND('MAPA DE RIESGO'!$I$16="Muy Baja",'MAPA DE RIESGO'!$M$16="Mayor"),CONCATENATE("R",'MAPA DE RIESGO'!$B$16),"")</f>
        <v/>
      </c>
      <c r="AC38" s="439"/>
      <c r="AD38" s="439" t="str">
        <f>IF(AND('MAPA DE RIESGO'!$I$24="Muy Baja",'MAPA DE RIESGO'!$M$24="Mayor"),CONCATENATE("R",'MAPA DE RIESGO'!$B$24),"")</f>
        <v/>
      </c>
      <c r="AE38" s="439"/>
      <c r="AF38" s="439" t="str">
        <f>IF(AND('MAPA DE RIESGO'!$I$30="Muy Baja",'MAPA DE RIESGO'!$M$30="Mayor"),CONCATENATE("R",'MAPA DE RIESGO'!$B$30),"")</f>
        <v/>
      </c>
      <c r="AG38" s="440"/>
      <c r="AH38" s="428" t="str">
        <f>IF(AND('MAPA DE RIESGO'!$I$16="Muy Baja",'MAPA DE RIESGO'!$M$16="Catastrófico"),CONCATENATE("R",'MAPA DE RIESGO'!$B$16),"")</f>
        <v/>
      </c>
      <c r="AI38" s="429"/>
      <c r="AJ38" s="429" t="str">
        <f>IF(AND('MAPA DE RIESGO'!$I$24="Muy Baja",'MAPA DE RIESGO'!$M$24="Catastrófico"),CONCATENATE("R",'MAPA DE RIESGO'!$B$24),"")</f>
        <v/>
      </c>
      <c r="AK38" s="429"/>
      <c r="AL38" s="429" t="str">
        <f>IF(AND('MAPA DE RIESGO'!$I$30="Muy Baja",'MAPA DE RIESGO'!$M$30="Catastrófico"),CONCATENATE("R",'MAPA DE RIESGO'!$B$30),"")</f>
        <v/>
      </c>
      <c r="AM38" s="430"/>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row>
    <row r="39" spans="1:80" x14ac:dyDescent="0.25">
      <c r="A39" s="44"/>
      <c r="B39" s="453"/>
      <c r="C39" s="453"/>
      <c r="D39" s="454"/>
      <c r="E39" s="445"/>
      <c r="F39" s="446"/>
      <c r="G39" s="446"/>
      <c r="H39" s="446"/>
      <c r="I39" s="447"/>
      <c r="J39" s="404"/>
      <c r="K39" s="405"/>
      <c r="L39" s="405"/>
      <c r="M39" s="405"/>
      <c r="N39" s="405"/>
      <c r="O39" s="406"/>
      <c r="P39" s="404"/>
      <c r="Q39" s="405"/>
      <c r="R39" s="405"/>
      <c r="S39" s="405"/>
      <c r="T39" s="405"/>
      <c r="U39" s="406"/>
      <c r="V39" s="413"/>
      <c r="W39" s="414"/>
      <c r="X39" s="414"/>
      <c r="Y39" s="414"/>
      <c r="Z39" s="414"/>
      <c r="AA39" s="415"/>
      <c r="AB39" s="431"/>
      <c r="AC39" s="432"/>
      <c r="AD39" s="432"/>
      <c r="AE39" s="432"/>
      <c r="AF39" s="432"/>
      <c r="AG39" s="434"/>
      <c r="AH39" s="422"/>
      <c r="AI39" s="423"/>
      <c r="AJ39" s="423"/>
      <c r="AK39" s="423"/>
      <c r="AL39" s="423"/>
      <c r="AM39" s="42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row>
    <row r="40" spans="1:80" x14ac:dyDescent="0.25">
      <c r="A40" s="44"/>
      <c r="B40" s="453"/>
      <c r="C40" s="453"/>
      <c r="D40" s="454"/>
      <c r="E40" s="445"/>
      <c r="F40" s="446"/>
      <c r="G40" s="446"/>
      <c r="H40" s="446"/>
      <c r="I40" s="447"/>
      <c r="J40" s="404" t="str">
        <f>IF(AND('MAPA DE RIESGO'!$I$36="Muy Baja",'MAPA DE RIESGO'!$M$36="Leve"),CONCATENATE("R",'MAPA DE RIESGO'!$B$36),"")</f>
        <v/>
      </c>
      <c r="K40" s="405"/>
      <c r="L40" s="405" t="str">
        <f>IF(AND('MAPA DE RIESGO'!$I$42="Muy Baja",'MAPA DE RIESGO'!$M$42="Leve"),CONCATENATE("R",'MAPA DE RIESGO'!$B$42),"")</f>
        <v/>
      </c>
      <c r="M40" s="405"/>
      <c r="N40" s="405" t="str">
        <f>IF(AND('MAPA DE RIESGO'!$I$48="Muy Baja",'MAPA DE RIESGO'!$M$48="Leve"),CONCATENATE("R",'MAPA DE RIESGO'!$B$48),"")</f>
        <v/>
      </c>
      <c r="O40" s="406"/>
      <c r="P40" s="404" t="str">
        <f>IF(AND('MAPA DE RIESGO'!$I$36="Muy Baja",'MAPA DE RIESGO'!$M$36="Menor"),CONCATENATE("R",'MAPA DE RIESGO'!$B$36),"")</f>
        <v/>
      </c>
      <c r="Q40" s="405"/>
      <c r="R40" s="405" t="str">
        <f>IF(AND('MAPA DE RIESGO'!$I$42="Muy Baja",'MAPA DE RIESGO'!$M$42="Menor"),CONCATENATE("R",'MAPA DE RIESGO'!$B$42),"")</f>
        <v/>
      </c>
      <c r="S40" s="405"/>
      <c r="T40" s="405" t="str">
        <f>IF(AND('MAPA DE RIESGO'!$I$48="Muy Baja",'MAPA DE RIESGO'!$M$48="Menor"),CONCATENATE("R",'MAPA DE RIESGO'!$B$48),"")</f>
        <v/>
      </c>
      <c r="U40" s="406"/>
      <c r="V40" s="413" t="str">
        <f>IF(AND('MAPA DE RIESGO'!$I$36="Muy Baja",'MAPA DE RIESGO'!$M$36="Moderado"),CONCATENATE("R",'MAPA DE RIESGO'!$B$36),"")</f>
        <v/>
      </c>
      <c r="W40" s="414"/>
      <c r="X40" s="414" t="str">
        <f>IF(AND('MAPA DE RIESGO'!$I$42="Muy Baja",'MAPA DE RIESGO'!$M$42="Moderado"),CONCATENATE("R",'MAPA DE RIESGO'!$B$42),"")</f>
        <v/>
      </c>
      <c r="Y40" s="414"/>
      <c r="Z40" s="414" t="str">
        <f>IF(AND('MAPA DE RIESGO'!$I$48="Muy Baja",'MAPA DE RIESGO'!$M$48="Moderado"),CONCATENATE("R",'MAPA DE RIESGO'!$B$48),"")</f>
        <v/>
      </c>
      <c r="AA40" s="415"/>
      <c r="AB40" s="431" t="str">
        <f>IF(AND('MAPA DE RIESGO'!$I$36="Muy Baja",'MAPA DE RIESGO'!$M$36="Mayor"),CONCATENATE("R",'MAPA DE RIESGO'!$B$36),"")</f>
        <v/>
      </c>
      <c r="AC40" s="432"/>
      <c r="AD40" s="433" t="str">
        <f>IF(AND('MAPA DE RIESGO'!$I$42="Muy Baja",'MAPA DE RIESGO'!$M$42="Mayor"),CONCATENATE("R",'MAPA DE RIESGO'!$B$42),"")</f>
        <v/>
      </c>
      <c r="AE40" s="433"/>
      <c r="AF40" s="433" t="str">
        <f>IF(AND('MAPA DE RIESGO'!$I$48="Muy Baja",'MAPA DE RIESGO'!$M$48="Mayor"),CONCATENATE("R",'MAPA DE RIESGO'!$B$48),"")</f>
        <v/>
      </c>
      <c r="AG40" s="434"/>
      <c r="AH40" s="422" t="str">
        <f>IF(AND('MAPA DE RIESGO'!$I$36="Muy Baja",'MAPA DE RIESGO'!$M$36="Catastrófico"),CONCATENATE("R",'MAPA DE RIESGO'!$B$36),"")</f>
        <v/>
      </c>
      <c r="AI40" s="423"/>
      <c r="AJ40" s="423" t="str">
        <f>IF(AND('MAPA DE RIESGO'!$I$42="Muy Baja",'MAPA DE RIESGO'!$M$42="Catastrófico"),CONCATENATE("R",'MAPA DE RIESGO'!$B$42),"")</f>
        <v/>
      </c>
      <c r="AK40" s="423"/>
      <c r="AL40" s="423" t="str">
        <f>IF(AND('MAPA DE RIESGO'!$I$48="Muy Baja",'MAPA DE RIESGO'!$M$48="Catastrófico"),CONCATENATE("R",'MAPA DE RIESGO'!$B$48),"")</f>
        <v/>
      </c>
      <c r="AM40" s="42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row>
    <row r="41" spans="1:80" x14ac:dyDescent="0.25">
      <c r="A41" s="44"/>
      <c r="B41" s="453"/>
      <c r="C41" s="453"/>
      <c r="D41" s="454"/>
      <c r="E41" s="445"/>
      <c r="F41" s="446"/>
      <c r="G41" s="446"/>
      <c r="H41" s="446"/>
      <c r="I41" s="447"/>
      <c r="J41" s="404"/>
      <c r="K41" s="405"/>
      <c r="L41" s="405"/>
      <c r="M41" s="405"/>
      <c r="N41" s="405"/>
      <c r="O41" s="406"/>
      <c r="P41" s="404"/>
      <c r="Q41" s="405"/>
      <c r="R41" s="405"/>
      <c r="S41" s="405"/>
      <c r="T41" s="405"/>
      <c r="U41" s="406"/>
      <c r="V41" s="413"/>
      <c r="W41" s="414"/>
      <c r="X41" s="414"/>
      <c r="Y41" s="414"/>
      <c r="Z41" s="414"/>
      <c r="AA41" s="415"/>
      <c r="AB41" s="431"/>
      <c r="AC41" s="432"/>
      <c r="AD41" s="433"/>
      <c r="AE41" s="433"/>
      <c r="AF41" s="433"/>
      <c r="AG41" s="434"/>
      <c r="AH41" s="422"/>
      <c r="AI41" s="423"/>
      <c r="AJ41" s="423"/>
      <c r="AK41" s="423"/>
      <c r="AL41" s="423"/>
      <c r="AM41" s="42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row>
    <row r="42" spans="1:80" x14ac:dyDescent="0.25">
      <c r="A42" s="44"/>
      <c r="B42" s="453"/>
      <c r="C42" s="453"/>
      <c r="D42" s="454"/>
      <c r="E42" s="445"/>
      <c r="F42" s="446"/>
      <c r="G42" s="446"/>
      <c r="H42" s="446"/>
      <c r="I42" s="447"/>
      <c r="J42" s="404" t="str">
        <f>IF(AND('MAPA DE RIESGO'!$I$54="Muy Baja",'MAPA DE RIESGO'!$M$54="Leve"),CONCATENATE("R",'MAPA DE RIESGO'!$B$54),"")</f>
        <v/>
      </c>
      <c r="K42" s="405"/>
      <c r="L42" s="405" t="str">
        <f>IF(AND('MAPA DE RIESGO'!$I$60="Muy Baja",'MAPA DE RIESGO'!$M$60="Leve"),CONCATENATE("R",'MAPA DE RIESGO'!$B$60),"")</f>
        <v/>
      </c>
      <c r="M42" s="405"/>
      <c r="N42" s="405" t="str">
        <f>IF(AND('MAPA DE RIESGO'!$I$66="Muy Baja",'MAPA DE RIESGO'!$M$66="Leve"),CONCATENATE("R",'MAPA DE RIESGO'!$B$66),"")</f>
        <v/>
      </c>
      <c r="O42" s="406"/>
      <c r="P42" s="404" t="str">
        <f>IF(AND('MAPA DE RIESGO'!$I$54="Muy Baja",'MAPA DE RIESGO'!$M$54="Menor"),CONCATENATE("R",'MAPA DE RIESGO'!$B$54),"")</f>
        <v/>
      </c>
      <c r="Q42" s="405"/>
      <c r="R42" s="405" t="str">
        <f>IF(AND('MAPA DE RIESGO'!$I$60="Muy Baja",'MAPA DE RIESGO'!$M$60="Menor"),CONCATENATE("R",'MAPA DE RIESGO'!$B$60),"")</f>
        <v/>
      </c>
      <c r="S42" s="405"/>
      <c r="T42" s="405" t="str">
        <f>IF(AND('MAPA DE RIESGO'!$I$66="Muy Baja",'MAPA DE RIESGO'!$M$66="Menor"),CONCATENATE("R",'MAPA DE RIESGO'!$B$66),"")</f>
        <v/>
      </c>
      <c r="U42" s="406"/>
      <c r="V42" s="413" t="str">
        <f>IF(AND('MAPA DE RIESGO'!$I$54="Muy Baja",'MAPA DE RIESGO'!$M$54="Moderado"),CONCATENATE("R",'MAPA DE RIESGO'!$B$54),"")</f>
        <v/>
      </c>
      <c r="W42" s="414"/>
      <c r="X42" s="414" t="str">
        <f>IF(AND('MAPA DE RIESGO'!$I$60="Muy Baja",'MAPA DE RIESGO'!$M$60="Moderado"),CONCATENATE("R",'MAPA DE RIESGO'!$B$60),"")</f>
        <v/>
      </c>
      <c r="Y42" s="414"/>
      <c r="Z42" s="414" t="str">
        <f>IF(AND('MAPA DE RIESGO'!$I$66="Muy Baja",'MAPA DE RIESGO'!$M$66="Moderado"),CONCATENATE("R",'MAPA DE RIESGO'!$B$66),"")</f>
        <v/>
      </c>
      <c r="AA42" s="415"/>
      <c r="AB42" s="431" t="str">
        <f>IF(AND('MAPA DE RIESGO'!$I$54="Muy Baja",'MAPA DE RIESGO'!$M$54="Mayor"),CONCATENATE("R",'MAPA DE RIESGO'!$B$54),"")</f>
        <v/>
      </c>
      <c r="AC42" s="432"/>
      <c r="AD42" s="433" t="str">
        <f>IF(AND('MAPA DE RIESGO'!$I$60="Muy Baja",'MAPA DE RIESGO'!$M$60="Mayor"),CONCATENATE("R",'MAPA DE RIESGO'!$B$60),"")</f>
        <v/>
      </c>
      <c r="AE42" s="433"/>
      <c r="AF42" s="433" t="str">
        <f>IF(AND('MAPA DE RIESGO'!$I$66="Muy Baja",'MAPA DE RIESGO'!$M$66="Mayor"),CONCATENATE("R",'MAPA DE RIESGO'!$B$66),"")</f>
        <v/>
      </c>
      <c r="AG42" s="434"/>
      <c r="AH42" s="422" t="str">
        <f>IF(AND('MAPA DE RIESGO'!$I$54="Muy Baja",'MAPA DE RIESGO'!$M$54="Catastrófico"),CONCATENATE("R",'MAPA DE RIESGO'!$B$54),"")</f>
        <v/>
      </c>
      <c r="AI42" s="423"/>
      <c r="AJ42" s="423" t="str">
        <f>IF(AND('MAPA DE RIESGO'!$I$60="Muy Baja",'MAPA DE RIESGO'!$M$60="Catastrófico"),CONCATENATE("R",'MAPA DE RIESGO'!$B$60),"")</f>
        <v/>
      </c>
      <c r="AK42" s="423"/>
      <c r="AL42" s="423" t="str">
        <f>IF(AND('MAPA DE RIESGO'!$I$66="Muy Baja",'MAPA DE RIESGO'!$M$66="Catastrófico"),CONCATENATE("R",'MAPA DE RIESGO'!$B$66),"")</f>
        <v/>
      </c>
      <c r="AM42" s="42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row>
    <row r="43" spans="1:80" x14ac:dyDescent="0.25">
      <c r="A43" s="44"/>
      <c r="B43" s="453"/>
      <c r="C43" s="453"/>
      <c r="D43" s="454"/>
      <c r="E43" s="445"/>
      <c r="F43" s="446"/>
      <c r="G43" s="446"/>
      <c r="H43" s="446"/>
      <c r="I43" s="447"/>
      <c r="J43" s="404"/>
      <c r="K43" s="405"/>
      <c r="L43" s="405"/>
      <c r="M43" s="405"/>
      <c r="N43" s="405"/>
      <c r="O43" s="406"/>
      <c r="P43" s="404"/>
      <c r="Q43" s="405"/>
      <c r="R43" s="405"/>
      <c r="S43" s="405"/>
      <c r="T43" s="405"/>
      <c r="U43" s="406"/>
      <c r="V43" s="413"/>
      <c r="W43" s="414"/>
      <c r="X43" s="414"/>
      <c r="Y43" s="414"/>
      <c r="Z43" s="414"/>
      <c r="AA43" s="415"/>
      <c r="AB43" s="431"/>
      <c r="AC43" s="432"/>
      <c r="AD43" s="433"/>
      <c r="AE43" s="433"/>
      <c r="AF43" s="433"/>
      <c r="AG43" s="434"/>
      <c r="AH43" s="422"/>
      <c r="AI43" s="423"/>
      <c r="AJ43" s="423"/>
      <c r="AK43" s="423"/>
      <c r="AL43" s="423"/>
      <c r="AM43" s="42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row>
    <row r="44" spans="1:80" x14ac:dyDescent="0.25">
      <c r="A44" s="44"/>
      <c r="B44" s="453"/>
      <c r="C44" s="453"/>
      <c r="D44" s="454"/>
      <c r="E44" s="445"/>
      <c r="F44" s="446"/>
      <c r="G44" s="446"/>
      <c r="H44" s="446"/>
      <c r="I44" s="447"/>
      <c r="J44" s="404" t="str">
        <f>IF(AND('MAPA DE RIESGO'!$I$72="Muy Baja",'MAPA DE RIESGO'!$M$72="Leve"),CONCATENATE("R",'MAPA DE RIESGO'!$B$72),"")</f>
        <v/>
      </c>
      <c r="K44" s="405"/>
      <c r="L44" s="405" t="str">
        <f>IF(AND('MAPA DE RIESGO'!$I$78="Muy Baja",'MAPA DE RIESGO'!$M$78="Leve"),CONCATENATE("R",'MAPA DE RIESGO'!$B$78),"")</f>
        <v/>
      </c>
      <c r="M44" s="405"/>
      <c r="N44" s="405" t="str">
        <f>IF(AND('MAPA DE RIESGO'!$I$84="Muy Baja",'MAPA DE RIESGO'!$M$84="Leve"),CONCATENATE("R",'MAPA DE RIESGO'!$B$84),"")</f>
        <v/>
      </c>
      <c r="O44" s="406"/>
      <c r="P44" s="404" t="str">
        <f>IF(AND('MAPA DE RIESGO'!$I$72="Muy Baja",'MAPA DE RIESGO'!$M$72="Menor"),CONCATENATE("R",'MAPA DE RIESGO'!$B$72),"")</f>
        <v/>
      </c>
      <c r="Q44" s="405"/>
      <c r="R44" s="405" t="str">
        <f>IF(AND('MAPA DE RIESGO'!$I$78="Muy Baja",'MAPA DE RIESGO'!$M$78="Menor"),CONCATENATE("R",'MAPA DE RIESGO'!$B$78),"")</f>
        <v/>
      </c>
      <c r="S44" s="405"/>
      <c r="T44" s="405" t="str">
        <f>IF(AND('MAPA DE RIESGO'!$I$84="Muy Baja",'MAPA DE RIESGO'!$M$84="Menor"),CONCATENATE("R",'MAPA DE RIESGO'!$B$84),"")</f>
        <v/>
      </c>
      <c r="U44" s="406"/>
      <c r="V44" s="413" t="str">
        <f>IF(AND('MAPA DE RIESGO'!$I$72="Muy Baja",'MAPA DE RIESGO'!$M$72="Moderado"),CONCATENATE("R",'MAPA DE RIESGO'!$B$72),"")</f>
        <v/>
      </c>
      <c r="W44" s="414"/>
      <c r="X44" s="414" t="str">
        <f>IF(AND('MAPA DE RIESGO'!$I$78="Muy Baja",'MAPA DE RIESGO'!$M$78="Moderado"),CONCATENATE("R",'MAPA DE RIESGO'!$B$78),"")</f>
        <v/>
      </c>
      <c r="Y44" s="414"/>
      <c r="Z44" s="414" t="str">
        <f>IF(AND('MAPA DE RIESGO'!$I$84="Muy Baja",'MAPA DE RIESGO'!$M$84="Moderado"),CONCATENATE("R",'MAPA DE RIESGO'!$B$84),"")</f>
        <v/>
      </c>
      <c r="AA44" s="415"/>
      <c r="AB44" s="431" t="str">
        <f>IF(AND('MAPA DE RIESGO'!$I$72="Muy Baja",'MAPA DE RIESGO'!$M$72="Mayor"),CONCATENATE("R",'MAPA DE RIESGO'!$B$72),"")</f>
        <v/>
      </c>
      <c r="AC44" s="432"/>
      <c r="AD44" s="433" t="str">
        <f>IF(AND('MAPA DE RIESGO'!$I$78="Muy Baja",'MAPA DE RIESGO'!$M$78="Mayor"),CONCATENATE("R",'MAPA DE RIESGO'!$B$78),"")</f>
        <v/>
      </c>
      <c r="AE44" s="433"/>
      <c r="AF44" s="433" t="str">
        <f>IF(AND('MAPA DE RIESGO'!$I$84="Muy Baja",'MAPA DE RIESGO'!$M$84="Mayor"),CONCATENATE("R",'MAPA DE RIESGO'!$B$84),"")</f>
        <v/>
      </c>
      <c r="AG44" s="434"/>
      <c r="AH44" s="422" t="str">
        <f>IF(AND('MAPA DE RIESGO'!$I$72="Muy Baja",'MAPA DE RIESGO'!$M$72="Catastrófico"),CONCATENATE("R",'MAPA DE RIESGO'!$B$72),"")</f>
        <v/>
      </c>
      <c r="AI44" s="423"/>
      <c r="AJ44" s="423" t="str">
        <f>IF(AND('MAPA DE RIESGO'!$I$78="Muy Baja",'MAPA DE RIESGO'!$M$78="Catastrófico"),CONCATENATE("R",'MAPA DE RIESGO'!$B$78),"")</f>
        <v/>
      </c>
      <c r="AK44" s="423"/>
      <c r="AL44" s="423" t="str">
        <f>IF(AND('MAPA DE RIESGO'!$I$84="Muy Baja",'MAPA DE RIESGO'!$M$84="Catastrófico"),CONCATENATE("R",'MAPA DE RIESGO'!$B$84),"")</f>
        <v/>
      </c>
      <c r="AM44" s="42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row>
    <row r="45" spans="1:80" ht="15.75" thickBot="1" x14ac:dyDescent="0.3">
      <c r="A45" s="44"/>
      <c r="B45" s="453"/>
      <c r="C45" s="453"/>
      <c r="D45" s="454"/>
      <c r="E45" s="448"/>
      <c r="F45" s="449"/>
      <c r="G45" s="449"/>
      <c r="H45" s="449"/>
      <c r="I45" s="450"/>
      <c r="J45" s="407"/>
      <c r="K45" s="408"/>
      <c r="L45" s="408"/>
      <c r="M45" s="408"/>
      <c r="N45" s="408"/>
      <c r="O45" s="409"/>
      <c r="P45" s="407"/>
      <c r="Q45" s="408"/>
      <c r="R45" s="408"/>
      <c r="S45" s="408"/>
      <c r="T45" s="408"/>
      <c r="U45" s="409"/>
      <c r="V45" s="416"/>
      <c r="W45" s="417"/>
      <c r="X45" s="417"/>
      <c r="Y45" s="417"/>
      <c r="Z45" s="417"/>
      <c r="AA45" s="418"/>
      <c r="AB45" s="435"/>
      <c r="AC45" s="436"/>
      <c r="AD45" s="436"/>
      <c r="AE45" s="436"/>
      <c r="AF45" s="436"/>
      <c r="AG45" s="437"/>
      <c r="AH45" s="425"/>
      <c r="AI45" s="426"/>
      <c r="AJ45" s="426"/>
      <c r="AK45" s="426"/>
      <c r="AL45" s="426"/>
      <c r="AM45" s="427"/>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row>
    <row r="46" spans="1:80" x14ac:dyDescent="0.25">
      <c r="A46" s="44"/>
      <c r="B46" s="44"/>
      <c r="C46" s="44"/>
      <c r="D46" s="44"/>
      <c r="E46" s="44"/>
      <c r="F46" s="44"/>
      <c r="G46" s="44"/>
      <c r="H46" s="44"/>
      <c r="I46" s="44"/>
      <c r="J46" s="442" t="s">
        <v>103</v>
      </c>
      <c r="K46" s="443"/>
      <c r="L46" s="443"/>
      <c r="M46" s="443"/>
      <c r="N46" s="443"/>
      <c r="O46" s="444"/>
      <c r="P46" s="442" t="s">
        <v>102</v>
      </c>
      <c r="Q46" s="443"/>
      <c r="R46" s="443"/>
      <c r="S46" s="443"/>
      <c r="T46" s="443"/>
      <c r="U46" s="444"/>
      <c r="V46" s="442" t="s">
        <v>101</v>
      </c>
      <c r="W46" s="443"/>
      <c r="X46" s="443"/>
      <c r="Y46" s="443"/>
      <c r="Z46" s="443"/>
      <c r="AA46" s="444"/>
      <c r="AB46" s="442" t="s">
        <v>100</v>
      </c>
      <c r="AC46" s="452"/>
      <c r="AD46" s="443"/>
      <c r="AE46" s="443"/>
      <c r="AF46" s="443"/>
      <c r="AG46" s="444"/>
      <c r="AH46" s="442" t="s">
        <v>99</v>
      </c>
      <c r="AI46" s="443"/>
      <c r="AJ46" s="443"/>
      <c r="AK46" s="443"/>
      <c r="AL46" s="443"/>
      <c r="AM46" s="4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row>
    <row r="47" spans="1:80" x14ac:dyDescent="0.25">
      <c r="A47" s="44"/>
      <c r="B47" s="44"/>
      <c r="C47" s="44"/>
      <c r="D47" s="44"/>
      <c r="E47" s="44"/>
      <c r="F47" s="44"/>
      <c r="G47" s="44"/>
      <c r="H47" s="44"/>
      <c r="I47" s="44"/>
      <c r="J47" s="445"/>
      <c r="K47" s="446"/>
      <c r="L47" s="446"/>
      <c r="M47" s="446"/>
      <c r="N47" s="446"/>
      <c r="O47" s="447"/>
      <c r="P47" s="445"/>
      <c r="Q47" s="446"/>
      <c r="R47" s="446"/>
      <c r="S47" s="446"/>
      <c r="T47" s="446"/>
      <c r="U47" s="447"/>
      <c r="V47" s="445"/>
      <c r="W47" s="446"/>
      <c r="X47" s="446"/>
      <c r="Y47" s="446"/>
      <c r="Z47" s="446"/>
      <c r="AA47" s="447"/>
      <c r="AB47" s="445"/>
      <c r="AC47" s="446"/>
      <c r="AD47" s="446"/>
      <c r="AE47" s="446"/>
      <c r="AF47" s="446"/>
      <c r="AG47" s="447"/>
      <c r="AH47" s="445"/>
      <c r="AI47" s="446"/>
      <c r="AJ47" s="446"/>
      <c r="AK47" s="446"/>
      <c r="AL47" s="446"/>
      <c r="AM47" s="447"/>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row>
    <row r="48" spans="1:80" x14ac:dyDescent="0.25">
      <c r="A48" s="44"/>
      <c r="B48" s="44"/>
      <c r="C48" s="44"/>
      <c r="D48" s="44"/>
      <c r="E48" s="44"/>
      <c r="F48" s="44"/>
      <c r="G48" s="44"/>
      <c r="H48" s="44"/>
      <c r="I48" s="44"/>
      <c r="J48" s="445"/>
      <c r="K48" s="446"/>
      <c r="L48" s="446"/>
      <c r="M48" s="446"/>
      <c r="N48" s="446"/>
      <c r="O48" s="447"/>
      <c r="P48" s="445"/>
      <c r="Q48" s="446"/>
      <c r="R48" s="446"/>
      <c r="S48" s="446"/>
      <c r="T48" s="446"/>
      <c r="U48" s="447"/>
      <c r="V48" s="445"/>
      <c r="W48" s="446"/>
      <c r="X48" s="446"/>
      <c r="Y48" s="446"/>
      <c r="Z48" s="446"/>
      <c r="AA48" s="447"/>
      <c r="AB48" s="445"/>
      <c r="AC48" s="446"/>
      <c r="AD48" s="446"/>
      <c r="AE48" s="446"/>
      <c r="AF48" s="446"/>
      <c r="AG48" s="447"/>
      <c r="AH48" s="445"/>
      <c r="AI48" s="446"/>
      <c r="AJ48" s="446"/>
      <c r="AK48" s="446"/>
      <c r="AL48" s="446"/>
      <c r="AM48" s="447"/>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row>
    <row r="49" spans="1:80" x14ac:dyDescent="0.25">
      <c r="A49" s="44"/>
      <c r="B49" s="44"/>
      <c r="C49" s="44"/>
      <c r="D49" s="44"/>
      <c r="E49" s="44"/>
      <c r="F49" s="44"/>
      <c r="G49" s="44"/>
      <c r="H49" s="44"/>
      <c r="I49" s="44"/>
      <c r="J49" s="445"/>
      <c r="K49" s="446"/>
      <c r="L49" s="446"/>
      <c r="M49" s="446"/>
      <c r="N49" s="446"/>
      <c r="O49" s="447"/>
      <c r="P49" s="445"/>
      <c r="Q49" s="446"/>
      <c r="R49" s="446"/>
      <c r="S49" s="446"/>
      <c r="T49" s="446"/>
      <c r="U49" s="447"/>
      <c r="V49" s="445"/>
      <c r="W49" s="446"/>
      <c r="X49" s="446"/>
      <c r="Y49" s="446"/>
      <c r="Z49" s="446"/>
      <c r="AA49" s="447"/>
      <c r="AB49" s="445"/>
      <c r="AC49" s="446"/>
      <c r="AD49" s="446"/>
      <c r="AE49" s="446"/>
      <c r="AF49" s="446"/>
      <c r="AG49" s="447"/>
      <c r="AH49" s="445"/>
      <c r="AI49" s="446"/>
      <c r="AJ49" s="446"/>
      <c r="AK49" s="446"/>
      <c r="AL49" s="446"/>
      <c r="AM49" s="447"/>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row>
    <row r="50" spans="1:80" x14ac:dyDescent="0.25">
      <c r="A50" s="44"/>
      <c r="B50" s="44"/>
      <c r="C50" s="44"/>
      <c r="D50" s="44"/>
      <c r="E50" s="44"/>
      <c r="F50" s="44"/>
      <c r="G50" s="44"/>
      <c r="H50" s="44"/>
      <c r="I50" s="44"/>
      <c r="J50" s="445"/>
      <c r="K50" s="446"/>
      <c r="L50" s="446"/>
      <c r="M50" s="446"/>
      <c r="N50" s="446"/>
      <c r="O50" s="447"/>
      <c r="P50" s="445"/>
      <c r="Q50" s="446"/>
      <c r="R50" s="446"/>
      <c r="S50" s="446"/>
      <c r="T50" s="446"/>
      <c r="U50" s="447"/>
      <c r="V50" s="445"/>
      <c r="W50" s="446"/>
      <c r="X50" s="446"/>
      <c r="Y50" s="446"/>
      <c r="Z50" s="446"/>
      <c r="AA50" s="447"/>
      <c r="AB50" s="445"/>
      <c r="AC50" s="446"/>
      <c r="AD50" s="446"/>
      <c r="AE50" s="446"/>
      <c r="AF50" s="446"/>
      <c r="AG50" s="447"/>
      <c r="AH50" s="445"/>
      <c r="AI50" s="446"/>
      <c r="AJ50" s="446"/>
      <c r="AK50" s="446"/>
      <c r="AL50" s="446"/>
      <c r="AM50" s="447"/>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row>
    <row r="51" spans="1:80" ht="15.75" thickBot="1" x14ac:dyDescent="0.3">
      <c r="A51" s="44"/>
      <c r="B51" s="44"/>
      <c r="C51" s="44"/>
      <c r="D51" s="44"/>
      <c r="E51" s="44"/>
      <c r="F51" s="44"/>
      <c r="G51" s="44"/>
      <c r="H51" s="44"/>
      <c r="I51" s="44"/>
      <c r="J51" s="448"/>
      <c r="K51" s="449"/>
      <c r="L51" s="449"/>
      <c r="M51" s="449"/>
      <c r="N51" s="449"/>
      <c r="O51" s="450"/>
      <c r="P51" s="448"/>
      <c r="Q51" s="449"/>
      <c r="R51" s="449"/>
      <c r="S51" s="449"/>
      <c r="T51" s="449"/>
      <c r="U51" s="450"/>
      <c r="V51" s="448"/>
      <c r="W51" s="449"/>
      <c r="X51" s="449"/>
      <c r="Y51" s="449"/>
      <c r="Z51" s="449"/>
      <c r="AA51" s="450"/>
      <c r="AB51" s="448"/>
      <c r="AC51" s="449"/>
      <c r="AD51" s="449"/>
      <c r="AE51" s="449"/>
      <c r="AF51" s="449"/>
      <c r="AG51" s="450"/>
      <c r="AH51" s="448"/>
      <c r="AI51" s="449"/>
      <c r="AJ51" s="449"/>
      <c r="AK51" s="449"/>
      <c r="AL51" s="449"/>
      <c r="AM51" s="450"/>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row>
    <row r="52" spans="1:80" x14ac:dyDescent="0.2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row>
    <row r="53" spans="1:80" ht="15" customHeight="1" x14ac:dyDescent="0.25">
      <c r="A53" s="44"/>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row>
    <row r="54" spans="1:80" ht="15" customHeight="1" x14ac:dyDescent="0.25">
      <c r="A54" s="44"/>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row>
    <row r="55" spans="1:80" x14ac:dyDescent="0.2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row>
    <row r="56" spans="1:80" x14ac:dyDescent="0.2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row>
    <row r="57" spans="1:80" x14ac:dyDescent="0.2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row>
    <row r="58" spans="1:80" x14ac:dyDescent="0.2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row>
    <row r="59" spans="1:80" x14ac:dyDescent="0.2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row>
    <row r="60" spans="1:80" x14ac:dyDescent="0.2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row>
    <row r="61" spans="1:80" x14ac:dyDescent="0.2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row>
    <row r="62" spans="1:80" x14ac:dyDescent="0.2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row>
    <row r="63" spans="1:80" x14ac:dyDescent="0.2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row>
    <row r="64" spans="1:80" x14ac:dyDescent="0.2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row>
    <row r="65" spans="1:80" x14ac:dyDescent="0.2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row>
    <row r="66" spans="1:80" x14ac:dyDescent="0.2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row>
    <row r="67" spans="1:80" x14ac:dyDescent="0.2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row>
    <row r="68" spans="1:80" x14ac:dyDescent="0.2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row>
    <row r="69" spans="1:80"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row>
    <row r="70" spans="1:80"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row>
    <row r="71" spans="1:80" x14ac:dyDescent="0.2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row>
    <row r="72" spans="1:80" x14ac:dyDescent="0.2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row>
    <row r="73" spans="1:80" x14ac:dyDescent="0.2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row>
    <row r="74" spans="1:80"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row>
    <row r="75" spans="1:80"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row>
    <row r="76" spans="1:80"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row>
    <row r="77" spans="1:80" x14ac:dyDescent="0.2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row>
    <row r="78" spans="1:80" x14ac:dyDescent="0.2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row>
    <row r="79" spans="1:80" x14ac:dyDescent="0.2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row>
    <row r="80" spans="1:80" x14ac:dyDescent="0.2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row>
    <row r="81" spans="1:63" x14ac:dyDescent="0.2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row>
    <row r="82" spans="1:63"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row>
    <row r="83" spans="1:63"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row>
    <row r="84" spans="1:63" x14ac:dyDescent="0.2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row>
    <row r="85" spans="1:63" x14ac:dyDescent="0.2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row>
    <row r="86" spans="1:63"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row>
    <row r="87" spans="1:63" x14ac:dyDescent="0.2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row>
    <row r="88" spans="1:63"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row>
    <row r="89" spans="1:63"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row>
    <row r="90" spans="1:63" x14ac:dyDescent="0.2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row>
    <row r="91" spans="1:63" x14ac:dyDescent="0.2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row>
    <row r="92" spans="1:63" x14ac:dyDescent="0.2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row>
    <row r="93" spans="1:63" x14ac:dyDescent="0.2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row>
    <row r="94" spans="1:63" x14ac:dyDescent="0.2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row>
    <row r="95" spans="1:63" x14ac:dyDescent="0.2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row>
    <row r="96" spans="1:63" x14ac:dyDescent="0.2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row>
    <row r="97" spans="1:63" x14ac:dyDescent="0.2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row>
    <row r="98" spans="1:63" x14ac:dyDescent="0.2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row>
    <row r="99" spans="1:63"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row>
    <row r="100" spans="1:63" x14ac:dyDescent="0.2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row>
    <row r="101" spans="1:63" x14ac:dyDescent="0.2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row>
    <row r="102" spans="1:63" x14ac:dyDescent="0.2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row>
    <row r="103" spans="1:63" x14ac:dyDescent="0.2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row>
    <row r="104" spans="1:63"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row>
    <row r="105" spans="1:63"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row>
    <row r="106" spans="1:63"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row>
    <row r="107" spans="1:63"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row>
    <row r="108" spans="1:63"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row>
    <row r="109" spans="1:63"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row>
    <row r="110" spans="1:63"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row>
    <row r="111" spans="1:63"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row>
    <row r="112" spans="1:63"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row>
    <row r="113" spans="1:63"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row>
    <row r="114" spans="1:63"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row>
    <row r="115" spans="1:63"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row>
    <row r="116" spans="1:63" x14ac:dyDescent="0.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row>
    <row r="117" spans="1:63" x14ac:dyDescent="0.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row>
    <row r="118" spans="1:63" x14ac:dyDescent="0.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row>
    <row r="119" spans="1:63"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row>
    <row r="120" spans="1:63" x14ac:dyDescent="0.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row>
    <row r="121" spans="1:63" x14ac:dyDescent="0.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row>
    <row r="122" spans="1:63" x14ac:dyDescent="0.25">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row>
    <row r="123" spans="1:63" x14ac:dyDescent="0.25">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row>
    <row r="124" spans="1:63" x14ac:dyDescent="0.25">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row>
    <row r="125" spans="1:63" x14ac:dyDescent="0.25">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row>
    <row r="126" spans="1:63" x14ac:dyDescent="0.25">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row>
    <row r="127" spans="1:63" x14ac:dyDescent="0.25">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row>
    <row r="128" spans="1:63" x14ac:dyDescent="0.25">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row>
    <row r="129" spans="2:63" x14ac:dyDescent="0.25">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row>
    <row r="130" spans="2:63" x14ac:dyDescent="0.25">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row>
    <row r="131" spans="2:63" x14ac:dyDescent="0.25">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row>
    <row r="132" spans="2:63" x14ac:dyDescent="0.25">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row>
    <row r="133" spans="2:63" x14ac:dyDescent="0.25">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row>
    <row r="134" spans="2:63" x14ac:dyDescent="0.25">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row>
    <row r="135" spans="2:63" x14ac:dyDescent="0.25">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row>
    <row r="136" spans="2:63" x14ac:dyDescent="0.25">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row>
    <row r="137" spans="2:63" x14ac:dyDescent="0.25">
      <c r="B137" s="44"/>
      <c r="C137" s="44"/>
      <c r="D137" s="44"/>
      <c r="E137" s="44"/>
      <c r="F137" s="44"/>
      <c r="G137" s="44"/>
      <c r="H137" s="44"/>
      <c r="I137" s="44"/>
    </row>
    <row r="138" spans="2:63" x14ac:dyDescent="0.25">
      <c r="B138" s="44"/>
      <c r="C138" s="44"/>
      <c r="D138" s="44"/>
      <c r="E138" s="44"/>
      <c r="F138" s="44"/>
      <c r="G138" s="44"/>
      <c r="H138" s="44"/>
      <c r="I138" s="44"/>
    </row>
    <row r="139" spans="2:63" x14ac:dyDescent="0.25">
      <c r="B139" s="44"/>
      <c r="C139" s="44"/>
      <c r="D139" s="44"/>
      <c r="E139" s="44"/>
      <c r="F139" s="44"/>
      <c r="G139" s="44"/>
      <c r="H139" s="44"/>
      <c r="I139" s="44"/>
    </row>
    <row r="140" spans="2:63" x14ac:dyDescent="0.25">
      <c r="B140" s="44"/>
      <c r="C140" s="44"/>
      <c r="D140" s="44"/>
      <c r="E140" s="44"/>
      <c r="F140" s="44"/>
      <c r="G140" s="44"/>
      <c r="H140" s="44"/>
      <c r="I140" s="44"/>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row>
    <row r="2" spans="1:91" ht="18" customHeight="1" x14ac:dyDescent="0.25">
      <c r="A2" s="44"/>
      <c r="B2" s="403" t="s">
        <v>140</v>
      </c>
      <c r="C2" s="403"/>
      <c r="D2" s="403"/>
      <c r="E2" s="403"/>
      <c r="F2" s="403"/>
      <c r="G2" s="403"/>
      <c r="H2" s="403"/>
      <c r="I2" s="403"/>
      <c r="J2" s="441" t="s">
        <v>2</v>
      </c>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row>
    <row r="3" spans="1:91" ht="18.75" customHeight="1" x14ac:dyDescent="0.25">
      <c r="A3" s="44"/>
      <c r="B3" s="403"/>
      <c r="C3" s="403"/>
      <c r="D3" s="403"/>
      <c r="E3" s="403"/>
      <c r="F3" s="403"/>
      <c r="G3" s="403"/>
      <c r="H3" s="403"/>
      <c r="I3" s="403"/>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row>
    <row r="4" spans="1:91" ht="15" customHeight="1" x14ac:dyDescent="0.25">
      <c r="A4" s="44"/>
      <c r="B4" s="403"/>
      <c r="C4" s="403"/>
      <c r="D4" s="403"/>
      <c r="E4" s="403"/>
      <c r="F4" s="403"/>
      <c r="G4" s="403"/>
      <c r="H4" s="403"/>
      <c r="I4" s="403"/>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row>
    <row r="5" spans="1:91" ht="15.75" thickBot="1" x14ac:dyDescent="0.3">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row>
    <row r="6" spans="1:91" ht="15" customHeight="1" x14ac:dyDescent="0.25">
      <c r="A6" s="44"/>
      <c r="B6" s="453" t="s">
        <v>4</v>
      </c>
      <c r="C6" s="453"/>
      <c r="D6" s="454"/>
      <c r="E6" s="491" t="s">
        <v>107</v>
      </c>
      <c r="F6" s="492"/>
      <c r="G6" s="492"/>
      <c r="H6" s="492"/>
      <c r="I6" s="493"/>
      <c r="J6" s="6" t="str">
        <f>IF(AND('MAPA DE RIESGO'!$Z$16="Muy Alta",'MAPA DE RIESGO'!$AB$16="Leve"),CONCATENATE("R1C",'MAPA DE RIESGO'!$P$16),"")</f>
        <v/>
      </c>
      <c r="K6" s="7" t="str">
        <f>IF(AND('MAPA DE RIESGO'!$Z$18="Muy Alta",'MAPA DE RIESGO'!$AB$18="Leve"),CONCATENATE("R1C",'MAPA DE RIESGO'!$P$18),"")</f>
        <v/>
      </c>
      <c r="L6" s="7" t="str">
        <f>IF(AND('MAPA DE RIESGO'!$Z$20="Muy Alta",'MAPA DE RIESGO'!$AB$20="Leve"),CONCATENATE("R1C",'MAPA DE RIESGO'!$P$20),"")</f>
        <v/>
      </c>
      <c r="M6" s="7" t="str">
        <f>IF(AND('MAPA DE RIESGO'!$Z$21="Muy Alta",'MAPA DE RIESGO'!$AB$21="Leve"),CONCATENATE("R1C",'MAPA DE RIESGO'!$P$21),"")</f>
        <v/>
      </c>
      <c r="N6" s="7" t="str">
        <f>IF(AND('MAPA DE RIESGO'!$Z$22="Muy Alta",'MAPA DE RIESGO'!$AB$22="Leve"),CONCATENATE("R1C",'MAPA DE RIESGO'!$P$22),"")</f>
        <v/>
      </c>
      <c r="O6" s="8" t="str">
        <f>IF(AND('MAPA DE RIESGO'!$Z$23="Muy Alta",'MAPA DE RIESGO'!$AB$23="Leve"),CONCATENATE("R1C",'MAPA DE RIESGO'!$P$23),"")</f>
        <v/>
      </c>
      <c r="P6" s="6" t="str">
        <f>IF(AND('MAPA DE RIESGO'!$Z$16="Muy Alta",'MAPA DE RIESGO'!$AB$16="Menor"),CONCATENATE("R1C",'MAPA DE RIESGO'!$P$16),"")</f>
        <v/>
      </c>
      <c r="Q6" s="7" t="str">
        <f>IF(AND('MAPA DE RIESGO'!$Z$18="Muy Alta",'MAPA DE RIESGO'!$AB$18="Menor"),CONCATENATE("R1C",'MAPA DE RIESGO'!$P$18),"")</f>
        <v/>
      </c>
      <c r="R6" s="7" t="str">
        <f>IF(AND('MAPA DE RIESGO'!$Z$20="Muy Alta",'MAPA DE RIESGO'!$AB$20="Menor"),CONCATENATE("R1C",'MAPA DE RIESGO'!$P$20),"")</f>
        <v/>
      </c>
      <c r="S6" s="7" t="str">
        <f>IF(AND('MAPA DE RIESGO'!$Z$21="Muy Alta",'MAPA DE RIESGO'!$AB$21="Menor"),CONCATENATE("R1C",'MAPA DE RIESGO'!$P$21),"")</f>
        <v/>
      </c>
      <c r="T6" s="7" t="str">
        <f>IF(AND('MAPA DE RIESGO'!$Z$22="Muy Alta",'MAPA DE RIESGO'!$AB$22="Menor"),CONCATENATE("R1C",'MAPA DE RIESGO'!$P$22),"")</f>
        <v/>
      </c>
      <c r="U6" s="8" t="str">
        <f>IF(AND('MAPA DE RIESGO'!$Z$23="Muy Alta",'MAPA DE RIESGO'!$AB$23="Menor"),CONCATENATE("R1C",'MAPA DE RIESGO'!$P$23),"")</f>
        <v/>
      </c>
      <c r="V6" s="6" t="str">
        <f>IF(AND('MAPA DE RIESGO'!$Z$16="Muy Alta",'MAPA DE RIESGO'!$AB$16="Moderado"),CONCATENATE("R1C",'MAPA DE RIESGO'!$P$16),"")</f>
        <v/>
      </c>
      <c r="W6" s="7" t="str">
        <f>IF(AND('MAPA DE RIESGO'!$Z$18="Muy Alta",'MAPA DE RIESGO'!$AB$18="Moderado"),CONCATENATE("R1C",'MAPA DE RIESGO'!$P$18),"")</f>
        <v/>
      </c>
      <c r="X6" s="7" t="str">
        <f>IF(AND('MAPA DE RIESGO'!$Z$20="Muy Alta",'MAPA DE RIESGO'!$AB$20="Moderado"),CONCATENATE("R1C",'MAPA DE RIESGO'!$P$20),"")</f>
        <v/>
      </c>
      <c r="Y6" s="7" t="str">
        <f>IF(AND('MAPA DE RIESGO'!$Z$21="Muy Alta",'MAPA DE RIESGO'!$AB$21="Moderado"),CONCATENATE("R1C",'MAPA DE RIESGO'!$P$21),"")</f>
        <v/>
      </c>
      <c r="Z6" s="7" t="str">
        <f>IF(AND('MAPA DE RIESGO'!$Z$22="Muy Alta",'MAPA DE RIESGO'!$AB$22="Moderado"),CONCATENATE("R1C",'MAPA DE RIESGO'!$P$22),"")</f>
        <v/>
      </c>
      <c r="AA6" s="8" t="str">
        <f>IF(AND('MAPA DE RIESGO'!$Z$23="Muy Alta",'MAPA DE RIESGO'!$AB$23="Moderado"),CONCATENATE("R1C",'MAPA DE RIESGO'!$P$23),"")</f>
        <v/>
      </c>
      <c r="AB6" s="6" t="str">
        <f>IF(AND('MAPA DE RIESGO'!$Z$16="Muy Alta",'MAPA DE RIESGO'!$AB$16="Mayor"),CONCATENATE("R1C",'MAPA DE RIESGO'!$P$16),"")</f>
        <v/>
      </c>
      <c r="AC6" s="7" t="str">
        <f>IF(AND('MAPA DE RIESGO'!$Z$18="Muy Alta",'MAPA DE RIESGO'!$AB$18="Mayor"),CONCATENATE("R1C",'MAPA DE RIESGO'!$P$18),"")</f>
        <v/>
      </c>
      <c r="AD6" s="7" t="str">
        <f>IF(AND('MAPA DE RIESGO'!$Z$20="Muy Alta",'MAPA DE RIESGO'!$AB$20="Mayor"),CONCATENATE("R1C",'MAPA DE RIESGO'!$P$20),"")</f>
        <v/>
      </c>
      <c r="AE6" s="7" t="str">
        <f>IF(AND('MAPA DE RIESGO'!$Z$21="Muy Alta",'MAPA DE RIESGO'!$AB$21="Mayor"),CONCATENATE("R1C",'MAPA DE RIESGO'!$P$21),"")</f>
        <v/>
      </c>
      <c r="AF6" s="7" t="str">
        <f>IF(AND('MAPA DE RIESGO'!$Z$22="Muy Alta",'MAPA DE RIESGO'!$AB$22="Mayor"),CONCATENATE("R1C",'MAPA DE RIESGO'!$P$22),"")</f>
        <v/>
      </c>
      <c r="AG6" s="8" t="str">
        <f>IF(AND('MAPA DE RIESGO'!$Z$23="Muy Alta",'MAPA DE RIESGO'!$AB$23="Mayor"),CONCATENATE("R1C",'MAPA DE RIESGO'!$P$23),"")</f>
        <v/>
      </c>
      <c r="AH6" s="9" t="str">
        <f>IF(AND('MAPA DE RIESGO'!$Z$16="Muy Alta",'MAPA DE RIESGO'!$AB$16="Catastrófico"),CONCATENATE("R1C",'MAPA DE RIESGO'!$P$16),"")</f>
        <v/>
      </c>
      <c r="AI6" s="10" t="str">
        <f>IF(AND('MAPA DE RIESGO'!$Z$18="Muy Alta",'MAPA DE RIESGO'!$AB$18="Catastrófico"),CONCATENATE("R1C",'MAPA DE RIESGO'!$P$18),"")</f>
        <v/>
      </c>
      <c r="AJ6" s="10" t="str">
        <f>IF(AND('MAPA DE RIESGO'!$Z$20="Muy Alta",'MAPA DE RIESGO'!$AB$20="Catastrófico"),CONCATENATE("R1C",'MAPA DE RIESGO'!$P$20),"")</f>
        <v/>
      </c>
      <c r="AK6" s="10" t="str">
        <f>IF(AND('MAPA DE RIESGO'!$Z$21="Muy Alta",'MAPA DE RIESGO'!$AB$21="Catastrófico"),CONCATENATE("R1C",'MAPA DE RIESGO'!$P$21),"")</f>
        <v/>
      </c>
      <c r="AL6" s="10" t="str">
        <f>IF(AND('MAPA DE RIESGO'!$Z$22="Muy Alta",'MAPA DE RIESGO'!$AB$22="Catastrófico"),CONCATENATE("R1C",'MAPA DE RIESGO'!$P$22),"")</f>
        <v/>
      </c>
      <c r="AM6" s="11" t="str">
        <f>IF(AND('MAPA DE RIESGO'!$Z$23="Muy Alta",'MAPA DE RIESGO'!$AB$23="Catastrófico"),CONCATENATE("R1C",'MAPA DE RIESGO'!$P$23),"")</f>
        <v/>
      </c>
      <c r="AN6" s="44"/>
      <c r="AO6" s="512" t="s">
        <v>71</v>
      </c>
      <c r="AP6" s="513"/>
      <c r="AQ6" s="513"/>
      <c r="AR6" s="513"/>
      <c r="AS6" s="513"/>
      <c r="AT6" s="51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row>
    <row r="7" spans="1:91" ht="15" customHeight="1" x14ac:dyDescent="0.25">
      <c r="A7" s="44"/>
      <c r="B7" s="453"/>
      <c r="C7" s="453"/>
      <c r="D7" s="454"/>
      <c r="E7" s="494"/>
      <c r="F7" s="495"/>
      <c r="G7" s="495"/>
      <c r="H7" s="495"/>
      <c r="I7" s="496"/>
      <c r="J7" s="12" t="str">
        <f>IF(AND('MAPA DE RIESGO'!$Z$24="Muy Alta",'MAPA DE RIESGO'!$AB$24="Leve"),CONCATENATE("R2C",'MAPA DE RIESGO'!$P$24),"")</f>
        <v/>
      </c>
      <c r="K7" s="13" t="str">
        <f>IF(AND('MAPA DE RIESGO'!$Z$25="Muy Alta",'MAPA DE RIESGO'!$AB$25="Leve"),CONCATENATE("R2C",'MAPA DE RIESGO'!$P$25),"")</f>
        <v/>
      </c>
      <c r="L7" s="13" t="str">
        <f>IF(AND('MAPA DE RIESGO'!$Z$26="Muy Alta",'MAPA DE RIESGO'!$AB$26="Leve"),CONCATENATE("R2C",'MAPA DE RIESGO'!$P$26),"")</f>
        <v/>
      </c>
      <c r="M7" s="13" t="str">
        <f>IF(AND('MAPA DE RIESGO'!$Z$27="Muy Alta",'MAPA DE RIESGO'!$AB$27="Leve"),CONCATENATE("R2C",'MAPA DE RIESGO'!$P$27),"")</f>
        <v/>
      </c>
      <c r="N7" s="13" t="str">
        <f>IF(AND('MAPA DE RIESGO'!$Z$28="Muy Alta",'MAPA DE RIESGO'!$AB$28="Leve"),CONCATENATE("R2C",'MAPA DE RIESGO'!$P$28),"")</f>
        <v/>
      </c>
      <c r="O7" s="14" t="str">
        <f>IF(AND('MAPA DE RIESGO'!$Z$29="Muy Alta",'MAPA DE RIESGO'!$AB$29="Leve"),CONCATENATE("R2C",'MAPA DE RIESGO'!$P$29),"")</f>
        <v/>
      </c>
      <c r="P7" s="12" t="str">
        <f>IF(AND('MAPA DE RIESGO'!$Z$24="Muy Alta",'MAPA DE RIESGO'!$AB$24="Menor"),CONCATENATE("R2C",'MAPA DE RIESGO'!$P$24),"")</f>
        <v/>
      </c>
      <c r="Q7" s="13" t="str">
        <f>IF(AND('MAPA DE RIESGO'!$Z$25="Muy Alta",'MAPA DE RIESGO'!$AB$25="Menor"),CONCATENATE("R2C",'MAPA DE RIESGO'!$P$25),"")</f>
        <v/>
      </c>
      <c r="R7" s="13" t="str">
        <f>IF(AND('MAPA DE RIESGO'!$Z$26="Muy Alta",'MAPA DE RIESGO'!$AB$26="Menor"),CONCATENATE("R2C",'MAPA DE RIESGO'!$P$26),"")</f>
        <v/>
      </c>
      <c r="S7" s="13" t="str">
        <f>IF(AND('MAPA DE RIESGO'!$Z$27="Muy Alta",'MAPA DE RIESGO'!$AB$27="Menor"),CONCATENATE("R2C",'MAPA DE RIESGO'!$P$27),"")</f>
        <v/>
      </c>
      <c r="T7" s="13" t="str">
        <f>IF(AND('MAPA DE RIESGO'!$Z$28="Muy Alta",'MAPA DE RIESGO'!$AB$28="Menor"),CONCATENATE("R2C",'MAPA DE RIESGO'!$P$28),"")</f>
        <v/>
      </c>
      <c r="U7" s="14" t="str">
        <f>IF(AND('MAPA DE RIESGO'!$Z$29="Muy Alta",'MAPA DE RIESGO'!$AB$29="Menor"),CONCATENATE("R2C",'MAPA DE RIESGO'!$P$29),"")</f>
        <v/>
      </c>
      <c r="V7" s="12" t="str">
        <f>IF(AND('MAPA DE RIESGO'!$Z$24="Muy Alta",'MAPA DE RIESGO'!$AB$24="Moderado"),CONCATENATE("R2C",'MAPA DE RIESGO'!$P$24),"")</f>
        <v/>
      </c>
      <c r="W7" s="13" t="str">
        <f>IF(AND('MAPA DE RIESGO'!$Z$25="Muy Alta",'MAPA DE RIESGO'!$AB$25="Moderado"),CONCATENATE("R2C",'MAPA DE RIESGO'!$P$25),"")</f>
        <v/>
      </c>
      <c r="X7" s="13" t="str">
        <f>IF(AND('MAPA DE RIESGO'!$Z$26="Muy Alta",'MAPA DE RIESGO'!$AB$26="Moderado"),CONCATENATE("R2C",'MAPA DE RIESGO'!$P$26),"")</f>
        <v/>
      </c>
      <c r="Y7" s="13" t="str">
        <f>IF(AND('MAPA DE RIESGO'!$Z$27="Muy Alta",'MAPA DE RIESGO'!$AB$27="Moderado"),CONCATENATE("R2C",'MAPA DE RIESGO'!$P$27),"")</f>
        <v/>
      </c>
      <c r="Z7" s="13" t="str">
        <f>IF(AND('MAPA DE RIESGO'!$Z$28="Muy Alta",'MAPA DE RIESGO'!$AB$28="Moderado"),CONCATENATE("R2C",'MAPA DE RIESGO'!$P$28),"")</f>
        <v/>
      </c>
      <c r="AA7" s="14" t="str">
        <f>IF(AND('MAPA DE RIESGO'!$Z$29="Muy Alta",'MAPA DE RIESGO'!$AB$29="Moderado"),CONCATENATE("R2C",'MAPA DE RIESGO'!$P$29),"")</f>
        <v/>
      </c>
      <c r="AB7" s="12" t="str">
        <f>IF(AND('MAPA DE RIESGO'!$Z$24="Muy Alta",'MAPA DE RIESGO'!$AB$24="Mayor"),CONCATENATE("R2C",'MAPA DE RIESGO'!$P$24),"")</f>
        <v/>
      </c>
      <c r="AC7" s="13" t="str">
        <f>IF(AND('MAPA DE RIESGO'!$Z$25="Muy Alta",'MAPA DE RIESGO'!$AB$25="Mayor"),CONCATENATE("R2C",'MAPA DE RIESGO'!$P$25),"")</f>
        <v/>
      </c>
      <c r="AD7" s="13" t="str">
        <f>IF(AND('MAPA DE RIESGO'!$Z$26="Muy Alta",'MAPA DE RIESGO'!$AB$26="Mayor"),CONCATENATE("R2C",'MAPA DE RIESGO'!$P$26),"")</f>
        <v/>
      </c>
      <c r="AE7" s="13" t="str">
        <f>IF(AND('MAPA DE RIESGO'!$Z$27="Muy Alta",'MAPA DE RIESGO'!$AB$27="Mayor"),CONCATENATE("R2C",'MAPA DE RIESGO'!$P$27),"")</f>
        <v/>
      </c>
      <c r="AF7" s="13" t="str">
        <f>IF(AND('MAPA DE RIESGO'!$Z$28="Muy Alta",'MAPA DE RIESGO'!$AB$28="Mayor"),CONCATENATE("R2C",'MAPA DE RIESGO'!$P$28),"")</f>
        <v/>
      </c>
      <c r="AG7" s="14" t="str">
        <f>IF(AND('MAPA DE RIESGO'!$Z$29="Muy Alta",'MAPA DE RIESGO'!$AB$29="Mayor"),CONCATENATE("R2C",'MAPA DE RIESGO'!$P$29),"")</f>
        <v/>
      </c>
      <c r="AH7" s="15" t="str">
        <f>IF(AND('MAPA DE RIESGO'!$Z$24="Muy Alta",'MAPA DE RIESGO'!$AB$24="Catastrófico"),CONCATENATE("R2C",'MAPA DE RIESGO'!$P$24),"")</f>
        <v/>
      </c>
      <c r="AI7" s="16" t="str">
        <f>IF(AND('MAPA DE RIESGO'!$Z$25="Muy Alta",'MAPA DE RIESGO'!$AB$25="Catastrófico"),CONCATENATE("R2C",'MAPA DE RIESGO'!$P$25),"")</f>
        <v/>
      </c>
      <c r="AJ7" s="16" t="str">
        <f>IF(AND('MAPA DE RIESGO'!$Z$26="Muy Alta",'MAPA DE RIESGO'!$AB$26="Catastrófico"),CONCATENATE("R2C",'MAPA DE RIESGO'!$P$26),"")</f>
        <v/>
      </c>
      <c r="AK7" s="16" t="str">
        <f>IF(AND('MAPA DE RIESGO'!$Z$27="Muy Alta",'MAPA DE RIESGO'!$AB$27="Catastrófico"),CONCATENATE("R2C",'MAPA DE RIESGO'!$P$27),"")</f>
        <v/>
      </c>
      <c r="AL7" s="16" t="str">
        <f>IF(AND('MAPA DE RIESGO'!$Z$28="Muy Alta",'MAPA DE RIESGO'!$AB$28="Catastrófico"),CONCATENATE("R2C",'MAPA DE RIESGO'!$P$28),"")</f>
        <v/>
      </c>
      <c r="AM7" s="17" t="str">
        <f>IF(AND('MAPA DE RIESGO'!$Z$29="Muy Alta",'MAPA DE RIESGO'!$AB$29="Catastrófico"),CONCATENATE("R2C",'MAPA DE RIESGO'!$P$29),"")</f>
        <v/>
      </c>
      <c r="AN7" s="44"/>
      <c r="AO7" s="515"/>
      <c r="AP7" s="516"/>
      <c r="AQ7" s="516"/>
      <c r="AR7" s="516"/>
      <c r="AS7" s="516"/>
      <c r="AT7" s="517"/>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row>
    <row r="8" spans="1:91" ht="15" customHeight="1" x14ac:dyDescent="0.25">
      <c r="A8" s="44"/>
      <c r="B8" s="453"/>
      <c r="C8" s="453"/>
      <c r="D8" s="454"/>
      <c r="E8" s="494"/>
      <c r="F8" s="495"/>
      <c r="G8" s="495"/>
      <c r="H8" s="495"/>
      <c r="I8" s="496"/>
      <c r="J8" s="12" t="str">
        <f>IF(AND('MAPA DE RIESGO'!$Z$30="Muy Alta",'MAPA DE RIESGO'!$AB$30="Leve"),CONCATENATE("R3C",'MAPA DE RIESGO'!$P$30),"")</f>
        <v/>
      </c>
      <c r="K8" s="13" t="str">
        <f>IF(AND('MAPA DE RIESGO'!$Z$31="Muy Alta",'MAPA DE RIESGO'!$AB$31="Leve"),CONCATENATE("R3C",'MAPA DE RIESGO'!$P$31),"")</f>
        <v/>
      </c>
      <c r="L8" s="13" t="str">
        <f>IF(AND('MAPA DE RIESGO'!$Z$32="Muy Alta",'MAPA DE RIESGO'!$AB$32="Leve"),CONCATENATE("R3C",'MAPA DE RIESGO'!$P$32),"")</f>
        <v/>
      </c>
      <c r="M8" s="13" t="str">
        <f>IF(AND('MAPA DE RIESGO'!$Z$33="Muy Alta",'MAPA DE RIESGO'!$AB$33="Leve"),CONCATENATE("R3C",'MAPA DE RIESGO'!$P$33),"")</f>
        <v/>
      </c>
      <c r="N8" s="13" t="str">
        <f>IF(AND('MAPA DE RIESGO'!$Z$34="Muy Alta",'MAPA DE RIESGO'!$AB$34="Leve"),CONCATENATE("R3C",'MAPA DE RIESGO'!$P$34),"")</f>
        <v/>
      </c>
      <c r="O8" s="14" t="str">
        <f>IF(AND('MAPA DE RIESGO'!$Z$35="Muy Alta",'MAPA DE RIESGO'!$AB$35="Leve"),CONCATENATE("R3C",'MAPA DE RIESGO'!$P$35),"")</f>
        <v/>
      </c>
      <c r="P8" s="12" t="str">
        <f>IF(AND('MAPA DE RIESGO'!$Z$30="Muy Alta",'MAPA DE RIESGO'!$AB$30="Menor"),CONCATENATE("R3C",'MAPA DE RIESGO'!$P$30),"")</f>
        <v/>
      </c>
      <c r="Q8" s="13" t="str">
        <f>IF(AND('MAPA DE RIESGO'!$Z$31="Muy Alta",'MAPA DE RIESGO'!$AB$31="Menor"),CONCATENATE("R3C",'MAPA DE RIESGO'!$P$31),"")</f>
        <v/>
      </c>
      <c r="R8" s="13" t="str">
        <f>IF(AND('MAPA DE RIESGO'!$Z$32="Muy Alta",'MAPA DE RIESGO'!$AB$32="Menor"),CONCATENATE("R3C",'MAPA DE RIESGO'!$P$32),"")</f>
        <v/>
      </c>
      <c r="S8" s="13" t="str">
        <f>IF(AND('MAPA DE RIESGO'!$Z$33="Muy Alta",'MAPA DE RIESGO'!$AB$33="Menor"),CONCATENATE("R3C",'MAPA DE RIESGO'!$P$33),"")</f>
        <v/>
      </c>
      <c r="T8" s="13" t="str">
        <f>IF(AND('MAPA DE RIESGO'!$Z$34="Muy Alta",'MAPA DE RIESGO'!$AB$34="Menor"),CONCATENATE("R3C",'MAPA DE RIESGO'!$P$34),"")</f>
        <v/>
      </c>
      <c r="U8" s="14" t="str">
        <f>IF(AND('MAPA DE RIESGO'!$Z$35="Muy Alta",'MAPA DE RIESGO'!$AB$35="Menor"),CONCATENATE("R3C",'MAPA DE RIESGO'!$P$35),"")</f>
        <v/>
      </c>
      <c r="V8" s="12" t="str">
        <f>IF(AND('MAPA DE RIESGO'!$Z$30="Muy Alta",'MAPA DE RIESGO'!$AB$30="Moderado"),CONCATENATE("R3C",'MAPA DE RIESGO'!$P$30),"")</f>
        <v/>
      </c>
      <c r="W8" s="13" t="str">
        <f>IF(AND('MAPA DE RIESGO'!$Z$31="Muy Alta",'MAPA DE RIESGO'!$AB$31="Moderado"),CONCATENATE("R3C",'MAPA DE RIESGO'!$P$31),"")</f>
        <v/>
      </c>
      <c r="X8" s="13" t="str">
        <f>IF(AND('MAPA DE RIESGO'!$Z$32="Muy Alta",'MAPA DE RIESGO'!$AB$32="Moderado"),CONCATENATE("R3C",'MAPA DE RIESGO'!$P$32),"")</f>
        <v/>
      </c>
      <c r="Y8" s="13" t="str">
        <f>IF(AND('MAPA DE RIESGO'!$Z$33="Muy Alta",'MAPA DE RIESGO'!$AB$33="Moderado"),CONCATENATE("R3C",'MAPA DE RIESGO'!$P$33),"")</f>
        <v/>
      </c>
      <c r="Z8" s="13" t="str">
        <f>IF(AND('MAPA DE RIESGO'!$Z$34="Muy Alta",'MAPA DE RIESGO'!$AB$34="Moderado"),CONCATENATE("R3C",'MAPA DE RIESGO'!$P$34),"")</f>
        <v/>
      </c>
      <c r="AA8" s="14" t="str">
        <f>IF(AND('MAPA DE RIESGO'!$Z$35="Muy Alta",'MAPA DE RIESGO'!$AB$35="Moderado"),CONCATENATE("R3C",'MAPA DE RIESGO'!$P$35),"")</f>
        <v/>
      </c>
      <c r="AB8" s="12" t="str">
        <f>IF(AND('MAPA DE RIESGO'!$Z$30="Muy Alta",'MAPA DE RIESGO'!$AB$30="Mayor"),CONCATENATE("R3C",'MAPA DE RIESGO'!$P$30),"")</f>
        <v/>
      </c>
      <c r="AC8" s="13" t="str">
        <f>IF(AND('MAPA DE RIESGO'!$Z$31="Muy Alta",'MAPA DE RIESGO'!$AB$31="Mayor"),CONCATENATE("R3C",'MAPA DE RIESGO'!$P$31),"")</f>
        <v/>
      </c>
      <c r="AD8" s="13" t="str">
        <f>IF(AND('MAPA DE RIESGO'!$Z$32="Muy Alta",'MAPA DE RIESGO'!$AB$32="Mayor"),CONCATENATE("R3C",'MAPA DE RIESGO'!$P$32),"")</f>
        <v/>
      </c>
      <c r="AE8" s="13" t="str">
        <f>IF(AND('MAPA DE RIESGO'!$Z$33="Muy Alta",'MAPA DE RIESGO'!$AB$33="Mayor"),CONCATENATE("R3C",'MAPA DE RIESGO'!$P$33),"")</f>
        <v/>
      </c>
      <c r="AF8" s="13" t="str">
        <f>IF(AND('MAPA DE RIESGO'!$Z$34="Muy Alta",'MAPA DE RIESGO'!$AB$34="Mayor"),CONCATENATE("R3C",'MAPA DE RIESGO'!$P$34),"")</f>
        <v/>
      </c>
      <c r="AG8" s="14" t="str">
        <f>IF(AND('MAPA DE RIESGO'!$Z$35="Muy Alta",'MAPA DE RIESGO'!$AB$35="Mayor"),CONCATENATE("R3C",'MAPA DE RIESGO'!$P$35),"")</f>
        <v/>
      </c>
      <c r="AH8" s="15" t="str">
        <f>IF(AND('MAPA DE RIESGO'!$Z$30="Muy Alta",'MAPA DE RIESGO'!$AB$30="Catastrófico"),CONCATENATE("R3C",'MAPA DE RIESGO'!$P$30),"")</f>
        <v/>
      </c>
      <c r="AI8" s="16" t="str">
        <f>IF(AND('MAPA DE RIESGO'!$Z$31="Muy Alta",'MAPA DE RIESGO'!$AB$31="Catastrófico"),CONCATENATE("R3C",'MAPA DE RIESGO'!$P$31),"")</f>
        <v/>
      </c>
      <c r="AJ8" s="16" t="str">
        <f>IF(AND('MAPA DE RIESGO'!$Z$32="Muy Alta",'MAPA DE RIESGO'!$AB$32="Catastrófico"),CONCATENATE("R3C",'MAPA DE RIESGO'!$P$32),"")</f>
        <v/>
      </c>
      <c r="AK8" s="16" t="str">
        <f>IF(AND('MAPA DE RIESGO'!$Z$33="Muy Alta",'MAPA DE RIESGO'!$AB$33="Catastrófico"),CONCATENATE("R3C",'MAPA DE RIESGO'!$P$33),"")</f>
        <v/>
      </c>
      <c r="AL8" s="16" t="str">
        <f>IF(AND('MAPA DE RIESGO'!$Z$34="Muy Alta",'MAPA DE RIESGO'!$AB$34="Catastrófico"),CONCATENATE("R3C",'MAPA DE RIESGO'!$P$34),"")</f>
        <v/>
      </c>
      <c r="AM8" s="17" t="str">
        <f>IF(AND('MAPA DE RIESGO'!$Z$35="Muy Alta",'MAPA DE RIESGO'!$AB$35="Catastrófico"),CONCATENATE("R3C",'MAPA DE RIESGO'!$P$35),"")</f>
        <v/>
      </c>
      <c r="AN8" s="44"/>
      <c r="AO8" s="515"/>
      <c r="AP8" s="516"/>
      <c r="AQ8" s="516"/>
      <c r="AR8" s="516"/>
      <c r="AS8" s="516"/>
      <c r="AT8" s="517"/>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row>
    <row r="9" spans="1:91" ht="15" customHeight="1" x14ac:dyDescent="0.25">
      <c r="A9" s="44"/>
      <c r="B9" s="453"/>
      <c r="C9" s="453"/>
      <c r="D9" s="454"/>
      <c r="E9" s="494"/>
      <c r="F9" s="495"/>
      <c r="G9" s="495"/>
      <c r="H9" s="495"/>
      <c r="I9" s="496"/>
      <c r="J9" s="12" t="str">
        <f>IF(AND('MAPA DE RIESGO'!$Z$36="Muy Alta",'MAPA DE RIESGO'!$AB$36="Leve"),CONCATENATE("R4C",'MAPA DE RIESGO'!$P$36),"")</f>
        <v/>
      </c>
      <c r="K9" s="13" t="str">
        <f>IF(AND('MAPA DE RIESGO'!$Z$37="Muy Alta",'MAPA DE RIESGO'!$AB$37="Leve"),CONCATENATE("R4C",'MAPA DE RIESGO'!$P$37),"")</f>
        <v/>
      </c>
      <c r="L9" s="18" t="str">
        <f>IF(AND('MAPA DE RIESGO'!$Z$38="Muy Alta",'MAPA DE RIESGO'!$AB$38="Leve"),CONCATENATE("R4C",'MAPA DE RIESGO'!$P$38),"")</f>
        <v/>
      </c>
      <c r="M9" s="18" t="str">
        <f>IF(AND('MAPA DE RIESGO'!$Z$39="Muy Alta",'MAPA DE RIESGO'!$AB$39="Leve"),CONCATENATE("R4C",'MAPA DE RIESGO'!$P$39),"")</f>
        <v/>
      </c>
      <c r="N9" s="18" t="str">
        <f>IF(AND('MAPA DE RIESGO'!$Z$40="Muy Alta",'MAPA DE RIESGO'!$AB$40="Leve"),CONCATENATE("R4C",'MAPA DE RIESGO'!$P$40),"")</f>
        <v/>
      </c>
      <c r="O9" s="14" t="str">
        <f>IF(AND('MAPA DE RIESGO'!$Z$41="Muy Alta",'MAPA DE RIESGO'!$AB$41="Leve"),CONCATENATE("R4C",'MAPA DE RIESGO'!$P$41),"")</f>
        <v/>
      </c>
      <c r="P9" s="12" t="str">
        <f>IF(AND('MAPA DE RIESGO'!$Z$36="Muy Alta",'MAPA DE RIESGO'!$AB$36="Menor"),CONCATENATE("R4C",'MAPA DE RIESGO'!$P$36),"")</f>
        <v/>
      </c>
      <c r="Q9" s="13" t="str">
        <f>IF(AND('MAPA DE RIESGO'!$Z$37="Muy Alta",'MAPA DE RIESGO'!$AB$37="Menor"),CONCATENATE("R4C",'MAPA DE RIESGO'!$P$37),"")</f>
        <v/>
      </c>
      <c r="R9" s="18" t="str">
        <f>IF(AND('MAPA DE RIESGO'!$Z$38="Muy Alta",'MAPA DE RIESGO'!$AB$38="Menor"),CONCATENATE("R4C",'MAPA DE RIESGO'!$P$38),"")</f>
        <v/>
      </c>
      <c r="S9" s="18" t="str">
        <f>IF(AND('MAPA DE RIESGO'!$Z$39="Muy Alta",'MAPA DE RIESGO'!$AB$39="Menor"),CONCATENATE("R4C",'MAPA DE RIESGO'!$P$39),"")</f>
        <v/>
      </c>
      <c r="T9" s="18" t="str">
        <f>IF(AND('MAPA DE RIESGO'!$Z$40="Muy Alta",'MAPA DE RIESGO'!$AB$40="Menor"),CONCATENATE("R4C",'MAPA DE RIESGO'!$P$40),"")</f>
        <v/>
      </c>
      <c r="U9" s="14" t="str">
        <f>IF(AND('MAPA DE RIESGO'!$Z$41="Muy Alta",'MAPA DE RIESGO'!$AB$41="Menor"),CONCATENATE("R4C",'MAPA DE RIESGO'!$P$41),"")</f>
        <v/>
      </c>
      <c r="V9" s="12" t="str">
        <f>IF(AND('MAPA DE RIESGO'!$Z$36="Muy Alta",'MAPA DE RIESGO'!$AB$36="Moderado"),CONCATENATE("R4C",'MAPA DE RIESGO'!$P$36),"")</f>
        <v/>
      </c>
      <c r="W9" s="13" t="str">
        <f>IF(AND('MAPA DE RIESGO'!$Z$37="Muy Alta",'MAPA DE RIESGO'!$AB$37="Moderado"),CONCATENATE("R4C",'MAPA DE RIESGO'!$P$37),"")</f>
        <v/>
      </c>
      <c r="X9" s="18" t="str">
        <f>IF(AND('MAPA DE RIESGO'!$Z$38="Muy Alta",'MAPA DE RIESGO'!$AB$38="Moderado"),CONCATENATE("R4C",'MAPA DE RIESGO'!$P$38),"")</f>
        <v/>
      </c>
      <c r="Y9" s="18" t="str">
        <f>IF(AND('MAPA DE RIESGO'!$Z$39="Muy Alta",'MAPA DE RIESGO'!$AB$39="Moderado"),CONCATENATE("R4C",'MAPA DE RIESGO'!$P$39),"")</f>
        <v/>
      </c>
      <c r="Z9" s="18" t="str">
        <f>IF(AND('MAPA DE RIESGO'!$Z$40="Muy Alta",'MAPA DE RIESGO'!$AB$40="Moderado"),CONCATENATE("R4C",'MAPA DE RIESGO'!$P$40),"")</f>
        <v/>
      </c>
      <c r="AA9" s="14" t="str">
        <f>IF(AND('MAPA DE RIESGO'!$Z$41="Muy Alta",'MAPA DE RIESGO'!$AB$41="Moderado"),CONCATENATE("R4C",'MAPA DE RIESGO'!$P$41),"")</f>
        <v/>
      </c>
      <c r="AB9" s="12" t="str">
        <f>IF(AND('MAPA DE RIESGO'!$Z$36="Muy Alta",'MAPA DE RIESGO'!$AB$36="Mayor"),CONCATENATE("R4C",'MAPA DE RIESGO'!$P$36),"")</f>
        <v/>
      </c>
      <c r="AC9" s="13" t="str">
        <f>IF(AND('MAPA DE RIESGO'!$Z$37="Muy Alta",'MAPA DE RIESGO'!$AB$37="Mayor"),CONCATENATE("R4C",'MAPA DE RIESGO'!$P$37),"")</f>
        <v/>
      </c>
      <c r="AD9" s="18" t="str">
        <f>IF(AND('MAPA DE RIESGO'!$Z$38="Muy Alta",'MAPA DE RIESGO'!$AB$38="Mayor"),CONCATENATE("R4C",'MAPA DE RIESGO'!$P$38),"")</f>
        <v/>
      </c>
      <c r="AE9" s="18" t="str">
        <f>IF(AND('MAPA DE RIESGO'!$Z$39="Muy Alta",'MAPA DE RIESGO'!$AB$39="Mayor"),CONCATENATE("R4C",'MAPA DE RIESGO'!$P$39),"")</f>
        <v/>
      </c>
      <c r="AF9" s="18" t="str">
        <f>IF(AND('MAPA DE RIESGO'!$Z$40="Muy Alta",'MAPA DE RIESGO'!$AB$40="Mayor"),CONCATENATE("R4C",'MAPA DE RIESGO'!$P$40),"")</f>
        <v/>
      </c>
      <c r="AG9" s="14" t="str">
        <f>IF(AND('MAPA DE RIESGO'!$Z$41="Muy Alta",'MAPA DE RIESGO'!$AB$41="Mayor"),CONCATENATE("R4C",'MAPA DE RIESGO'!$P$41),"")</f>
        <v/>
      </c>
      <c r="AH9" s="15" t="str">
        <f>IF(AND('MAPA DE RIESGO'!$Z$36="Muy Alta",'MAPA DE RIESGO'!$AB$36="Catastrófico"),CONCATENATE("R4C",'MAPA DE RIESGO'!$P$36),"")</f>
        <v/>
      </c>
      <c r="AI9" s="16" t="str">
        <f>IF(AND('MAPA DE RIESGO'!$Z$37="Muy Alta",'MAPA DE RIESGO'!$AB$37="Catastrófico"),CONCATENATE("R4C",'MAPA DE RIESGO'!$P$37),"")</f>
        <v/>
      </c>
      <c r="AJ9" s="16" t="str">
        <f>IF(AND('MAPA DE RIESGO'!$Z$38="Muy Alta",'MAPA DE RIESGO'!$AB$38="Catastrófico"),CONCATENATE("R4C",'MAPA DE RIESGO'!$P$38),"")</f>
        <v/>
      </c>
      <c r="AK9" s="16" t="str">
        <f>IF(AND('MAPA DE RIESGO'!$Z$39="Muy Alta",'MAPA DE RIESGO'!$AB$39="Catastrófico"),CONCATENATE("R4C",'MAPA DE RIESGO'!$P$39),"")</f>
        <v/>
      </c>
      <c r="AL9" s="16" t="str">
        <f>IF(AND('MAPA DE RIESGO'!$Z$40="Muy Alta",'MAPA DE RIESGO'!$AB$40="Catastrófico"),CONCATENATE("R4C",'MAPA DE RIESGO'!$P$40),"")</f>
        <v/>
      </c>
      <c r="AM9" s="17" t="str">
        <f>IF(AND('MAPA DE RIESGO'!$Z$41="Muy Alta",'MAPA DE RIESGO'!$AB$41="Catastrófico"),CONCATENATE("R4C",'MAPA DE RIESGO'!$P$41),"")</f>
        <v/>
      </c>
      <c r="AN9" s="44"/>
      <c r="AO9" s="515"/>
      <c r="AP9" s="516"/>
      <c r="AQ9" s="516"/>
      <c r="AR9" s="516"/>
      <c r="AS9" s="516"/>
      <c r="AT9" s="517"/>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row>
    <row r="10" spans="1:91" ht="15" customHeight="1" x14ac:dyDescent="0.25">
      <c r="A10" s="44"/>
      <c r="B10" s="453"/>
      <c r="C10" s="453"/>
      <c r="D10" s="454"/>
      <c r="E10" s="494"/>
      <c r="F10" s="495"/>
      <c r="G10" s="495"/>
      <c r="H10" s="495"/>
      <c r="I10" s="496"/>
      <c r="J10" s="12" t="str">
        <f>IF(AND('MAPA DE RIESGO'!$Z$42="Muy Alta",'MAPA DE RIESGO'!$AB$42="Leve"),CONCATENATE("R5C",'MAPA DE RIESGO'!$P$42),"")</f>
        <v/>
      </c>
      <c r="K10" s="13" t="str">
        <f>IF(AND('MAPA DE RIESGO'!$Z$43="Muy Alta",'MAPA DE RIESGO'!$AB$43="Leve"),CONCATENATE("R5C",'MAPA DE RIESGO'!$P$43),"")</f>
        <v/>
      </c>
      <c r="L10" s="18" t="str">
        <f>IF(AND('MAPA DE RIESGO'!$Z$44="Muy Alta",'MAPA DE RIESGO'!$AB$44="Leve"),CONCATENATE("R5C",'MAPA DE RIESGO'!$P$44),"")</f>
        <v/>
      </c>
      <c r="M10" s="18" t="str">
        <f>IF(AND('MAPA DE RIESGO'!$Z$45="Muy Alta",'MAPA DE RIESGO'!$AB$45="Leve"),CONCATENATE("R5C",'MAPA DE RIESGO'!$P$45),"")</f>
        <v/>
      </c>
      <c r="N10" s="18" t="str">
        <f>IF(AND('MAPA DE RIESGO'!$Z$46="Muy Alta",'MAPA DE RIESGO'!$AB$46="Leve"),CONCATENATE("R5C",'MAPA DE RIESGO'!$P$46),"")</f>
        <v/>
      </c>
      <c r="O10" s="14" t="str">
        <f>IF(AND('MAPA DE RIESGO'!$Z$47="Muy Alta",'MAPA DE RIESGO'!$AB$47="Leve"),CONCATENATE("R5C",'MAPA DE RIESGO'!$P$47),"")</f>
        <v/>
      </c>
      <c r="P10" s="12" t="str">
        <f>IF(AND('MAPA DE RIESGO'!$Z$42="Muy Alta",'MAPA DE RIESGO'!$AB$42="Menor"),CONCATENATE("R5C",'MAPA DE RIESGO'!$P$42),"")</f>
        <v/>
      </c>
      <c r="Q10" s="13" t="str">
        <f>IF(AND('MAPA DE RIESGO'!$Z$43="Muy Alta",'MAPA DE RIESGO'!$AB$43="Menor"),CONCATENATE("R5C",'MAPA DE RIESGO'!$P$43),"")</f>
        <v/>
      </c>
      <c r="R10" s="18" t="str">
        <f>IF(AND('MAPA DE RIESGO'!$Z$44="Muy Alta",'MAPA DE RIESGO'!$AB$44="Menor"),CONCATENATE("R5C",'MAPA DE RIESGO'!$P$44),"")</f>
        <v/>
      </c>
      <c r="S10" s="18" t="str">
        <f>IF(AND('MAPA DE RIESGO'!$Z$45="Muy Alta",'MAPA DE RIESGO'!$AB$45="Menor"),CONCATENATE("R5C",'MAPA DE RIESGO'!$P$45),"")</f>
        <v/>
      </c>
      <c r="T10" s="18" t="str">
        <f>IF(AND('MAPA DE RIESGO'!$Z$46="Muy Alta",'MAPA DE RIESGO'!$AB$46="Menor"),CONCATENATE("R5C",'MAPA DE RIESGO'!$P$46),"")</f>
        <v/>
      </c>
      <c r="U10" s="14" t="str">
        <f>IF(AND('MAPA DE RIESGO'!$Z$47="Muy Alta",'MAPA DE RIESGO'!$AB$47="Menor"),CONCATENATE("R5C",'MAPA DE RIESGO'!$P$47),"")</f>
        <v/>
      </c>
      <c r="V10" s="12" t="str">
        <f>IF(AND('MAPA DE RIESGO'!$Z$42="Muy Alta",'MAPA DE RIESGO'!$AB$42="Moderado"),CONCATENATE("R5C",'MAPA DE RIESGO'!$P$42),"")</f>
        <v/>
      </c>
      <c r="W10" s="13" t="str">
        <f>IF(AND('MAPA DE RIESGO'!$Z$43="Muy Alta",'MAPA DE RIESGO'!$AB$43="Moderado"),CONCATENATE("R5C",'MAPA DE RIESGO'!$P$43),"")</f>
        <v/>
      </c>
      <c r="X10" s="18" t="str">
        <f>IF(AND('MAPA DE RIESGO'!$Z$44="Muy Alta",'MAPA DE RIESGO'!$AB$44="Moderado"),CONCATENATE("R5C",'MAPA DE RIESGO'!$P$44),"")</f>
        <v/>
      </c>
      <c r="Y10" s="18" t="str">
        <f>IF(AND('MAPA DE RIESGO'!$Z$45="Muy Alta",'MAPA DE RIESGO'!$AB$45="Moderado"),CONCATENATE("R5C",'MAPA DE RIESGO'!$P$45),"")</f>
        <v/>
      </c>
      <c r="Z10" s="18" t="str">
        <f>IF(AND('MAPA DE RIESGO'!$Z$46="Muy Alta",'MAPA DE RIESGO'!$AB$46="Moderado"),CONCATENATE("R5C",'MAPA DE RIESGO'!$P$46),"")</f>
        <v/>
      </c>
      <c r="AA10" s="14" t="str">
        <f>IF(AND('MAPA DE RIESGO'!$Z$47="Muy Alta",'MAPA DE RIESGO'!$AB$47="Moderado"),CONCATENATE("R5C",'MAPA DE RIESGO'!$P$47),"")</f>
        <v/>
      </c>
      <c r="AB10" s="12" t="str">
        <f>IF(AND('MAPA DE RIESGO'!$Z$42="Muy Alta",'MAPA DE RIESGO'!$AB$42="Mayor"),CONCATENATE("R5C",'MAPA DE RIESGO'!$P$42),"")</f>
        <v/>
      </c>
      <c r="AC10" s="13" t="str">
        <f>IF(AND('MAPA DE RIESGO'!$Z$43="Muy Alta",'MAPA DE RIESGO'!$AB$43="Mayor"),CONCATENATE("R5C",'MAPA DE RIESGO'!$P$43),"")</f>
        <v/>
      </c>
      <c r="AD10" s="18" t="str">
        <f>IF(AND('MAPA DE RIESGO'!$Z$44="Muy Alta",'MAPA DE RIESGO'!$AB$44="Mayor"),CONCATENATE("R5C",'MAPA DE RIESGO'!$P$44),"")</f>
        <v/>
      </c>
      <c r="AE10" s="18" t="str">
        <f>IF(AND('MAPA DE RIESGO'!$Z$45="Muy Alta",'MAPA DE RIESGO'!$AB$45="Mayor"),CONCATENATE("R5C",'MAPA DE RIESGO'!$P$45),"")</f>
        <v/>
      </c>
      <c r="AF10" s="18" t="str">
        <f>IF(AND('MAPA DE RIESGO'!$Z$46="Muy Alta",'MAPA DE RIESGO'!$AB$46="Mayor"),CONCATENATE("R5C",'MAPA DE RIESGO'!$P$46),"")</f>
        <v/>
      </c>
      <c r="AG10" s="14" t="str">
        <f>IF(AND('MAPA DE RIESGO'!$Z$47="Muy Alta",'MAPA DE RIESGO'!$AB$47="Mayor"),CONCATENATE("R5C",'MAPA DE RIESGO'!$P$47),"")</f>
        <v/>
      </c>
      <c r="AH10" s="15" t="str">
        <f>IF(AND('MAPA DE RIESGO'!$Z$42="Muy Alta",'MAPA DE RIESGO'!$AB$42="Catastrófico"),CONCATENATE("R5C",'MAPA DE RIESGO'!$P$42),"")</f>
        <v/>
      </c>
      <c r="AI10" s="16" t="str">
        <f>IF(AND('MAPA DE RIESGO'!$Z$43="Muy Alta",'MAPA DE RIESGO'!$AB$43="Catastrófico"),CONCATENATE("R5C",'MAPA DE RIESGO'!$P$43),"")</f>
        <v/>
      </c>
      <c r="AJ10" s="16" t="str">
        <f>IF(AND('MAPA DE RIESGO'!$Z$44="Muy Alta",'MAPA DE RIESGO'!$AB$44="Catastrófico"),CONCATENATE("R5C",'MAPA DE RIESGO'!$P$44),"")</f>
        <v/>
      </c>
      <c r="AK10" s="16" t="str">
        <f>IF(AND('MAPA DE RIESGO'!$Z$45="Muy Alta",'MAPA DE RIESGO'!$AB$45="Catastrófico"),CONCATENATE("R5C",'MAPA DE RIESGO'!$P$45),"")</f>
        <v/>
      </c>
      <c r="AL10" s="16" t="str">
        <f>IF(AND('MAPA DE RIESGO'!$Z$46="Muy Alta",'MAPA DE RIESGO'!$AB$46="Catastrófico"),CONCATENATE("R5C",'MAPA DE RIESGO'!$P$46),"")</f>
        <v/>
      </c>
      <c r="AM10" s="17" t="str">
        <f>IF(AND('MAPA DE RIESGO'!$Z$47="Muy Alta",'MAPA DE RIESGO'!$AB$47="Catastrófico"),CONCATENATE("R5C",'MAPA DE RIESGO'!$P$47),"")</f>
        <v/>
      </c>
      <c r="AN10" s="44"/>
      <c r="AO10" s="515"/>
      <c r="AP10" s="516"/>
      <c r="AQ10" s="516"/>
      <c r="AR10" s="516"/>
      <c r="AS10" s="516"/>
      <c r="AT10" s="517"/>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row>
    <row r="11" spans="1:91" ht="15" customHeight="1" x14ac:dyDescent="0.25">
      <c r="A11" s="44"/>
      <c r="B11" s="453"/>
      <c r="C11" s="453"/>
      <c r="D11" s="454"/>
      <c r="E11" s="494"/>
      <c r="F11" s="495"/>
      <c r="G11" s="495"/>
      <c r="H11" s="495"/>
      <c r="I11" s="496"/>
      <c r="J11" s="12" t="str">
        <f>IF(AND('MAPA DE RIESGO'!$Z$48="Muy Alta",'MAPA DE RIESGO'!$AB$48="Leve"),CONCATENATE("R6C",'MAPA DE RIESGO'!$P$48),"")</f>
        <v/>
      </c>
      <c r="K11" s="13" t="str">
        <f>IF(AND('MAPA DE RIESGO'!$Z$49="Muy Alta",'MAPA DE RIESGO'!$AB$49="Leve"),CONCATENATE("R6C",'MAPA DE RIESGO'!$P$49),"")</f>
        <v/>
      </c>
      <c r="L11" s="18" t="str">
        <f>IF(AND('MAPA DE RIESGO'!$Z$50="Muy Alta",'MAPA DE RIESGO'!$AB$50="Leve"),CONCATENATE("R6C",'MAPA DE RIESGO'!$P$50),"")</f>
        <v/>
      </c>
      <c r="M11" s="18" t="str">
        <f>IF(AND('MAPA DE RIESGO'!$Z$51="Muy Alta",'MAPA DE RIESGO'!$AB$51="Leve"),CONCATENATE("R6C",'MAPA DE RIESGO'!$P$51),"")</f>
        <v/>
      </c>
      <c r="N11" s="18" t="str">
        <f>IF(AND('MAPA DE RIESGO'!$Z$52="Muy Alta",'MAPA DE RIESGO'!$AB$52="Leve"),CONCATENATE("R6C",'MAPA DE RIESGO'!$P$52),"")</f>
        <v/>
      </c>
      <c r="O11" s="14" t="str">
        <f>IF(AND('MAPA DE RIESGO'!$Z$53="Muy Alta",'MAPA DE RIESGO'!$AB$53="Leve"),CONCATENATE("R6C",'MAPA DE RIESGO'!$P$53),"")</f>
        <v/>
      </c>
      <c r="P11" s="12" t="str">
        <f>IF(AND('MAPA DE RIESGO'!$Z$48="Muy Alta",'MAPA DE RIESGO'!$AB$48="Menor"),CONCATENATE("R6C",'MAPA DE RIESGO'!$P$48),"")</f>
        <v/>
      </c>
      <c r="Q11" s="13" t="str">
        <f>IF(AND('MAPA DE RIESGO'!$Z$49="Muy Alta",'MAPA DE RIESGO'!$AB$49="Menor"),CONCATENATE("R6C",'MAPA DE RIESGO'!$P$49),"")</f>
        <v/>
      </c>
      <c r="R11" s="18" t="str">
        <f>IF(AND('MAPA DE RIESGO'!$Z$50="Muy Alta",'MAPA DE RIESGO'!$AB$50="Menor"),CONCATENATE("R6C",'MAPA DE RIESGO'!$P$50),"")</f>
        <v/>
      </c>
      <c r="S11" s="18" t="str">
        <f>IF(AND('MAPA DE RIESGO'!$Z$51="Muy Alta",'MAPA DE RIESGO'!$AB$51="Menor"),CONCATENATE("R6C",'MAPA DE RIESGO'!$P$51),"")</f>
        <v/>
      </c>
      <c r="T11" s="18" t="str">
        <f>IF(AND('MAPA DE RIESGO'!$Z$52="Muy Alta",'MAPA DE RIESGO'!$AB$52="Menor"),CONCATENATE("R6C",'MAPA DE RIESGO'!$P$52),"")</f>
        <v/>
      </c>
      <c r="U11" s="14" t="str">
        <f>IF(AND('MAPA DE RIESGO'!$Z$53="Muy Alta",'MAPA DE RIESGO'!$AB$53="Menor"),CONCATENATE("R6C",'MAPA DE RIESGO'!$P$53),"")</f>
        <v/>
      </c>
      <c r="V11" s="12" t="str">
        <f>IF(AND('MAPA DE RIESGO'!$Z$48="Muy Alta",'MAPA DE RIESGO'!$AB$48="Moderado"),CONCATENATE("R6C",'MAPA DE RIESGO'!$P$48),"")</f>
        <v/>
      </c>
      <c r="W11" s="13" t="str">
        <f>IF(AND('MAPA DE RIESGO'!$Z$49="Muy Alta",'MAPA DE RIESGO'!$AB$49="Moderado"),CONCATENATE("R6C",'MAPA DE RIESGO'!$P$49),"")</f>
        <v/>
      </c>
      <c r="X11" s="18" t="str">
        <f>IF(AND('MAPA DE RIESGO'!$Z$50="Muy Alta",'MAPA DE RIESGO'!$AB$50="Moderado"),CONCATENATE("R6C",'MAPA DE RIESGO'!$P$50),"")</f>
        <v/>
      </c>
      <c r="Y11" s="18" t="str">
        <f>IF(AND('MAPA DE RIESGO'!$Z$51="Muy Alta",'MAPA DE RIESGO'!$AB$51="Moderado"),CONCATENATE("R6C",'MAPA DE RIESGO'!$P$51),"")</f>
        <v/>
      </c>
      <c r="Z11" s="18" t="str">
        <f>IF(AND('MAPA DE RIESGO'!$Z$52="Muy Alta",'MAPA DE RIESGO'!$AB$52="Moderado"),CONCATENATE("R6C",'MAPA DE RIESGO'!$P$52),"")</f>
        <v/>
      </c>
      <c r="AA11" s="14" t="str">
        <f>IF(AND('MAPA DE RIESGO'!$Z$53="Muy Alta",'MAPA DE RIESGO'!$AB$53="Moderado"),CONCATENATE("R6C",'MAPA DE RIESGO'!$P$53),"")</f>
        <v/>
      </c>
      <c r="AB11" s="12" t="str">
        <f>IF(AND('MAPA DE RIESGO'!$Z$48="Muy Alta",'MAPA DE RIESGO'!$AB$48="Mayor"),CONCATENATE("R6C",'MAPA DE RIESGO'!$P$48),"")</f>
        <v/>
      </c>
      <c r="AC11" s="13" t="str">
        <f>IF(AND('MAPA DE RIESGO'!$Z$49="Muy Alta",'MAPA DE RIESGO'!$AB$49="Mayor"),CONCATENATE("R6C",'MAPA DE RIESGO'!$P$49),"")</f>
        <v/>
      </c>
      <c r="AD11" s="18" t="str">
        <f>IF(AND('MAPA DE RIESGO'!$Z$50="Muy Alta",'MAPA DE RIESGO'!$AB$50="Mayor"),CONCATENATE("R6C",'MAPA DE RIESGO'!$P$50),"")</f>
        <v/>
      </c>
      <c r="AE11" s="18" t="str">
        <f>IF(AND('MAPA DE RIESGO'!$Z$51="Muy Alta",'MAPA DE RIESGO'!$AB$51="Mayor"),CONCATENATE("R6C",'MAPA DE RIESGO'!$P$51),"")</f>
        <v/>
      </c>
      <c r="AF11" s="18" t="str">
        <f>IF(AND('MAPA DE RIESGO'!$Z$52="Muy Alta",'MAPA DE RIESGO'!$AB$52="Mayor"),CONCATENATE("R6C",'MAPA DE RIESGO'!$P$52),"")</f>
        <v/>
      </c>
      <c r="AG11" s="14" t="str">
        <f>IF(AND('MAPA DE RIESGO'!$Z$53="Muy Alta",'MAPA DE RIESGO'!$AB$53="Mayor"),CONCATENATE("R6C",'MAPA DE RIESGO'!$P$53),"")</f>
        <v/>
      </c>
      <c r="AH11" s="15" t="str">
        <f>IF(AND('MAPA DE RIESGO'!$Z$48="Muy Alta",'MAPA DE RIESGO'!$AB$48="Catastrófico"),CONCATENATE("R6C",'MAPA DE RIESGO'!$P$48),"")</f>
        <v/>
      </c>
      <c r="AI11" s="16" t="str">
        <f>IF(AND('MAPA DE RIESGO'!$Z$49="Muy Alta",'MAPA DE RIESGO'!$AB$49="Catastrófico"),CONCATENATE("R6C",'MAPA DE RIESGO'!$P$49),"")</f>
        <v/>
      </c>
      <c r="AJ11" s="16" t="str">
        <f>IF(AND('MAPA DE RIESGO'!$Z$50="Muy Alta",'MAPA DE RIESGO'!$AB$50="Catastrófico"),CONCATENATE("R6C",'MAPA DE RIESGO'!$P$50),"")</f>
        <v/>
      </c>
      <c r="AK11" s="16" t="str">
        <f>IF(AND('MAPA DE RIESGO'!$Z$51="Muy Alta",'MAPA DE RIESGO'!$AB$51="Catastrófico"),CONCATENATE("R6C",'MAPA DE RIESGO'!$P$51),"")</f>
        <v/>
      </c>
      <c r="AL11" s="16" t="str">
        <f>IF(AND('MAPA DE RIESGO'!$Z$52="Muy Alta",'MAPA DE RIESGO'!$AB$52="Catastrófico"),CONCATENATE("R6C",'MAPA DE RIESGO'!$P$52),"")</f>
        <v/>
      </c>
      <c r="AM11" s="17" t="str">
        <f>IF(AND('MAPA DE RIESGO'!$Z$53="Muy Alta",'MAPA DE RIESGO'!$AB$53="Catastrófico"),CONCATENATE("R6C",'MAPA DE RIESGO'!$P$53),"")</f>
        <v/>
      </c>
      <c r="AN11" s="44"/>
      <c r="AO11" s="515"/>
      <c r="AP11" s="516"/>
      <c r="AQ11" s="516"/>
      <c r="AR11" s="516"/>
      <c r="AS11" s="516"/>
      <c r="AT11" s="517"/>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row>
    <row r="12" spans="1:91" ht="15" customHeight="1" x14ac:dyDescent="0.25">
      <c r="A12" s="44"/>
      <c r="B12" s="453"/>
      <c r="C12" s="453"/>
      <c r="D12" s="454"/>
      <c r="E12" s="494"/>
      <c r="F12" s="495"/>
      <c r="G12" s="495"/>
      <c r="H12" s="495"/>
      <c r="I12" s="496"/>
      <c r="J12" s="12" t="str">
        <f>IF(AND('MAPA DE RIESGO'!$Z$54="Muy Alta",'MAPA DE RIESGO'!$AB$54="Leve"),CONCATENATE("R7C",'MAPA DE RIESGO'!$P$54),"")</f>
        <v/>
      </c>
      <c r="K12" s="13" t="str">
        <f>IF(AND('MAPA DE RIESGO'!$Z$55="Muy Alta",'MAPA DE RIESGO'!$AB$55="Leve"),CONCATENATE("R7C",'MAPA DE RIESGO'!$P$55),"")</f>
        <v/>
      </c>
      <c r="L12" s="18" t="str">
        <f>IF(AND('MAPA DE RIESGO'!$Z$56="Muy Alta",'MAPA DE RIESGO'!$AB$56="Leve"),CONCATENATE("R7C",'MAPA DE RIESGO'!$P$56),"")</f>
        <v/>
      </c>
      <c r="M12" s="18" t="str">
        <f>IF(AND('MAPA DE RIESGO'!$Z$57="Muy Alta",'MAPA DE RIESGO'!$AB$57="Leve"),CONCATENATE("R7C",'MAPA DE RIESGO'!$P$57),"")</f>
        <v/>
      </c>
      <c r="N12" s="18" t="str">
        <f>IF(AND('MAPA DE RIESGO'!$Z$58="Muy Alta",'MAPA DE RIESGO'!$AB$58="Leve"),CONCATENATE("R7C",'MAPA DE RIESGO'!$P$58),"")</f>
        <v/>
      </c>
      <c r="O12" s="14" t="str">
        <f>IF(AND('MAPA DE RIESGO'!$Z$59="Muy Alta",'MAPA DE RIESGO'!$AB$59="Leve"),CONCATENATE("R7C",'MAPA DE RIESGO'!$P$59),"")</f>
        <v/>
      </c>
      <c r="P12" s="12" t="str">
        <f>IF(AND('MAPA DE RIESGO'!$Z$54="Muy Alta",'MAPA DE RIESGO'!$AB$54="Menor"),CONCATENATE("R7C",'MAPA DE RIESGO'!$P$54),"")</f>
        <v/>
      </c>
      <c r="Q12" s="13" t="str">
        <f>IF(AND('MAPA DE RIESGO'!$Z$55="Muy Alta",'MAPA DE RIESGO'!$AB$55="Menor"),CONCATENATE("R7C",'MAPA DE RIESGO'!$P$55),"")</f>
        <v/>
      </c>
      <c r="R12" s="18" t="str">
        <f>IF(AND('MAPA DE RIESGO'!$Z$56="Muy Alta",'MAPA DE RIESGO'!$AB$56="Menor"),CONCATENATE("R7C",'MAPA DE RIESGO'!$P$56),"")</f>
        <v/>
      </c>
      <c r="S12" s="18" t="str">
        <f>IF(AND('MAPA DE RIESGO'!$Z$57="Muy Alta",'MAPA DE RIESGO'!$AB$57="Menor"),CONCATENATE("R7C",'MAPA DE RIESGO'!$P$57),"")</f>
        <v/>
      </c>
      <c r="T12" s="18" t="str">
        <f>IF(AND('MAPA DE RIESGO'!$Z$58="Muy Alta",'MAPA DE RIESGO'!$AB$58="Menor"),CONCATENATE("R7C",'MAPA DE RIESGO'!$P$58),"")</f>
        <v/>
      </c>
      <c r="U12" s="14" t="str">
        <f>IF(AND('MAPA DE RIESGO'!$Z$59="Muy Alta",'MAPA DE RIESGO'!$AB$59="Menor"),CONCATENATE("R7C",'MAPA DE RIESGO'!$P$59),"")</f>
        <v/>
      </c>
      <c r="V12" s="12" t="str">
        <f>IF(AND('MAPA DE RIESGO'!$Z$54="Muy Alta",'MAPA DE RIESGO'!$AB$54="Moderado"),CONCATENATE("R7C",'MAPA DE RIESGO'!$P$54),"")</f>
        <v/>
      </c>
      <c r="W12" s="13" t="str">
        <f>IF(AND('MAPA DE RIESGO'!$Z$55="Muy Alta",'MAPA DE RIESGO'!$AB$55="Moderado"),CONCATENATE("R7C",'MAPA DE RIESGO'!$P$55),"")</f>
        <v/>
      </c>
      <c r="X12" s="18" t="str">
        <f>IF(AND('MAPA DE RIESGO'!$Z$56="Muy Alta",'MAPA DE RIESGO'!$AB$56="Moderado"),CONCATENATE("R7C",'MAPA DE RIESGO'!$P$56),"")</f>
        <v/>
      </c>
      <c r="Y12" s="18" t="str">
        <f>IF(AND('MAPA DE RIESGO'!$Z$57="Muy Alta",'MAPA DE RIESGO'!$AB$57="Moderado"),CONCATENATE("R7C",'MAPA DE RIESGO'!$P$57),"")</f>
        <v/>
      </c>
      <c r="Z12" s="18" t="str">
        <f>IF(AND('MAPA DE RIESGO'!$Z$58="Muy Alta",'MAPA DE RIESGO'!$AB$58="Moderado"),CONCATENATE("R7C",'MAPA DE RIESGO'!$P$58),"")</f>
        <v/>
      </c>
      <c r="AA12" s="14" t="str">
        <f>IF(AND('MAPA DE RIESGO'!$Z$59="Muy Alta",'MAPA DE RIESGO'!$AB$59="Moderado"),CONCATENATE("R7C",'MAPA DE RIESGO'!$P$59),"")</f>
        <v/>
      </c>
      <c r="AB12" s="12" t="str">
        <f>IF(AND('MAPA DE RIESGO'!$Z$54="Muy Alta",'MAPA DE RIESGO'!$AB$54="Mayor"),CONCATENATE("R7C",'MAPA DE RIESGO'!$P$54),"")</f>
        <v/>
      </c>
      <c r="AC12" s="13" t="str">
        <f>IF(AND('MAPA DE RIESGO'!$Z$55="Muy Alta",'MAPA DE RIESGO'!$AB$55="Mayor"),CONCATENATE("R7C",'MAPA DE RIESGO'!$P$55),"")</f>
        <v/>
      </c>
      <c r="AD12" s="18" t="str">
        <f>IF(AND('MAPA DE RIESGO'!$Z$56="Muy Alta",'MAPA DE RIESGO'!$AB$56="Mayor"),CONCATENATE("R7C",'MAPA DE RIESGO'!$P$56),"")</f>
        <v/>
      </c>
      <c r="AE12" s="18" t="str">
        <f>IF(AND('MAPA DE RIESGO'!$Z$57="Muy Alta",'MAPA DE RIESGO'!$AB$57="Mayor"),CONCATENATE("R7C",'MAPA DE RIESGO'!$P$57),"")</f>
        <v/>
      </c>
      <c r="AF12" s="18" t="str">
        <f>IF(AND('MAPA DE RIESGO'!$Z$58="Muy Alta",'MAPA DE RIESGO'!$AB$58="Mayor"),CONCATENATE("R7C",'MAPA DE RIESGO'!$P$58),"")</f>
        <v/>
      </c>
      <c r="AG12" s="14" t="str">
        <f>IF(AND('MAPA DE RIESGO'!$Z$59="Muy Alta",'MAPA DE RIESGO'!$AB$59="Mayor"),CONCATENATE("R7C",'MAPA DE RIESGO'!$P$59),"")</f>
        <v/>
      </c>
      <c r="AH12" s="15" t="str">
        <f>IF(AND('MAPA DE RIESGO'!$Z$54="Muy Alta",'MAPA DE RIESGO'!$AB$54="Catastrófico"),CONCATENATE("R7C",'MAPA DE RIESGO'!$P$54),"")</f>
        <v/>
      </c>
      <c r="AI12" s="16" t="str">
        <f>IF(AND('MAPA DE RIESGO'!$Z$55="Muy Alta",'MAPA DE RIESGO'!$AB$55="Catastrófico"),CONCATENATE("R7C",'MAPA DE RIESGO'!$P$55),"")</f>
        <v/>
      </c>
      <c r="AJ12" s="16" t="str">
        <f>IF(AND('MAPA DE RIESGO'!$Z$56="Muy Alta",'MAPA DE RIESGO'!$AB$56="Catastrófico"),CONCATENATE("R7C",'MAPA DE RIESGO'!$P$56),"")</f>
        <v/>
      </c>
      <c r="AK12" s="16" t="str">
        <f>IF(AND('MAPA DE RIESGO'!$Z$57="Muy Alta",'MAPA DE RIESGO'!$AB$57="Catastrófico"),CONCATENATE("R7C",'MAPA DE RIESGO'!$P$57),"")</f>
        <v/>
      </c>
      <c r="AL12" s="16" t="str">
        <f>IF(AND('MAPA DE RIESGO'!$Z$58="Muy Alta",'MAPA DE RIESGO'!$AB$58="Catastrófico"),CONCATENATE("R7C",'MAPA DE RIESGO'!$P$58),"")</f>
        <v/>
      </c>
      <c r="AM12" s="17" t="str">
        <f>IF(AND('MAPA DE RIESGO'!$Z$59="Muy Alta",'MAPA DE RIESGO'!$AB$59="Catastrófico"),CONCATENATE("R7C",'MAPA DE RIESGO'!$P$59),"")</f>
        <v/>
      </c>
      <c r="AN12" s="44"/>
      <c r="AO12" s="515"/>
      <c r="AP12" s="516"/>
      <c r="AQ12" s="516"/>
      <c r="AR12" s="516"/>
      <c r="AS12" s="516"/>
      <c r="AT12" s="517"/>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row>
    <row r="13" spans="1:91" ht="15" customHeight="1" x14ac:dyDescent="0.25">
      <c r="A13" s="44"/>
      <c r="B13" s="453"/>
      <c r="C13" s="453"/>
      <c r="D13" s="454"/>
      <c r="E13" s="494"/>
      <c r="F13" s="495"/>
      <c r="G13" s="495"/>
      <c r="H13" s="495"/>
      <c r="I13" s="496"/>
      <c r="J13" s="12" t="str">
        <f>IF(AND('MAPA DE RIESGO'!$Z$60="Muy Alta",'MAPA DE RIESGO'!$AB$60="Leve"),CONCATENATE("R8C",'MAPA DE RIESGO'!$P$60),"")</f>
        <v/>
      </c>
      <c r="K13" s="13" t="str">
        <f>IF(AND('MAPA DE RIESGO'!$Z$61="Muy Alta",'MAPA DE RIESGO'!$AB$61="Leve"),CONCATENATE("R8C",'MAPA DE RIESGO'!$P$61),"")</f>
        <v/>
      </c>
      <c r="L13" s="18" t="str">
        <f>IF(AND('MAPA DE RIESGO'!$Z$62="Muy Alta",'MAPA DE RIESGO'!$AB$62="Leve"),CONCATENATE("R8C",'MAPA DE RIESGO'!$P$62),"")</f>
        <v/>
      </c>
      <c r="M13" s="18" t="str">
        <f>IF(AND('MAPA DE RIESGO'!$Z$63="Muy Alta",'MAPA DE RIESGO'!$AB$63="Leve"),CONCATENATE("R8C",'MAPA DE RIESGO'!$P$63),"")</f>
        <v/>
      </c>
      <c r="N13" s="18" t="str">
        <f>IF(AND('MAPA DE RIESGO'!$Z$64="Muy Alta",'MAPA DE RIESGO'!$AB$64="Leve"),CONCATENATE("R8C",'MAPA DE RIESGO'!$P$64),"")</f>
        <v/>
      </c>
      <c r="O13" s="14" t="str">
        <f>IF(AND('MAPA DE RIESGO'!$Z$65="Muy Alta",'MAPA DE RIESGO'!$AB$65="Leve"),CONCATENATE("R8C",'MAPA DE RIESGO'!$P$65),"")</f>
        <v/>
      </c>
      <c r="P13" s="12" t="str">
        <f>IF(AND('MAPA DE RIESGO'!$Z$60="Muy Alta",'MAPA DE RIESGO'!$AB$60="Menor"),CONCATENATE("R8C",'MAPA DE RIESGO'!$P$60),"")</f>
        <v/>
      </c>
      <c r="Q13" s="13" t="str">
        <f>IF(AND('MAPA DE RIESGO'!$Z$61="Muy Alta",'MAPA DE RIESGO'!$AB$61="Menor"),CONCATENATE("R8C",'MAPA DE RIESGO'!$P$61),"")</f>
        <v/>
      </c>
      <c r="R13" s="18" t="str">
        <f>IF(AND('MAPA DE RIESGO'!$Z$62="Muy Alta",'MAPA DE RIESGO'!$AB$62="Menor"),CONCATENATE("R8C",'MAPA DE RIESGO'!$P$62),"")</f>
        <v/>
      </c>
      <c r="S13" s="18" t="str">
        <f>IF(AND('MAPA DE RIESGO'!$Z$63="Muy Alta",'MAPA DE RIESGO'!$AB$63="Menor"),CONCATENATE("R8C",'MAPA DE RIESGO'!$P$63),"")</f>
        <v/>
      </c>
      <c r="T13" s="18" t="str">
        <f>IF(AND('MAPA DE RIESGO'!$Z$64="Muy Alta",'MAPA DE RIESGO'!$AB$64="Menor"),CONCATENATE("R8C",'MAPA DE RIESGO'!$P$64),"")</f>
        <v/>
      </c>
      <c r="U13" s="14" t="str">
        <f>IF(AND('MAPA DE RIESGO'!$Z$65="Muy Alta",'MAPA DE RIESGO'!$AB$65="Menor"),CONCATENATE("R8C",'MAPA DE RIESGO'!$P$65),"")</f>
        <v/>
      </c>
      <c r="V13" s="12" t="str">
        <f>IF(AND('MAPA DE RIESGO'!$Z$60="Muy Alta",'MAPA DE RIESGO'!$AB$60="Moderado"),CONCATENATE("R8C",'MAPA DE RIESGO'!$P$60),"")</f>
        <v/>
      </c>
      <c r="W13" s="13" t="str">
        <f>IF(AND('MAPA DE RIESGO'!$Z$61="Muy Alta",'MAPA DE RIESGO'!$AB$61="Moderado"),CONCATENATE("R8C",'MAPA DE RIESGO'!$P$61),"")</f>
        <v/>
      </c>
      <c r="X13" s="18" t="str">
        <f>IF(AND('MAPA DE RIESGO'!$Z$62="Muy Alta",'MAPA DE RIESGO'!$AB$62="Moderado"),CONCATENATE("R8C",'MAPA DE RIESGO'!$P$62),"")</f>
        <v/>
      </c>
      <c r="Y13" s="18" t="str">
        <f>IF(AND('MAPA DE RIESGO'!$Z$63="Muy Alta",'MAPA DE RIESGO'!$AB$63="Moderado"),CONCATENATE("R8C",'MAPA DE RIESGO'!$P$63),"")</f>
        <v/>
      </c>
      <c r="Z13" s="18" t="str">
        <f>IF(AND('MAPA DE RIESGO'!$Z$64="Muy Alta",'MAPA DE RIESGO'!$AB$64="Moderado"),CONCATENATE("R8C",'MAPA DE RIESGO'!$P$64),"")</f>
        <v/>
      </c>
      <c r="AA13" s="14" t="str">
        <f>IF(AND('MAPA DE RIESGO'!$Z$65="Muy Alta",'MAPA DE RIESGO'!$AB$65="Moderado"),CONCATENATE("R8C",'MAPA DE RIESGO'!$P$65),"")</f>
        <v/>
      </c>
      <c r="AB13" s="12" t="str">
        <f>IF(AND('MAPA DE RIESGO'!$Z$60="Muy Alta",'MAPA DE RIESGO'!$AB$60="Mayor"),CONCATENATE("R8C",'MAPA DE RIESGO'!$P$60),"")</f>
        <v/>
      </c>
      <c r="AC13" s="13" t="str">
        <f>IF(AND('MAPA DE RIESGO'!$Z$61="Muy Alta",'MAPA DE RIESGO'!$AB$61="Mayor"),CONCATENATE("R8C",'MAPA DE RIESGO'!$P$61),"")</f>
        <v/>
      </c>
      <c r="AD13" s="18" t="str">
        <f>IF(AND('MAPA DE RIESGO'!$Z$62="Muy Alta",'MAPA DE RIESGO'!$AB$62="Mayor"),CONCATENATE("R8C",'MAPA DE RIESGO'!$P$62),"")</f>
        <v/>
      </c>
      <c r="AE13" s="18" t="str">
        <f>IF(AND('MAPA DE RIESGO'!$Z$63="Muy Alta",'MAPA DE RIESGO'!$AB$63="Mayor"),CONCATENATE("R8C",'MAPA DE RIESGO'!$P$63),"")</f>
        <v/>
      </c>
      <c r="AF13" s="18" t="str">
        <f>IF(AND('MAPA DE RIESGO'!$Z$64="Muy Alta",'MAPA DE RIESGO'!$AB$64="Mayor"),CONCATENATE("R8C",'MAPA DE RIESGO'!$P$64),"")</f>
        <v/>
      </c>
      <c r="AG13" s="14" t="str">
        <f>IF(AND('MAPA DE RIESGO'!$Z$65="Muy Alta",'MAPA DE RIESGO'!$AB$65="Mayor"),CONCATENATE("R8C",'MAPA DE RIESGO'!$P$65),"")</f>
        <v/>
      </c>
      <c r="AH13" s="15" t="str">
        <f>IF(AND('MAPA DE RIESGO'!$Z$60="Muy Alta",'MAPA DE RIESGO'!$AB$60="Catastrófico"),CONCATENATE("R8C",'MAPA DE RIESGO'!$P$60),"")</f>
        <v/>
      </c>
      <c r="AI13" s="16" t="str">
        <f>IF(AND('MAPA DE RIESGO'!$Z$61="Muy Alta",'MAPA DE RIESGO'!$AB$61="Catastrófico"),CONCATENATE("R8C",'MAPA DE RIESGO'!$P$61),"")</f>
        <v/>
      </c>
      <c r="AJ13" s="16" t="str">
        <f>IF(AND('MAPA DE RIESGO'!$Z$62="Muy Alta",'MAPA DE RIESGO'!$AB$62="Catastrófico"),CONCATENATE("R8C",'MAPA DE RIESGO'!$P$62),"")</f>
        <v/>
      </c>
      <c r="AK13" s="16" t="str">
        <f>IF(AND('MAPA DE RIESGO'!$Z$63="Muy Alta",'MAPA DE RIESGO'!$AB$63="Catastrófico"),CONCATENATE("R8C",'MAPA DE RIESGO'!$P$63),"")</f>
        <v/>
      </c>
      <c r="AL13" s="16" t="str">
        <f>IF(AND('MAPA DE RIESGO'!$Z$64="Muy Alta",'MAPA DE RIESGO'!$AB$64="Catastrófico"),CONCATENATE("R8C",'MAPA DE RIESGO'!$P$64),"")</f>
        <v/>
      </c>
      <c r="AM13" s="17" t="str">
        <f>IF(AND('MAPA DE RIESGO'!$Z$65="Muy Alta",'MAPA DE RIESGO'!$AB$65="Catastrófico"),CONCATENATE("R8C",'MAPA DE RIESGO'!$P$65),"")</f>
        <v/>
      </c>
      <c r="AN13" s="44"/>
      <c r="AO13" s="515"/>
      <c r="AP13" s="516"/>
      <c r="AQ13" s="516"/>
      <c r="AR13" s="516"/>
      <c r="AS13" s="516"/>
      <c r="AT13" s="517"/>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row>
    <row r="14" spans="1:91" ht="15" customHeight="1" x14ac:dyDescent="0.25">
      <c r="A14" s="44"/>
      <c r="B14" s="453"/>
      <c r="C14" s="453"/>
      <c r="D14" s="454"/>
      <c r="E14" s="494"/>
      <c r="F14" s="495"/>
      <c r="G14" s="495"/>
      <c r="H14" s="495"/>
      <c r="I14" s="496"/>
      <c r="J14" s="12" t="str">
        <f>IF(AND('MAPA DE RIESGO'!$Z$66="Muy Alta",'MAPA DE RIESGO'!$AB$66="Leve"),CONCATENATE("R9C",'MAPA DE RIESGO'!$P$66),"")</f>
        <v/>
      </c>
      <c r="K14" s="13" t="str">
        <f>IF(AND('MAPA DE RIESGO'!$Z$67="Muy Alta",'MAPA DE RIESGO'!$AB$67="Leve"),CONCATENATE("R9C",'MAPA DE RIESGO'!$P$67),"")</f>
        <v/>
      </c>
      <c r="L14" s="18" t="str">
        <f>IF(AND('MAPA DE RIESGO'!$Z$68="Muy Alta",'MAPA DE RIESGO'!$AB$68="Leve"),CONCATENATE("R9C",'MAPA DE RIESGO'!$P$68),"")</f>
        <v/>
      </c>
      <c r="M14" s="18" t="str">
        <f>IF(AND('MAPA DE RIESGO'!$Z$69="Muy Alta",'MAPA DE RIESGO'!$AB$69="Leve"),CONCATENATE("R9C",'MAPA DE RIESGO'!$P$69),"")</f>
        <v/>
      </c>
      <c r="N14" s="18" t="str">
        <f>IF(AND('MAPA DE RIESGO'!$Z$70="Muy Alta",'MAPA DE RIESGO'!$AB$70="Leve"),CONCATENATE("R9C",'MAPA DE RIESGO'!$P$70),"")</f>
        <v/>
      </c>
      <c r="O14" s="14" t="str">
        <f>IF(AND('MAPA DE RIESGO'!$Z$71="Muy Alta",'MAPA DE RIESGO'!$AB$71="Leve"),CONCATENATE("R9C",'MAPA DE RIESGO'!$P$71),"")</f>
        <v/>
      </c>
      <c r="P14" s="12" t="str">
        <f>IF(AND('MAPA DE RIESGO'!$Z$66="Muy Alta",'MAPA DE RIESGO'!$AB$66="Menor"),CONCATENATE("R9C",'MAPA DE RIESGO'!$P$66),"")</f>
        <v/>
      </c>
      <c r="Q14" s="13" t="str">
        <f>IF(AND('MAPA DE RIESGO'!$Z$67="Muy Alta",'MAPA DE RIESGO'!$AB$67="Menor"),CONCATENATE("R9C",'MAPA DE RIESGO'!$P$67),"")</f>
        <v/>
      </c>
      <c r="R14" s="18" t="str">
        <f>IF(AND('MAPA DE RIESGO'!$Z$68="Muy Alta",'MAPA DE RIESGO'!$AB$68="Menor"),CONCATENATE("R9C",'MAPA DE RIESGO'!$P$68),"")</f>
        <v/>
      </c>
      <c r="S14" s="18" t="str">
        <f>IF(AND('MAPA DE RIESGO'!$Z$69="Muy Alta",'MAPA DE RIESGO'!$AB$69="Menor"),CONCATENATE("R9C",'MAPA DE RIESGO'!$P$69),"")</f>
        <v/>
      </c>
      <c r="T14" s="18" t="str">
        <f>IF(AND('MAPA DE RIESGO'!$Z$70="Muy Alta",'MAPA DE RIESGO'!$AB$70="Menor"),CONCATENATE("R9C",'MAPA DE RIESGO'!$P$70),"")</f>
        <v/>
      </c>
      <c r="U14" s="14" t="str">
        <f>IF(AND('MAPA DE RIESGO'!$Z$71="Muy Alta",'MAPA DE RIESGO'!$AB$71="Menor"),CONCATENATE("R9C",'MAPA DE RIESGO'!$P$71),"")</f>
        <v/>
      </c>
      <c r="V14" s="12" t="str">
        <f>IF(AND('MAPA DE RIESGO'!$Z$66="Muy Alta",'MAPA DE RIESGO'!$AB$66="Moderado"),CONCATENATE("R9C",'MAPA DE RIESGO'!$P$66),"")</f>
        <v/>
      </c>
      <c r="W14" s="13" t="str">
        <f>IF(AND('MAPA DE RIESGO'!$Z$67="Muy Alta",'MAPA DE RIESGO'!$AB$67="Moderado"),CONCATENATE("R9C",'MAPA DE RIESGO'!$P$67),"")</f>
        <v/>
      </c>
      <c r="X14" s="18" t="str">
        <f>IF(AND('MAPA DE RIESGO'!$Z$68="Muy Alta",'MAPA DE RIESGO'!$AB$68="Moderado"),CONCATENATE("R9C",'MAPA DE RIESGO'!$P$68),"")</f>
        <v/>
      </c>
      <c r="Y14" s="18" t="str">
        <f>IF(AND('MAPA DE RIESGO'!$Z$69="Muy Alta",'MAPA DE RIESGO'!$AB$69="Moderado"),CONCATENATE("R9C",'MAPA DE RIESGO'!$P$69),"")</f>
        <v/>
      </c>
      <c r="Z14" s="18" t="str">
        <f>IF(AND('MAPA DE RIESGO'!$Z$70="Muy Alta",'MAPA DE RIESGO'!$AB$70="Moderado"),CONCATENATE("R9C",'MAPA DE RIESGO'!$P$70),"")</f>
        <v/>
      </c>
      <c r="AA14" s="14" t="str">
        <f>IF(AND('MAPA DE RIESGO'!$Z$71="Muy Alta",'MAPA DE RIESGO'!$AB$71="Moderado"),CONCATENATE("R9C",'MAPA DE RIESGO'!$P$71),"")</f>
        <v/>
      </c>
      <c r="AB14" s="12" t="str">
        <f>IF(AND('MAPA DE RIESGO'!$Z$66="Muy Alta",'MAPA DE RIESGO'!$AB$66="Mayor"),CONCATENATE("R9C",'MAPA DE RIESGO'!$P$66),"")</f>
        <v/>
      </c>
      <c r="AC14" s="13" t="str">
        <f>IF(AND('MAPA DE RIESGO'!$Z$67="Muy Alta",'MAPA DE RIESGO'!$AB$67="Mayor"),CONCATENATE("R9C",'MAPA DE RIESGO'!$P$67),"")</f>
        <v/>
      </c>
      <c r="AD14" s="18" t="str">
        <f>IF(AND('MAPA DE RIESGO'!$Z$68="Muy Alta",'MAPA DE RIESGO'!$AB$68="Mayor"),CONCATENATE("R9C",'MAPA DE RIESGO'!$P$68),"")</f>
        <v/>
      </c>
      <c r="AE14" s="18" t="str">
        <f>IF(AND('MAPA DE RIESGO'!$Z$69="Muy Alta",'MAPA DE RIESGO'!$AB$69="Mayor"),CONCATENATE("R9C",'MAPA DE RIESGO'!$P$69),"")</f>
        <v/>
      </c>
      <c r="AF14" s="18" t="str">
        <f>IF(AND('MAPA DE RIESGO'!$Z$70="Muy Alta",'MAPA DE RIESGO'!$AB$70="Mayor"),CONCATENATE("R9C",'MAPA DE RIESGO'!$P$70),"")</f>
        <v/>
      </c>
      <c r="AG14" s="14" t="str">
        <f>IF(AND('MAPA DE RIESGO'!$Z$71="Muy Alta",'MAPA DE RIESGO'!$AB$71="Mayor"),CONCATENATE("R9C",'MAPA DE RIESGO'!$P$71),"")</f>
        <v/>
      </c>
      <c r="AH14" s="15" t="str">
        <f>IF(AND('MAPA DE RIESGO'!$Z$66="Muy Alta",'MAPA DE RIESGO'!$AB$66="Catastrófico"),CONCATENATE("R9C",'MAPA DE RIESGO'!$P$66),"")</f>
        <v/>
      </c>
      <c r="AI14" s="16" t="str">
        <f>IF(AND('MAPA DE RIESGO'!$Z$67="Muy Alta",'MAPA DE RIESGO'!$AB$67="Catastrófico"),CONCATENATE("R9C",'MAPA DE RIESGO'!$P$67),"")</f>
        <v/>
      </c>
      <c r="AJ14" s="16" t="str">
        <f>IF(AND('MAPA DE RIESGO'!$Z$68="Muy Alta",'MAPA DE RIESGO'!$AB$68="Catastrófico"),CONCATENATE("R9C",'MAPA DE RIESGO'!$P$68),"")</f>
        <v/>
      </c>
      <c r="AK14" s="16" t="str">
        <f>IF(AND('MAPA DE RIESGO'!$Z$69="Muy Alta",'MAPA DE RIESGO'!$AB$69="Catastrófico"),CONCATENATE("R9C",'MAPA DE RIESGO'!$P$69),"")</f>
        <v/>
      </c>
      <c r="AL14" s="16" t="str">
        <f>IF(AND('MAPA DE RIESGO'!$Z$70="Muy Alta",'MAPA DE RIESGO'!$AB$70="Catastrófico"),CONCATENATE("R9C",'MAPA DE RIESGO'!$P$70),"")</f>
        <v/>
      </c>
      <c r="AM14" s="17" t="str">
        <f>IF(AND('MAPA DE RIESGO'!$Z$71="Muy Alta",'MAPA DE RIESGO'!$AB$71="Catastrófico"),CONCATENATE("R9C",'MAPA DE RIESGO'!$P$71),"")</f>
        <v/>
      </c>
      <c r="AN14" s="44"/>
      <c r="AO14" s="515"/>
      <c r="AP14" s="516"/>
      <c r="AQ14" s="516"/>
      <c r="AR14" s="516"/>
      <c r="AS14" s="516"/>
      <c r="AT14" s="517"/>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row>
    <row r="15" spans="1:91" ht="15.75" customHeight="1" thickBot="1" x14ac:dyDescent="0.3">
      <c r="A15" s="44"/>
      <c r="B15" s="453"/>
      <c r="C15" s="453"/>
      <c r="D15" s="454"/>
      <c r="E15" s="497"/>
      <c r="F15" s="498"/>
      <c r="G15" s="498"/>
      <c r="H15" s="498"/>
      <c r="I15" s="499"/>
      <c r="J15" s="19" t="str">
        <f>IF(AND('MAPA DE RIESGO'!$Z$72="Muy Alta",'MAPA DE RIESGO'!$AB$72="Leve"),CONCATENATE("R10C",'MAPA DE RIESGO'!$P$72),"")</f>
        <v/>
      </c>
      <c r="K15" s="20" t="str">
        <f>IF(AND('MAPA DE RIESGO'!$Z$73="Muy Alta",'MAPA DE RIESGO'!$AB$73="Leve"),CONCATENATE("R10C",'MAPA DE RIESGO'!$P$73),"")</f>
        <v/>
      </c>
      <c r="L15" s="20" t="str">
        <f>IF(AND('MAPA DE RIESGO'!$Z$74="Muy Alta",'MAPA DE RIESGO'!$AB$74="Leve"),CONCATENATE("R10C",'MAPA DE RIESGO'!$P$74),"")</f>
        <v/>
      </c>
      <c r="M15" s="20" t="str">
        <f>IF(AND('MAPA DE RIESGO'!$Z$75="Muy Alta",'MAPA DE RIESGO'!$AB$75="Leve"),CONCATENATE("R10C",'MAPA DE RIESGO'!$P$75),"")</f>
        <v/>
      </c>
      <c r="N15" s="20" t="str">
        <f>IF(AND('MAPA DE RIESGO'!$Z$76="Muy Alta",'MAPA DE RIESGO'!$AB$76="Leve"),CONCATENATE("R10C",'MAPA DE RIESGO'!$P$76),"")</f>
        <v/>
      </c>
      <c r="O15" s="21" t="str">
        <f>IF(AND('MAPA DE RIESGO'!$Z$77="Muy Alta",'MAPA DE RIESGO'!$AB$77="Leve"),CONCATENATE("R10C",'MAPA DE RIESGO'!$P$77),"")</f>
        <v/>
      </c>
      <c r="P15" s="12" t="str">
        <f>IF(AND('MAPA DE RIESGO'!$Z$72="Muy Alta",'MAPA DE RIESGO'!$AB$72="Menor"),CONCATENATE("R10C",'MAPA DE RIESGO'!$P$72),"")</f>
        <v/>
      </c>
      <c r="Q15" s="13" t="str">
        <f>IF(AND('MAPA DE RIESGO'!$Z$73="Muy Alta",'MAPA DE RIESGO'!$AB$73="Menor"),CONCATENATE("R10C",'MAPA DE RIESGO'!$P$73),"")</f>
        <v/>
      </c>
      <c r="R15" s="13" t="str">
        <f>IF(AND('MAPA DE RIESGO'!$Z$74="Muy Alta",'MAPA DE RIESGO'!$AB$74="Menor"),CONCATENATE("R10C",'MAPA DE RIESGO'!$P$74),"")</f>
        <v/>
      </c>
      <c r="S15" s="13" t="str">
        <f>IF(AND('MAPA DE RIESGO'!$Z$75="Muy Alta",'MAPA DE RIESGO'!$AB$75="Menor"),CONCATENATE("R10C",'MAPA DE RIESGO'!$P$75),"")</f>
        <v/>
      </c>
      <c r="T15" s="13" t="str">
        <f>IF(AND('MAPA DE RIESGO'!$Z$76="Muy Alta",'MAPA DE RIESGO'!$AB$76="Menor"),CONCATENATE("R10C",'MAPA DE RIESGO'!$P$76),"")</f>
        <v/>
      </c>
      <c r="U15" s="14" t="str">
        <f>IF(AND('MAPA DE RIESGO'!$Z$77="Muy Alta",'MAPA DE RIESGO'!$AB$77="Menor"),CONCATENATE("R10C",'MAPA DE RIESGO'!$P$77),"")</f>
        <v/>
      </c>
      <c r="V15" s="19" t="str">
        <f>IF(AND('MAPA DE RIESGO'!$Z$72="Muy Alta",'MAPA DE RIESGO'!$AB$72="Moderado"),CONCATENATE("R10C",'MAPA DE RIESGO'!$P$72),"")</f>
        <v/>
      </c>
      <c r="W15" s="20" t="str">
        <f>IF(AND('MAPA DE RIESGO'!$Z$73="Muy Alta",'MAPA DE RIESGO'!$AB$73="Moderado"),CONCATENATE("R10C",'MAPA DE RIESGO'!$P$73),"")</f>
        <v/>
      </c>
      <c r="X15" s="20" t="str">
        <f>IF(AND('MAPA DE RIESGO'!$Z$74="Muy Alta",'MAPA DE RIESGO'!$AB$74="Moderado"),CONCATENATE("R10C",'MAPA DE RIESGO'!$P$74),"")</f>
        <v/>
      </c>
      <c r="Y15" s="20" t="str">
        <f>IF(AND('MAPA DE RIESGO'!$Z$75="Muy Alta",'MAPA DE RIESGO'!$AB$75="Moderado"),CONCATENATE("R10C",'MAPA DE RIESGO'!$P$75),"")</f>
        <v/>
      </c>
      <c r="Z15" s="20" t="str">
        <f>IF(AND('MAPA DE RIESGO'!$Z$76="Muy Alta",'MAPA DE RIESGO'!$AB$76="Moderado"),CONCATENATE("R10C",'MAPA DE RIESGO'!$P$76),"")</f>
        <v/>
      </c>
      <c r="AA15" s="21" t="str">
        <f>IF(AND('MAPA DE RIESGO'!$Z$77="Muy Alta",'MAPA DE RIESGO'!$AB$77="Moderado"),CONCATENATE("R10C",'MAPA DE RIESGO'!$P$77),"")</f>
        <v/>
      </c>
      <c r="AB15" s="12" t="str">
        <f>IF(AND('MAPA DE RIESGO'!$Z$72="Muy Alta",'MAPA DE RIESGO'!$AB$72="Mayor"),CONCATENATE("R10C",'MAPA DE RIESGO'!$P$72),"")</f>
        <v/>
      </c>
      <c r="AC15" s="13" t="str">
        <f>IF(AND('MAPA DE RIESGO'!$Z$73="Muy Alta",'MAPA DE RIESGO'!$AB$73="Mayor"),CONCATENATE("R10C",'MAPA DE RIESGO'!$P$73),"")</f>
        <v/>
      </c>
      <c r="AD15" s="13" t="str">
        <f>IF(AND('MAPA DE RIESGO'!$Z$74="Muy Alta",'MAPA DE RIESGO'!$AB$74="Mayor"),CONCATENATE("R10C",'MAPA DE RIESGO'!$P$74),"")</f>
        <v/>
      </c>
      <c r="AE15" s="13" t="str">
        <f>IF(AND('MAPA DE RIESGO'!$Z$75="Muy Alta",'MAPA DE RIESGO'!$AB$75="Mayor"),CONCATENATE("R10C",'MAPA DE RIESGO'!$P$75),"")</f>
        <v/>
      </c>
      <c r="AF15" s="13" t="str">
        <f>IF(AND('MAPA DE RIESGO'!$Z$76="Muy Alta",'MAPA DE RIESGO'!$AB$76="Mayor"),CONCATENATE("R10C",'MAPA DE RIESGO'!$P$76),"")</f>
        <v/>
      </c>
      <c r="AG15" s="14" t="str">
        <f>IF(AND('MAPA DE RIESGO'!$Z$77="Muy Alta",'MAPA DE RIESGO'!$AB$77="Mayor"),CONCATENATE("R10C",'MAPA DE RIESGO'!$P$77),"")</f>
        <v/>
      </c>
      <c r="AH15" s="22" t="str">
        <f>IF(AND('MAPA DE RIESGO'!$Z$72="Muy Alta",'MAPA DE RIESGO'!$AB$72="Catastrófico"),CONCATENATE("R10C",'MAPA DE RIESGO'!$P$72),"")</f>
        <v/>
      </c>
      <c r="AI15" s="23" t="str">
        <f>IF(AND('MAPA DE RIESGO'!$Z$73="Muy Alta",'MAPA DE RIESGO'!$AB$73="Catastrófico"),CONCATENATE("R10C",'MAPA DE RIESGO'!$P$73),"")</f>
        <v/>
      </c>
      <c r="AJ15" s="23" t="str">
        <f>IF(AND('MAPA DE RIESGO'!$Z$74="Muy Alta",'MAPA DE RIESGO'!$AB$74="Catastrófico"),CONCATENATE("R10C",'MAPA DE RIESGO'!$P$74),"")</f>
        <v/>
      </c>
      <c r="AK15" s="23" t="str">
        <f>IF(AND('MAPA DE RIESGO'!$Z$75="Muy Alta",'MAPA DE RIESGO'!$AB$75="Catastrófico"),CONCATENATE("R10C",'MAPA DE RIESGO'!$P$75),"")</f>
        <v/>
      </c>
      <c r="AL15" s="23" t="str">
        <f>IF(AND('MAPA DE RIESGO'!$Z$76="Muy Alta",'MAPA DE RIESGO'!$AB$76="Catastrófico"),CONCATENATE("R10C",'MAPA DE RIESGO'!$P$76),"")</f>
        <v/>
      </c>
      <c r="AM15" s="24" t="str">
        <f>IF(AND('MAPA DE RIESGO'!$Z$77="Muy Alta",'MAPA DE RIESGO'!$AB$77="Catastrófico"),CONCATENATE("R10C",'MAPA DE RIESGO'!$P$77),"")</f>
        <v/>
      </c>
      <c r="AN15" s="44"/>
      <c r="AO15" s="518"/>
      <c r="AP15" s="519"/>
      <c r="AQ15" s="519"/>
      <c r="AR15" s="519"/>
      <c r="AS15" s="519"/>
      <c r="AT15" s="520"/>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row>
    <row r="16" spans="1:91" ht="15" customHeight="1" x14ac:dyDescent="0.25">
      <c r="A16" s="44"/>
      <c r="B16" s="453"/>
      <c r="C16" s="453"/>
      <c r="D16" s="454"/>
      <c r="E16" s="491" t="s">
        <v>106</v>
      </c>
      <c r="F16" s="492"/>
      <c r="G16" s="492"/>
      <c r="H16" s="492"/>
      <c r="I16" s="492"/>
      <c r="J16" s="25" t="str">
        <f>IF(AND('MAPA DE RIESGO'!$Z$16="Alta",'MAPA DE RIESGO'!$AB$16="Leve"),CONCATENATE("R1C",'MAPA DE RIESGO'!$P$16),"")</f>
        <v/>
      </c>
      <c r="K16" s="26" t="str">
        <f>IF(AND('MAPA DE RIESGO'!$Z$18="Alta",'MAPA DE RIESGO'!$AB$18="Leve"),CONCATENATE("R1C",'MAPA DE RIESGO'!$P$18),"")</f>
        <v/>
      </c>
      <c r="L16" s="26" t="str">
        <f>IF(AND('MAPA DE RIESGO'!$Z$20="Alta",'MAPA DE RIESGO'!$AB$20="Leve"),CONCATENATE("R1C",'MAPA DE RIESGO'!$P$20),"")</f>
        <v/>
      </c>
      <c r="M16" s="26" t="str">
        <f>IF(AND('MAPA DE RIESGO'!$Z$21="Alta",'MAPA DE RIESGO'!$AB$21="Leve"),CONCATENATE("R1C",'MAPA DE RIESGO'!$P$21),"")</f>
        <v/>
      </c>
      <c r="N16" s="26" t="str">
        <f>IF(AND('MAPA DE RIESGO'!$Z$22="Alta",'MAPA DE RIESGO'!$AB$22="Leve"),CONCATENATE("R1C",'MAPA DE RIESGO'!$P$22),"")</f>
        <v/>
      </c>
      <c r="O16" s="27" t="str">
        <f>IF(AND('MAPA DE RIESGO'!$Z$23="Alta",'MAPA DE RIESGO'!$AB$23="Leve"),CONCATENATE("R1C",'MAPA DE RIESGO'!$P$23),"")</f>
        <v/>
      </c>
      <c r="P16" s="25" t="str">
        <f>IF(AND('MAPA DE RIESGO'!$Z$16="Alta",'MAPA DE RIESGO'!$AB$16="Menor"),CONCATENATE("R1C",'MAPA DE RIESGO'!$P$16),"")</f>
        <v/>
      </c>
      <c r="Q16" s="26" t="str">
        <f>IF(AND('MAPA DE RIESGO'!$Z$18="Alta",'MAPA DE RIESGO'!$AB$18="Menor"),CONCATENATE("R1C",'MAPA DE RIESGO'!$P$18),"")</f>
        <v/>
      </c>
      <c r="R16" s="26" t="str">
        <f>IF(AND('MAPA DE RIESGO'!$Z$20="Alta",'MAPA DE RIESGO'!$AB$20="Menor"),CONCATENATE("R1C",'MAPA DE RIESGO'!$P$20),"")</f>
        <v/>
      </c>
      <c r="S16" s="26" t="str">
        <f>IF(AND('MAPA DE RIESGO'!$Z$21="Alta",'MAPA DE RIESGO'!$AB$21="Menor"),CONCATENATE("R1C",'MAPA DE RIESGO'!$P$21),"")</f>
        <v/>
      </c>
      <c r="T16" s="26" t="str">
        <f>IF(AND('MAPA DE RIESGO'!$Z$22="Alta",'MAPA DE RIESGO'!$AB$22="Menor"),CONCATENATE("R1C",'MAPA DE RIESGO'!$P$22),"")</f>
        <v/>
      </c>
      <c r="U16" s="27" t="str">
        <f>IF(AND('MAPA DE RIESGO'!$Z$23="Alta",'MAPA DE RIESGO'!$AB$23="Menor"),CONCATENATE("R1C",'MAPA DE RIESGO'!$P$23),"")</f>
        <v/>
      </c>
      <c r="V16" s="6" t="str">
        <f>IF(AND('MAPA DE RIESGO'!$Z$16="Alta",'MAPA DE RIESGO'!$AB$16="Moderado"),CONCATENATE("R1C",'MAPA DE RIESGO'!$P$16),"")</f>
        <v/>
      </c>
      <c r="W16" s="7" t="str">
        <f>IF(AND('MAPA DE RIESGO'!$Z$18="Alta",'MAPA DE RIESGO'!$AB$18="Moderado"),CONCATENATE("R1C",'MAPA DE RIESGO'!$P$18),"")</f>
        <v/>
      </c>
      <c r="X16" s="7" t="str">
        <f>IF(AND('MAPA DE RIESGO'!$Z$20="Alta",'MAPA DE RIESGO'!$AB$20="Moderado"),CONCATENATE("R1C",'MAPA DE RIESGO'!$P$20),"")</f>
        <v/>
      </c>
      <c r="Y16" s="7" t="str">
        <f>IF(AND('MAPA DE RIESGO'!$Z$21="Alta",'MAPA DE RIESGO'!$AB$21="Moderado"),CONCATENATE("R1C",'MAPA DE RIESGO'!$P$21),"")</f>
        <v/>
      </c>
      <c r="Z16" s="7" t="str">
        <f>IF(AND('MAPA DE RIESGO'!$Z$22="Alta",'MAPA DE RIESGO'!$AB$22="Moderado"),CONCATENATE("R1C",'MAPA DE RIESGO'!$P$22),"")</f>
        <v/>
      </c>
      <c r="AA16" s="8" t="str">
        <f>IF(AND('MAPA DE RIESGO'!$Z$23="Alta",'MAPA DE RIESGO'!$AB$23="Moderado"),CONCATENATE("R1C",'MAPA DE RIESGO'!$P$23),"")</f>
        <v/>
      </c>
      <c r="AB16" s="6" t="str">
        <f>IF(AND('MAPA DE RIESGO'!$Z$16="Alta",'MAPA DE RIESGO'!$AB$16="Mayor"),CONCATENATE("R1C",'MAPA DE RIESGO'!$P$16),"")</f>
        <v/>
      </c>
      <c r="AC16" s="7" t="str">
        <f>IF(AND('MAPA DE RIESGO'!$Z$18="Alta",'MAPA DE RIESGO'!$AB$18="Mayor"),CONCATENATE("R1C",'MAPA DE RIESGO'!$P$18),"")</f>
        <v/>
      </c>
      <c r="AD16" s="7" t="str">
        <f>IF(AND('MAPA DE RIESGO'!$Z$20="Alta",'MAPA DE RIESGO'!$AB$20="Mayor"),CONCATENATE("R1C",'MAPA DE RIESGO'!$P$20),"")</f>
        <v/>
      </c>
      <c r="AE16" s="7" t="str">
        <f>IF(AND('MAPA DE RIESGO'!$Z$21="Alta",'MAPA DE RIESGO'!$AB$21="Mayor"),CONCATENATE("R1C",'MAPA DE RIESGO'!$P$21),"")</f>
        <v/>
      </c>
      <c r="AF16" s="7" t="str">
        <f>IF(AND('MAPA DE RIESGO'!$Z$22="Alta",'MAPA DE RIESGO'!$AB$22="Mayor"),CONCATENATE("R1C",'MAPA DE RIESGO'!$P$22),"")</f>
        <v/>
      </c>
      <c r="AG16" s="8" t="str">
        <f>IF(AND('MAPA DE RIESGO'!$Z$23="Alta",'MAPA DE RIESGO'!$AB$23="Mayor"),CONCATENATE("R1C",'MAPA DE RIESGO'!$P$23),"")</f>
        <v/>
      </c>
      <c r="AH16" s="9" t="str">
        <f>IF(AND('MAPA DE RIESGO'!$Z$16="Alta",'MAPA DE RIESGO'!$AB$16="Catastrófico"),CONCATENATE("R1C",'MAPA DE RIESGO'!$P$16),"")</f>
        <v/>
      </c>
      <c r="AI16" s="10" t="str">
        <f>IF(AND('MAPA DE RIESGO'!$Z$18="Alta",'MAPA DE RIESGO'!$AB$18="Catastrófico"),CONCATENATE("R1C",'MAPA DE RIESGO'!$P$18),"")</f>
        <v/>
      </c>
      <c r="AJ16" s="10" t="str">
        <f>IF(AND('MAPA DE RIESGO'!$Z$20="Alta",'MAPA DE RIESGO'!$AB$20="Catastrófico"),CONCATENATE("R1C",'MAPA DE RIESGO'!$P$20),"")</f>
        <v/>
      </c>
      <c r="AK16" s="10" t="str">
        <f>IF(AND('MAPA DE RIESGO'!$Z$21="Alta",'MAPA DE RIESGO'!$AB$21="Catastrófico"),CONCATENATE("R1C",'MAPA DE RIESGO'!$P$21),"")</f>
        <v/>
      </c>
      <c r="AL16" s="10" t="str">
        <f>IF(AND('MAPA DE RIESGO'!$Z$22="Alta",'MAPA DE RIESGO'!$AB$22="Catastrófico"),CONCATENATE("R1C",'MAPA DE RIESGO'!$P$22),"")</f>
        <v/>
      </c>
      <c r="AM16" s="11" t="str">
        <f>IF(AND('MAPA DE RIESGO'!$Z$23="Alta",'MAPA DE RIESGO'!$AB$23="Catastrófico"),CONCATENATE("R1C",'MAPA DE RIESGO'!$P$23),"")</f>
        <v/>
      </c>
      <c r="AN16" s="44"/>
      <c r="AO16" s="501" t="s">
        <v>72</v>
      </c>
      <c r="AP16" s="502"/>
      <c r="AQ16" s="502"/>
      <c r="AR16" s="502"/>
      <c r="AS16" s="502"/>
      <c r="AT16" s="503"/>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row>
    <row r="17" spans="1:76" ht="15" customHeight="1" x14ac:dyDescent="0.25">
      <c r="A17" s="44"/>
      <c r="B17" s="453"/>
      <c r="C17" s="453"/>
      <c r="D17" s="454"/>
      <c r="E17" s="510"/>
      <c r="F17" s="511"/>
      <c r="G17" s="511"/>
      <c r="H17" s="511"/>
      <c r="I17" s="511"/>
      <c r="J17" s="28" t="str">
        <f>IF(AND('MAPA DE RIESGO'!$Z$24="Alta",'MAPA DE RIESGO'!$AB$24="Leve"),CONCATENATE("R2C",'MAPA DE RIESGO'!$P$24),"")</f>
        <v/>
      </c>
      <c r="K17" s="29" t="str">
        <f>IF(AND('MAPA DE RIESGO'!$Z$25="Alta",'MAPA DE RIESGO'!$AB$25="Leve"),CONCATENATE("R2C",'MAPA DE RIESGO'!$P$25),"")</f>
        <v/>
      </c>
      <c r="L17" s="29" t="str">
        <f>IF(AND('MAPA DE RIESGO'!$Z$26="Alta",'MAPA DE RIESGO'!$AB$26="Leve"),CONCATENATE("R2C",'MAPA DE RIESGO'!$P$26),"")</f>
        <v/>
      </c>
      <c r="M17" s="29" t="str">
        <f>IF(AND('MAPA DE RIESGO'!$Z$27="Alta",'MAPA DE RIESGO'!$AB$27="Leve"),CONCATENATE("R2C",'MAPA DE RIESGO'!$P$27),"")</f>
        <v/>
      </c>
      <c r="N17" s="29" t="str">
        <f>IF(AND('MAPA DE RIESGO'!$Z$28="Alta",'MAPA DE RIESGO'!$AB$28="Leve"),CONCATENATE("R2C",'MAPA DE RIESGO'!$P$28),"")</f>
        <v/>
      </c>
      <c r="O17" s="30" t="str">
        <f>IF(AND('MAPA DE RIESGO'!$Z$29="Alta",'MAPA DE RIESGO'!$AB$29="Leve"),CONCATENATE("R2C",'MAPA DE RIESGO'!$P$29),"")</f>
        <v/>
      </c>
      <c r="P17" s="28" t="str">
        <f>IF(AND('MAPA DE RIESGO'!$Z$24="Alta",'MAPA DE RIESGO'!$AB$24="Menor"),CONCATENATE("R2C",'MAPA DE RIESGO'!$P$24),"")</f>
        <v/>
      </c>
      <c r="Q17" s="29" t="str">
        <f>IF(AND('MAPA DE RIESGO'!$Z$25="Alta",'MAPA DE RIESGO'!$AB$25="Menor"),CONCATENATE("R2C",'MAPA DE RIESGO'!$P$25),"")</f>
        <v/>
      </c>
      <c r="R17" s="29" t="str">
        <f>IF(AND('MAPA DE RIESGO'!$Z$26="Alta",'MAPA DE RIESGO'!$AB$26="Menor"),CONCATENATE("R2C",'MAPA DE RIESGO'!$P$26),"")</f>
        <v/>
      </c>
      <c r="S17" s="29" t="str">
        <f>IF(AND('MAPA DE RIESGO'!$Z$27="Alta",'MAPA DE RIESGO'!$AB$27="Menor"),CONCATENATE("R2C",'MAPA DE RIESGO'!$P$27),"")</f>
        <v/>
      </c>
      <c r="T17" s="29" t="str">
        <f>IF(AND('MAPA DE RIESGO'!$Z$28="Alta",'MAPA DE RIESGO'!$AB$28="Menor"),CONCATENATE("R2C",'MAPA DE RIESGO'!$P$28),"")</f>
        <v/>
      </c>
      <c r="U17" s="30" t="str">
        <f>IF(AND('MAPA DE RIESGO'!$Z$29="Alta",'MAPA DE RIESGO'!$AB$29="Menor"),CONCATENATE("R2C",'MAPA DE RIESGO'!$P$29),"")</f>
        <v/>
      </c>
      <c r="V17" s="12" t="str">
        <f>IF(AND('MAPA DE RIESGO'!$Z$24="Alta",'MAPA DE RIESGO'!$AB$24="Moderado"),CONCATENATE("R2C",'MAPA DE RIESGO'!$P$24),"")</f>
        <v/>
      </c>
      <c r="W17" s="13" t="str">
        <f>IF(AND('MAPA DE RIESGO'!$Z$25="Alta",'MAPA DE RIESGO'!$AB$25="Moderado"),CONCATENATE("R2C",'MAPA DE RIESGO'!$P$25),"")</f>
        <v/>
      </c>
      <c r="X17" s="13" t="str">
        <f>IF(AND('MAPA DE RIESGO'!$Z$26="Alta",'MAPA DE RIESGO'!$AB$26="Moderado"),CONCATENATE("R2C",'MAPA DE RIESGO'!$P$26),"")</f>
        <v/>
      </c>
      <c r="Y17" s="13" t="str">
        <f>IF(AND('MAPA DE RIESGO'!$Z$27="Alta",'MAPA DE RIESGO'!$AB$27="Moderado"),CONCATENATE("R2C",'MAPA DE RIESGO'!$P$27),"")</f>
        <v/>
      </c>
      <c r="Z17" s="13" t="str">
        <f>IF(AND('MAPA DE RIESGO'!$Z$28="Alta",'MAPA DE RIESGO'!$AB$28="Moderado"),CONCATENATE("R2C",'MAPA DE RIESGO'!$P$28),"")</f>
        <v/>
      </c>
      <c r="AA17" s="14" t="str">
        <f>IF(AND('MAPA DE RIESGO'!$Z$29="Alta",'MAPA DE RIESGO'!$AB$29="Moderado"),CONCATENATE("R2C",'MAPA DE RIESGO'!$P$29),"")</f>
        <v/>
      </c>
      <c r="AB17" s="12" t="str">
        <f>IF(AND('MAPA DE RIESGO'!$Z$24="Alta",'MAPA DE RIESGO'!$AB$24="Mayor"),CONCATENATE("R2C",'MAPA DE RIESGO'!$P$24),"")</f>
        <v/>
      </c>
      <c r="AC17" s="13" t="str">
        <f>IF(AND('MAPA DE RIESGO'!$Z$25="Alta",'MAPA DE RIESGO'!$AB$25="Mayor"),CONCATENATE("R2C",'MAPA DE RIESGO'!$P$25),"")</f>
        <v/>
      </c>
      <c r="AD17" s="13" t="str">
        <f>IF(AND('MAPA DE RIESGO'!$Z$26="Alta",'MAPA DE RIESGO'!$AB$26="Mayor"),CONCATENATE("R2C",'MAPA DE RIESGO'!$P$26),"")</f>
        <v/>
      </c>
      <c r="AE17" s="13" t="str">
        <f>IF(AND('MAPA DE RIESGO'!$Z$27="Alta",'MAPA DE RIESGO'!$AB$27="Mayor"),CONCATENATE("R2C",'MAPA DE RIESGO'!$P$27),"")</f>
        <v/>
      </c>
      <c r="AF17" s="13" t="str">
        <f>IF(AND('MAPA DE RIESGO'!$Z$28="Alta",'MAPA DE RIESGO'!$AB$28="Mayor"),CONCATENATE("R2C",'MAPA DE RIESGO'!$P$28),"")</f>
        <v/>
      </c>
      <c r="AG17" s="14" t="str">
        <f>IF(AND('MAPA DE RIESGO'!$Z$29="Alta",'MAPA DE RIESGO'!$AB$29="Mayor"),CONCATENATE("R2C",'MAPA DE RIESGO'!$P$29),"")</f>
        <v/>
      </c>
      <c r="AH17" s="15" t="str">
        <f>IF(AND('MAPA DE RIESGO'!$Z$24="Alta",'MAPA DE RIESGO'!$AB$24="Catastrófico"),CONCATENATE("R2C",'MAPA DE RIESGO'!$P$24),"")</f>
        <v/>
      </c>
      <c r="AI17" s="16" t="str">
        <f>IF(AND('MAPA DE RIESGO'!$Z$25="Alta",'MAPA DE RIESGO'!$AB$25="Catastrófico"),CONCATENATE("R2C",'MAPA DE RIESGO'!$P$25),"")</f>
        <v/>
      </c>
      <c r="AJ17" s="16" t="str">
        <f>IF(AND('MAPA DE RIESGO'!$Z$26="Alta",'MAPA DE RIESGO'!$AB$26="Catastrófico"),CONCATENATE("R2C",'MAPA DE RIESGO'!$P$26),"")</f>
        <v/>
      </c>
      <c r="AK17" s="16" t="str">
        <f>IF(AND('MAPA DE RIESGO'!$Z$27="Alta",'MAPA DE RIESGO'!$AB$27="Catastrófico"),CONCATENATE("R2C",'MAPA DE RIESGO'!$P$27),"")</f>
        <v/>
      </c>
      <c r="AL17" s="16" t="str">
        <f>IF(AND('MAPA DE RIESGO'!$Z$28="Alta",'MAPA DE RIESGO'!$AB$28="Catastrófico"),CONCATENATE("R2C",'MAPA DE RIESGO'!$P$28),"")</f>
        <v/>
      </c>
      <c r="AM17" s="17" t="str">
        <f>IF(AND('MAPA DE RIESGO'!$Z$29="Alta",'MAPA DE RIESGO'!$AB$29="Catastrófico"),CONCATENATE("R2C",'MAPA DE RIESGO'!$P$29),"")</f>
        <v/>
      </c>
      <c r="AN17" s="44"/>
      <c r="AO17" s="504"/>
      <c r="AP17" s="505"/>
      <c r="AQ17" s="505"/>
      <c r="AR17" s="505"/>
      <c r="AS17" s="505"/>
      <c r="AT17" s="506"/>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row>
    <row r="18" spans="1:76" ht="15" customHeight="1" x14ac:dyDescent="0.25">
      <c r="A18" s="44"/>
      <c r="B18" s="453"/>
      <c r="C18" s="453"/>
      <c r="D18" s="454"/>
      <c r="E18" s="494"/>
      <c r="F18" s="495"/>
      <c r="G18" s="495"/>
      <c r="H18" s="495"/>
      <c r="I18" s="511"/>
      <c r="J18" s="28" t="str">
        <f>IF(AND('MAPA DE RIESGO'!$Z$30="Alta",'MAPA DE RIESGO'!$AB$30="Leve"),CONCATENATE("R3C",'MAPA DE RIESGO'!$P$30),"")</f>
        <v/>
      </c>
      <c r="K18" s="29" t="str">
        <f>IF(AND('MAPA DE RIESGO'!$Z$31="Alta",'MAPA DE RIESGO'!$AB$31="Leve"),CONCATENATE("R3C",'MAPA DE RIESGO'!$P$31),"")</f>
        <v/>
      </c>
      <c r="L18" s="29" t="str">
        <f>IF(AND('MAPA DE RIESGO'!$Z$32="Alta",'MAPA DE RIESGO'!$AB$32="Leve"),CONCATENATE("R3C",'MAPA DE RIESGO'!$P$32),"")</f>
        <v/>
      </c>
      <c r="M18" s="29" t="str">
        <f>IF(AND('MAPA DE RIESGO'!$Z$33="Alta",'MAPA DE RIESGO'!$AB$33="Leve"),CONCATENATE("R3C",'MAPA DE RIESGO'!$P$33),"")</f>
        <v/>
      </c>
      <c r="N18" s="29" t="str">
        <f>IF(AND('MAPA DE RIESGO'!$Z$34="Alta",'MAPA DE RIESGO'!$AB$34="Leve"),CONCATENATE("R3C",'MAPA DE RIESGO'!$P$34),"")</f>
        <v/>
      </c>
      <c r="O18" s="30" t="str">
        <f>IF(AND('MAPA DE RIESGO'!$Z$35="Alta",'MAPA DE RIESGO'!$AB$35="Leve"),CONCATENATE("R3C",'MAPA DE RIESGO'!$P$35),"")</f>
        <v/>
      </c>
      <c r="P18" s="28" t="str">
        <f>IF(AND('MAPA DE RIESGO'!$Z$30="Alta",'MAPA DE RIESGO'!$AB$30="Menor"),CONCATENATE("R3C",'MAPA DE RIESGO'!$P$30),"")</f>
        <v/>
      </c>
      <c r="Q18" s="29" t="str">
        <f>IF(AND('MAPA DE RIESGO'!$Z$31="Alta",'MAPA DE RIESGO'!$AB$31="Menor"),CONCATENATE("R3C",'MAPA DE RIESGO'!$P$31),"")</f>
        <v/>
      </c>
      <c r="R18" s="29" t="str">
        <f>IF(AND('MAPA DE RIESGO'!$Z$32="Alta",'MAPA DE RIESGO'!$AB$32="Menor"),CONCATENATE("R3C",'MAPA DE RIESGO'!$P$32),"")</f>
        <v/>
      </c>
      <c r="S18" s="29" t="str">
        <f>IF(AND('MAPA DE RIESGO'!$Z$33="Alta",'MAPA DE RIESGO'!$AB$33="Menor"),CONCATENATE("R3C",'MAPA DE RIESGO'!$P$33),"")</f>
        <v/>
      </c>
      <c r="T18" s="29" t="str">
        <f>IF(AND('MAPA DE RIESGO'!$Z$34="Alta",'MAPA DE RIESGO'!$AB$34="Menor"),CONCATENATE("R3C",'MAPA DE RIESGO'!$P$34),"")</f>
        <v/>
      </c>
      <c r="U18" s="30" t="str">
        <f>IF(AND('MAPA DE RIESGO'!$Z$35="Alta",'MAPA DE RIESGO'!$AB$35="Menor"),CONCATENATE("R3C",'MAPA DE RIESGO'!$P$35),"")</f>
        <v/>
      </c>
      <c r="V18" s="12" t="str">
        <f>IF(AND('MAPA DE RIESGO'!$Z$30="Alta",'MAPA DE RIESGO'!$AB$30="Moderado"),CONCATENATE("R3C",'MAPA DE RIESGO'!$P$30),"")</f>
        <v/>
      </c>
      <c r="W18" s="13" t="str">
        <f>IF(AND('MAPA DE RIESGO'!$Z$31="Alta",'MAPA DE RIESGO'!$AB$31="Moderado"),CONCATENATE("R3C",'MAPA DE RIESGO'!$P$31),"")</f>
        <v/>
      </c>
      <c r="X18" s="13" t="str">
        <f>IF(AND('MAPA DE RIESGO'!$Z$32="Alta",'MAPA DE RIESGO'!$AB$32="Moderado"),CONCATENATE("R3C",'MAPA DE RIESGO'!$P$32),"")</f>
        <v/>
      </c>
      <c r="Y18" s="13" t="str">
        <f>IF(AND('MAPA DE RIESGO'!$Z$33="Alta",'MAPA DE RIESGO'!$AB$33="Moderado"),CONCATENATE("R3C",'MAPA DE RIESGO'!$P$33),"")</f>
        <v/>
      </c>
      <c r="Z18" s="13" t="str">
        <f>IF(AND('MAPA DE RIESGO'!$Z$34="Alta",'MAPA DE RIESGO'!$AB$34="Moderado"),CONCATENATE("R3C",'MAPA DE RIESGO'!$P$34),"")</f>
        <v/>
      </c>
      <c r="AA18" s="14" t="str">
        <f>IF(AND('MAPA DE RIESGO'!$Z$35="Alta",'MAPA DE RIESGO'!$AB$35="Moderado"),CONCATENATE("R3C",'MAPA DE RIESGO'!$P$35),"")</f>
        <v/>
      </c>
      <c r="AB18" s="12" t="str">
        <f>IF(AND('MAPA DE RIESGO'!$Z$30="Alta",'MAPA DE RIESGO'!$AB$30="Mayor"),CONCATENATE("R3C",'MAPA DE RIESGO'!$P$30),"")</f>
        <v/>
      </c>
      <c r="AC18" s="13" t="str">
        <f>IF(AND('MAPA DE RIESGO'!$Z$31="Alta",'MAPA DE RIESGO'!$AB$31="Mayor"),CONCATENATE("R3C",'MAPA DE RIESGO'!$P$31),"")</f>
        <v/>
      </c>
      <c r="AD18" s="13" t="str">
        <f>IF(AND('MAPA DE RIESGO'!$Z$32="Alta",'MAPA DE RIESGO'!$AB$32="Mayor"),CONCATENATE("R3C",'MAPA DE RIESGO'!$P$32),"")</f>
        <v/>
      </c>
      <c r="AE18" s="13" t="str">
        <f>IF(AND('MAPA DE RIESGO'!$Z$33="Alta",'MAPA DE RIESGO'!$AB$33="Mayor"),CONCATENATE("R3C",'MAPA DE RIESGO'!$P$33),"")</f>
        <v/>
      </c>
      <c r="AF18" s="13" t="str">
        <f>IF(AND('MAPA DE RIESGO'!$Z$34="Alta",'MAPA DE RIESGO'!$AB$34="Mayor"),CONCATENATE("R3C",'MAPA DE RIESGO'!$P$34),"")</f>
        <v/>
      </c>
      <c r="AG18" s="14" t="str">
        <f>IF(AND('MAPA DE RIESGO'!$Z$35="Alta",'MAPA DE RIESGO'!$AB$35="Mayor"),CONCATENATE("R3C",'MAPA DE RIESGO'!$P$35),"")</f>
        <v/>
      </c>
      <c r="AH18" s="15" t="str">
        <f>IF(AND('MAPA DE RIESGO'!$Z$30="Alta",'MAPA DE RIESGO'!$AB$30="Catastrófico"),CONCATENATE("R3C",'MAPA DE RIESGO'!$P$30),"")</f>
        <v/>
      </c>
      <c r="AI18" s="16" t="str">
        <f>IF(AND('MAPA DE RIESGO'!$Z$31="Alta",'MAPA DE RIESGO'!$AB$31="Catastrófico"),CONCATENATE("R3C",'MAPA DE RIESGO'!$P$31),"")</f>
        <v/>
      </c>
      <c r="AJ18" s="16" t="str">
        <f>IF(AND('MAPA DE RIESGO'!$Z$32="Alta",'MAPA DE RIESGO'!$AB$32="Catastrófico"),CONCATENATE("R3C",'MAPA DE RIESGO'!$P$32),"")</f>
        <v/>
      </c>
      <c r="AK18" s="16" t="str">
        <f>IF(AND('MAPA DE RIESGO'!$Z$33="Alta",'MAPA DE RIESGO'!$AB$33="Catastrófico"),CONCATENATE("R3C",'MAPA DE RIESGO'!$P$33),"")</f>
        <v/>
      </c>
      <c r="AL18" s="16" t="str">
        <f>IF(AND('MAPA DE RIESGO'!$Z$34="Alta",'MAPA DE RIESGO'!$AB$34="Catastrófico"),CONCATENATE("R3C",'MAPA DE RIESGO'!$P$34),"")</f>
        <v/>
      </c>
      <c r="AM18" s="17" t="str">
        <f>IF(AND('MAPA DE RIESGO'!$Z$35="Alta",'MAPA DE RIESGO'!$AB$35="Catastrófico"),CONCATENATE("R3C",'MAPA DE RIESGO'!$P$35),"")</f>
        <v/>
      </c>
      <c r="AN18" s="44"/>
      <c r="AO18" s="504"/>
      <c r="AP18" s="505"/>
      <c r="AQ18" s="505"/>
      <c r="AR18" s="505"/>
      <c r="AS18" s="505"/>
      <c r="AT18" s="506"/>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row>
    <row r="19" spans="1:76" ht="15" customHeight="1" x14ac:dyDescent="0.25">
      <c r="A19" s="44"/>
      <c r="B19" s="453"/>
      <c r="C19" s="453"/>
      <c r="D19" s="454"/>
      <c r="E19" s="494"/>
      <c r="F19" s="495"/>
      <c r="G19" s="495"/>
      <c r="H19" s="495"/>
      <c r="I19" s="511"/>
      <c r="J19" s="28" t="str">
        <f>IF(AND('MAPA DE RIESGO'!$Z$36="Alta",'MAPA DE RIESGO'!$AB$36="Leve"),CONCATENATE("R4C",'MAPA DE RIESGO'!$P$36),"")</f>
        <v/>
      </c>
      <c r="K19" s="29" t="str">
        <f>IF(AND('MAPA DE RIESGO'!$Z$37="Alta",'MAPA DE RIESGO'!$AB$37="Leve"),CONCATENATE("R4C",'MAPA DE RIESGO'!$P$37),"")</f>
        <v/>
      </c>
      <c r="L19" s="29" t="str">
        <f>IF(AND('MAPA DE RIESGO'!$Z$38="Alta",'MAPA DE RIESGO'!$AB$38="Leve"),CONCATENATE("R4C",'MAPA DE RIESGO'!$P$38),"")</f>
        <v/>
      </c>
      <c r="M19" s="29" t="str">
        <f>IF(AND('MAPA DE RIESGO'!$Z$39="Alta",'MAPA DE RIESGO'!$AB$39="Leve"),CONCATENATE("R4C",'MAPA DE RIESGO'!$P$39),"")</f>
        <v/>
      </c>
      <c r="N19" s="29" t="str">
        <f>IF(AND('MAPA DE RIESGO'!$Z$40="Alta",'MAPA DE RIESGO'!$AB$40="Leve"),CONCATENATE("R4C",'MAPA DE RIESGO'!$P$40),"")</f>
        <v/>
      </c>
      <c r="O19" s="30" t="str">
        <f>IF(AND('MAPA DE RIESGO'!$Z$41="Alta",'MAPA DE RIESGO'!$AB$41="Leve"),CONCATENATE("R4C",'MAPA DE RIESGO'!$P$41),"")</f>
        <v/>
      </c>
      <c r="P19" s="28" t="str">
        <f>IF(AND('MAPA DE RIESGO'!$Z$36="Alta",'MAPA DE RIESGO'!$AB$36="Menor"),CONCATENATE("R4C",'MAPA DE RIESGO'!$P$36),"")</f>
        <v/>
      </c>
      <c r="Q19" s="29" t="str">
        <f>IF(AND('MAPA DE RIESGO'!$Z$37="Alta",'MAPA DE RIESGO'!$AB$37="Menor"),CONCATENATE("R4C",'MAPA DE RIESGO'!$P$37),"")</f>
        <v/>
      </c>
      <c r="R19" s="29" t="str">
        <f>IF(AND('MAPA DE RIESGO'!$Z$38="Alta",'MAPA DE RIESGO'!$AB$38="Menor"),CONCATENATE("R4C",'MAPA DE RIESGO'!$P$38),"")</f>
        <v/>
      </c>
      <c r="S19" s="29" t="str">
        <f>IF(AND('MAPA DE RIESGO'!$Z$39="Alta",'MAPA DE RIESGO'!$AB$39="Menor"),CONCATENATE("R4C",'MAPA DE RIESGO'!$P$39),"")</f>
        <v/>
      </c>
      <c r="T19" s="29" t="str">
        <f>IF(AND('MAPA DE RIESGO'!$Z$40="Alta",'MAPA DE RIESGO'!$AB$40="Menor"),CONCATENATE("R4C",'MAPA DE RIESGO'!$P$40),"")</f>
        <v/>
      </c>
      <c r="U19" s="30" t="str">
        <f>IF(AND('MAPA DE RIESGO'!$Z$41="Alta",'MAPA DE RIESGO'!$AB$41="Menor"),CONCATENATE("R4C",'MAPA DE RIESGO'!$P$41),"")</f>
        <v/>
      </c>
      <c r="V19" s="12" t="str">
        <f>IF(AND('MAPA DE RIESGO'!$Z$36="Alta",'MAPA DE RIESGO'!$AB$36="Moderado"),CONCATENATE("R4C",'MAPA DE RIESGO'!$P$36),"")</f>
        <v/>
      </c>
      <c r="W19" s="13" t="str">
        <f>IF(AND('MAPA DE RIESGO'!$Z$37="Alta",'MAPA DE RIESGO'!$AB$37="Moderado"),CONCATENATE("R4C",'MAPA DE RIESGO'!$P$37),"")</f>
        <v/>
      </c>
      <c r="X19" s="18" t="str">
        <f>IF(AND('MAPA DE RIESGO'!$Z$38="Alta",'MAPA DE RIESGO'!$AB$38="Moderado"),CONCATENATE("R4C",'MAPA DE RIESGO'!$P$38),"")</f>
        <v/>
      </c>
      <c r="Y19" s="18" t="str">
        <f>IF(AND('MAPA DE RIESGO'!$Z$39="Alta",'MAPA DE RIESGO'!$AB$39="Moderado"),CONCATENATE("R4C",'MAPA DE RIESGO'!$P$39),"")</f>
        <v/>
      </c>
      <c r="Z19" s="18" t="str">
        <f>IF(AND('MAPA DE RIESGO'!$Z$40="Alta",'MAPA DE RIESGO'!$AB$40="Moderado"),CONCATENATE("R4C",'MAPA DE RIESGO'!$P$40),"")</f>
        <v/>
      </c>
      <c r="AA19" s="14" t="str">
        <f>IF(AND('MAPA DE RIESGO'!$Z$41="Alta",'MAPA DE RIESGO'!$AB$41="Moderado"),CONCATENATE("R4C",'MAPA DE RIESGO'!$P$41),"")</f>
        <v/>
      </c>
      <c r="AB19" s="12" t="str">
        <f>IF(AND('MAPA DE RIESGO'!$Z$36="Alta",'MAPA DE RIESGO'!$AB$36="Mayor"),CONCATENATE("R4C",'MAPA DE RIESGO'!$P$36),"")</f>
        <v/>
      </c>
      <c r="AC19" s="13" t="str">
        <f>IF(AND('MAPA DE RIESGO'!$Z$37="Alta",'MAPA DE RIESGO'!$AB$37="Mayor"),CONCATENATE("R4C",'MAPA DE RIESGO'!$P$37),"")</f>
        <v/>
      </c>
      <c r="AD19" s="18" t="str">
        <f>IF(AND('MAPA DE RIESGO'!$Z$38="Alta",'MAPA DE RIESGO'!$AB$38="Mayor"),CONCATENATE("R4C",'MAPA DE RIESGO'!$P$38),"")</f>
        <v/>
      </c>
      <c r="AE19" s="18" t="str">
        <f>IF(AND('MAPA DE RIESGO'!$Z$39="Alta",'MAPA DE RIESGO'!$AB$39="Mayor"),CONCATENATE("R4C",'MAPA DE RIESGO'!$P$39),"")</f>
        <v/>
      </c>
      <c r="AF19" s="18" t="str">
        <f>IF(AND('MAPA DE RIESGO'!$Z$40="Alta",'MAPA DE RIESGO'!$AB$40="Mayor"),CONCATENATE("R4C",'MAPA DE RIESGO'!$P$40),"")</f>
        <v/>
      </c>
      <c r="AG19" s="14" t="str">
        <f>IF(AND('MAPA DE RIESGO'!$Z$41="Alta",'MAPA DE RIESGO'!$AB$41="Mayor"),CONCATENATE("R4C",'MAPA DE RIESGO'!$P$41),"")</f>
        <v/>
      </c>
      <c r="AH19" s="15" t="str">
        <f>IF(AND('MAPA DE RIESGO'!$Z$36="Alta",'MAPA DE RIESGO'!$AB$36="Catastrófico"),CONCATENATE("R4C",'MAPA DE RIESGO'!$P$36),"")</f>
        <v/>
      </c>
      <c r="AI19" s="16" t="str">
        <f>IF(AND('MAPA DE RIESGO'!$Z$37="Alta",'MAPA DE RIESGO'!$AB$37="Catastrófico"),CONCATENATE("R4C",'MAPA DE RIESGO'!$P$37),"")</f>
        <v/>
      </c>
      <c r="AJ19" s="16" t="str">
        <f>IF(AND('MAPA DE RIESGO'!$Z$38="Alta",'MAPA DE RIESGO'!$AB$38="Catastrófico"),CONCATENATE("R4C",'MAPA DE RIESGO'!$P$38),"")</f>
        <v/>
      </c>
      <c r="AK19" s="16" t="str">
        <f>IF(AND('MAPA DE RIESGO'!$Z$39="Alta",'MAPA DE RIESGO'!$AB$39="Catastrófico"),CONCATENATE("R4C",'MAPA DE RIESGO'!$P$39),"")</f>
        <v/>
      </c>
      <c r="AL19" s="16" t="str">
        <f>IF(AND('MAPA DE RIESGO'!$Z$40="Alta",'MAPA DE RIESGO'!$AB$40="Catastrófico"),CONCATENATE("R4C",'MAPA DE RIESGO'!$P$40),"")</f>
        <v/>
      </c>
      <c r="AM19" s="17" t="str">
        <f>IF(AND('MAPA DE RIESGO'!$Z$41="Alta",'MAPA DE RIESGO'!$AB$41="Catastrófico"),CONCATENATE("R4C",'MAPA DE RIESGO'!$P$41),"")</f>
        <v/>
      </c>
      <c r="AN19" s="44"/>
      <c r="AO19" s="504"/>
      <c r="AP19" s="505"/>
      <c r="AQ19" s="505"/>
      <c r="AR19" s="505"/>
      <c r="AS19" s="505"/>
      <c r="AT19" s="506"/>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row>
    <row r="20" spans="1:76" ht="15" customHeight="1" x14ac:dyDescent="0.25">
      <c r="A20" s="44"/>
      <c r="B20" s="453"/>
      <c r="C20" s="453"/>
      <c r="D20" s="454"/>
      <c r="E20" s="494"/>
      <c r="F20" s="495"/>
      <c r="G20" s="495"/>
      <c r="H20" s="495"/>
      <c r="I20" s="511"/>
      <c r="J20" s="28" t="str">
        <f>IF(AND('MAPA DE RIESGO'!$Z$42="Alta",'MAPA DE RIESGO'!$AB$42="Leve"),CONCATENATE("R5C",'MAPA DE RIESGO'!$P$42),"")</f>
        <v/>
      </c>
      <c r="K20" s="29" t="str">
        <f>IF(AND('MAPA DE RIESGO'!$Z$43="Alta",'MAPA DE RIESGO'!$AB$43="Leve"),CONCATENATE("R5C",'MAPA DE RIESGO'!$P$43),"")</f>
        <v/>
      </c>
      <c r="L20" s="29" t="str">
        <f>IF(AND('MAPA DE RIESGO'!$Z$44="Alta",'MAPA DE RIESGO'!$AB$44="Leve"),CONCATENATE("R5C",'MAPA DE RIESGO'!$P$44),"")</f>
        <v/>
      </c>
      <c r="M20" s="29" t="str">
        <f>IF(AND('MAPA DE RIESGO'!$Z$45="Alta",'MAPA DE RIESGO'!$AB$45="Leve"),CONCATENATE("R5C",'MAPA DE RIESGO'!$P$45),"")</f>
        <v/>
      </c>
      <c r="N20" s="29" t="str">
        <f>IF(AND('MAPA DE RIESGO'!$Z$46="Alta",'MAPA DE RIESGO'!$AB$46="Leve"),CONCATENATE("R5C",'MAPA DE RIESGO'!$P$46),"")</f>
        <v/>
      </c>
      <c r="O20" s="30" t="str">
        <f>IF(AND('MAPA DE RIESGO'!$Z$47="Alta",'MAPA DE RIESGO'!$AB$47="Leve"),CONCATENATE("R5C",'MAPA DE RIESGO'!$P$47),"")</f>
        <v/>
      </c>
      <c r="P20" s="28" t="str">
        <f>IF(AND('MAPA DE RIESGO'!$Z$42="Alta",'MAPA DE RIESGO'!$AB$42="Menor"),CONCATENATE("R5C",'MAPA DE RIESGO'!$P$42),"")</f>
        <v/>
      </c>
      <c r="Q20" s="29" t="str">
        <f>IF(AND('MAPA DE RIESGO'!$Z$43="Alta",'MAPA DE RIESGO'!$AB$43="Menor"),CONCATENATE("R5C",'MAPA DE RIESGO'!$P$43),"")</f>
        <v/>
      </c>
      <c r="R20" s="29" t="str">
        <f>IF(AND('MAPA DE RIESGO'!$Z$44="Alta",'MAPA DE RIESGO'!$AB$44="Menor"),CONCATENATE("R5C",'MAPA DE RIESGO'!$P$44),"")</f>
        <v/>
      </c>
      <c r="S20" s="29" t="str">
        <f>IF(AND('MAPA DE RIESGO'!$Z$45="Alta",'MAPA DE RIESGO'!$AB$45="Menor"),CONCATENATE("R5C",'MAPA DE RIESGO'!$P$45),"")</f>
        <v/>
      </c>
      <c r="T20" s="29" t="str">
        <f>IF(AND('MAPA DE RIESGO'!$Z$46="Alta",'MAPA DE RIESGO'!$AB$46="Menor"),CONCATENATE("R5C",'MAPA DE RIESGO'!$P$46),"")</f>
        <v/>
      </c>
      <c r="U20" s="30" t="str">
        <f>IF(AND('MAPA DE RIESGO'!$Z$47="Alta",'MAPA DE RIESGO'!$AB$47="Menor"),CONCATENATE("R5C",'MAPA DE RIESGO'!$P$47),"")</f>
        <v/>
      </c>
      <c r="V20" s="12" t="str">
        <f>IF(AND('MAPA DE RIESGO'!$Z$42="Alta",'MAPA DE RIESGO'!$AB$42="Moderado"),CONCATENATE("R5C",'MAPA DE RIESGO'!$P$42),"")</f>
        <v/>
      </c>
      <c r="W20" s="13" t="str">
        <f>IF(AND('MAPA DE RIESGO'!$Z$43="Alta",'MAPA DE RIESGO'!$AB$43="Moderado"),CONCATENATE("R5C",'MAPA DE RIESGO'!$P$43),"")</f>
        <v/>
      </c>
      <c r="X20" s="18" t="str">
        <f>IF(AND('MAPA DE RIESGO'!$Z$44="Alta",'MAPA DE RIESGO'!$AB$44="Moderado"),CONCATENATE("R5C",'MAPA DE RIESGO'!$P$44),"")</f>
        <v/>
      </c>
      <c r="Y20" s="18" t="str">
        <f>IF(AND('MAPA DE RIESGO'!$Z$45="Alta",'MAPA DE RIESGO'!$AB$45="Moderado"),CONCATENATE("R5C",'MAPA DE RIESGO'!$P$45),"")</f>
        <v/>
      </c>
      <c r="Z20" s="18" t="str">
        <f>IF(AND('MAPA DE RIESGO'!$Z$46="Alta",'MAPA DE RIESGO'!$AB$46="Moderado"),CONCATENATE("R5C",'MAPA DE RIESGO'!$P$46),"")</f>
        <v/>
      </c>
      <c r="AA20" s="14" t="str">
        <f>IF(AND('MAPA DE RIESGO'!$Z$47="Alta",'MAPA DE RIESGO'!$AB$47="Moderado"),CONCATENATE("R5C",'MAPA DE RIESGO'!$P$47),"")</f>
        <v/>
      </c>
      <c r="AB20" s="12" t="str">
        <f>IF(AND('MAPA DE RIESGO'!$Z$42="Alta",'MAPA DE RIESGO'!$AB$42="Mayor"),CONCATENATE("R5C",'MAPA DE RIESGO'!$P$42),"")</f>
        <v/>
      </c>
      <c r="AC20" s="13" t="str">
        <f>IF(AND('MAPA DE RIESGO'!$Z$43="Alta",'MAPA DE RIESGO'!$AB$43="Mayor"),CONCATENATE("R5C",'MAPA DE RIESGO'!$P$43),"")</f>
        <v/>
      </c>
      <c r="AD20" s="18" t="str">
        <f>IF(AND('MAPA DE RIESGO'!$Z$44="Alta",'MAPA DE RIESGO'!$AB$44="Mayor"),CONCATENATE("R5C",'MAPA DE RIESGO'!$P$44),"")</f>
        <v/>
      </c>
      <c r="AE20" s="18" t="str">
        <f>IF(AND('MAPA DE RIESGO'!$Z$45="Alta",'MAPA DE RIESGO'!$AB$45="Mayor"),CONCATENATE("R5C",'MAPA DE RIESGO'!$P$45),"")</f>
        <v/>
      </c>
      <c r="AF20" s="18" t="str">
        <f>IF(AND('MAPA DE RIESGO'!$Z$46="Alta",'MAPA DE RIESGO'!$AB$46="Mayor"),CONCATENATE("R5C",'MAPA DE RIESGO'!$P$46),"")</f>
        <v/>
      </c>
      <c r="AG20" s="14" t="str">
        <f>IF(AND('MAPA DE RIESGO'!$Z$47="Alta",'MAPA DE RIESGO'!$AB$47="Mayor"),CONCATENATE("R5C",'MAPA DE RIESGO'!$P$47),"")</f>
        <v/>
      </c>
      <c r="AH20" s="15" t="str">
        <f>IF(AND('MAPA DE RIESGO'!$Z$42="Alta",'MAPA DE RIESGO'!$AB$42="Catastrófico"),CONCATENATE("R5C",'MAPA DE RIESGO'!$P$42),"")</f>
        <v/>
      </c>
      <c r="AI20" s="16" t="str">
        <f>IF(AND('MAPA DE RIESGO'!$Z$43="Alta",'MAPA DE RIESGO'!$AB$43="Catastrófico"),CONCATENATE("R5C",'MAPA DE RIESGO'!$P$43),"")</f>
        <v/>
      </c>
      <c r="AJ20" s="16" t="str">
        <f>IF(AND('MAPA DE RIESGO'!$Z$44="Alta",'MAPA DE RIESGO'!$AB$44="Catastrófico"),CONCATENATE("R5C",'MAPA DE RIESGO'!$P$44),"")</f>
        <v/>
      </c>
      <c r="AK20" s="16" t="str">
        <f>IF(AND('MAPA DE RIESGO'!$Z$45="Alta",'MAPA DE RIESGO'!$AB$45="Catastrófico"),CONCATENATE("R5C",'MAPA DE RIESGO'!$P$45),"")</f>
        <v/>
      </c>
      <c r="AL20" s="16" t="str">
        <f>IF(AND('MAPA DE RIESGO'!$Z$46="Alta",'MAPA DE RIESGO'!$AB$46="Catastrófico"),CONCATENATE("R5C",'MAPA DE RIESGO'!$P$46),"")</f>
        <v/>
      </c>
      <c r="AM20" s="17" t="str">
        <f>IF(AND('MAPA DE RIESGO'!$Z$47="Alta",'MAPA DE RIESGO'!$AB$47="Catastrófico"),CONCATENATE("R5C",'MAPA DE RIESGO'!$P$47),"")</f>
        <v/>
      </c>
      <c r="AN20" s="44"/>
      <c r="AO20" s="504"/>
      <c r="AP20" s="505"/>
      <c r="AQ20" s="505"/>
      <c r="AR20" s="505"/>
      <c r="AS20" s="505"/>
      <c r="AT20" s="506"/>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row>
    <row r="21" spans="1:76" ht="15" customHeight="1" x14ac:dyDescent="0.25">
      <c r="A21" s="44"/>
      <c r="B21" s="453"/>
      <c r="C21" s="453"/>
      <c r="D21" s="454"/>
      <c r="E21" s="494"/>
      <c r="F21" s="495"/>
      <c r="G21" s="495"/>
      <c r="H21" s="495"/>
      <c r="I21" s="511"/>
      <c r="J21" s="28" t="str">
        <f>IF(AND('MAPA DE RIESGO'!$Z$48="Alta",'MAPA DE RIESGO'!$AB$48="Leve"),CONCATENATE("R6C",'MAPA DE RIESGO'!$P$48),"")</f>
        <v/>
      </c>
      <c r="K21" s="29" t="str">
        <f>IF(AND('MAPA DE RIESGO'!$Z$49="Alta",'MAPA DE RIESGO'!$AB$49="Leve"),CONCATENATE("R6C",'MAPA DE RIESGO'!$P$49),"")</f>
        <v/>
      </c>
      <c r="L21" s="29" t="str">
        <f>IF(AND('MAPA DE RIESGO'!$Z$50="Alta",'MAPA DE RIESGO'!$AB$50="Leve"),CONCATENATE("R6C",'MAPA DE RIESGO'!$P$50),"")</f>
        <v/>
      </c>
      <c r="M21" s="29" t="str">
        <f>IF(AND('MAPA DE RIESGO'!$Z$51="Alta",'MAPA DE RIESGO'!$AB$51="Leve"),CONCATENATE("R6C",'MAPA DE RIESGO'!$P$51),"")</f>
        <v/>
      </c>
      <c r="N21" s="29" t="str">
        <f>IF(AND('MAPA DE RIESGO'!$Z$52="Alta",'MAPA DE RIESGO'!$AB$52="Leve"),CONCATENATE("R6C",'MAPA DE RIESGO'!$P$52),"")</f>
        <v/>
      </c>
      <c r="O21" s="30" t="str">
        <f>IF(AND('MAPA DE RIESGO'!$Z$53="Alta",'MAPA DE RIESGO'!$AB$53="Leve"),CONCATENATE("R6C",'MAPA DE RIESGO'!$P$53),"")</f>
        <v/>
      </c>
      <c r="P21" s="28" t="str">
        <f>IF(AND('MAPA DE RIESGO'!$Z$48="Alta",'MAPA DE RIESGO'!$AB$48="Menor"),CONCATENATE("R6C",'MAPA DE RIESGO'!$P$48),"")</f>
        <v/>
      </c>
      <c r="Q21" s="29" t="str">
        <f>IF(AND('MAPA DE RIESGO'!$Z$49="Alta",'MAPA DE RIESGO'!$AB$49="Menor"),CONCATENATE("R6C",'MAPA DE RIESGO'!$P$49),"")</f>
        <v/>
      </c>
      <c r="R21" s="29" t="str">
        <f>IF(AND('MAPA DE RIESGO'!$Z$50="Alta",'MAPA DE RIESGO'!$AB$50="Menor"),CONCATENATE("R6C",'MAPA DE RIESGO'!$P$50),"")</f>
        <v/>
      </c>
      <c r="S21" s="29" t="str">
        <f>IF(AND('MAPA DE RIESGO'!$Z$51="Alta",'MAPA DE RIESGO'!$AB$51="Menor"),CONCATENATE("R6C",'MAPA DE RIESGO'!$P$51),"")</f>
        <v/>
      </c>
      <c r="T21" s="29" t="str">
        <f>IF(AND('MAPA DE RIESGO'!$Z$52="Alta",'MAPA DE RIESGO'!$AB$52="Menor"),CONCATENATE("R6C",'MAPA DE RIESGO'!$P$52),"")</f>
        <v/>
      </c>
      <c r="U21" s="30" t="str">
        <f>IF(AND('MAPA DE RIESGO'!$Z$53="Alta",'MAPA DE RIESGO'!$AB$53="Menor"),CONCATENATE("R6C",'MAPA DE RIESGO'!$P$53),"")</f>
        <v/>
      </c>
      <c r="V21" s="12" t="str">
        <f>IF(AND('MAPA DE RIESGO'!$Z$48="Alta",'MAPA DE RIESGO'!$AB$48="Moderado"),CONCATENATE("R6C",'MAPA DE RIESGO'!$P$48),"")</f>
        <v/>
      </c>
      <c r="W21" s="13" t="str">
        <f>IF(AND('MAPA DE RIESGO'!$Z$49="Alta",'MAPA DE RIESGO'!$AB$49="Moderado"),CONCATENATE("R6C",'MAPA DE RIESGO'!$P$49),"")</f>
        <v/>
      </c>
      <c r="X21" s="18" t="str">
        <f>IF(AND('MAPA DE RIESGO'!$Z$50="Alta",'MAPA DE RIESGO'!$AB$50="Moderado"),CONCATENATE("R6C",'MAPA DE RIESGO'!$P$50),"")</f>
        <v/>
      </c>
      <c r="Y21" s="18" t="str">
        <f>IF(AND('MAPA DE RIESGO'!$Z$51="Alta",'MAPA DE RIESGO'!$AB$51="Moderado"),CONCATENATE("R6C",'MAPA DE RIESGO'!$P$51),"")</f>
        <v/>
      </c>
      <c r="Z21" s="18" t="str">
        <f>IF(AND('MAPA DE RIESGO'!$Z$52="Alta",'MAPA DE RIESGO'!$AB$52="Moderado"),CONCATENATE("R6C",'MAPA DE RIESGO'!$P$52),"")</f>
        <v/>
      </c>
      <c r="AA21" s="14" t="str">
        <f>IF(AND('MAPA DE RIESGO'!$Z$53="Alta",'MAPA DE RIESGO'!$AB$53="Moderado"),CONCATENATE("R6C",'MAPA DE RIESGO'!$P$53),"")</f>
        <v/>
      </c>
      <c r="AB21" s="12" t="str">
        <f>IF(AND('MAPA DE RIESGO'!$Z$48="Alta",'MAPA DE RIESGO'!$AB$48="Mayor"),CONCATENATE("R6C",'MAPA DE RIESGO'!$P$48),"")</f>
        <v/>
      </c>
      <c r="AC21" s="13" t="str">
        <f>IF(AND('MAPA DE RIESGO'!$Z$49="Alta",'MAPA DE RIESGO'!$AB$49="Mayor"),CONCATENATE("R6C",'MAPA DE RIESGO'!$P$49),"")</f>
        <v/>
      </c>
      <c r="AD21" s="18" t="str">
        <f>IF(AND('MAPA DE RIESGO'!$Z$50="Alta",'MAPA DE RIESGO'!$AB$50="Mayor"),CONCATENATE("R6C",'MAPA DE RIESGO'!$P$50),"")</f>
        <v/>
      </c>
      <c r="AE21" s="18" t="str">
        <f>IF(AND('MAPA DE RIESGO'!$Z$51="Alta",'MAPA DE RIESGO'!$AB$51="Mayor"),CONCATENATE("R6C",'MAPA DE RIESGO'!$P$51),"")</f>
        <v/>
      </c>
      <c r="AF21" s="18" t="str">
        <f>IF(AND('MAPA DE RIESGO'!$Z$52="Alta",'MAPA DE RIESGO'!$AB$52="Mayor"),CONCATENATE("R6C",'MAPA DE RIESGO'!$P$52),"")</f>
        <v/>
      </c>
      <c r="AG21" s="14" t="str">
        <f>IF(AND('MAPA DE RIESGO'!$Z$53="Alta",'MAPA DE RIESGO'!$AB$53="Mayor"),CONCATENATE("R6C",'MAPA DE RIESGO'!$P$53),"")</f>
        <v/>
      </c>
      <c r="AH21" s="15" t="str">
        <f>IF(AND('MAPA DE RIESGO'!$Z$48="Alta",'MAPA DE RIESGO'!$AB$48="Catastrófico"),CONCATENATE("R6C",'MAPA DE RIESGO'!$P$48),"")</f>
        <v/>
      </c>
      <c r="AI21" s="16" t="str">
        <f>IF(AND('MAPA DE RIESGO'!$Z$49="Alta",'MAPA DE RIESGO'!$AB$49="Catastrófico"),CONCATENATE("R6C",'MAPA DE RIESGO'!$P$49),"")</f>
        <v/>
      </c>
      <c r="AJ21" s="16" t="str">
        <f>IF(AND('MAPA DE RIESGO'!$Z$50="Alta",'MAPA DE RIESGO'!$AB$50="Catastrófico"),CONCATENATE("R6C",'MAPA DE RIESGO'!$P$50),"")</f>
        <v/>
      </c>
      <c r="AK21" s="16" t="str">
        <f>IF(AND('MAPA DE RIESGO'!$Z$51="Alta",'MAPA DE RIESGO'!$AB$51="Catastrófico"),CONCATENATE("R6C",'MAPA DE RIESGO'!$P$51),"")</f>
        <v/>
      </c>
      <c r="AL21" s="16" t="str">
        <f>IF(AND('MAPA DE RIESGO'!$Z$52="Alta",'MAPA DE RIESGO'!$AB$52="Catastrófico"),CONCATENATE("R6C",'MAPA DE RIESGO'!$P$52),"")</f>
        <v/>
      </c>
      <c r="AM21" s="17" t="str">
        <f>IF(AND('MAPA DE RIESGO'!$Z$53="Alta",'MAPA DE RIESGO'!$AB$53="Catastrófico"),CONCATENATE("R6C",'MAPA DE RIESGO'!$P$53),"")</f>
        <v/>
      </c>
      <c r="AN21" s="44"/>
      <c r="AO21" s="504"/>
      <c r="AP21" s="505"/>
      <c r="AQ21" s="505"/>
      <c r="AR21" s="505"/>
      <c r="AS21" s="505"/>
      <c r="AT21" s="506"/>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row>
    <row r="22" spans="1:76" ht="15" customHeight="1" x14ac:dyDescent="0.25">
      <c r="A22" s="44"/>
      <c r="B22" s="453"/>
      <c r="C22" s="453"/>
      <c r="D22" s="454"/>
      <c r="E22" s="494"/>
      <c r="F22" s="495"/>
      <c r="G22" s="495"/>
      <c r="H22" s="495"/>
      <c r="I22" s="511"/>
      <c r="J22" s="28" t="str">
        <f>IF(AND('MAPA DE RIESGO'!$Z$54="Alta",'MAPA DE RIESGO'!$AB$54="Leve"),CONCATENATE("R7C",'MAPA DE RIESGO'!$P$54),"")</f>
        <v/>
      </c>
      <c r="K22" s="29" t="str">
        <f>IF(AND('MAPA DE RIESGO'!$Z$55="Alta",'MAPA DE RIESGO'!$AB$55="Leve"),CONCATENATE("R7C",'MAPA DE RIESGO'!$P$55),"")</f>
        <v/>
      </c>
      <c r="L22" s="29" t="str">
        <f>IF(AND('MAPA DE RIESGO'!$Z$56="Alta",'MAPA DE RIESGO'!$AB$56="Leve"),CONCATENATE("R7C",'MAPA DE RIESGO'!$P$56),"")</f>
        <v/>
      </c>
      <c r="M22" s="29" t="str">
        <f>IF(AND('MAPA DE RIESGO'!$Z$57="Alta",'MAPA DE RIESGO'!$AB$57="Leve"),CONCATENATE("R7C",'MAPA DE RIESGO'!$P$57),"")</f>
        <v/>
      </c>
      <c r="N22" s="29" t="str">
        <f>IF(AND('MAPA DE RIESGO'!$Z$58="Alta",'MAPA DE RIESGO'!$AB$58="Leve"),CONCATENATE("R7C",'MAPA DE RIESGO'!$P$58),"")</f>
        <v/>
      </c>
      <c r="O22" s="30" t="str">
        <f>IF(AND('MAPA DE RIESGO'!$Z$59="Alta",'MAPA DE RIESGO'!$AB$59="Leve"),CONCATENATE("R7C",'MAPA DE RIESGO'!$P$59),"")</f>
        <v/>
      </c>
      <c r="P22" s="28" t="str">
        <f>IF(AND('MAPA DE RIESGO'!$Z$54="Alta",'MAPA DE RIESGO'!$AB$54="Menor"),CONCATENATE("R7C",'MAPA DE RIESGO'!$P$54),"")</f>
        <v/>
      </c>
      <c r="Q22" s="29" t="str">
        <f>IF(AND('MAPA DE RIESGO'!$Z$55="Alta",'MAPA DE RIESGO'!$AB$55="Menor"),CONCATENATE("R7C",'MAPA DE RIESGO'!$P$55),"")</f>
        <v/>
      </c>
      <c r="R22" s="29" t="str">
        <f>IF(AND('MAPA DE RIESGO'!$Z$56="Alta",'MAPA DE RIESGO'!$AB$56="Menor"),CONCATENATE("R7C",'MAPA DE RIESGO'!$P$56),"")</f>
        <v/>
      </c>
      <c r="S22" s="29" t="str">
        <f>IF(AND('MAPA DE RIESGO'!$Z$57="Alta",'MAPA DE RIESGO'!$AB$57="Menor"),CONCATENATE("R7C",'MAPA DE RIESGO'!$P$57),"")</f>
        <v/>
      </c>
      <c r="T22" s="29" t="str">
        <f>IF(AND('MAPA DE RIESGO'!$Z$58="Alta",'MAPA DE RIESGO'!$AB$58="Menor"),CONCATENATE("R7C",'MAPA DE RIESGO'!$P$58),"")</f>
        <v/>
      </c>
      <c r="U22" s="30" t="str">
        <f>IF(AND('MAPA DE RIESGO'!$Z$59="Alta",'MAPA DE RIESGO'!$AB$59="Menor"),CONCATENATE("R7C",'MAPA DE RIESGO'!$P$59),"")</f>
        <v/>
      </c>
      <c r="V22" s="12" t="str">
        <f>IF(AND('MAPA DE RIESGO'!$Z$54="Alta",'MAPA DE RIESGO'!$AB$54="Moderado"),CONCATENATE("R7C",'MAPA DE RIESGO'!$P$54),"")</f>
        <v/>
      </c>
      <c r="W22" s="13" t="str">
        <f>IF(AND('MAPA DE RIESGO'!$Z$55="Alta",'MAPA DE RIESGO'!$AB$55="Moderado"),CONCATENATE("R7C",'MAPA DE RIESGO'!$P$55),"")</f>
        <v/>
      </c>
      <c r="X22" s="18" t="str">
        <f>IF(AND('MAPA DE RIESGO'!$Z$56="Alta",'MAPA DE RIESGO'!$AB$56="Moderado"),CONCATENATE("R7C",'MAPA DE RIESGO'!$P$56),"")</f>
        <v/>
      </c>
      <c r="Y22" s="18" t="str">
        <f>IF(AND('MAPA DE RIESGO'!$Z$57="Alta",'MAPA DE RIESGO'!$AB$57="Moderado"),CONCATENATE("R7C",'MAPA DE RIESGO'!$P$57),"")</f>
        <v/>
      </c>
      <c r="Z22" s="18" t="str">
        <f>IF(AND('MAPA DE RIESGO'!$Z$58="Alta",'MAPA DE RIESGO'!$AB$58="Moderado"),CONCATENATE("R7C",'MAPA DE RIESGO'!$P$58),"")</f>
        <v/>
      </c>
      <c r="AA22" s="14" t="str">
        <f>IF(AND('MAPA DE RIESGO'!$Z$59="Alta",'MAPA DE RIESGO'!$AB$59="Moderado"),CONCATENATE("R7C",'MAPA DE RIESGO'!$P$59),"")</f>
        <v/>
      </c>
      <c r="AB22" s="12" t="str">
        <f>IF(AND('MAPA DE RIESGO'!$Z$54="Alta",'MAPA DE RIESGO'!$AB$54="Mayor"),CONCATENATE("R7C",'MAPA DE RIESGO'!$P$54),"")</f>
        <v/>
      </c>
      <c r="AC22" s="13" t="str">
        <f>IF(AND('MAPA DE RIESGO'!$Z$55="Alta",'MAPA DE RIESGO'!$AB$55="Mayor"),CONCATENATE("R7C",'MAPA DE RIESGO'!$P$55),"")</f>
        <v/>
      </c>
      <c r="AD22" s="18" t="str">
        <f>IF(AND('MAPA DE RIESGO'!$Z$56="Alta",'MAPA DE RIESGO'!$AB$56="Mayor"),CONCATENATE("R7C",'MAPA DE RIESGO'!$P$56),"")</f>
        <v/>
      </c>
      <c r="AE22" s="18" t="str">
        <f>IF(AND('MAPA DE RIESGO'!$Z$57="Alta",'MAPA DE RIESGO'!$AB$57="Mayor"),CONCATENATE("R7C",'MAPA DE RIESGO'!$P$57),"")</f>
        <v/>
      </c>
      <c r="AF22" s="18" t="str">
        <f>IF(AND('MAPA DE RIESGO'!$Z$58="Alta",'MAPA DE RIESGO'!$AB$58="Mayor"),CONCATENATE("R7C",'MAPA DE RIESGO'!$P$58),"")</f>
        <v/>
      </c>
      <c r="AG22" s="14" t="str">
        <f>IF(AND('MAPA DE RIESGO'!$Z$59="Alta",'MAPA DE RIESGO'!$AB$59="Mayor"),CONCATENATE("R7C",'MAPA DE RIESGO'!$P$59),"")</f>
        <v/>
      </c>
      <c r="AH22" s="15" t="str">
        <f>IF(AND('MAPA DE RIESGO'!$Z$54="Alta",'MAPA DE RIESGO'!$AB$54="Catastrófico"),CONCATENATE("R7C",'MAPA DE RIESGO'!$P$54),"")</f>
        <v/>
      </c>
      <c r="AI22" s="16" t="str">
        <f>IF(AND('MAPA DE RIESGO'!$Z$55="Alta",'MAPA DE RIESGO'!$AB$55="Catastrófico"),CONCATENATE("R7C",'MAPA DE RIESGO'!$P$55),"")</f>
        <v/>
      </c>
      <c r="AJ22" s="16" t="str">
        <f>IF(AND('MAPA DE RIESGO'!$Z$56="Alta",'MAPA DE RIESGO'!$AB$56="Catastrófico"),CONCATENATE("R7C",'MAPA DE RIESGO'!$P$56),"")</f>
        <v/>
      </c>
      <c r="AK22" s="16" t="str">
        <f>IF(AND('MAPA DE RIESGO'!$Z$57="Alta",'MAPA DE RIESGO'!$AB$57="Catastrófico"),CONCATENATE("R7C",'MAPA DE RIESGO'!$P$57),"")</f>
        <v/>
      </c>
      <c r="AL22" s="16" t="str">
        <f>IF(AND('MAPA DE RIESGO'!$Z$58="Alta",'MAPA DE RIESGO'!$AB$58="Catastrófico"),CONCATENATE("R7C",'MAPA DE RIESGO'!$P$58),"")</f>
        <v/>
      </c>
      <c r="AM22" s="17" t="str">
        <f>IF(AND('MAPA DE RIESGO'!$Z$59="Alta",'MAPA DE RIESGO'!$AB$59="Catastrófico"),CONCATENATE("R7C",'MAPA DE RIESGO'!$P$59),"")</f>
        <v/>
      </c>
      <c r="AN22" s="44"/>
      <c r="AO22" s="504"/>
      <c r="AP22" s="505"/>
      <c r="AQ22" s="505"/>
      <c r="AR22" s="505"/>
      <c r="AS22" s="505"/>
      <c r="AT22" s="506"/>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row>
    <row r="23" spans="1:76" ht="15" customHeight="1" x14ac:dyDescent="0.25">
      <c r="A23" s="44"/>
      <c r="B23" s="453"/>
      <c r="C23" s="453"/>
      <c r="D23" s="454"/>
      <c r="E23" s="494"/>
      <c r="F23" s="495"/>
      <c r="G23" s="495"/>
      <c r="H23" s="495"/>
      <c r="I23" s="511"/>
      <c r="J23" s="28" t="str">
        <f>IF(AND('MAPA DE RIESGO'!$Z$60="Alta",'MAPA DE RIESGO'!$AB$60="Leve"),CONCATENATE("R8C",'MAPA DE RIESGO'!$P$60),"")</f>
        <v/>
      </c>
      <c r="K23" s="29" t="str">
        <f>IF(AND('MAPA DE RIESGO'!$Z$61="Alta",'MAPA DE RIESGO'!$AB$61="Leve"),CONCATENATE("R8C",'MAPA DE RIESGO'!$P$61),"")</f>
        <v/>
      </c>
      <c r="L23" s="29" t="str">
        <f>IF(AND('MAPA DE RIESGO'!$Z$62="Alta",'MAPA DE RIESGO'!$AB$62="Leve"),CONCATENATE("R8C",'MAPA DE RIESGO'!$P$62),"")</f>
        <v/>
      </c>
      <c r="M23" s="29" t="str">
        <f>IF(AND('MAPA DE RIESGO'!$Z$63="Alta",'MAPA DE RIESGO'!$AB$63="Leve"),CONCATENATE("R8C",'MAPA DE RIESGO'!$P$63),"")</f>
        <v/>
      </c>
      <c r="N23" s="29" t="str">
        <f>IF(AND('MAPA DE RIESGO'!$Z$64="Alta",'MAPA DE RIESGO'!$AB$64="Leve"),CONCATENATE("R8C",'MAPA DE RIESGO'!$P$64),"")</f>
        <v/>
      </c>
      <c r="O23" s="30" t="str">
        <f>IF(AND('MAPA DE RIESGO'!$Z$65="Alta",'MAPA DE RIESGO'!$AB$65="Leve"),CONCATENATE("R8C",'MAPA DE RIESGO'!$P$65),"")</f>
        <v/>
      </c>
      <c r="P23" s="28" t="str">
        <f>IF(AND('MAPA DE RIESGO'!$Z$60="Alta",'MAPA DE RIESGO'!$AB$60="Menor"),CONCATENATE("R8C",'MAPA DE RIESGO'!$P$60),"")</f>
        <v/>
      </c>
      <c r="Q23" s="29" t="str">
        <f>IF(AND('MAPA DE RIESGO'!$Z$61="Alta",'MAPA DE RIESGO'!$AB$61="Menor"),CONCATENATE("R8C",'MAPA DE RIESGO'!$P$61),"")</f>
        <v/>
      </c>
      <c r="R23" s="29" t="str">
        <f>IF(AND('MAPA DE RIESGO'!$Z$62="Alta",'MAPA DE RIESGO'!$AB$62="Menor"),CONCATENATE("R8C",'MAPA DE RIESGO'!$P$62),"")</f>
        <v/>
      </c>
      <c r="S23" s="29" t="str">
        <f>IF(AND('MAPA DE RIESGO'!$Z$63="Alta",'MAPA DE RIESGO'!$AB$63="Menor"),CONCATENATE("R8C",'MAPA DE RIESGO'!$P$63),"")</f>
        <v/>
      </c>
      <c r="T23" s="29" t="str">
        <f>IF(AND('MAPA DE RIESGO'!$Z$64="Alta",'MAPA DE RIESGO'!$AB$64="Menor"),CONCATENATE("R8C",'MAPA DE RIESGO'!$P$64),"")</f>
        <v/>
      </c>
      <c r="U23" s="30" t="str">
        <f>IF(AND('MAPA DE RIESGO'!$Z$65="Alta",'MAPA DE RIESGO'!$AB$65="Menor"),CONCATENATE("R8C",'MAPA DE RIESGO'!$P$65),"")</f>
        <v/>
      </c>
      <c r="V23" s="12" t="str">
        <f>IF(AND('MAPA DE RIESGO'!$Z$60="Alta",'MAPA DE RIESGO'!$AB$60="Moderado"),CONCATENATE("R8C",'MAPA DE RIESGO'!$P$60),"")</f>
        <v/>
      </c>
      <c r="W23" s="13" t="str">
        <f>IF(AND('MAPA DE RIESGO'!$Z$61="Alta",'MAPA DE RIESGO'!$AB$61="Moderado"),CONCATENATE("R8C",'MAPA DE RIESGO'!$P$61),"")</f>
        <v/>
      </c>
      <c r="X23" s="18" t="str">
        <f>IF(AND('MAPA DE RIESGO'!$Z$62="Alta",'MAPA DE RIESGO'!$AB$62="Moderado"),CONCATENATE("R8C",'MAPA DE RIESGO'!$P$62),"")</f>
        <v/>
      </c>
      <c r="Y23" s="18" t="str">
        <f>IF(AND('MAPA DE RIESGO'!$Z$63="Alta",'MAPA DE RIESGO'!$AB$63="Moderado"),CONCATENATE("R8C",'MAPA DE RIESGO'!$P$63),"")</f>
        <v/>
      </c>
      <c r="Z23" s="18" t="str">
        <f>IF(AND('MAPA DE RIESGO'!$Z$64="Alta",'MAPA DE RIESGO'!$AB$64="Moderado"),CONCATENATE("R8C",'MAPA DE RIESGO'!$P$64),"")</f>
        <v/>
      </c>
      <c r="AA23" s="14" t="str">
        <f>IF(AND('MAPA DE RIESGO'!$Z$65="Alta",'MAPA DE RIESGO'!$AB$65="Moderado"),CONCATENATE("R8C",'MAPA DE RIESGO'!$P$65),"")</f>
        <v/>
      </c>
      <c r="AB23" s="12" t="str">
        <f>IF(AND('MAPA DE RIESGO'!$Z$60="Alta",'MAPA DE RIESGO'!$AB$60="Mayor"),CONCATENATE("R8C",'MAPA DE RIESGO'!$P$60),"")</f>
        <v/>
      </c>
      <c r="AC23" s="13" t="str">
        <f>IF(AND('MAPA DE RIESGO'!$Z$61="Alta",'MAPA DE RIESGO'!$AB$61="Mayor"),CONCATENATE("R8C",'MAPA DE RIESGO'!$P$61),"")</f>
        <v/>
      </c>
      <c r="AD23" s="18" t="str">
        <f>IF(AND('MAPA DE RIESGO'!$Z$62="Alta",'MAPA DE RIESGO'!$AB$62="Mayor"),CONCATENATE("R8C",'MAPA DE RIESGO'!$P$62),"")</f>
        <v/>
      </c>
      <c r="AE23" s="18" t="str">
        <f>IF(AND('MAPA DE RIESGO'!$Z$63="Alta",'MAPA DE RIESGO'!$AB$63="Mayor"),CONCATENATE("R8C",'MAPA DE RIESGO'!$P$63),"")</f>
        <v/>
      </c>
      <c r="AF23" s="18" t="str">
        <f>IF(AND('MAPA DE RIESGO'!$Z$64="Alta",'MAPA DE RIESGO'!$AB$64="Mayor"),CONCATENATE("R8C",'MAPA DE RIESGO'!$P$64),"")</f>
        <v/>
      </c>
      <c r="AG23" s="14" t="str">
        <f>IF(AND('MAPA DE RIESGO'!$Z$65="Alta",'MAPA DE RIESGO'!$AB$65="Mayor"),CONCATENATE("R8C",'MAPA DE RIESGO'!$P$65),"")</f>
        <v/>
      </c>
      <c r="AH23" s="15" t="str">
        <f>IF(AND('MAPA DE RIESGO'!$Z$60="Alta",'MAPA DE RIESGO'!$AB$60="Catastrófico"),CONCATENATE("R8C",'MAPA DE RIESGO'!$P$60),"")</f>
        <v/>
      </c>
      <c r="AI23" s="16" t="str">
        <f>IF(AND('MAPA DE RIESGO'!$Z$61="Alta",'MAPA DE RIESGO'!$AB$61="Catastrófico"),CONCATENATE("R8C",'MAPA DE RIESGO'!$P$61),"")</f>
        <v/>
      </c>
      <c r="AJ23" s="16" t="str">
        <f>IF(AND('MAPA DE RIESGO'!$Z$62="Alta",'MAPA DE RIESGO'!$AB$62="Catastrófico"),CONCATENATE("R8C",'MAPA DE RIESGO'!$P$62),"")</f>
        <v/>
      </c>
      <c r="AK23" s="16" t="str">
        <f>IF(AND('MAPA DE RIESGO'!$Z$63="Alta",'MAPA DE RIESGO'!$AB$63="Catastrófico"),CONCATENATE("R8C",'MAPA DE RIESGO'!$P$63),"")</f>
        <v/>
      </c>
      <c r="AL23" s="16" t="str">
        <f>IF(AND('MAPA DE RIESGO'!$Z$64="Alta",'MAPA DE RIESGO'!$AB$64="Catastrófico"),CONCATENATE("R8C",'MAPA DE RIESGO'!$P$64),"")</f>
        <v/>
      </c>
      <c r="AM23" s="17" t="str">
        <f>IF(AND('MAPA DE RIESGO'!$Z$65="Alta",'MAPA DE RIESGO'!$AB$65="Catastrófico"),CONCATENATE("R8C",'MAPA DE RIESGO'!$P$65),"")</f>
        <v/>
      </c>
      <c r="AN23" s="44"/>
      <c r="AO23" s="504"/>
      <c r="AP23" s="505"/>
      <c r="AQ23" s="505"/>
      <c r="AR23" s="505"/>
      <c r="AS23" s="505"/>
      <c r="AT23" s="506"/>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row>
    <row r="24" spans="1:76" ht="15" customHeight="1" x14ac:dyDescent="0.25">
      <c r="A24" s="44"/>
      <c r="B24" s="453"/>
      <c r="C24" s="453"/>
      <c r="D24" s="454"/>
      <c r="E24" s="494"/>
      <c r="F24" s="495"/>
      <c r="G24" s="495"/>
      <c r="H24" s="495"/>
      <c r="I24" s="511"/>
      <c r="J24" s="28" t="str">
        <f>IF(AND('MAPA DE RIESGO'!$Z$66="Alta",'MAPA DE RIESGO'!$AB$66="Leve"),CONCATENATE("R9C",'MAPA DE RIESGO'!$P$66),"")</f>
        <v/>
      </c>
      <c r="K24" s="29" t="str">
        <f>IF(AND('MAPA DE RIESGO'!$Z$67="Alta",'MAPA DE RIESGO'!$AB$67="Leve"),CONCATENATE("R9C",'MAPA DE RIESGO'!$P$67),"")</f>
        <v/>
      </c>
      <c r="L24" s="29" t="str">
        <f>IF(AND('MAPA DE RIESGO'!$Z$68="Alta",'MAPA DE RIESGO'!$AB$68="Leve"),CONCATENATE("R9C",'MAPA DE RIESGO'!$P$68),"")</f>
        <v/>
      </c>
      <c r="M24" s="29" t="str">
        <f>IF(AND('MAPA DE RIESGO'!$Z$69="Alta",'MAPA DE RIESGO'!$AB$69="Leve"),CONCATENATE("R9C",'MAPA DE RIESGO'!$P$69),"")</f>
        <v/>
      </c>
      <c r="N24" s="29" t="str">
        <f>IF(AND('MAPA DE RIESGO'!$Z$70="Alta",'MAPA DE RIESGO'!$AB$70="Leve"),CONCATENATE("R9C",'MAPA DE RIESGO'!$P$70),"")</f>
        <v/>
      </c>
      <c r="O24" s="30" t="str">
        <f>IF(AND('MAPA DE RIESGO'!$Z$71="Alta",'MAPA DE RIESGO'!$AB$71="Leve"),CONCATENATE("R9C",'MAPA DE RIESGO'!$P$71),"")</f>
        <v/>
      </c>
      <c r="P24" s="28" t="str">
        <f>IF(AND('MAPA DE RIESGO'!$Z$66="Alta",'MAPA DE RIESGO'!$AB$66="Menor"),CONCATENATE("R9C",'MAPA DE RIESGO'!$P$66),"")</f>
        <v/>
      </c>
      <c r="Q24" s="29" t="str">
        <f>IF(AND('MAPA DE RIESGO'!$Z$67="Alta",'MAPA DE RIESGO'!$AB$67="Menor"),CONCATENATE("R9C",'MAPA DE RIESGO'!$P$67),"")</f>
        <v/>
      </c>
      <c r="R24" s="29" t="str">
        <f>IF(AND('MAPA DE RIESGO'!$Z$68="Alta",'MAPA DE RIESGO'!$AB$68="Menor"),CONCATENATE("R9C",'MAPA DE RIESGO'!$P$68),"")</f>
        <v/>
      </c>
      <c r="S24" s="29" t="str">
        <f>IF(AND('MAPA DE RIESGO'!$Z$69="Alta",'MAPA DE RIESGO'!$AB$69="Menor"),CONCATENATE("R9C",'MAPA DE RIESGO'!$P$69),"")</f>
        <v/>
      </c>
      <c r="T24" s="29" t="str">
        <f>IF(AND('MAPA DE RIESGO'!$Z$70="Alta",'MAPA DE RIESGO'!$AB$70="Menor"),CONCATENATE("R9C",'MAPA DE RIESGO'!$P$70),"")</f>
        <v/>
      </c>
      <c r="U24" s="30" t="str">
        <f>IF(AND('MAPA DE RIESGO'!$Z$71="Alta",'MAPA DE RIESGO'!$AB$71="Menor"),CONCATENATE("R9C",'MAPA DE RIESGO'!$P$71),"")</f>
        <v/>
      </c>
      <c r="V24" s="12" t="str">
        <f>IF(AND('MAPA DE RIESGO'!$Z$66="Alta",'MAPA DE RIESGO'!$AB$66="Moderado"),CONCATENATE("R9C",'MAPA DE RIESGO'!$P$66),"")</f>
        <v/>
      </c>
      <c r="W24" s="13" t="str">
        <f>IF(AND('MAPA DE RIESGO'!$Z$67="Alta",'MAPA DE RIESGO'!$AB$67="Moderado"),CONCATENATE("R9C",'MAPA DE RIESGO'!$P$67),"")</f>
        <v/>
      </c>
      <c r="X24" s="18" t="str">
        <f>IF(AND('MAPA DE RIESGO'!$Z$68="Alta",'MAPA DE RIESGO'!$AB$68="Moderado"),CONCATENATE("R9C",'MAPA DE RIESGO'!$P$68),"")</f>
        <v/>
      </c>
      <c r="Y24" s="18" t="str">
        <f>IF(AND('MAPA DE RIESGO'!$Z$69="Alta",'MAPA DE RIESGO'!$AB$69="Moderado"),CONCATENATE("R9C",'MAPA DE RIESGO'!$P$69),"")</f>
        <v/>
      </c>
      <c r="Z24" s="18" t="str">
        <f>IF(AND('MAPA DE RIESGO'!$Z$70="Alta",'MAPA DE RIESGO'!$AB$70="Moderado"),CONCATENATE("R9C",'MAPA DE RIESGO'!$P$70),"")</f>
        <v/>
      </c>
      <c r="AA24" s="14" t="str">
        <f>IF(AND('MAPA DE RIESGO'!$Z$71="Alta",'MAPA DE RIESGO'!$AB$71="Moderado"),CONCATENATE("R9C",'MAPA DE RIESGO'!$P$71),"")</f>
        <v/>
      </c>
      <c r="AB24" s="12" t="str">
        <f>IF(AND('MAPA DE RIESGO'!$Z$66="Alta",'MAPA DE RIESGO'!$AB$66="Mayor"),CONCATENATE("R9C",'MAPA DE RIESGO'!$P$66),"")</f>
        <v/>
      </c>
      <c r="AC24" s="13" t="str">
        <f>IF(AND('MAPA DE RIESGO'!$Z$67="Alta",'MAPA DE RIESGO'!$AB$67="Mayor"),CONCATENATE("R9C",'MAPA DE RIESGO'!$P$67),"")</f>
        <v/>
      </c>
      <c r="AD24" s="18" t="str">
        <f>IF(AND('MAPA DE RIESGO'!$Z$68="Alta",'MAPA DE RIESGO'!$AB$68="Mayor"),CONCATENATE("R9C",'MAPA DE RIESGO'!$P$68),"")</f>
        <v/>
      </c>
      <c r="AE24" s="18" t="str">
        <f>IF(AND('MAPA DE RIESGO'!$Z$69="Alta",'MAPA DE RIESGO'!$AB$69="Mayor"),CONCATENATE("R9C",'MAPA DE RIESGO'!$P$69),"")</f>
        <v/>
      </c>
      <c r="AF24" s="18" t="str">
        <f>IF(AND('MAPA DE RIESGO'!$Z$70="Alta",'MAPA DE RIESGO'!$AB$70="Mayor"),CONCATENATE("R9C",'MAPA DE RIESGO'!$P$70),"")</f>
        <v/>
      </c>
      <c r="AG24" s="14" t="str">
        <f>IF(AND('MAPA DE RIESGO'!$Z$71="Alta",'MAPA DE RIESGO'!$AB$71="Mayor"),CONCATENATE("R9C",'MAPA DE RIESGO'!$P$71),"")</f>
        <v/>
      </c>
      <c r="AH24" s="15" t="str">
        <f>IF(AND('MAPA DE RIESGO'!$Z$66="Alta",'MAPA DE RIESGO'!$AB$66="Catastrófico"),CONCATENATE("R9C",'MAPA DE RIESGO'!$P$66),"")</f>
        <v/>
      </c>
      <c r="AI24" s="16" t="str">
        <f>IF(AND('MAPA DE RIESGO'!$Z$67="Alta",'MAPA DE RIESGO'!$AB$67="Catastrófico"),CONCATENATE("R9C",'MAPA DE RIESGO'!$P$67),"")</f>
        <v/>
      </c>
      <c r="AJ24" s="16" t="str">
        <f>IF(AND('MAPA DE RIESGO'!$Z$68="Alta",'MAPA DE RIESGO'!$AB$68="Catastrófico"),CONCATENATE("R9C",'MAPA DE RIESGO'!$P$68),"")</f>
        <v/>
      </c>
      <c r="AK24" s="16" t="str">
        <f>IF(AND('MAPA DE RIESGO'!$Z$69="Alta",'MAPA DE RIESGO'!$AB$69="Catastrófico"),CONCATENATE("R9C",'MAPA DE RIESGO'!$P$69),"")</f>
        <v/>
      </c>
      <c r="AL24" s="16" t="str">
        <f>IF(AND('MAPA DE RIESGO'!$Z$70="Alta",'MAPA DE RIESGO'!$AB$70="Catastrófico"),CONCATENATE("R9C",'MAPA DE RIESGO'!$P$70),"")</f>
        <v/>
      </c>
      <c r="AM24" s="17" t="str">
        <f>IF(AND('MAPA DE RIESGO'!$Z$71="Alta",'MAPA DE RIESGO'!$AB$71="Catastrófico"),CONCATENATE("R9C",'MAPA DE RIESGO'!$P$71),"")</f>
        <v/>
      </c>
      <c r="AN24" s="44"/>
      <c r="AO24" s="504"/>
      <c r="AP24" s="505"/>
      <c r="AQ24" s="505"/>
      <c r="AR24" s="505"/>
      <c r="AS24" s="505"/>
      <c r="AT24" s="506"/>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row>
    <row r="25" spans="1:76" ht="15.75" customHeight="1" thickBot="1" x14ac:dyDescent="0.3">
      <c r="A25" s="44"/>
      <c r="B25" s="453"/>
      <c r="C25" s="453"/>
      <c r="D25" s="454"/>
      <c r="E25" s="497"/>
      <c r="F25" s="498"/>
      <c r="G25" s="498"/>
      <c r="H25" s="498"/>
      <c r="I25" s="498"/>
      <c r="J25" s="31" t="str">
        <f>IF(AND('MAPA DE RIESGO'!$Z$72="Alta",'MAPA DE RIESGO'!$AB$72="Leve"),CONCATENATE("R10C",'MAPA DE RIESGO'!$P$72),"")</f>
        <v/>
      </c>
      <c r="K25" s="32" t="str">
        <f>IF(AND('MAPA DE RIESGO'!$Z$73="Alta",'MAPA DE RIESGO'!$AB$73="Leve"),CONCATENATE("R10C",'MAPA DE RIESGO'!$P$73),"")</f>
        <v/>
      </c>
      <c r="L25" s="32" t="str">
        <f>IF(AND('MAPA DE RIESGO'!$Z$74="Alta",'MAPA DE RIESGO'!$AB$74="Leve"),CONCATENATE("R10C",'MAPA DE RIESGO'!$P$74),"")</f>
        <v/>
      </c>
      <c r="M25" s="32" t="str">
        <f>IF(AND('MAPA DE RIESGO'!$Z$75="Alta",'MAPA DE RIESGO'!$AB$75="Leve"),CONCATENATE("R10C",'MAPA DE RIESGO'!$P$75),"")</f>
        <v/>
      </c>
      <c r="N25" s="32" t="str">
        <f>IF(AND('MAPA DE RIESGO'!$Z$76="Alta",'MAPA DE RIESGO'!$AB$76="Leve"),CONCATENATE("R10C",'MAPA DE RIESGO'!$P$76),"")</f>
        <v/>
      </c>
      <c r="O25" s="33" t="str">
        <f>IF(AND('MAPA DE RIESGO'!$Z$77="Alta",'MAPA DE RIESGO'!$AB$77="Leve"),CONCATENATE("R10C",'MAPA DE RIESGO'!$P$77),"")</f>
        <v/>
      </c>
      <c r="P25" s="31" t="str">
        <f>IF(AND('MAPA DE RIESGO'!$Z$72="Alta",'MAPA DE RIESGO'!$AB$72="Menor"),CONCATENATE("R10C",'MAPA DE RIESGO'!$P$72),"")</f>
        <v/>
      </c>
      <c r="Q25" s="32" t="str">
        <f>IF(AND('MAPA DE RIESGO'!$Z$73="Alta",'MAPA DE RIESGO'!$AB$73="Menor"),CONCATENATE("R10C",'MAPA DE RIESGO'!$P$73),"")</f>
        <v/>
      </c>
      <c r="R25" s="32" t="str">
        <f>IF(AND('MAPA DE RIESGO'!$Z$74="Alta",'MAPA DE RIESGO'!$AB$74="Menor"),CONCATENATE("R10C",'MAPA DE RIESGO'!$P$74),"")</f>
        <v/>
      </c>
      <c r="S25" s="32" t="str">
        <f>IF(AND('MAPA DE RIESGO'!$Z$75="Alta",'MAPA DE RIESGO'!$AB$75="Menor"),CONCATENATE("R10C",'MAPA DE RIESGO'!$P$75),"")</f>
        <v/>
      </c>
      <c r="T25" s="32" t="str">
        <f>IF(AND('MAPA DE RIESGO'!$Z$76="Alta",'MAPA DE RIESGO'!$AB$76="Menor"),CONCATENATE("R10C",'MAPA DE RIESGO'!$P$76),"")</f>
        <v/>
      </c>
      <c r="U25" s="33" t="str">
        <f>IF(AND('MAPA DE RIESGO'!$Z$77="Alta",'MAPA DE RIESGO'!$AB$77="Menor"),CONCATENATE("R10C",'MAPA DE RIESGO'!$P$77),"")</f>
        <v/>
      </c>
      <c r="V25" s="19" t="str">
        <f>IF(AND('MAPA DE RIESGO'!$Z$72="Alta",'MAPA DE RIESGO'!$AB$72="Moderado"),CONCATENATE("R10C",'MAPA DE RIESGO'!$P$72),"")</f>
        <v/>
      </c>
      <c r="W25" s="20" t="str">
        <f>IF(AND('MAPA DE RIESGO'!$Z$73="Alta",'MAPA DE RIESGO'!$AB$73="Moderado"),CONCATENATE("R10C",'MAPA DE RIESGO'!$P$73),"")</f>
        <v/>
      </c>
      <c r="X25" s="20" t="str">
        <f>IF(AND('MAPA DE RIESGO'!$Z$74="Alta",'MAPA DE RIESGO'!$AB$74="Moderado"),CONCATENATE("R10C",'MAPA DE RIESGO'!$P$74),"")</f>
        <v/>
      </c>
      <c r="Y25" s="20" t="str">
        <f>IF(AND('MAPA DE RIESGO'!$Z$75="Alta",'MAPA DE RIESGO'!$AB$75="Moderado"),CONCATENATE("R10C",'MAPA DE RIESGO'!$P$75),"")</f>
        <v/>
      </c>
      <c r="Z25" s="20" t="str">
        <f>IF(AND('MAPA DE RIESGO'!$Z$76="Alta",'MAPA DE RIESGO'!$AB$76="Moderado"),CONCATENATE("R10C",'MAPA DE RIESGO'!$P$76),"")</f>
        <v/>
      </c>
      <c r="AA25" s="21" t="str">
        <f>IF(AND('MAPA DE RIESGO'!$Z$77="Alta",'MAPA DE RIESGO'!$AB$77="Moderado"),CONCATENATE("R10C",'MAPA DE RIESGO'!$P$77),"")</f>
        <v/>
      </c>
      <c r="AB25" s="19" t="str">
        <f>IF(AND('MAPA DE RIESGO'!$Z$72="Alta",'MAPA DE RIESGO'!$AB$72="Mayor"),CONCATENATE("R10C",'MAPA DE RIESGO'!$P$72),"")</f>
        <v/>
      </c>
      <c r="AC25" s="20" t="str">
        <f>IF(AND('MAPA DE RIESGO'!$Z$73="Alta",'MAPA DE RIESGO'!$AB$73="Mayor"),CONCATENATE("R10C",'MAPA DE RIESGO'!$P$73),"")</f>
        <v/>
      </c>
      <c r="AD25" s="20" t="str">
        <f>IF(AND('MAPA DE RIESGO'!$Z$74="Alta",'MAPA DE RIESGO'!$AB$74="Mayor"),CONCATENATE("R10C",'MAPA DE RIESGO'!$P$74),"")</f>
        <v/>
      </c>
      <c r="AE25" s="20" t="str">
        <f>IF(AND('MAPA DE RIESGO'!$Z$75="Alta",'MAPA DE RIESGO'!$AB$75="Mayor"),CONCATENATE("R10C",'MAPA DE RIESGO'!$P$75),"")</f>
        <v/>
      </c>
      <c r="AF25" s="20" t="str">
        <f>IF(AND('MAPA DE RIESGO'!$Z$76="Alta",'MAPA DE RIESGO'!$AB$76="Mayor"),CONCATENATE("R10C",'MAPA DE RIESGO'!$P$76),"")</f>
        <v/>
      </c>
      <c r="AG25" s="21" t="str">
        <f>IF(AND('MAPA DE RIESGO'!$Z$77="Alta",'MAPA DE RIESGO'!$AB$77="Mayor"),CONCATENATE("R10C",'MAPA DE RIESGO'!$P$77),"")</f>
        <v/>
      </c>
      <c r="AH25" s="22" t="str">
        <f>IF(AND('MAPA DE RIESGO'!$Z$72="Alta",'MAPA DE RIESGO'!$AB$72="Catastrófico"),CONCATENATE("R10C",'MAPA DE RIESGO'!$P$72),"")</f>
        <v/>
      </c>
      <c r="AI25" s="23" t="str">
        <f>IF(AND('MAPA DE RIESGO'!$Z$73="Alta",'MAPA DE RIESGO'!$AB$73="Catastrófico"),CONCATENATE("R10C",'MAPA DE RIESGO'!$P$73),"")</f>
        <v/>
      </c>
      <c r="AJ25" s="23" t="str">
        <f>IF(AND('MAPA DE RIESGO'!$Z$74="Alta",'MAPA DE RIESGO'!$AB$74="Catastrófico"),CONCATENATE("R10C",'MAPA DE RIESGO'!$P$74),"")</f>
        <v/>
      </c>
      <c r="AK25" s="23" t="str">
        <f>IF(AND('MAPA DE RIESGO'!$Z$75="Alta",'MAPA DE RIESGO'!$AB$75="Catastrófico"),CONCATENATE("R10C",'MAPA DE RIESGO'!$P$75),"")</f>
        <v/>
      </c>
      <c r="AL25" s="23" t="str">
        <f>IF(AND('MAPA DE RIESGO'!$Z$76="Alta",'MAPA DE RIESGO'!$AB$76="Catastrófico"),CONCATENATE("R10C",'MAPA DE RIESGO'!$P$76),"")</f>
        <v/>
      </c>
      <c r="AM25" s="24" t="str">
        <f>IF(AND('MAPA DE RIESGO'!$Z$77="Alta",'MAPA DE RIESGO'!$AB$77="Catastrófico"),CONCATENATE("R10C",'MAPA DE RIESGO'!$P$77),"")</f>
        <v/>
      </c>
      <c r="AN25" s="44"/>
      <c r="AO25" s="507"/>
      <c r="AP25" s="508"/>
      <c r="AQ25" s="508"/>
      <c r="AR25" s="508"/>
      <c r="AS25" s="508"/>
      <c r="AT25" s="509"/>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row>
    <row r="26" spans="1:76" ht="15" customHeight="1" x14ac:dyDescent="0.25">
      <c r="A26" s="44"/>
      <c r="B26" s="453"/>
      <c r="C26" s="453"/>
      <c r="D26" s="454"/>
      <c r="E26" s="491" t="s">
        <v>108</v>
      </c>
      <c r="F26" s="492"/>
      <c r="G26" s="492"/>
      <c r="H26" s="492"/>
      <c r="I26" s="493"/>
      <c r="J26" s="25" t="str">
        <f>IF(AND('MAPA DE RIESGO'!$Z$16="Media",'MAPA DE RIESGO'!$AB$16="Leve"),CONCATENATE("R1C",'MAPA DE RIESGO'!$P$16),"")</f>
        <v/>
      </c>
      <c r="K26" s="26" t="str">
        <f>IF(AND('MAPA DE RIESGO'!$Z$18="Media",'MAPA DE RIESGO'!$AB$18="Leve"),CONCATENATE("R1C",'MAPA DE RIESGO'!$P$18),"")</f>
        <v/>
      </c>
      <c r="L26" s="26" t="str">
        <f>IF(AND('MAPA DE RIESGO'!$Z$20="Media",'MAPA DE RIESGO'!$AB$20="Leve"),CONCATENATE("R1C",'MAPA DE RIESGO'!$P$20),"")</f>
        <v/>
      </c>
      <c r="M26" s="26" t="str">
        <f>IF(AND('MAPA DE RIESGO'!$Z$21="Media",'MAPA DE RIESGO'!$AB$21="Leve"),CONCATENATE("R1C",'MAPA DE RIESGO'!$P$21),"")</f>
        <v/>
      </c>
      <c r="N26" s="26" t="str">
        <f>IF(AND('MAPA DE RIESGO'!$Z$22="Media",'MAPA DE RIESGO'!$AB$22="Leve"),CONCATENATE("R1C",'MAPA DE RIESGO'!$P$22),"")</f>
        <v/>
      </c>
      <c r="O26" s="27" t="str">
        <f>IF(AND('MAPA DE RIESGO'!$Z$23="Media",'MAPA DE RIESGO'!$AB$23="Leve"),CONCATENATE("R1C",'MAPA DE RIESGO'!$P$23),"")</f>
        <v/>
      </c>
      <c r="P26" s="25" t="str">
        <f>IF(AND('MAPA DE RIESGO'!$Z$16="Media",'MAPA DE RIESGO'!$AB$16="Menor"),CONCATENATE("R1C",'MAPA DE RIESGO'!$P$16),"")</f>
        <v/>
      </c>
      <c r="Q26" s="26" t="str">
        <f>IF(AND('MAPA DE RIESGO'!$Z$18="Media",'MAPA DE RIESGO'!$AB$18="Menor"),CONCATENATE("R1C",'MAPA DE RIESGO'!$P$18),"")</f>
        <v/>
      </c>
      <c r="R26" s="26" t="str">
        <f>IF(AND('MAPA DE RIESGO'!$Z$20="Media",'MAPA DE RIESGO'!$AB$20="Menor"),CONCATENATE("R1C",'MAPA DE RIESGO'!$P$20),"")</f>
        <v/>
      </c>
      <c r="S26" s="26" t="str">
        <f>IF(AND('MAPA DE RIESGO'!$Z$21="Media",'MAPA DE RIESGO'!$AB$21="Menor"),CONCATENATE("R1C",'MAPA DE RIESGO'!$P$21),"")</f>
        <v/>
      </c>
      <c r="T26" s="26" t="str">
        <f>IF(AND('MAPA DE RIESGO'!$Z$22="Media",'MAPA DE RIESGO'!$AB$22="Menor"),CONCATENATE("R1C",'MAPA DE RIESGO'!$P$22),"")</f>
        <v/>
      </c>
      <c r="U26" s="27" t="str">
        <f>IF(AND('MAPA DE RIESGO'!$Z$23="Media",'MAPA DE RIESGO'!$AB$23="Menor"),CONCATENATE("R1C",'MAPA DE RIESGO'!$P$23),"")</f>
        <v/>
      </c>
      <c r="V26" s="25" t="str">
        <f>IF(AND('MAPA DE RIESGO'!$Z$16="Media",'MAPA DE RIESGO'!$AB$16="Moderado"),CONCATENATE("R1C",'MAPA DE RIESGO'!$P$16),"")</f>
        <v/>
      </c>
      <c r="W26" s="26" t="str">
        <f>IF(AND('MAPA DE RIESGO'!$Z$18="Media",'MAPA DE RIESGO'!$AB$18="Moderado"),CONCATENATE("R1C",'MAPA DE RIESGO'!$P$18),"")</f>
        <v/>
      </c>
      <c r="X26" s="26" t="str">
        <f>IF(AND('MAPA DE RIESGO'!$Z$20="Media",'MAPA DE RIESGO'!$AB$20="Moderado"),CONCATENATE("R1C",'MAPA DE RIESGO'!$P$20),"")</f>
        <v/>
      </c>
      <c r="Y26" s="26" t="str">
        <f>IF(AND('MAPA DE RIESGO'!$Z$21="Media",'MAPA DE RIESGO'!$AB$21="Moderado"),CONCATENATE("R1C",'MAPA DE RIESGO'!$P$21),"")</f>
        <v/>
      </c>
      <c r="Z26" s="26" t="str">
        <f>IF(AND('MAPA DE RIESGO'!$Z$22="Media",'MAPA DE RIESGO'!$AB$22="Moderado"),CONCATENATE("R1C",'MAPA DE RIESGO'!$P$22),"")</f>
        <v/>
      </c>
      <c r="AA26" s="27" t="str">
        <f>IF(AND('MAPA DE RIESGO'!$Z$23="Media",'MAPA DE RIESGO'!$AB$23="Moderado"),CONCATENATE("R1C",'MAPA DE RIESGO'!$P$23),"")</f>
        <v/>
      </c>
      <c r="AB26" s="6" t="str">
        <f>IF(AND('MAPA DE RIESGO'!$Z$16="Media",'MAPA DE RIESGO'!$AB$16="Mayor"),CONCATENATE("R1C",'MAPA DE RIESGO'!$P$16),"")</f>
        <v/>
      </c>
      <c r="AC26" s="7" t="str">
        <f>IF(AND('MAPA DE RIESGO'!$Z$18="Media",'MAPA DE RIESGO'!$AB$18="Mayor"),CONCATENATE("R1C",'MAPA DE RIESGO'!$P$18),"")</f>
        <v/>
      </c>
      <c r="AD26" s="7" t="str">
        <f>IF(AND('MAPA DE RIESGO'!$Z$20="Media",'MAPA DE RIESGO'!$AB$20="Mayor"),CONCATENATE("R1C",'MAPA DE RIESGO'!$P$20),"")</f>
        <v/>
      </c>
      <c r="AE26" s="7" t="str">
        <f>IF(AND('MAPA DE RIESGO'!$Z$21="Media",'MAPA DE RIESGO'!$AB$21="Mayor"),CONCATENATE("R1C",'MAPA DE RIESGO'!$P$21),"")</f>
        <v/>
      </c>
      <c r="AF26" s="7" t="str">
        <f>IF(AND('MAPA DE RIESGO'!$Z$22="Media",'MAPA DE RIESGO'!$AB$22="Mayor"),CONCATENATE("R1C",'MAPA DE RIESGO'!$P$22),"")</f>
        <v/>
      </c>
      <c r="AG26" s="8" t="str">
        <f>IF(AND('MAPA DE RIESGO'!$Z$23="Media",'MAPA DE RIESGO'!$AB$23="Mayor"),CONCATENATE("R1C",'MAPA DE RIESGO'!$P$23),"")</f>
        <v/>
      </c>
      <c r="AH26" s="9" t="str">
        <f>IF(AND('MAPA DE RIESGO'!$Z$16="Media",'MAPA DE RIESGO'!$AB$16="Catastrófico"),CONCATENATE("R1C",'MAPA DE RIESGO'!$P$16),"")</f>
        <v/>
      </c>
      <c r="AI26" s="10" t="str">
        <f>IF(AND('MAPA DE RIESGO'!$Z$18="Media",'MAPA DE RIESGO'!$AB$18="Catastrófico"),CONCATENATE("R1C",'MAPA DE RIESGO'!$P$18),"")</f>
        <v/>
      </c>
      <c r="AJ26" s="10" t="str">
        <f>IF(AND('MAPA DE RIESGO'!$Z$20="Media",'MAPA DE RIESGO'!$AB$20="Catastrófico"),CONCATENATE("R1C",'MAPA DE RIESGO'!$P$20),"")</f>
        <v/>
      </c>
      <c r="AK26" s="10" t="str">
        <f>IF(AND('MAPA DE RIESGO'!$Z$21="Media",'MAPA DE RIESGO'!$AB$21="Catastrófico"),CONCATENATE("R1C",'MAPA DE RIESGO'!$P$21),"")</f>
        <v/>
      </c>
      <c r="AL26" s="10" t="str">
        <f>IF(AND('MAPA DE RIESGO'!$Z$22="Media",'MAPA DE RIESGO'!$AB$22="Catastrófico"),CONCATENATE("R1C",'MAPA DE RIESGO'!$P$22),"")</f>
        <v/>
      </c>
      <c r="AM26" s="11" t="str">
        <f>IF(AND('MAPA DE RIESGO'!$Z$23="Media",'MAPA DE RIESGO'!$AB$23="Catastrófico"),CONCATENATE("R1C",'MAPA DE RIESGO'!$P$23),"")</f>
        <v/>
      </c>
      <c r="AN26" s="44"/>
      <c r="AO26" s="530" t="s">
        <v>73</v>
      </c>
      <c r="AP26" s="531"/>
      <c r="AQ26" s="531"/>
      <c r="AR26" s="531"/>
      <c r="AS26" s="531"/>
      <c r="AT26" s="532"/>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row>
    <row r="27" spans="1:76" ht="15" customHeight="1" x14ac:dyDescent="0.25">
      <c r="A27" s="44"/>
      <c r="B27" s="453"/>
      <c r="C27" s="453"/>
      <c r="D27" s="454"/>
      <c r="E27" s="510"/>
      <c r="F27" s="511"/>
      <c r="G27" s="511"/>
      <c r="H27" s="511"/>
      <c r="I27" s="496"/>
      <c r="J27" s="28" t="str">
        <f>IF(AND('MAPA DE RIESGO'!$Z$24="Media",'MAPA DE RIESGO'!$AB$24="Leve"),CONCATENATE("R2C",'MAPA DE RIESGO'!$P$24),"")</f>
        <v/>
      </c>
      <c r="K27" s="29" t="str">
        <f>IF(AND('MAPA DE RIESGO'!$Z$25="Media",'MAPA DE RIESGO'!$AB$25="Leve"),CONCATENATE("R2C",'MAPA DE RIESGO'!$P$25),"")</f>
        <v/>
      </c>
      <c r="L27" s="29" t="str">
        <f>IF(AND('MAPA DE RIESGO'!$Z$26="Media",'MAPA DE RIESGO'!$AB$26="Leve"),CONCATENATE("R2C",'MAPA DE RIESGO'!$P$26),"")</f>
        <v/>
      </c>
      <c r="M27" s="29" t="str">
        <f>IF(AND('MAPA DE RIESGO'!$Z$27="Media",'MAPA DE RIESGO'!$AB$27="Leve"),CONCATENATE("R2C",'MAPA DE RIESGO'!$P$27),"")</f>
        <v/>
      </c>
      <c r="N27" s="29" t="str">
        <f>IF(AND('MAPA DE RIESGO'!$Z$28="Media",'MAPA DE RIESGO'!$AB$28="Leve"),CONCATENATE("R2C",'MAPA DE RIESGO'!$P$28),"")</f>
        <v/>
      </c>
      <c r="O27" s="30" t="str">
        <f>IF(AND('MAPA DE RIESGO'!$Z$29="Media",'MAPA DE RIESGO'!$AB$29="Leve"),CONCATENATE("R2C",'MAPA DE RIESGO'!$P$29),"")</f>
        <v/>
      </c>
      <c r="P27" s="28" t="str">
        <f>IF(AND('MAPA DE RIESGO'!$Z$24="Media",'MAPA DE RIESGO'!$AB$24="Menor"),CONCATENATE("R2C",'MAPA DE RIESGO'!$P$24),"")</f>
        <v/>
      </c>
      <c r="Q27" s="29" t="str">
        <f>IF(AND('MAPA DE RIESGO'!$Z$25="Media",'MAPA DE RIESGO'!$AB$25="Menor"),CONCATENATE("R2C",'MAPA DE RIESGO'!$P$25),"")</f>
        <v/>
      </c>
      <c r="R27" s="29" t="str">
        <f>IF(AND('MAPA DE RIESGO'!$Z$26="Media",'MAPA DE RIESGO'!$AB$26="Menor"),CONCATENATE("R2C",'MAPA DE RIESGO'!$P$26),"")</f>
        <v/>
      </c>
      <c r="S27" s="29" t="str">
        <f>IF(AND('MAPA DE RIESGO'!$Z$27="Media",'MAPA DE RIESGO'!$AB$27="Menor"),CONCATENATE("R2C",'MAPA DE RIESGO'!$P$27),"")</f>
        <v/>
      </c>
      <c r="T27" s="29" t="str">
        <f>IF(AND('MAPA DE RIESGO'!$Z$28="Media",'MAPA DE RIESGO'!$AB$28="Menor"),CONCATENATE("R2C",'MAPA DE RIESGO'!$P$28),"")</f>
        <v/>
      </c>
      <c r="U27" s="30" t="str">
        <f>IF(AND('MAPA DE RIESGO'!$Z$29="Media",'MAPA DE RIESGO'!$AB$29="Menor"),CONCATENATE("R2C",'MAPA DE RIESGO'!$P$29),"")</f>
        <v/>
      </c>
      <c r="V27" s="28" t="str">
        <f>IF(AND('MAPA DE RIESGO'!$Z$24="Media",'MAPA DE RIESGO'!$AB$24="Moderado"),CONCATENATE("R2C",'MAPA DE RIESGO'!$P$24),"")</f>
        <v>R2C1</v>
      </c>
      <c r="W27" s="29" t="str">
        <f>IF(AND('MAPA DE RIESGO'!$Z$25="Media",'MAPA DE RIESGO'!$AB$25="Moderado"),CONCATENATE("R2C",'MAPA DE RIESGO'!$P$25),"")</f>
        <v/>
      </c>
      <c r="X27" s="29" t="str">
        <f>IF(AND('MAPA DE RIESGO'!$Z$26="Media",'MAPA DE RIESGO'!$AB$26="Moderado"),CONCATENATE("R2C",'MAPA DE RIESGO'!$P$26),"")</f>
        <v/>
      </c>
      <c r="Y27" s="29" t="str">
        <f>IF(AND('MAPA DE RIESGO'!$Z$27="Media",'MAPA DE RIESGO'!$AB$27="Moderado"),CONCATENATE("R2C",'MAPA DE RIESGO'!$P$27),"")</f>
        <v/>
      </c>
      <c r="Z27" s="29" t="str">
        <f>IF(AND('MAPA DE RIESGO'!$Z$28="Media",'MAPA DE RIESGO'!$AB$28="Moderado"),CONCATENATE("R2C",'MAPA DE RIESGO'!$P$28),"")</f>
        <v/>
      </c>
      <c r="AA27" s="30" t="str">
        <f>IF(AND('MAPA DE RIESGO'!$Z$29="Media",'MAPA DE RIESGO'!$AB$29="Moderado"),CONCATENATE("R2C",'MAPA DE RIESGO'!$P$29),"")</f>
        <v/>
      </c>
      <c r="AB27" s="12" t="str">
        <f>IF(AND('MAPA DE RIESGO'!$Z$24="Media",'MAPA DE RIESGO'!$AB$24="Mayor"),CONCATENATE("R2C",'MAPA DE RIESGO'!$P$24),"")</f>
        <v/>
      </c>
      <c r="AC27" s="13" t="str">
        <f>IF(AND('MAPA DE RIESGO'!$Z$25="Media",'MAPA DE RIESGO'!$AB$25="Mayor"),CONCATENATE("R2C",'MAPA DE RIESGO'!$P$25),"")</f>
        <v/>
      </c>
      <c r="AD27" s="13" t="str">
        <f>IF(AND('MAPA DE RIESGO'!$Z$26="Media",'MAPA DE RIESGO'!$AB$26="Mayor"),CONCATENATE("R2C",'MAPA DE RIESGO'!$P$26),"")</f>
        <v/>
      </c>
      <c r="AE27" s="13" t="str">
        <f>IF(AND('MAPA DE RIESGO'!$Z$27="Media",'MAPA DE RIESGO'!$AB$27="Mayor"),CONCATENATE("R2C",'MAPA DE RIESGO'!$P$27),"")</f>
        <v/>
      </c>
      <c r="AF27" s="13" t="str">
        <f>IF(AND('MAPA DE RIESGO'!$Z$28="Media",'MAPA DE RIESGO'!$AB$28="Mayor"),CONCATENATE("R2C",'MAPA DE RIESGO'!$P$28),"")</f>
        <v/>
      </c>
      <c r="AG27" s="14" t="str">
        <f>IF(AND('MAPA DE RIESGO'!$Z$29="Media",'MAPA DE RIESGO'!$AB$29="Mayor"),CONCATENATE("R2C",'MAPA DE RIESGO'!$P$29),"")</f>
        <v/>
      </c>
      <c r="AH27" s="15" t="str">
        <f>IF(AND('MAPA DE RIESGO'!$Z$24="Media",'MAPA DE RIESGO'!$AB$24="Catastrófico"),CONCATENATE("R2C",'MAPA DE RIESGO'!$P$24),"")</f>
        <v/>
      </c>
      <c r="AI27" s="16" t="str">
        <f>IF(AND('MAPA DE RIESGO'!$Z$25="Media",'MAPA DE RIESGO'!$AB$25="Catastrófico"),CONCATENATE("R2C",'MAPA DE RIESGO'!$P$25),"")</f>
        <v/>
      </c>
      <c r="AJ27" s="16" t="str">
        <f>IF(AND('MAPA DE RIESGO'!$Z$26="Media",'MAPA DE RIESGO'!$AB$26="Catastrófico"),CONCATENATE("R2C",'MAPA DE RIESGO'!$P$26),"")</f>
        <v/>
      </c>
      <c r="AK27" s="16" t="str">
        <f>IF(AND('MAPA DE RIESGO'!$Z$27="Media",'MAPA DE RIESGO'!$AB$27="Catastrófico"),CONCATENATE("R2C",'MAPA DE RIESGO'!$P$27),"")</f>
        <v/>
      </c>
      <c r="AL27" s="16" t="str">
        <f>IF(AND('MAPA DE RIESGO'!$Z$28="Media",'MAPA DE RIESGO'!$AB$28="Catastrófico"),CONCATENATE("R2C",'MAPA DE RIESGO'!$P$28),"")</f>
        <v/>
      </c>
      <c r="AM27" s="17" t="str">
        <f>IF(AND('MAPA DE RIESGO'!$Z$29="Media",'MAPA DE RIESGO'!$AB$29="Catastrófico"),CONCATENATE("R2C",'MAPA DE RIESGO'!$P$29),"")</f>
        <v/>
      </c>
      <c r="AN27" s="44"/>
      <c r="AO27" s="533"/>
      <c r="AP27" s="534"/>
      <c r="AQ27" s="534"/>
      <c r="AR27" s="534"/>
      <c r="AS27" s="534"/>
      <c r="AT27" s="535"/>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row>
    <row r="28" spans="1:76" ht="15" customHeight="1" x14ac:dyDescent="0.25">
      <c r="A28" s="44"/>
      <c r="B28" s="453"/>
      <c r="C28" s="453"/>
      <c r="D28" s="454"/>
      <c r="E28" s="494"/>
      <c r="F28" s="495"/>
      <c r="G28" s="495"/>
      <c r="H28" s="495"/>
      <c r="I28" s="496"/>
      <c r="J28" s="28" t="str">
        <f>IF(AND('MAPA DE RIESGO'!$Z$30="Media",'MAPA DE RIESGO'!$AB$30="Leve"),CONCATENATE("R3C",'MAPA DE RIESGO'!$P$30),"")</f>
        <v/>
      </c>
      <c r="K28" s="29" t="str">
        <f>IF(AND('MAPA DE RIESGO'!$Z$31="Media",'MAPA DE RIESGO'!$AB$31="Leve"),CONCATENATE("R3C",'MAPA DE RIESGO'!$P$31),"")</f>
        <v/>
      </c>
      <c r="L28" s="29" t="str">
        <f>IF(AND('MAPA DE RIESGO'!$Z$32="Media",'MAPA DE RIESGO'!$AB$32="Leve"),CONCATENATE("R3C",'MAPA DE RIESGO'!$P$32),"")</f>
        <v/>
      </c>
      <c r="M28" s="29" t="str">
        <f>IF(AND('MAPA DE RIESGO'!$Z$33="Media",'MAPA DE RIESGO'!$AB$33="Leve"),CONCATENATE("R3C",'MAPA DE RIESGO'!$P$33),"")</f>
        <v/>
      </c>
      <c r="N28" s="29" t="str">
        <f>IF(AND('MAPA DE RIESGO'!$Z$34="Media",'MAPA DE RIESGO'!$AB$34="Leve"),CONCATENATE("R3C",'MAPA DE RIESGO'!$P$34),"")</f>
        <v/>
      </c>
      <c r="O28" s="30" t="str">
        <f>IF(AND('MAPA DE RIESGO'!$Z$35="Media",'MAPA DE RIESGO'!$AB$35="Leve"),CONCATENATE("R3C",'MAPA DE RIESGO'!$P$35),"")</f>
        <v/>
      </c>
      <c r="P28" s="28" t="str">
        <f>IF(AND('MAPA DE RIESGO'!$Z$30="Media",'MAPA DE RIESGO'!$AB$30="Menor"),CONCATENATE("R3C",'MAPA DE RIESGO'!$P$30),"")</f>
        <v/>
      </c>
      <c r="Q28" s="29" t="str">
        <f>IF(AND('MAPA DE RIESGO'!$Z$31="Media",'MAPA DE RIESGO'!$AB$31="Menor"),CONCATENATE("R3C",'MAPA DE RIESGO'!$P$31),"")</f>
        <v/>
      </c>
      <c r="R28" s="29" t="str">
        <f>IF(AND('MAPA DE RIESGO'!$Z$32="Media",'MAPA DE RIESGO'!$AB$32="Menor"),CONCATENATE("R3C",'MAPA DE RIESGO'!$P$32),"")</f>
        <v/>
      </c>
      <c r="S28" s="29" t="str">
        <f>IF(AND('MAPA DE RIESGO'!$Z$33="Media",'MAPA DE RIESGO'!$AB$33="Menor"),CONCATENATE("R3C",'MAPA DE RIESGO'!$P$33),"")</f>
        <v/>
      </c>
      <c r="T28" s="29" t="str">
        <f>IF(AND('MAPA DE RIESGO'!$Z$34="Media",'MAPA DE RIESGO'!$AB$34="Menor"),CONCATENATE("R3C",'MAPA DE RIESGO'!$P$34),"")</f>
        <v/>
      </c>
      <c r="U28" s="30" t="str">
        <f>IF(AND('MAPA DE RIESGO'!$Z$35="Media",'MAPA DE RIESGO'!$AB$35="Menor"),CONCATENATE("R3C",'MAPA DE RIESGO'!$P$35),"")</f>
        <v/>
      </c>
      <c r="V28" s="28" t="str">
        <f>IF(AND('MAPA DE RIESGO'!$Z$30="Media",'MAPA DE RIESGO'!$AB$30="Moderado"),CONCATENATE("R3C",'MAPA DE RIESGO'!$P$30),"")</f>
        <v/>
      </c>
      <c r="W28" s="29" t="str">
        <f>IF(AND('MAPA DE RIESGO'!$Z$31="Media",'MAPA DE RIESGO'!$AB$31="Moderado"),CONCATENATE("R3C",'MAPA DE RIESGO'!$P$31),"")</f>
        <v/>
      </c>
      <c r="X28" s="29" t="str">
        <f>IF(AND('MAPA DE RIESGO'!$Z$32="Media",'MAPA DE RIESGO'!$AB$32="Moderado"),CONCATENATE("R3C",'MAPA DE RIESGO'!$P$32),"")</f>
        <v/>
      </c>
      <c r="Y28" s="29" t="str">
        <f>IF(AND('MAPA DE RIESGO'!$Z$33="Media",'MAPA DE RIESGO'!$AB$33="Moderado"),CONCATENATE("R3C",'MAPA DE RIESGO'!$P$33),"")</f>
        <v/>
      </c>
      <c r="Z28" s="29" t="str">
        <f>IF(AND('MAPA DE RIESGO'!$Z$34="Media",'MAPA DE RIESGO'!$AB$34="Moderado"),CONCATENATE("R3C",'MAPA DE RIESGO'!$P$34),"")</f>
        <v/>
      </c>
      <c r="AA28" s="30" t="str">
        <f>IF(AND('MAPA DE RIESGO'!$Z$35="Media",'MAPA DE RIESGO'!$AB$35="Moderado"),CONCATENATE("R3C",'MAPA DE RIESGO'!$P$35),"")</f>
        <v/>
      </c>
      <c r="AB28" s="12" t="str">
        <f>IF(AND('MAPA DE RIESGO'!$Z$30="Media",'MAPA DE RIESGO'!$AB$30="Mayor"),CONCATENATE("R3C",'MAPA DE RIESGO'!$P$30),"")</f>
        <v>R3C1</v>
      </c>
      <c r="AC28" s="13" t="str">
        <f>IF(AND('MAPA DE RIESGO'!$Z$31="Media",'MAPA DE RIESGO'!$AB$31="Mayor"),CONCATENATE("R3C",'MAPA DE RIESGO'!$P$31),"")</f>
        <v/>
      </c>
      <c r="AD28" s="13" t="str">
        <f>IF(AND('MAPA DE RIESGO'!$Z$32="Media",'MAPA DE RIESGO'!$AB$32="Mayor"),CONCATENATE("R3C",'MAPA DE RIESGO'!$P$32),"")</f>
        <v/>
      </c>
      <c r="AE28" s="13" t="str">
        <f>IF(AND('MAPA DE RIESGO'!$Z$33="Media",'MAPA DE RIESGO'!$AB$33="Mayor"),CONCATENATE("R3C",'MAPA DE RIESGO'!$P$33),"")</f>
        <v/>
      </c>
      <c r="AF28" s="13" t="str">
        <f>IF(AND('MAPA DE RIESGO'!$Z$34="Media",'MAPA DE RIESGO'!$AB$34="Mayor"),CONCATENATE("R3C",'MAPA DE RIESGO'!$P$34),"")</f>
        <v/>
      </c>
      <c r="AG28" s="14" t="str">
        <f>IF(AND('MAPA DE RIESGO'!$Z$35="Media",'MAPA DE RIESGO'!$AB$35="Mayor"),CONCATENATE("R3C",'MAPA DE RIESGO'!$P$35),"")</f>
        <v/>
      </c>
      <c r="AH28" s="15" t="str">
        <f>IF(AND('MAPA DE RIESGO'!$Z$30="Media",'MAPA DE RIESGO'!$AB$30="Catastrófico"),CONCATENATE("R3C",'MAPA DE RIESGO'!$P$30),"")</f>
        <v/>
      </c>
      <c r="AI28" s="16" t="str">
        <f>IF(AND('MAPA DE RIESGO'!$Z$31="Media",'MAPA DE RIESGO'!$AB$31="Catastrófico"),CONCATENATE("R3C",'MAPA DE RIESGO'!$P$31),"")</f>
        <v/>
      </c>
      <c r="AJ28" s="16" t="str">
        <f>IF(AND('MAPA DE RIESGO'!$Z$32="Media",'MAPA DE RIESGO'!$AB$32="Catastrófico"),CONCATENATE("R3C",'MAPA DE RIESGO'!$P$32),"")</f>
        <v/>
      </c>
      <c r="AK28" s="16" t="str">
        <f>IF(AND('MAPA DE RIESGO'!$Z$33="Media",'MAPA DE RIESGO'!$AB$33="Catastrófico"),CONCATENATE("R3C",'MAPA DE RIESGO'!$P$33),"")</f>
        <v/>
      </c>
      <c r="AL28" s="16" t="str">
        <f>IF(AND('MAPA DE RIESGO'!$Z$34="Media",'MAPA DE RIESGO'!$AB$34="Catastrófico"),CONCATENATE("R3C",'MAPA DE RIESGO'!$P$34),"")</f>
        <v/>
      </c>
      <c r="AM28" s="17" t="str">
        <f>IF(AND('MAPA DE RIESGO'!$Z$35="Media",'MAPA DE RIESGO'!$AB$35="Catastrófico"),CONCATENATE("R3C",'MAPA DE RIESGO'!$P$35),"")</f>
        <v/>
      </c>
      <c r="AN28" s="44"/>
      <c r="AO28" s="533"/>
      <c r="AP28" s="534"/>
      <c r="AQ28" s="534"/>
      <c r="AR28" s="534"/>
      <c r="AS28" s="534"/>
      <c r="AT28" s="535"/>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row>
    <row r="29" spans="1:76" ht="15" customHeight="1" x14ac:dyDescent="0.25">
      <c r="A29" s="44"/>
      <c r="B29" s="453"/>
      <c r="C29" s="453"/>
      <c r="D29" s="454"/>
      <c r="E29" s="494"/>
      <c r="F29" s="495"/>
      <c r="G29" s="495"/>
      <c r="H29" s="495"/>
      <c r="I29" s="496"/>
      <c r="J29" s="28" t="str">
        <f>IF(AND('MAPA DE RIESGO'!$Z$36="Media",'MAPA DE RIESGO'!$AB$36="Leve"),CONCATENATE("R4C",'MAPA DE RIESGO'!$P$36),"")</f>
        <v/>
      </c>
      <c r="K29" s="29" t="str">
        <f>IF(AND('MAPA DE RIESGO'!$Z$37="Media",'MAPA DE RIESGO'!$AB$37="Leve"),CONCATENATE("R4C",'MAPA DE RIESGO'!$P$37),"")</f>
        <v/>
      </c>
      <c r="L29" s="29" t="str">
        <f>IF(AND('MAPA DE RIESGO'!$Z$38="Media",'MAPA DE RIESGO'!$AB$38="Leve"),CONCATENATE("R4C",'MAPA DE RIESGO'!$P$38),"")</f>
        <v/>
      </c>
      <c r="M29" s="29" t="str">
        <f>IF(AND('MAPA DE RIESGO'!$Z$39="Media",'MAPA DE RIESGO'!$AB$39="Leve"),CONCATENATE("R4C",'MAPA DE RIESGO'!$P$39),"")</f>
        <v/>
      </c>
      <c r="N29" s="29" t="str">
        <f>IF(AND('MAPA DE RIESGO'!$Z$40="Media",'MAPA DE RIESGO'!$AB$40="Leve"),CONCATENATE("R4C",'MAPA DE RIESGO'!$P$40),"")</f>
        <v/>
      </c>
      <c r="O29" s="30" t="str">
        <f>IF(AND('MAPA DE RIESGO'!$Z$41="Media",'MAPA DE RIESGO'!$AB$41="Leve"),CONCATENATE("R4C",'MAPA DE RIESGO'!$P$41),"")</f>
        <v/>
      </c>
      <c r="P29" s="28" t="str">
        <f>IF(AND('MAPA DE RIESGO'!$Z$36="Media",'MAPA DE RIESGO'!$AB$36="Menor"),CONCATENATE("R4C",'MAPA DE RIESGO'!$P$36),"")</f>
        <v/>
      </c>
      <c r="Q29" s="29" t="str">
        <f>IF(AND('MAPA DE RIESGO'!$Z$37="Media",'MAPA DE RIESGO'!$AB$37="Menor"),CONCATENATE("R4C",'MAPA DE RIESGO'!$P$37),"")</f>
        <v/>
      </c>
      <c r="R29" s="29" t="str">
        <f>IF(AND('MAPA DE RIESGO'!$Z$38="Media",'MAPA DE RIESGO'!$AB$38="Menor"),CONCATENATE("R4C",'MAPA DE RIESGO'!$P$38),"")</f>
        <v/>
      </c>
      <c r="S29" s="29" t="str">
        <f>IF(AND('MAPA DE RIESGO'!$Z$39="Media",'MAPA DE RIESGO'!$AB$39="Menor"),CONCATENATE("R4C",'MAPA DE RIESGO'!$P$39),"")</f>
        <v/>
      </c>
      <c r="T29" s="29" t="str">
        <f>IF(AND('MAPA DE RIESGO'!$Z$40="Media",'MAPA DE RIESGO'!$AB$40="Menor"),CONCATENATE("R4C",'MAPA DE RIESGO'!$P$40),"")</f>
        <v/>
      </c>
      <c r="U29" s="30" t="str">
        <f>IF(AND('MAPA DE RIESGO'!$Z$41="Media",'MAPA DE RIESGO'!$AB$41="Menor"),CONCATENATE("R4C",'MAPA DE RIESGO'!$P$41),"")</f>
        <v/>
      </c>
      <c r="V29" s="28" t="str">
        <f>IF(AND('MAPA DE RIESGO'!$Z$36="Media",'MAPA DE RIESGO'!$AB$36="Moderado"),CONCATENATE("R4C",'MAPA DE RIESGO'!$P$36),"")</f>
        <v/>
      </c>
      <c r="W29" s="29" t="str">
        <f>IF(AND('MAPA DE RIESGO'!$Z$37="Media",'MAPA DE RIESGO'!$AB$37="Moderado"),CONCATENATE("R4C",'MAPA DE RIESGO'!$P$37),"")</f>
        <v/>
      </c>
      <c r="X29" s="29" t="str">
        <f>IF(AND('MAPA DE RIESGO'!$Z$38="Media",'MAPA DE RIESGO'!$AB$38="Moderado"),CONCATENATE("R4C",'MAPA DE RIESGO'!$P$38),"")</f>
        <v/>
      </c>
      <c r="Y29" s="29" t="str">
        <f>IF(AND('MAPA DE RIESGO'!$Z$39="Media",'MAPA DE RIESGO'!$AB$39="Moderado"),CONCATENATE("R4C",'MAPA DE RIESGO'!$P$39),"")</f>
        <v/>
      </c>
      <c r="Z29" s="29" t="str">
        <f>IF(AND('MAPA DE RIESGO'!$Z$40="Media",'MAPA DE RIESGO'!$AB$40="Moderado"),CONCATENATE("R4C",'MAPA DE RIESGO'!$P$40),"")</f>
        <v/>
      </c>
      <c r="AA29" s="30" t="str">
        <f>IF(AND('MAPA DE RIESGO'!$Z$41="Media",'MAPA DE RIESGO'!$AB$41="Moderado"),CONCATENATE("R4C",'MAPA DE RIESGO'!$P$41),"")</f>
        <v/>
      </c>
      <c r="AB29" s="12" t="str">
        <f>IF(AND('MAPA DE RIESGO'!$Z$36="Media",'MAPA DE RIESGO'!$AB$36="Mayor"),CONCATENATE("R4C",'MAPA DE RIESGO'!$P$36),"")</f>
        <v/>
      </c>
      <c r="AC29" s="13" t="str">
        <f>IF(AND('MAPA DE RIESGO'!$Z$37="Media",'MAPA DE RIESGO'!$AB$37="Mayor"),CONCATENATE("R4C",'MAPA DE RIESGO'!$P$37),"")</f>
        <v/>
      </c>
      <c r="AD29" s="18" t="str">
        <f>IF(AND('MAPA DE RIESGO'!$Z$38="Media",'MAPA DE RIESGO'!$AB$38="Mayor"),CONCATENATE("R4C",'MAPA DE RIESGO'!$P$38),"")</f>
        <v/>
      </c>
      <c r="AE29" s="18" t="str">
        <f>IF(AND('MAPA DE RIESGO'!$Z$39="Media",'MAPA DE RIESGO'!$AB$39="Mayor"),CONCATENATE("R4C",'MAPA DE RIESGO'!$P$39),"")</f>
        <v/>
      </c>
      <c r="AF29" s="18" t="str">
        <f>IF(AND('MAPA DE RIESGO'!$Z$40="Media",'MAPA DE RIESGO'!$AB$40="Mayor"),CONCATENATE("R4C",'MAPA DE RIESGO'!$P$40),"")</f>
        <v/>
      </c>
      <c r="AG29" s="14" t="str">
        <f>IF(AND('MAPA DE RIESGO'!$Z$41="Media",'MAPA DE RIESGO'!$AB$41="Mayor"),CONCATENATE("R4C",'MAPA DE RIESGO'!$P$41),"")</f>
        <v/>
      </c>
      <c r="AH29" s="15" t="str">
        <f>IF(AND('MAPA DE RIESGO'!$Z$36="Media",'MAPA DE RIESGO'!$AB$36="Catastrófico"),CONCATENATE("R4C",'MAPA DE RIESGO'!$P$36),"")</f>
        <v/>
      </c>
      <c r="AI29" s="16" t="str">
        <f>IF(AND('MAPA DE RIESGO'!$Z$37="Media",'MAPA DE RIESGO'!$AB$37="Catastrófico"),CONCATENATE("R4C",'MAPA DE RIESGO'!$P$37),"")</f>
        <v/>
      </c>
      <c r="AJ29" s="16" t="str">
        <f>IF(AND('MAPA DE RIESGO'!$Z$38="Media",'MAPA DE RIESGO'!$AB$38="Catastrófico"),CONCATENATE("R4C",'MAPA DE RIESGO'!$P$38),"")</f>
        <v/>
      </c>
      <c r="AK29" s="16" t="str">
        <f>IF(AND('MAPA DE RIESGO'!$Z$39="Media",'MAPA DE RIESGO'!$AB$39="Catastrófico"),CONCATENATE("R4C",'MAPA DE RIESGO'!$P$39),"")</f>
        <v/>
      </c>
      <c r="AL29" s="16" t="str">
        <f>IF(AND('MAPA DE RIESGO'!$Z$40="Media",'MAPA DE RIESGO'!$AB$40="Catastrófico"),CONCATENATE("R4C",'MAPA DE RIESGO'!$P$40),"")</f>
        <v/>
      </c>
      <c r="AM29" s="17" t="str">
        <f>IF(AND('MAPA DE RIESGO'!$Z$41="Media",'MAPA DE RIESGO'!$AB$41="Catastrófico"),CONCATENATE("R4C",'MAPA DE RIESGO'!$P$41),"")</f>
        <v/>
      </c>
      <c r="AN29" s="44"/>
      <c r="AO29" s="533"/>
      <c r="AP29" s="534"/>
      <c r="AQ29" s="534"/>
      <c r="AR29" s="534"/>
      <c r="AS29" s="534"/>
      <c r="AT29" s="535"/>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row>
    <row r="30" spans="1:76" ht="15" customHeight="1" x14ac:dyDescent="0.25">
      <c r="A30" s="44"/>
      <c r="B30" s="453"/>
      <c r="C30" s="453"/>
      <c r="D30" s="454"/>
      <c r="E30" s="494"/>
      <c r="F30" s="495"/>
      <c r="G30" s="495"/>
      <c r="H30" s="495"/>
      <c r="I30" s="496"/>
      <c r="J30" s="28" t="str">
        <f>IF(AND('MAPA DE RIESGO'!$Z$42="Media",'MAPA DE RIESGO'!$AB$42="Leve"),CONCATENATE("R5C",'MAPA DE RIESGO'!$P$42),"")</f>
        <v/>
      </c>
      <c r="K30" s="29" t="str">
        <f>IF(AND('MAPA DE RIESGO'!$Z$43="Media",'MAPA DE RIESGO'!$AB$43="Leve"),CONCATENATE("R5C",'MAPA DE RIESGO'!$P$43),"")</f>
        <v/>
      </c>
      <c r="L30" s="29" t="str">
        <f>IF(AND('MAPA DE RIESGO'!$Z$44="Media",'MAPA DE RIESGO'!$AB$44="Leve"),CONCATENATE("R5C",'MAPA DE RIESGO'!$P$44),"")</f>
        <v/>
      </c>
      <c r="M30" s="29" t="str">
        <f>IF(AND('MAPA DE RIESGO'!$Z$45="Media",'MAPA DE RIESGO'!$AB$45="Leve"),CONCATENATE("R5C",'MAPA DE RIESGO'!$P$45),"")</f>
        <v/>
      </c>
      <c r="N30" s="29" t="str">
        <f>IF(AND('MAPA DE RIESGO'!$Z$46="Media",'MAPA DE RIESGO'!$AB$46="Leve"),CONCATENATE("R5C",'MAPA DE RIESGO'!$P$46),"")</f>
        <v/>
      </c>
      <c r="O30" s="30" t="str">
        <f>IF(AND('MAPA DE RIESGO'!$Z$47="Media",'MAPA DE RIESGO'!$AB$47="Leve"),CONCATENATE("R5C",'MAPA DE RIESGO'!$P$47),"")</f>
        <v/>
      </c>
      <c r="P30" s="28" t="str">
        <f>IF(AND('MAPA DE RIESGO'!$Z$42="Media",'MAPA DE RIESGO'!$AB$42="Menor"),CONCATENATE("R5C",'MAPA DE RIESGO'!$P$42),"")</f>
        <v/>
      </c>
      <c r="Q30" s="29" t="str">
        <f>IF(AND('MAPA DE RIESGO'!$Z$43="Media",'MAPA DE RIESGO'!$AB$43="Menor"),CONCATENATE("R5C",'MAPA DE RIESGO'!$P$43),"")</f>
        <v/>
      </c>
      <c r="R30" s="29" t="str">
        <f>IF(AND('MAPA DE RIESGO'!$Z$44="Media",'MAPA DE RIESGO'!$AB$44="Menor"),CONCATENATE("R5C",'MAPA DE RIESGO'!$P$44),"")</f>
        <v/>
      </c>
      <c r="S30" s="29" t="str">
        <f>IF(AND('MAPA DE RIESGO'!$Z$45="Media",'MAPA DE RIESGO'!$AB$45="Menor"),CONCATENATE("R5C",'MAPA DE RIESGO'!$P$45),"")</f>
        <v/>
      </c>
      <c r="T30" s="29" t="str">
        <f>IF(AND('MAPA DE RIESGO'!$Z$46="Media",'MAPA DE RIESGO'!$AB$46="Menor"),CONCATENATE("R5C",'MAPA DE RIESGO'!$P$46),"")</f>
        <v/>
      </c>
      <c r="U30" s="30" t="str">
        <f>IF(AND('MAPA DE RIESGO'!$Z$47="Media",'MAPA DE RIESGO'!$AB$47="Menor"),CONCATENATE("R5C",'MAPA DE RIESGO'!$P$47),"")</f>
        <v/>
      </c>
      <c r="V30" s="28" t="str">
        <f>IF(AND('MAPA DE RIESGO'!$Z$42="Media",'MAPA DE RIESGO'!$AB$42="Moderado"),CONCATENATE("R5C",'MAPA DE RIESGO'!$P$42),"")</f>
        <v/>
      </c>
      <c r="W30" s="29" t="str">
        <f>IF(AND('MAPA DE RIESGO'!$Z$43="Media",'MAPA DE RIESGO'!$AB$43="Moderado"),CONCATENATE("R5C",'MAPA DE RIESGO'!$P$43),"")</f>
        <v/>
      </c>
      <c r="X30" s="29" t="str">
        <f>IF(AND('MAPA DE RIESGO'!$Z$44="Media",'MAPA DE RIESGO'!$AB$44="Moderado"),CONCATENATE("R5C",'MAPA DE RIESGO'!$P$44),"")</f>
        <v/>
      </c>
      <c r="Y30" s="29" t="str">
        <f>IF(AND('MAPA DE RIESGO'!$Z$45="Media",'MAPA DE RIESGO'!$AB$45="Moderado"),CONCATENATE("R5C",'MAPA DE RIESGO'!$P$45),"")</f>
        <v/>
      </c>
      <c r="Z30" s="29" t="str">
        <f>IF(AND('MAPA DE RIESGO'!$Z$46="Media",'MAPA DE RIESGO'!$AB$46="Moderado"),CONCATENATE("R5C",'MAPA DE RIESGO'!$P$46),"")</f>
        <v/>
      </c>
      <c r="AA30" s="30" t="str">
        <f>IF(AND('MAPA DE RIESGO'!$Z$47="Media",'MAPA DE RIESGO'!$AB$47="Moderado"),CONCATENATE("R5C",'MAPA DE RIESGO'!$P$47),"")</f>
        <v/>
      </c>
      <c r="AB30" s="12" t="str">
        <f>IF(AND('MAPA DE RIESGO'!$Z$42="Media",'MAPA DE RIESGO'!$AB$42="Mayor"),CONCATENATE("R5C",'MAPA DE RIESGO'!$P$42),"")</f>
        <v/>
      </c>
      <c r="AC30" s="13" t="str">
        <f>IF(AND('MAPA DE RIESGO'!$Z$43="Media",'MAPA DE RIESGO'!$AB$43="Mayor"),CONCATENATE("R5C",'MAPA DE RIESGO'!$P$43),"")</f>
        <v/>
      </c>
      <c r="AD30" s="18" t="str">
        <f>IF(AND('MAPA DE RIESGO'!$Z$44="Media",'MAPA DE RIESGO'!$AB$44="Mayor"),CONCATENATE("R5C",'MAPA DE RIESGO'!$P$44),"")</f>
        <v/>
      </c>
      <c r="AE30" s="18" t="str">
        <f>IF(AND('MAPA DE RIESGO'!$Z$45="Media",'MAPA DE RIESGO'!$AB$45="Mayor"),CONCATENATE("R5C",'MAPA DE RIESGO'!$P$45),"")</f>
        <v/>
      </c>
      <c r="AF30" s="18" t="str">
        <f>IF(AND('MAPA DE RIESGO'!$Z$46="Media",'MAPA DE RIESGO'!$AB$46="Mayor"),CONCATENATE("R5C",'MAPA DE RIESGO'!$P$46),"")</f>
        <v/>
      </c>
      <c r="AG30" s="14" t="str">
        <f>IF(AND('MAPA DE RIESGO'!$Z$47="Media",'MAPA DE RIESGO'!$AB$47="Mayor"),CONCATENATE("R5C",'MAPA DE RIESGO'!$P$47),"")</f>
        <v/>
      </c>
      <c r="AH30" s="15" t="str">
        <f>IF(AND('MAPA DE RIESGO'!$Z$42="Media",'MAPA DE RIESGO'!$AB$42="Catastrófico"),CONCATENATE("R5C",'MAPA DE RIESGO'!$P$42),"")</f>
        <v/>
      </c>
      <c r="AI30" s="16" t="str">
        <f>IF(AND('MAPA DE RIESGO'!$Z$43="Media",'MAPA DE RIESGO'!$AB$43="Catastrófico"),CONCATENATE("R5C",'MAPA DE RIESGO'!$P$43),"")</f>
        <v/>
      </c>
      <c r="AJ30" s="16" t="str">
        <f>IF(AND('MAPA DE RIESGO'!$Z$44="Media",'MAPA DE RIESGO'!$AB$44="Catastrófico"),CONCATENATE("R5C",'MAPA DE RIESGO'!$P$44),"")</f>
        <v/>
      </c>
      <c r="AK30" s="16" t="str">
        <f>IF(AND('MAPA DE RIESGO'!$Z$45="Media",'MAPA DE RIESGO'!$AB$45="Catastrófico"),CONCATENATE("R5C",'MAPA DE RIESGO'!$P$45),"")</f>
        <v/>
      </c>
      <c r="AL30" s="16" t="str">
        <f>IF(AND('MAPA DE RIESGO'!$Z$46="Media",'MAPA DE RIESGO'!$AB$46="Catastrófico"),CONCATENATE("R5C",'MAPA DE RIESGO'!$P$46),"")</f>
        <v/>
      </c>
      <c r="AM30" s="17" t="str">
        <f>IF(AND('MAPA DE RIESGO'!$Z$47="Media",'MAPA DE RIESGO'!$AB$47="Catastrófico"),CONCATENATE("R5C",'MAPA DE RIESGO'!$P$47),"")</f>
        <v/>
      </c>
      <c r="AN30" s="44"/>
      <c r="AO30" s="533"/>
      <c r="AP30" s="534"/>
      <c r="AQ30" s="534"/>
      <c r="AR30" s="534"/>
      <c r="AS30" s="534"/>
      <c r="AT30" s="535"/>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row>
    <row r="31" spans="1:76" ht="15" customHeight="1" x14ac:dyDescent="0.25">
      <c r="A31" s="44"/>
      <c r="B31" s="453"/>
      <c r="C31" s="453"/>
      <c r="D31" s="454"/>
      <c r="E31" s="494"/>
      <c r="F31" s="495"/>
      <c r="G31" s="495"/>
      <c r="H31" s="495"/>
      <c r="I31" s="496"/>
      <c r="J31" s="28" t="str">
        <f>IF(AND('MAPA DE RIESGO'!$Z$48="Media",'MAPA DE RIESGO'!$AB$48="Leve"),CONCATENATE("R6C",'MAPA DE RIESGO'!$P$48),"")</f>
        <v/>
      </c>
      <c r="K31" s="29" t="str">
        <f>IF(AND('MAPA DE RIESGO'!$Z$49="Media",'MAPA DE RIESGO'!$AB$49="Leve"),CONCATENATE("R6C",'MAPA DE RIESGO'!$P$49),"")</f>
        <v/>
      </c>
      <c r="L31" s="29" t="str">
        <f>IF(AND('MAPA DE RIESGO'!$Z$50="Media",'MAPA DE RIESGO'!$AB$50="Leve"),CONCATENATE("R6C",'MAPA DE RIESGO'!$P$50),"")</f>
        <v/>
      </c>
      <c r="M31" s="29" t="str">
        <f>IF(AND('MAPA DE RIESGO'!$Z$51="Media",'MAPA DE RIESGO'!$AB$51="Leve"),CONCATENATE("R6C",'MAPA DE RIESGO'!$P$51),"")</f>
        <v/>
      </c>
      <c r="N31" s="29" t="str">
        <f>IF(AND('MAPA DE RIESGO'!$Z$52="Media",'MAPA DE RIESGO'!$AB$52="Leve"),CONCATENATE("R6C",'MAPA DE RIESGO'!$P$52),"")</f>
        <v/>
      </c>
      <c r="O31" s="30" t="str">
        <f>IF(AND('MAPA DE RIESGO'!$Z$53="Media",'MAPA DE RIESGO'!$AB$53="Leve"),CONCATENATE("R6C",'MAPA DE RIESGO'!$P$53),"")</f>
        <v/>
      </c>
      <c r="P31" s="28" t="str">
        <f>IF(AND('MAPA DE RIESGO'!$Z$48="Media",'MAPA DE RIESGO'!$AB$48="Menor"),CONCATENATE("R6C",'MAPA DE RIESGO'!$P$48),"")</f>
        <v/>
      </c>
      <c r="Q31" s="29" t="str">
        <f>IF(AND('MAPA DE RIESGO'!$Z$49="Media",'MAPA DE RIESGO'!$AB$49="Menor"),CONCATENATE("R6C",'MAPA DE RIESGO'!$P$49),"")</f>
        <v/>
      </c>
      <c r="R31" s="29" t="str">
        <f>IF(AND('MAPA DE RIESGO'!$Z$50="Media",'MAPA DE RIESGO'!$AB$50="Menor"),CONCATENATE("R6C",'MAPA DE RIESGO'!$P$50),"")</f>
        <v/>
      </c>
      <c r="S31" s="29" t="str">
        <f>IF(AND('MAPA DE RIESGO'!$Z$51="Media",'MAPA DE RIESGO'!$AB$51="Menor"),CONCATENATE("R6C",'MAPA DE RIESGO'!$P$51),"")</f>
        <v/>
      </c>
      <c r="T31" s="29" t="str">
        <f>IF(AND('MAPA DE RIESGO'!$Z$52="Media",'MAPA DE RIESGO'!$AB$52="Menor"),CONCATENATE("R6C",'MAPA DE RIESGO'!$P$52),"")</f>
        <v/>
      </c>
      <c r="U31" s="30" t="str">
        <f>IF(AND('MAPA DE RIESGO'!$Z$53="Media",'MAPA DE RIESGO'!$AB$53="Menor"),CONCATENATE("R6C",'MAPA DE RIESGO'!$P$53),"")</f>
        <v/>
      </c>
      <c r="V31" s="28" t="str">
        <f>IF(AND('MAPA DE RIESGO'!$Z$48="Media",'MAPA DE RIESGO'!$AB$48="Moderado"),CONCATENATE("R6C",'MAPA DE RIESGO'!$P$48),"")</f>
        <v/>
      </c>
      <c r="W31" s="29" t="str">
        <f>IF(AND('MAPA DE RIESGO'!$Z$49="Media",'MAPA DE RIESGO'!$AB$49="Moderado"),CONCATENATE("R6C",'MAPA DE RIESGO'!$P$49),"")</f>
        <v/>
      </c>
      <c r="X31" s="29" t="str">
        <f>IF(AND('MAPA DE RIESGO'!$Z$50="Media",'MAPA DE RIESGO'!$AB$50="Moderado"),CONCATENATE("R6C",'MAPA DE RIESGO'!$P$50),"")</f>
        <v/>
      </c>
      <c r="Y31" s="29" t="str">
        <f>IF(AND('MAPA DE RIESGO'!$Z$51="Media",'MAPA DE RIESGO'!$AB$51="Moderado"),CONCATENATE("R6C",'MAPA DE RIESGO'!$P$51),"")</f>
        <v/>
      </c>
      <c r="Z31" s="29" t="str">
        <f>IF(AND('MAPA DE RIESGO'!$Z$52="Media",'MAPA DE RIESGO'!$AB$52="Moderado"),CONCATENATE("R6C",'MAPA DE RIESGO'!$P$52),"")</f>
        <v/>
      </c>
      <c r="AA31" s="30" t="str">
        <f>IF(AND('MAPA DE RIESGO'!$Z$53="Media",'MAPA DE RIESGO'!$AB$53="Moderado"),CONCATENATE("R6C",'MAPA DE RIESGO'!$P$53),"")</f>
        <v/>
      </c>
      <c r="AB31" s="12" t="str">
        <f>IF(AND('MAPA DE RIESGO'!$Z$48="Media",'MAPA DE RIESGO'!$AB$48="Mayor"),CONCATENATE("R6C",'MAPA DE RIESGO'!$P$48),"")</f>
        <v/>
      </c>
      <c r="AC31" s="13" t="str">
        <f>IF(AND('MAPA DE RIESGO'!$Z$49="Media",'MAPA DE RIESGO'!$AB$49="Mayor"),CONCATENATE("R6C",'MAPA DE RIESGO'!$P$49),"")</f>
        <v/>
      </c>
      <c r="AD31" s="18" t="str">
        <f>IF(AND('MAPA DE RIESGO'!$Z$50="Media",'MAPA DE RIESGO'!$AB$50="Mayor"),CONCATENATE("R6C",'MAPA DE RIESGO'!$P$50),"")</f>
        <v/>
      </c>
      <c r="AE31" s="18" t="str">
        <f>IF(AND('MAPA DE RIESGO'!$Z$51="Media",'MAPA DE RIESGO'!$AB$51="Mayor"),CONCATENATE("R6C",'MAPA DE RIESGO'!$P$51),"")</f>
        <v/>
      </c>
      <c r="AF31" s="18" t="str">
        <f>IF(AND('MAPA DE RIESGO'!$Z$52="Media",'MAPA DE RIESGO'!$AB$52="Mayor"),CONCATENATE("R6C",'MAPA DE RIESGO'!$P$52),"")</f>
        <v/>
      </c>
      <c r="AG31" s="14" t="str">
        <f>IF(AND('MAPA DE RIESGO'!$Z$53="Media",'MAPA DE RIESGO'!$AB$53="Mayor"),CONCATENATE("R6C",'MAPA DE RIESGO'!$P$53),"")</f>
        <v/>
      </c>
      <c r="AH31" s="15" t="str">
        <f>IF(AND('MAPA DE RIESGO'!$Z$48="Media",'MAPA DE RIESGO'!$AB$48="Catastrófico"),CONCATENATE("R6C",'MAPA DE RIESGO'!$P$48),"")</f>
        <v/>
      </c>
      <c r="AI31" s="16" t="str">
        <f>IF(AND('MAPA DE RIESGO'!$Z$49="Media",'MAPA DE RIESGO'!$AB$49="Catastrófico"),CONCATENATE("R6C",'MAPA DE RIESGO'!$P$49),"")</f>
        <v/>
      </c>
      <c r="AJ31" s="16" t="str">
        <f>IF(AND('MAPA DE RIESGO'!$Z$50="Media",'MAPA DE RIESGO'!$AB$50="Catastrófico"),CONCATENATE("R6C",'MAPA DE RIESGO'!$P$50),"")</f>
        <v/>
      </c>
      <c r="AK31" s="16" t="str">
        <f>IF(AND('MAPA DE RIESGO'!$Z$51="Media",'MAPA DE RIESGO'!$AB$51="Catastrófico"),CONCATENATE("R6C",'MAPA DE RIESGO'!$P$51),"")</f>
        <v/>
      </c>
      <c r="AL31" s="16" t="str">
        <f>IF(AND('MAPA DE RIESGO'!$Z$52="Media",'MAPA DE RIESGO'!$AB$52="Catastrófico"),CONCATENATE("R6C",'MAPA DE RIESGO'!$P$52),"")</f>
        <v/>
      </c>
      <c r="AM31" s="17" t="str">
        <f>IF(AND('MAPA DE RIESGO'!$Z$53="Media",'MAPA DE RIESGO'!$AB$53="Catastrófico"),CONCATENATE("R6C",'MAPA DE RIESGO'!$P$53),"")</f>
        <v/>
      </c>
      <c r="AN31" s="44"/>
      <c r="AO31" s="533"/>
      <c r="AP31" s="534"/>
      <c r="AQ31" s="534"/>
      <c r="AR31" s="534"/>
      <c r="AS31" s="534"/>
      <c r="AT31" s="535"/>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row>
    <row r="32" spans="1:76" ht="15" customHeight="1" x14ac:dyDescent="0.25">
      <c r="A32" s="44"/>
      <c r="B32" s="453"/>
      <c r="C32" s="453"/>
      <c r="D32" s="454"/>
      <c r="E32" s="494"/>
      <c r="F32" s="495"/>
      <c r="G32" s="495"/>
      <c r="H32" s="495"/>
      <c r="I32" s="496"/>
      <c r="J32" s="28" t="str">
        <f>IF(AND('MAPA DE RIESGO'!$Z$54="Media",'MAPA DE RIESGO'!$AB$54="Leve"),CONCATENATE("R7C",'MAPA DE RIESGO'!$P$54),"")</f>
        <v/>
      </c>
      <c r="K32" s="29" t="str">
        <f>IF(AND('MAPA DE RIESGO'!$Z$55="Media",'MAPA DE RIESGO'!$AB$55="Leve"),CONCATENATE("R7C",'MAPA DE RIESGO'!$P$55),"")</f>
        <v/>
      </c>
      <c r="L32" s="29" t="str">
        <f>IF(AND('MAPA DE RIESGO'!$Z$56="Media",'MAPA DE RIESGO'!$AB$56="Leve"),CONCATENATE("R7C",'MAPA DE RIESGO'!$P$56),"")</f>
        <v/>
      </c>
      <c r="M32" s="29" t="str">
        <f>IF(AND('MAPA DE RIESGO'!$Z$57="Media",'MAPA DE RIESGO'!$AB$57="Leve"),CONCATENATE("R7C",'MAPA DE RIESGO'!$P$57),"")</f>
        <v/>
      </c>
      <c r="N32" s="29" t="str">
        <f>IF(AND('MAPA DE RIESGO'!$Z$58="Media",'MAPA DE RIESGO'!$AB$58="Leve"),CONCATENATE("R7C",'MAPA DE RIESGO'!$P$58),"")</f>
        <v/>
      </c>
      <c r="O32" s="30" t="str">
        <f>IF(AND('MAPA DE RIESGO'!$Z$59="Media",'MAPA DE RIESGO'!$AB$59="Leve"),CONCATENATE("R7C",'MAPA DE RIESGO'!$P$59),"")</f>
        <v/>
      </c>
      <c r="P32" s="28" t="str">
        <f>IF(AND('MAPA DE RIESGO'!$Z$54="Media",'MAPA DE RIESGO'!$AB$54="Menor"),CONCATENATE("R7C",'MAPA DE RIESGO'!$P$54),"")</f>
        <v/>
      </c>
      <c r="Q32" s="29" t="str">
        <f>IF(AND('MAPA DE RIESGO'!$Z$55="Media",'MAPA DE RIESGO'!$AB$55="Menor"),CONCATENATE("R7C",'MAPA DE RIESGO'!$P$55),"")</f>
        <v/>
      </c>
      <c r="R32" s="29" t="str">
        <f>IF(AND('MAPA DE RIESGO'!$Z$56="Media",'MAPA DE RIESGO'!$AB$56="Menor"),CONCATENATE("R7C",'MAPA DE RIESGO'!$P$56),"")</f>
        <v/>
      </c>
      <c r="S32" s="29" t="str">
        <f>IF(AND('MAPA DE RIESGO'!$Z$57="Media",'MAPA DE RIESGO'!$AB$57="Menor"),CONCATENATE("R7C",'MAPA DE RIESGO'!$P$57),"")</f>
        <v/>
      </c>
      <c r="T32" s="29" t="str">
        <f>IF(AND('MAPA DE RIESGO'!$Z$58="Media",'MAPA DE RIESGO'!$AB$58="Menor"),CONCATENATE("R7C",'MAPA DE RIESGO'!$P$58),"")</f>
        <v/>
      </c>
      <c r="U32" s="30" t="str">
        <f>IF(AND('MAPA DE RIESGO'!$Z$59="Media",'MAPA DE RIESGO'!$AB$59="Menor"),CONCATENATE("R7C",'MAPA DE RIESGO'!$P$59),"")</f>
        <v/>
      </c>
      <c r="V32" s="28" t="str">
        <f>IF(AND('MAPA DE RIESGO'!$Z$54="Media",'MAPA DE RIESGO'!$AB$54="Moderado"),CONCATENATE("R7C",'MAPA DE RIESGO'!$P$54),"")</f>
        <v/>
      </c>
      <c r="W32" s="29" t="str">
        <f>IF(AND('MAPA DE RIESGO'!$Z$55="Media",'MAPA DE RIESGO'!$AB$55="Moderado"),CONCATENATE("R7C",'MAPA DE RIESGO'!$P$55),"")</f>
        <v/>
      </c>
      <c r="X32" s="29" t="str">
        <f>IF(AND('MAPA DE RIESGO'!$Z$56="Media",'MAPA DE RIESGO'!$AB$56="Moderado"),CONCATENATE("R7C",'MAPA DE RIESGO'!$P$56),"")</f>
        <v/>
      </c>
      <c r="Y32" s="29" t="str">
        <f>IF(AND('MAPA DE RIESGO'!$Z$57="Media",'MAPA DE RIESGO'!$AB$57="Moderado"),CONCATENATE("R7C",'MAPA DE RIESGO'!$P$57),"")</f>
        <v/>
      </c>
      <c r="Z32" s="29" t="str">
        <f>IF(AND('MAPA DE RIESGO'!$Z$58="Media",'MAPA DE RIESGO'!$AB$58="Moderado"),CONCATENATE("R7C",'MAPA DE RIESGO'!$P$58),"")</f>
        <v/>
      </c>
      <c r="AA32" s="30" t="str">
        <f>IF(AND('MAPA DE RIESGO'!$Z$59="Media",'MAPA DE RIESGO'!$AB$59="Moderado"),CONCATENATE("R7C",'MAPA DE RIESGO'!$P$59),"")</f>
        <v/>
      </c>
      <c r="AB32" s="12" t="str">
        <f>IF(AND('MAPA DE RIESGO'!$Z$54="Media",'MAPA DE RIESGO'!$AB$54="Mayor"),CONCATENATE("R7C",'MAPA DE RIESGO'!$P$54),"")</f>
        <v/>
      </c>
      <c r="AC32" s="13" t="str">
        <f>IF(AND('MAPA DE RIESGO'!$Z$55="Media",'MAPA DE RIESGO'!$AB$55="Mayor"),CONCATENATE("R7C",'MAPA DE RIESGO'!$P$55),"")</f>
        <v/>
      </c>
      <c r="AD32" s="18" t="str">
        <f>IF(AND('MAPA DE RIESGO'!$Z$56="Media",'MAPA DE RIESGO'!$AB$56="Mayor"),CONCATENATE("R7C",'MAPA DE RIESGO'!$P$56),"")</f>
        <v/>
      </c>
      <c r="AE32" s="18" t="str">
        <f>IF(AND('MAPA DE RIESGO'!$Z$57="Media",'MAPA DE RIESGO'!$AB$57="Mayor"),CONCATENATE("R7C",'MAPA DE RIESGO'!$P$57),"")</f>
        <v/>
      </c>
      <c r="AF32" s="18" t="str">
        <f>IF(AND('MAPA DE RIESGO'!$Z$58="Media",'MAPA DE RIESGO'!$AB$58="Mayor"),CONCATENATE("R7C",'MAPA DE RIESGO'!$P$58),"")</f>
        <v/>
      </c>
      <c r="AG32" s="14" t="str">
        <f>IF(AND('MAPA DE RIESGO'!$Z$59="Media",'MAPA DE RIESGO'!$AB$59="Mayor"),CONCATENATE("R7C",'MAPA DE RIESGO'!$P$59),"")</f>
        <v/>
      </c>
      <c r="AH32" s="15" t="str">
        <f>IF(AND('MAPA DE RIESGO'!$Z$54="Media",'MAPA DE RIESGO'!$AB$54="Catastrófico"),CONCATENATE("R7C",'MAPA DE RIESGO'!$P$54),"")</f>
        <v/>
      </c>
      <c r="AI32" s="16" t="str">
        <f>IF(AND('MAPA DE RIESGO'!$Z$55="Media",'MAPA DE RIESGO'!$AB$55="Catastrófico"),CONCATENATE("R7C",'MAPA DE RIESGO'!$P$55),"")</f>
        <v/>
      </c>
      <c r="AJ32" s="16" t="str">
        <f>IF(AND('MAPA DE RIESGO'!$Z$56="Media",'MAPA DE RIESGO'!$AB$56="Catastrófico"),CONCATENATE("R7C",'MAPA DE RIESGO'!$P$56),"")</f>
        <v/>
      </c>
      <c r="AK32" s="16" t="str">
        <f>IF(AND('MAPA DE RIESGO'!$Z$57="Media",'MAPA DE RIESGO'!$AB$57="Catastrófico"),CONCATENATE("R7C",'MAPA DE RIESGO'!$P$57),"")</f>
        <v/>
      </c>
      <c r="AL32" s="16" t="str">
        <f>IF(AND('MAPA DE RIESGO'!$Z$58="Media",'MAPA DE RIESGO'!$AB$58="Catastrófico"),CONCATENATE("R7C",'MAPA DE RIESGO'!$P$58),"")</f>
        <v/>
      </c>
      <c r="AM32" s="17" t="str">
        <f>IF(AND('MAPA DE RIESGO'!$Z$59="Media",'MAPA DE RIESGO'!$AB$59="Catastrófico"),CONCATENATE("R7C",'MAPA DE RIESGO'!$P$59),"")</f>
        <v/>
      </c>
      <c r="AN32" s="44"/>
      <c r="AO32" s="533"/>
      <c r="AP32" s="534"/>
      <c r="AQ32" s="534"/>
      <c r="AR32" s="534"/>
      <c r="AS32" s="534"/>
      <c r="AT32" s="535"/>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row>
    <row r="33" spans="1:80" ht="15" customHeight="1" x14ac:dyDescent="0.25">
      <c r="A33" s="44"/>
      <c r="B33" s="453"/>
      <c r="C33" s="453"/>
      <c r="D33" s="454"/>
      <c r="E33" s="494"/>
      <c r="F33" s="495"/>
      <c r="G33" s="495"/>
      <c r="H33" s="495"/>
      <c r="I33" s="496"/>
      <c r="J33" s="28" t="str">
        <f>IF(AND('MAPA DE RIESGO'!$Z$60="Media",'MAPA DE RIESGO'!$AB$60="Leve"),CONCATENATE("R8C",'MAPA DE RIESGO'!$P$60),"")</f>
        <v/>
      </c>
      <c r="K33" s="29" t="str">
        <f>IF(AND('MAPA DE RIESGO'!$Z$61="Media",'MAPA DE RIESGO'!$AB$61="Leve"),CONCATENATE("R8C",'MAPA DE RIESGO'!$P$61),"")</f>
        <v/>
      </c>
      <c r="L33" s="29" t="str">
        <f>IF(AND('MAPA DE RIESGO'!$Z$62="Media",'MAPA DE RIESGO'!$AB$62="Leve"),CONCATENATE("R8C",'MAPA DE RIESGO'!$P$62),"")</f>
        <v/>
      </c>
      <c r="M33" s="29" t="str">
        <f>IF(AND('MAPA DE RIESGO'!$Z$63="Media",'MAPA DE RIESGO'!$AB$63="Leve"),CONCATENATE("R8C",'MAPA DE RIESGO'!$P$63),"")</f>
        <v/>
      </c>
      <c r="N33" s="29" t="str">
        <f>IF(AND('MAPA DE RIESGO'!$Z$64="Media",'MAPA DE RIESGO'!$AB$64="Leve"),CONCATENATE("R8C",'MAPA DE RIESGO'!$P$64),"")</f>
        <v/>
      </c>
      <c r="O33" s="30" t="str">
        <f>IF(AND('MAPA DE RIESGO'!$Z$65="Media",'MAPA DE RIESGO'!$AB$65="Leve"),CONCATENATE("R8C",'MAPA DE RIESGO'!$P$65),"")</f>
        <v/>
      </c>
      <c r="P33" s="28" t="str">
        <f>IF(AND('MAPA DE RIESGO'!$Z$60="Media",'MAPA DE RIESGO'!$AB$60="Menor"),CONCATENATE("R8C",'MAPA DE RIESGO'!$P$60),"")</f>
        <v/>
      </c>
      <c r="Q33" s="29" t="str">
        <f>IF(AND('MAPA DE RIESGO'!$Z$61="Media",'MAPA DE RIESGO'!$AB$61="Menor"),CONCATENATE("R8C",'MAPA DE RIESGO'!$P$61),"")</f>
        <v/>
      </c>
      <c r="R33" s="29" t="str">
        <f>IF(AND('MAPA DE RIESGO'!$Z$62="Media",'MAPA DE RIESGO'!$AB$62="Menor"),CONCATENATE("R8C",'MAPA DE RIESGO'!$P$62),"")</f>
        <v/>
      </c>
      <c r="S33" s="29" t="str">
        <f>IF(AND('MAPA DE RIESGO'!$Z$63="Media",'MAPA DE RIESGO'!$AB$63="Menor"),CONCATENATE("R8C",'MAPA DE RIESGO'!$P$63),"")</f>
        <v/>
      </c>
      <c r="T33" s="29" t="str">
        <f>IF(AND('MAPA DE RIESGO'!$Z$64="Media",'MAPA DE RIESGO'!$AB$64="Menor"),CONCATENATE("R8C",'MAPA DE RIESGO'!$P$64),"")</f>
        <v/>
      </c>
      <c r="U33" s="30" t="str">
        <f>IF(AND('MAPA DE RIESGO'!$Z$65="Media",'MAPA DE RIESGO'!$AB$65="Menor"),CONCATENATE("R8C",'MAPA DE RIESGO'!$P$65),"")</f>
        <v/>
      </c>
      <c r="V33" s="28" t="str">
        <f>IF(AND('MAPA DE RIESGO'!$Z$60="Media",'MAPA DE RIESGO'!$AB$60="Moderado"),CONCATENATE("R8C",'MAPA DE RIESGO'!$P$60),"")</f>
        <v/>
      </c>
      <c r="W33" s="29" t="str">
        <f>IF(AND('MAPA DE RIESGO'!$Z$61="Media",'MAPA DE RIESGO'!$AB$61="Moderado"),CONCATENATE("R8C",'MAPA DE RIESGO'!$P$61),"")</f>
        <v/>
      </c>
      <c r="X33" s="29" t="str">
        <f>IF(AND('MAPA DE RIESGO'!$Z$62="Media",'MAPA DE RIESGO'!$AB$62="Moderado"),CONCATENATE("R8C",'MAPA DE RIESGO'!$P$62),"")</f>
        <v/>
      </c>
      <c r="Y33" s="29" t="str">
        <f>IF(AND('MAPA DE RIESGO'!$Z$63="Media",'MAPA DE RIESGO'!$AB$63="Moderado"),CONCATENATE("R8C",'MAPA DE RIESGO'!$P$63),"")</f>
        <v/>
      </c>
      <c r="Z33" s="29" t="str">
        <f>IF(AND('MAPA DE RIESGO'!$Z$64="Media",'MAPA DE RIESGO'!$AB$64="Moderado"),CONCATENATE("R8C",'MAPA DE RIESGO'!$P$64),"")</f>
        <v/>
      </c>
      <c r="AA33" s="30" t="str">
        <f>IF(AND('MAPA DE RIESGO'!$Z$65="Media",'MAPA DE RIESGO'!$AB$65="Moderado"),CONCATENATE("R8C",'MAPA DE RIESGO'!$P$65),"")</f>
        <v/>
      </c>
      <c r="AB33" s="12" t="str">
        <f>IF(AND('MAPA DE RIESGO'!$Z$60="Media",'MAPA DE RIESGO'!$AB$60="Mayor"),CONCATENATE("R8C",'MAPA DE RIESGO'!$P$60),"")</f>
        <v/>
      </c>
      <c r="AC33" s="13" t="str">
        <f>IF(AND('MAPA DE RIESGO'!$Z$61="Media",'MAPA DE RIESGO'!$AB$61="Mayor"),CONCATENATE("R8C",'MAPA DE RIESGO'!$P$61),"")</f>
        <v/>
      </c>
      <c r="AD33" s="18" t="str">
        <f>IF(AND('MAPA DE RIESGO'!$Z$62="Media",'MAPA DE RIESGO'!$AB$62="Mayor"),CONCATENATE("R8C",'MAPA DE RIESGO'!$P$62),"")</f>
        <v/>
      </c>
      <c r="AE33" s="18" t="str">
        <f>IF(AND('MAPA DE RIESGO'!$Z$63="Media",'MAPA DE RIESGO'!$AB$63="Mayor"),CONCATENATE("R8C",'MAPA DE RIESGO'!$P$63),"")</f>
        <v/>
      </c>
      <c r="AF33" s="18" t="str">
        <f>IF(AND('MAPA DE RIESGO'!$Z$64="Media",'MAPA DE RIESGO'!$AB$64="Mayor"),CONCATENATE("R8C",'MAPA DE RIESGO'!$P$64),"")</f>
        <v/>
      </c>
      <c r="AG33" s="14" t="str">
        <f>IF(AND('MAPA DE RIESGO'!$Z$65="Media",'MAPA DE RIESGO'!$AB$65="Mayor"),CONCATENATE("R8C",'MAPA DE RIESGO'!$P$65),"")</f>
        <v/>
      </c>
      <c r="AH33" s="15" t="str">
        <f>IF(AND('MAPA DE RIESGO'!$Z$60="Media",'MAPA DE RIESGO'!$AB$60="Catastrófico"),CONCATENATE("R8C",'MAPA DE RIESGO'!$P$60),"")</f>
        <v/>
      </c>
      <c r="AI33" s="16" t="str">
        <f>IF(AND('MAPA DE RIESGO'!$Z$61="Media",'MAPA DE RIESGO'!$AB$61="Catastrófico"),CONCATENATE("R8C",'MAPA DE RIESGO'!$P$61),"")</f>
        <v/>
      </c>
      <c r="AJ33" s="16" t="str">
        <f>IF(AND('MAPA DE RIESGO'!$Z$62="Media",'MAPA DE RIESGO'!$AB$62="Catastrófico"),CONCATENATE("R8C",'MAPA DE RIESGO'!$P$62),"")</f>
        <v/>
      </c>
      <c r="AK33" s="16" t="str">
        <f>IF(AND('MAPA DE RIESGO'!$Z$63="Media",'MAPA DE RIESGO'!$AB$63="Catastrófico"),CONCATENATE("R8C",'MAPA DE RIESGO'!$P$63),"")</f>
        <v/>
      </c>
      <c r="AL33" s="16" t="str">
        <f>IF(AND('MAPA DE RIESGO'!$Z$64="Media",'MAPA DE RIESGO'!$AB$64="Catastrófico"),CONCATENATE("R8C",'MAPA DE RIESGO'!$P$64),"")</f>
        <v/>
      </c>
      <c r="AM33" s="17" t="str">
        <f>IF(AND('MAPA DE RIESGO'!$Z$65="Media",'MAPA DE RIESGO'!$AB$65="Catastrófico"),CONCATENATE("R8C",'MAPA DE RIESGO'!$P$65),"")</f>
        <v/>
      </c>
      <c r="AN33" s="44"/>
      <c r="AO33" s="533"/>
      <c r="AP33" s="534"/>
      <c r="AQ33" s="534"/>
      <c r="AR33" s="534"/>
      <c r="AS33" s="534"/>
      <c r="AT33" s="535"/>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row>
    <row r="34" spans="1:80" ht="15" customHeight="1" x14ac:dyDescent="0.25">
      <c r="A34" s="44"/>
      <c r="B34" s="453"/>
      <c r="C34" s="453"/>
      <c r="D34" s="454"/>
      <c r="E34" s="494"/>
      <c r="F34" s="495"/>
      <c r="G34" s="495"/>
      <c r="H34" s="495"/>
      <c r="I34" s="496"/>
      <c r="J34" s="28" t="str">
        <f>IF(AND('MAPA DE RIESGO'!$Z$66="Media",'MAPA DE RIESGO'!$AB$66="Leve"),CONCATENATE("R9C",'MAPA DE RIESGO'!$P$66),"")</f>
        <v/>
      </c>
      <c r="K34" s="29" t="str">
        <f>IF(AND('MAPA DE RIESGO'!$Z$67="Media",'MAPA DE RIESGO'!$AB$67="Leve"),CONCATENATE("R9C",'MAPA DE RIESGO'!$P$67),"")</f>
        <v/>
      </c>
      <c r="L34" s="29" t="str">
        <f>IF(AND('MAPA DE RIESGO'!$Z$68="Media",'MAPA DE RIESGO'!$AB$68="Leve"),CONCATENATE("R9C",'MAPA DE RIESGO'!$P$68),"")</f>
        <v/>
      </c>
      <c r="M34" s="29" t="str">
        <f>IF(AND('MAPA DE RIESGO'!$Z$69="Media",'MAPA DE RIESGO'!$AB$69="Leve"),CONCATENATE("R9C",'MAPA DE RIESGO'!$P$69),"")</f>
        <v/>
      </c>
      <c r="N34" s="29" t="str">
        <f>IF(AND('MAPA DE RIESGO'!$Z$70="Media",'MAPA DE RIESGO'!$AB$70="Leve"),CONCATENATE("R9C",'MAPA DE RIESGO'!$P$70),"")</f>
        <v/>
      </c>
      <c r="O34" s="30" t="str">
        <f>IF(AND('MAPA DE RIESGO'!$Z$71="Media",'MAPA DE RIESGO'!$AB$71="Leve"),CONCATENATE("R9C",'MAPA DE RIESGO'!$P$71),"")</f>
        <v/>
      </c>
      <c r="P34" s="28" t="str">
        <f>IF(AND('MAPA DE RIESGO'!$Z$66="Media",'MAPA DE RIESGO'!$AB$66="Menor"),CONCATENATE("R9C",'MAPA DE RIESGO'!$P$66),"")</f>
        <v/>
      </c>
      <c r="Q34" s="29" t="str">
        <f>IF(AND('MAPA DE RIESGO'!$Z$67="Media",'MAPA DE RIESGO'!$AB$67="Menor"),CONCATENATE("R9C",'MAPA DE RIESGO'!$P$67),"")</f>
        <v/>
      </c>
      <c r="R34" s="29" t="str">
        <f>IF(AND('MAPA DE RIESGO'!$Z$68="Media",'MAPA DE RIESGO'!$AB$68="Menor"),CONCATENATE("R9C",'MAPA DE RIESGO'!$P$68),"")</f>
        <v/>
      </c>
      <c r="S34" s="29" t="str">
        <f>IF(AND('MAPA DE RIESGO'!$Z$69="Media",'MAPA DE RIESGO'!$AB$69="Menor"),CONCATENATE("R9C",'MAPA DE RIESGO'!$P$69),"")</f>
        <v/>
      </c>
      <c r="T34" s="29" t="str">
        <f>IF(AND('MAPA DE RIESGO'!$Z$70="Media",'MAPA DE RIESGO'!$AB$70="Menor"),CONCATENATE("R9C",'MAPA DE RIESGO'!$P$70),"")</f>
        <v/>
      </c>
      <c r="U34" s="30" t="str">
        <f>IF(AND('MAPA DE RIESGO'!$Z$71="Media",'MAPA DE RIESGO'!$AB$71="Menor"),CONCATENATE("R9C",'MAPA DE RIESGO'!$P$71),"")</f>
        <v/>
      </c>
      <c r="V34" s="28" t="str">
        <f>IF(AND('MAPA DE RIESGO'!$Z$66="Media",'MAPA DE RIESGO'!$AB$66="Moderado"),CONCATENATE("R9C",'MAPA DE RIESGO'!$P$66),"")</f>
        <v/>
      </c>
      <c r="W34" s="29" t="str">
        <f>IF(AND('MAPA DE RIESGO'!$Z$67="Media",'MAPA DE RIESGO'!$AB$67="Moderado"),CONCATENATE("R9C",'MAPA DE RIESGO'!$P$67),"")</f>
        <v/>
      </c>
      <c r="X34" s="29" t="str">
        <f>IF(AND('MAPA DE RIESGO'!$Z$68="Media",'MAPA DE RIESGO'!$AB$68="Moderado"),CONCATENATE("R9C",'MAPA DE RIESGO'!$P$68),"")</f>
        <v/>
      </c>
      <c r="Y34" s="29" t="str">
        <f>IF(AND('MAPA DE RIESGO'!$Z$69="Media",'MAPA DE RIESGO'!$AB$69="Moderado"),CONCATENATE("R9C",'MAPA DE RIESGO'!$P$69),"")</f>
        <v/>
      </c>
      <c r="Z34" s="29" t="str">
        <f>IF(AND('MAPA DE RIESGO'!$Z$70="Media",'MAPA DE RIESGO'!$AB$70="Moderado"),CONCATENATE("R9C",'MAPA DE RIESGO'!$P$70),"")</f>
        <v/>
      </c>
      <c r="AA34" s="30" t="str">
        <f>IF(AND('MAPA DE RIESGO'!$Z$71="Media",'MAPA DE RIESGO'!$AB$71="Moderado"),CONCATENATE("R9C",'MAPA DE RIESGO'!$P$71),"")</f>
        <v/>
      </c>
      <c r="AB34" s="12" t="str">
        <f>IF(AND('MAPA DE RIESGO'!$Z$66="Media",'MAPA DE RIESGO'!$AB$66="Mayor"),CONCATENATE("R9C",'MAPA DE RIESGO'!$P$66),"")</f>
        <v/>
      </c>
      <c r="AC34" s="13" t="str">
        <f>IF(AND('MAPA DE RIESGO'!$Z$67="Media",'MAPA DE RIESGO'!$AB$67="Mayor"),CONCATENATE("R9C",'MAPA DE RIESGO'!$P$67),"")</f>
        <v/>
      </c>
      <c r="AD34" s="18" t="str">
        <f>IF(AND('MAPA DE RIESGO'!$Z$68="Media",'MAPA DE RIESGO'!$AB$68="Mayor"),CONCATENATE("R9C",'MAPA DE RIESGO'!$P$68),"")</f>
        <v/>
      </c>
      <c r="AE34" s="18" t="str">
        <f>IF(AND('MAPA DE RIESGO'!$Z$69="Media",'MAPA DE RIESGO'!$AB$69="Mayor"),CONCATENATE("R9C",'MAPA DE RIESGO'!$P$69),"")</f>
        <v/>
      </c>
      <c r="AF34" s="18" t="str">
        <f>IF(AND('MAPA DE RIESGO'!$Z$70="Media",'MAPA DE RIESGO'!$AB$70="Mayor"),CONCATENATE("R9C",'MAPA DE RIESGO'!$P$70),"")</f>
        <v/>
      </c>
      <c r="AG34" s="14" t="str">
        <f>IF(AND('MAPA DE RIESGO'!$Z$71="Media",'MAPA DE RIESGO'!$AB$71="Mayor"),CONCATENATE("R9C",'MAPA DE RIESGO'!$P$71),"")</f>
        <v/>
      </c>
      <c r="AH34" s="15" t="str">
        <f>IF(AND('MAPA DE RIESGO'!$Z$66="Media",'MAPA DE RIESGO'!$AB$66="Catastrófico"),CONCATENATE("R9C",'MAPA DE RIESGO'!$P$66),"")</f>
        <v/>
      </c>
      <c r="AI34" s="16" t="str">
        <f>IF(AND('MAPA DE RIESGO'!$Z$67="Media",'MAPA DE RIESGO'!$AB$67="Catastrófico"),CONCATENATE("R9C",'MAPA DE RIESGO'!$P$67),"")</f>
        <v/>
      </c>
      <c r="AJ34" s="16" t="str">
        <f>IF(AND('MAPA DE RIESGO'!$Z$68="Media",'MAPA DE RIESGO'!$AB$68="Catastrófico"),CONCATENATE("R9C",'MAPA DE RIESGO'!$P$68),"")</f>
        <v/>
      </c>
      <c r="AK34" s="16" t="str">
        <f>IF(AND('MAPA DE RIESGO'!$Z$69="Media",'MAPA DE RIESGO'!$AB$69="Catastrófico"),CONCATENATE("R9C",'MAPA DE RIESGO'!$P$69),"")</f>
        <v/>
      </c>
      <c r="AL34" s="16" t="str">
        <f>IF(AND('MAPA DE RIESGO'!$Z$70="Media",'MAPA DE RIESGO'!$AB$70="Catastrófico"),CONCATENATE("R9C",'MAPA DE RIESGO'!$P$70),"")</f>
        <v/>
      </c>
      <c r="AM34" s="17" t="str">
        <f>IF(AND('MAPA DE RIESGO'!$Z$71="Media",'MAPA DE RIESGO'!$AB$71="Catastrófico"),CONCATENATE("R9C",'MAPA DE RIESGO'!$P$71),"")</f>
        <v/>
      </c>
      <c r="AN34" s="44"/>
      <c r="AO34" s="533"/>
      <c r="AP34" s="534"/>
      <c r="AQ34" s="534"/>
      <c r="AR34" s="534"/>
      <c r="AS34" s="534"/>
      <c r="AT34" s="535"/>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row>
    <row r="35" spans="1:80" ht="15.75" customHeight="1" thickBot="1" x14ac:dyDescent="0.3">
      <c r="A35" s="44"/>
      <c r="B35" s="453"/>
      <c r="C35" s="453"/>
      <c r="D35" s="454"/>
      <c r="E35" s="497"/>
      <c r="F35" s="498"/>
      <c r="G35" s="498"/>
      <c r="H35" s="498"/>
      <c r="I35" s="499"/>
      <c r="J35" s="28" t="str">
        <f>IF(AND('MAPA DE RIESGO'!$Z$72="Media",'MAPA DE RIESGO'!$AB$72="Leve"),CONCATENATE("R10C",'MAPA DE RIESGO'!$P$72),"")</f>
        <v/>
      </c>
      <c r="K35" s="29" t="str">
        <f>IF(AND('MAPA DE RIESGO'!$Z$73="Media",'MAPA DE RIESGO'!$AB$73="Leve"),CONCATENATE("R10C",'MAPA DE RIESGO'!$P$73),"")</f>
        <v/>
      </c>
      <c r="L35" s="29" t="str">
        <f>IF(AND('MAPA DE RIESGO'!$Z$74="Media",'MAPA DE RIESGO'!$AB$74="Leve"),CONCATENATE("R10C",'MAPA DE RIESGO'!$P$74),"")</f>
        <v/>
      </c>
      <c r="M35" s="29" t="str">
        <f>IF(AND('MAPA DE RIESGO'!$Z$75="Media",'MAPA DE RIESGO'!$AB$75="Leve"),CONCATENATE("R10C",'MAPA DE RIESGO'!$P$75),"")</f>
        <v/>
      </c>
      <c r="N35" s="29" t="str">
        <f>IF(AND('MAPA DE RIESGO'!$Z$76="Media",'MAPA DE RIESGO'!$AB$76="Leve"),CONCATENATE("R10C",'MAPA DE RIESGO'!$P$76),"")</f>
        <v/>
      </c>
      <c r="O35" s="30" t="str">
        <f>IF(AND('MAPA DE RIESGO'!$Z$77="Media",'MAPA DE RIESGO'!$AB$77="Leve"),CONCATENATE("R10C",'MAPA DE RIESGO'!$P$77),"")</f>
        <v/>
      </c>
      <c r="P35" s="28" t="str">
        <f>IF(AND('MAPA DE RIESGO'!$Z$72="Media",'MAPA DE RIESGO'!$AB$72="Menor"),CONCATENATE("R10C",'MAPA DE RIESGO'!$P$72),"")</f>
        <v/>
      </c>
      <c r="Q35" s="29" t="str">
        <f>IF(AND('MAPA DE RIESGO'!$Z$73="Media",'MAPA DE RIESGO'!$AB$73="Menor"),CONCATENATE("R10C",'MAPA DE RIESGO'!$P$73),"")</f>
        <v/>
      </c>
      <c r="R35" s="29" t="str">
        <f>IF(AND('MAPA DE RIESGO'!$Z$74="Media",'MAPA DE RIESGO'!$AB$74="Menor"),CONCATENATE("R10C",'MAPA DE RIESGO'!$P$74),"")</f>
        <v/>
      </c>
      <c r="S35" s="29" t="str">
        <f>IF(AND('MAPA DE RIESGO'!$Z$75="Media",'MAPA DE RIESGO'!$AB$75="Menor"),CONCATENATE("R10C",'MAPA DE RIESGO'!$P$75),"")</f>
        <v/>
      </c>
      <c r="T35" s="29" t="str">
        <f>IF(AND('MAPA DE RIESGO'!$Z$76="Media",'MAPA DE RIESGO'!$AB$76="Menor"),CONCATENATE("R10C",'MAPA DE RIESGO'!$P$76),"")</f>
        <v/>
      </c>
      <c r="U35" s="30" t="str">
        <f>IF(AND('MAPA DE RIESGO'!$Z$77="Media",'MAPA DE RIESGO'!$AB$77="Menor"),CONCATENATE("R10C",'MAPA DE RIESGO'!$P$77),"")</f>
        <v/>
      </c>
      <c r="V35" s="28" t="str">
        <f>IF(AND('MAPA DE RIESGO'!$Z$72="Media",'MAPA DE RIESGO'!$AB$72="Moderado"),CONCATENATE("R10C",'MAPA DE RIESGO'!$P$72),"")</f>
        <v/>
      </c>
      <c r="W35" s="29" t="str">
        <f>IF(AND('MAPA DE RIESGO'!$Z$73="Media",'MAPA DE RIESGO'!$AB$73="Moderado"),CONCATENATE("R10C",'MAPA DE RIESGO'!$P$73),"")</f>
        <v/>
      </c>
      <c r="X35" s="29" t="str">
        <f>IF(AND('MAPA DE RIESGO'!$Z$74="Media",'MAPA DE RIESGO'!$AB$74="Moderado"),CONCATENATE("R10C",'MAPA DE RIESGO'!$P$74),"")</f>
        <v/>
      </c>
      <c r="Y35" s="29" t="str">
        <f>IF(AND('MAPA DE RIESGO'!$Z$75="Media",'MAPA DE RIESGO'!$AB$75="Moderado"),CONCATENATE("R10C",'MAPA DE RIESGO'!$P$75),"")</f>
        <v/>
      </c>
      <c r="Z35" s="29" t="str">
        <f>IF(AND('MAPA DE RIESGO'!$Z$76="Media",'MAPA DE RIESGO'!$AB$76="Moderado"),CONCATENATE("R10C",'MAPA DE RIESGO'!$P$76),"")</f>
        <v/>
      </c>
      <c r="AA35" s="30" t="str">
        <f>IF(AND('MAPA DE RIESGO'!$Z$77="Media",'MAPA DE RIESGO'!$AB$77="Moderado"),CONCATENATE("R10C",'MAPA DE RIESGO'!$P$77),"")</f>
        <v/>
      </c>
      <c r="AB35" s="19" t="str">
        <f>IF(AND('MAPA DE RIESGO'!$Z$72="Media",'MAPA DE RIESGO'!$AB$72="Mayor"),CONCATENATE("R10C",'MAPA DE RIESGO'!$P$72),"")</f>
        <v/>
      </c>
      <c r="AC35" s="20" t="str">
        <f>IF(AND('MAPA DE RIESGO'!$Z$73="Media",'MAPA DE RIESGO'!$AB$73="Mayor"),CONCATENATE("R10C",'MAPA DE RIESGO'!$P$73),"")</f>
        <v/>
      </c>
      <c r="AD35" s="20" t="str">
        <f>IF(AND('MAPA DE RIESGO'!$Z$74="Media",'MAPA DE RIESGO'!$AB$74="Mayor"),CONCATENATE("R10C",'MAPA DE RIESGO'!$P$74),"")</f>
        <v/>
      </c>
      <c r="AE35" s="20" t="str">
        <f>IF(AND('MAPA DE RIESGO'!$Z$75="Media",'MAPA DE RIESGO'!$AB$75="Mayor"),CONCATENATE("R10C",'MAPA DE RIESGO'!$P$75),"")</f>
        <v/>
      </c>
      <c r="AF35" s="20" t="str">
        <f>IF(AND('MAPA DE RIESGO'!$Z$76="Media",'MAPA DE RIESGO'!$AB$76="Mayor"),CONCATENATE("R10C",'MAPA DE RIESGO'!$P$76),"")</f>
        <v/>
      </c>
      <c r="AG35" s="21" t="str">
        <f>IF(AND('MAPA DE RIESGO'!$Z$77="Media",'MAPA DE RIESGO'!$AB$77="Mayor"),CONCATENATE("R10C",'MAPA DE RIESGO'!$P$77),"")</f>
        <v/>
      </c>
      <c r="AH35" s="22" t="str">
        <f>IF(AND('MAPA DE RIESGO'!$Z$72="Media",'MAPA DE RIESGO'!$AB$72="Catastrófico"),CONCATENATE("R10C",'MAPA DE RIESGO'!$P$72),"")</f>
        <v/>
      </c>
      <c r="AI35" s="23" t="str">
        <f>IF(AND('MAPA DE RIESGO'!$Z$73="Media",'MAPA DE RIESGO'!$AB$73="Catastrófico"),CONCATENATE("R10C",'MAPA DE RIESGO'!$P$73),"")</f>
        <v/>
      </c>
      <c r="AJ35" s="23" t="str">
        <f>IF(AND('MAPA DE RIESGO'!$Z$74="Media",'MAPA DE RIESGO'!$AB$74="Catastrófico"),CONCATENATE("R10C",'MAPA DE RIESGO'!$P$74),"")</f>
        <v/>
      </c>
      <c r="AK35" s="23" t="str">
        <f>IF(AND('MAPA DE RIESGO'!$Z$75="Media",'MAPA DE RIESGO'!$AB$75="Catastrófico"),CONCATENATE("R10C",'MAPA DE RIESGO'!$P$75),"")</f>
        <v/>
      </c>
      <c r="AL35" s="23" t="str">
        <f>IF(AND('MAPA DE RIESGO'!$Z$76="Media",'MAPA DE RIESGO'!$AB$76="Catastrófico"),CONCATENATE("R10C",'MAPA DE RIESGO'!$P$76),"")</f>
        <v/>
      </c>
      <c r="AM35" s="24" t="str">
        <f>IF(AND('MAPA DE RIESGO'!$Z$77="Media",'MAPA DE RIESGO'!$AB$77="Catastrófico"),CONCATENATE("R10C",'MAPA DE RIESGO'!$P$77),"")</f>
        <v/>
      </c>
      <c r="AN35" s="44"/>
      <c r="AO35" s="536"/>
      <c r="AP35" s="537"/>
      <c r="AQ35" s="537"/>
      <c r="AR35" s="537"/>
      <c r="AS35" s="537"/>
      <c r="AT35" s="538"/>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row>
    <row r="36" spans="1:80" ht="15" customHeight="1" x14ac:dyDescent="0.25">
      <c r="A36" s="44"/>
      <c r="B36" s="453"/>
      <c r="C36" s="453"/>
      <c r="D36" s="454"/>
      <c r="E36" s="491" t="s">
        <v>105</v>
      </c>
      <c r="F36" s="492"/>
      <c r="G36" s="492"/>
      <c r="H36" s="492"/>
      <c r="I36" s="492"/>
      <c r="J36" s="34" t="str">
        <f>IF(AND('MAPA DE RIESGO'!$Z$16="Baja",'MAPA DE RIESGO'!$AB$16="Leve"),CONCATENATE("R1C",'MAPA DE RIESGO'!$P$16),"")</f>
        <v>R1C1</v>
      </c>
      <c r="K36" s="35" t="str">
        <f>IF(AND('MAPA DE RIESGO'!$Z$18="Baja",'MAPA DE RIESGO'!$AB$18="Leve"),CONCATENATE("R1C",'MAPA DE RIESGO'!$P$18),"")</f>
        <v/>
      </c>
      <c r="L36" s="35" t="str">
        <f>IF(AND('MAPA DE RIESGO'!$Z$20="Baja",'MAPA DE RIESGO'!$AB$20="Leve"),CONCATENATE("R1C",'MAPA DE RIESGO'!$P$20),"")</f>
        <v/>
      </c>
      <c r="M36" s="35" t="str">
        <f>IF(AND('MAPA DE RIESGO'!$Z$21="Baja",'MAPA DE RIESGO'!$AB$21="Leve"),CONCATENATE("R1C",'MAPA DE RIESGO'!$P$21),"")</f>
        <v/>
      </c>
      <c r="N36" s="35" t="str">
        <f>IF(AND('MAPA DE RIESGO'!$Z$22="Baja",'MAPA DE RIESGO'!$AB$22="Leve"),CONCATENATE("R1C",'MAPA DE RIESGO'!$P$22),"")</f>
        <v/>
      </c>
      <c r="O36" s="36" t="str">
        <f>IF(AND('MAPA DE RIESGO'!$Z$23="Baja",'MAPA DE RIESGO'!$AB$23="Leve"),CONCATENATE("R1C",'MAPA DE RIESGO'!$P$23),"")</f>
        <v/>
      </c>
      <c r="P36" s="25" t="str">
        <f>IF(AND('MAPA DE RIESGO'!$Z$16="Baja",'MAPA DE RIESGO'!$AB$16="Menor"),CONCATENATE("R1C",'MAPA DE RIESGO'!$P$16),"")</f>
        <v/>
      </c>
      <c r="Q36" s="26" t="str">
        <f>IF(AND('MAPA DE RIESGO'!$Z$18="Baja",'MAPA DE RIESGO'!$AB$18="Menor"),CONCATENATE("R1C",'MAPA DE RIESGO'!$P$18),"")</f>
        <v/>
      </c>
      <c r="R36" s="26" t="str">
        <f>IF(AND('MAPA DE RIESGO'!$Z$20="Baja",'MAPA DE RIESGO'!$AB$20="Menor"),CONCATENATE("R1C",'MAPA DE RIESGO'!$P$20),"")</f>
        <v/>
      </c>
      <c r="S36" s="26" t="str">
        <f>IF(AND('MAPA DE RIESGO'!$Z$21="Baja",'MAPA DE RIESGO'!$AB$21="Menor"),CONCATENATE("R1C",'MAPA DE RIESGO'!$P$21),"")</f>
        <v/>
      </c>
      <c r="T36" s="26" t="str">
        <f>IF(AND('MAPA DE RIESGO'!$Z$22="Baja",'MAPA DE RIESGO'!$AB$22="Menor"),CONCATENATE("R1C",'MAPA DE RIESGO'!$P$22),"")</f>
        <v/>
      </c>
      <c r="U36" s="27" t="str">
        <f>IF(AND('MAPA DE RIESGO'!$Z$23="Baja",'MAPA DE RIESGO'!$AB$23="Menor"),CONCATENATE("R1C",'MAPA DE RIESGO'!$P$23),"")</f>
        <v/>
      </c>
      <c r="V36" s="25" t="str">
        <f>IF(AND('MAPA DE RIESGO'!$Z$16="Baja",'MAPA DE RIESGO'!$AB$16="Moderado"),CONCATENATE("R1C",'MAPA DE RIESGO'!$P$16),"")</f>
        <v/>
      </c>
      <c r="W36" s="26" t="str">
        <f>IF(AND('MAPA DE RIESGO'!$Z$18="Baja",'MAPA DE RIESGO'!$AB$18="Moderado"),CONCATENATE("R1C",'MAPA DE RIESGO'!$P$18),"")</f>
        <v/>
      </c>
      <c r="X36" s="26" t="str">
        <f>IF(AND('MAPA DE RIESGO'!$Z$20="Baja",'MAPA DE RIESGO'!$AB$20="Moderado"),CONCATENATE("R1C",'MAPA DE RIESGO'!$P$20),"")</f>
        <v/>
      </c>
      <c r="Y36" s="26" t="str">
        <f>IF(AND('MAPA DE RIESGO'!$Z$21="Baja",'MAPA DE RIESGO'!$AB$21="Moderado"),CONCATENATE("R1C",'MAPA DE RIESGO'!$P$21),"")</f>
        <v/>
      </c>
      <c r="Z36" s="26" t="str">
        <f>IF(AND('MAPA DE RIESGO'!$Z$22="Baja",'MAPA DE RIESGO'!$AB$22="Moderado"),CONCATENATE("R1C",'MAPA DE RIESGO'!$P$22),"")</f>
        <v/>
      </c>
      <c r="AA36" s="27" t="str">
        <f>IF(AND('MAPA DE RIESGO'!$Z$23="Baja",'MAPA DE RIESGO'!$AB$23="Moderado"),CONCATENATE("R1C",'MAPA DE RIESGO'!$P$23),"")</f>
        <v/>
      </c>
      <c r="AB36" s="72" t="str">
        <f>IF(AND('MAPA DE RIESGO'!$Z$16="Baja",'MAPA DE RIESGO'!$AB$16="Mayor"),CONCATENATE("R1C",'MAPA DE RIESGO'!$P$16),"")</f>
        <v/>
      </c>
      <c r="AC36" s="7" t="str">
        <f>IF(AND('MAPA DE RIESGO'!$Z$18="Baja",'MAPA DE RIESGO'!$AB$18="Mayor"),CONCATENATE("R1C",'MAPA DE RIESGO'!$P$18),"")</f>
        <v/>
      </c>
      <c r="AD36" s="7" t="str">
        <f>IF(AND('MAPA DE RIESGO'!$Z$20="Baja",'MAPA DE RIESGO'!$AB$20="Mayor"),CONCATENATE("R1C",'MAPA DE RIESGO'!$P$20),"")</f>
        <v/>
      </c>
      <c r="AE36" s="7" t="str">
        <f>IF(AND('MAPA DE RIESGO'!$Z$21="Baja",'MAPA DE RIESGO'!$AB$21="Mayor"),CONCATENATE("R1C",'MAPA DE RIESGO'!$P$21),"")</f>
        <v/>
      </c>
      <c r="AF36" s="7" t="str">
        <f>IF(AND('MAPA DE RIESGO'!$Z$22="Baja",'MAPA DE RIESGO'!$AB$22="Mayor"),CONCATENATE("R1C",'MAPA DE RIESGO'!$P$22),"")</f>
        <v/>
      </c>
      <c r="AG36" s="8" t="str">
        <f>IF(AND('MAPA DE RIESGO'!$Z$23="Baja",'MAPA DE RIESGO'!$AB$23="Mayor"),CONCATENATE("R1C",'MAPA DE RIESGO'!$P$23),"")</f>
        <v/>
      </c>
      <c r="AH36" s="9" t="str">
        <f>IF(AND('MAPA DE RIESGO'!$Z$16="Baja",'MAPA DE RIESGO'!$AB$16="Catastrófico"),CONCATENATE("R1C",'MAPA DE RIESGO'!$P$16),"")</f>
        <v/>
      </c>
      <c r="AI36" s="10" t="str">
        <f>IF(AND('MAPA DE RIESGO'!$Z$18="Baja",'MAPA DE RIESGO'!$AB$18="Catastrófico"),CONCATENATE("R1C",'MAPA DE RIESGO'!$P$18),"")</f>
        <v/>
      </c>
      <c r="AJ36" s="10" t="str">
        <f>IF(AND('MAPA DE RIESGO'!$Z$20="Baja",'MAPA DE RIESGO'!$AB$20="Catastrófico"),CONCATENATE("R1C",'MAPA DE RIESGO'!$P$20),"")</f>
        <v/>
      </c>
      <c r="AK36" s="10" t="str">
        <f>IF(AND('MAPA DE RIESGO'!$Z$21="Baja",'MAPA DE RIESGO'!$AB$21="Catastrófico"),CONCATENATE("R1C",'MAPA DE RIESGO'!$P$21),"")</f>
        <v/>
      </c>
      <c r="AL36" s="10" t="str">
        <f>IF(AND('MAPA DE RIESGO'!$Z$22="Baja",'MAPA DE RIESGO'!$AB$22="Catastrófico"),CONCATENATE("R1C",'MAPA DE RIESGO'!$P$22),"")</f>
        <v/>
      </c>
      <c r="AM36" s="11" t="str">
        <f>IF(AND('MAPA DE RIESGO'!$Z$23="Baja",'MAPA DE RIESGO'!$AB$23="Catastrófico"),CONCATENATE("R1C",'MAPA DE RIESGO'!$P$23),"")</f>
        <v/>
      </c>
      <c r="AN36" s="44"/>
      <c r="AO36" s="521" t="s">
        <v>74</v>
      </c>
      <c r="AP36" s="522"/>
      <c r="AQ36" s="522"/>
      <c r="AR36" s="522"/>
      <c r="AS36" s="522"/>
      <c r="AT36" s="523"/>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row>
    <row r="37" spans="1:80" ht="15" customHeight="1" x14ac:dyDescent="0.25">
      <c r="A37" s="44"/>
      <c r="B37" s="453"/>
      <c r="C37" s="453"/>
      <c r="D37" s="454"/>
      <c r="E37" s="510"/>
      <c r="F37" s="511"/>
      <c r="G37" s="511"/>
      <c r="H37" s="511"/>
      <c r="I37" s="511"/>
      <c r="J37" s="37" t="str">
        <f>IF(AND('MAPA DE RIESGO'!$Z$24="Baja",'MAPA DE RIESGO'!$AB$24="Leve"),CONCATENATE("R2C",'MAPA DE RIESGO'!$P$24),"")</f>
        <v/>
      </c>
      <c r="K37" s="38" t="str">
        <f>IF(AND('MAPA DE RIESGO'!$Z$25="Baja",'MAPA DE RIESGO'!$AB$25="Leve"),CONCATENATE("R2C",'MAPA DE RIESGO'!$P$25),"")</f>
        <v>R2C2</v>
      </c>
      <c r="L37" s="38" t="str">
        <f>IF(AND('MAPA DE RIESGO'!$Z$26="Baja",'MAPA DE RIESGO'!$AB$26="Leve"),CONCATENATE("R2C",'MAPA DE RIESGO'!$P$26),"")</f>
        <v/>
      </c>
      <c r="M37" s="38" t="str">
        <f>IF(AND('MAPA DE RIESGO'!$Z$27="Baja",'MAPA DE RIESGO'!$AB$27="Leve"),CONCATENATE("R2C",'MAPA DE RIESGO'!$P$27),"")</f>
        <v/>
      </c>
      <c r="N37" s="38" t="str">
        <f>IF(AND('MAPA DE RIESGO'!$Z$28="Baja",'MAPA DE RIESGO'!$AB$28="Leve"),CONCATENATE("R2C",'MAPA DE RIESGO'!$P$28),"")</f>
        <v/>
      </c>
      <c r="O37" s="39" t="str">
        <f>IF(AND('MAPA DE RIESGO'!$Z$29="Baja",'MAPA DE RIESGO'!$AB$29="Leve"),CONCATENATE("R2C",'MAPA DE RIESGO'!$P$29),"")</f>
        <v/>
      </c>
      <c r="P37" s="28" t="str">
        <f>IF(AND('MAPA DE RIESGO'!$Z$24="Baja",'MAPA DE RIESGO'!$AB$24="Menor"),CONCATENATE("R2C",'MAPA DE RIESGO'!$P$24),"")</f>
        <v/>
      </c>
      <c r="Q37" s="29" t="str">
        <f>IF(AND('MAPA DE RIESGO'!$Z$25="Baja",'MAPA DE RIESGO'!$AB$25="Menor"),CONCATENATE("R2C",'MAPA DE RIESGO'!$P$25),"")</f>
        <v/>
      </c>
      <c r="R37" s="29" t="str">
        <f>IF(AND('MAPA DE RIESGO'!$Z$26="Baja",'MAPA DE RIESGO'!$AB$26="Menor"),CONCATENATE("R2C",'MAPA DE RIESGO'!$P$26),"")</f>
        <v/>
      </c>
      <c r="S37" s="29" t="str">
        <f>IF(AND('MAPA DE RIESGO'!$Z$27="Baja",'MAPA DE RIESGO'!$AB$27="Menor"),CONCATENATE("R2C",'MAPA DE RIESGO'!$P$27),"")</f>
        <v/>
      </c>
      <c r="T37" s="29" t="str">
        <f>IF(AND('MAPA DE RIESGO'!$Z$28="Baja",'MAPA DE RIESGO'!$AB$28="Menor"),CONCATENATE("R2C",'MAPA DE RIESGO'!$P$28),"")</f>
        <v/>
      </c>
      <c r="U37" s="30" t="str">
        <f>IF(AND('MAPA DE RIESGO'!$Z$29="Baja",'MAPA DE RIESGO'!$AB$29="Menor"),CONCATENATE("R2C",'MAPA DE RIESGO'!$P$29),"")</f>
        <v/>
      </c>
      <c r="V37" s="28" t="str">
        <f>IF(AND('MAPA DE RIESGO'!$Z$24="Baja",'MAPA DE RIESGO'!$AB$24="Moderado"),CONCATENATE("R2C",'MAPA DE RIESGO'!$P$24),"")</f>
        <v/>
      </c>
      <c r="W37" s="29" t="str">
        <f>IF(AND('MAPA DE RIESGO'!$Z$25="Baja",'MAPA DE RIESGO'!$AB$25="Moderado"),CONCATENATE("R2C",'MAPA DE RIESGO'!$P$25),"")</f>
        <v/>
      </c>
      <c r="X37" s="29" t="str">
        <f>IF(AND('MAPA DE RIESGO'!$Z$26="Baja",'MAPA DE RIESGO'!$AB$26="Moderado"),CONCATENATE("R2C",'MAPA DE RIESGO'!$P$26),"")</f>
        <v/>
      </c>
      <c r="Y37" s="29" t="str">
        <f>IF(AND('MAPA DE RIESGO'!$Z$27="Baja",'MAPA DE RIESGO'!$AB$27="Moderado"),CONCATENATE("R2C",'MAPA DE RIESGO'!$P$27),"")</f>
        <v/>
      </c>
      <c r="Z37" s="29" t="str">
        <f>IF(AND('MAPA DE RIESGO'!$Z$28="Baja",'MAPA DE RIESGO'!$AB$28="Moderado"),CONCATENATE("R2C",'MAPA DE RIESGO'!$P$28),"")</f>
        <v/>
      </c>
      <c r="AA37" s="30" t="str">
        <f>IF(AND('MAPA DE RIESGO'!$Z$29="Baja",'MAPA DE RIESGO'!$AB$29="Moderado"),CONCATENATE("R2C",'MAPA DE RIESGO'!$P$29),"")</f>
        <v/>
      </c>
      <c r="AB37" s="12" t="str">
        <f>IF(AND('MAPA DE RIESGO'!$Z$24="Baja",'MAPA DE RIESGO'!$AB$24="Mayor"),CONCATENATE("R2C",'MAPA DE RIESGO'!$P$24),"")</f>
        <v/>
      </c>
      <c r="AC37" s="13" t="str">
        <f>IF(AND('MAPA DE RIESGO'!$Z$25="Baja",'MAPA DE RIESGO'!$AB$25="Mayor"),CONCATENATE("R2C",'MAPA DE RIESGO'!$P$25),"")</f>
        <v/>
      </c>
      <c r="AD37" s="13" t="str">
        <f>IF(AND('MAPA DE RIESGO'!$Z$26="Baja",'MAPA DE RIESGO'!$AB$26="Mayor"),CONCATENATE("R2C",'MAPA DE RIESGO'!$P$26),"")</f>
        <v/>
      </c>
      <c r="AE37" s="13" t="str">
        <f>IF(AND('MAPA DE RIESGO'!$Z$27="Baja",'MAPA DE RIESGO'!$AB$27="Mayor"),CONCATENATE("R2C",'MAPA DE RIESGO'!$P$27),"")</f>
        <v/>
      </c>
      <c r="AF37" s="13" t="str">
        <f>IF(AND('MAPA DE RIESGO'!$Z$28="Baja",'MAPA DE RIESGO'!$AB$28="Mayor"),CONCATENATE("R2C",'MAPA DE RIESGO'!$P$28),"")</f>
        <v/>
      </c>
      <c r="AG37" s="14" t="str">
        <f>IF(AND('MAPA DE RIESGO'!$Z$29="Baja",'MAPA DE RIESGO'!$AB$29="Mayor"),CONCATENATE("R2C",'MAPA DE RIESGO'!$P$29),"")</f>
        <v/>
      </c>
      <c r="AH37" s="15" t="str">
        <f>IF(AND('MAPA DE RIESGO'!$Z$24="Baja",'MAPA DE RIESGO'!$AB$24="Catastrófico"),CONCATENATE("R2C",'MAPA DE RIESGO'!$P$24),"")</f>
        <v/>
      </c>
      <c r="AI37" s="16" t="str">
        <f>IF(AND('MAPA DE RIESGO'!$Z$25="Baja",'MAPA DE RIESGO'!$AB$25="Catastrófico"),CONCATENATE("R2C",'MAPA DE RIESGO'!$P$25),"")</f>
        <v/>
      </c>
      <c r="AJ37" s="16" t="str">
        <f>IF(AND('MAPA DE RIESGO'!$Z$26="Baja",'MAPA DE RIESGO'!$AB$26="Catastrófico"),CONCATENATE("R2C",'MAPA DE RIESGO'!$P$26),"")</f>
        <v/>
      </c>
      <c r="AK37" s="16" t="str">
        <f>IF(AND('MAPA DE RIESGO'!$Z$27="Baja",'MAPA DE RIESGO'!$AB$27="Catastrófico"),CONCATENATE("R2C",'MAPA DE RIESGO'!$P$27),"")</f>
        <v/>
      </c>
      <c r="AL37" s="16" t="str">
        <f>IF(AND('MAPA DE RIESGO'!$Z$28="Baja",'MAPA DE RIESGO'!$AB$28="Catastrófico"),CONCATENATE("R2C",'MAPA DE RIESGO'!$P$28),"")</f>
        <v/>
      </c>
      <c r="AM37" s="17" t="str">
        <f>IF(AND('MAPA DE RIESGO'!$Z$29="Baja",'MAPA DE RIESGO'!$AB$29="Catastrófico"),CONCATENATE("R2C",'MAPA DE RIESGO'!$P$29),"")</f>
        <v/>
      </c>
      <c r="AN37" s="44"/>
      <c r="AO37" s="524"/>
      <c r="AP37" s="525"/>
      <c r="AQ37" s="525"/>
      <c r="AR37" s="525"/>
      <c r="AS37" s="525"/>
      <c r="AT37" s="526"/>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row>
    <row r="38" spans="1:80" ht="15" customHeight="1" x14ac:dyDescent="0.25">
      <c r="A38" s="44"/>
      <c r="B38" s="453"/>
      <c r="C38" s="453"/>
      <c r="D38" s="454"/>
      <c r="E38" s="494"/>
      <c r="F38" s="495"/>
      <c r="G38" s="495"/>
      <c r="H38" s="495"/>
      <c r="I38" s="511"/>
      <c r="J38" s="37" t="str">
        <f>IF(AND('MAPA DE RIESGO'!$Z$30="Baja",'MAPA DE RIESGO'!$AB$30="Leve"),CONCATENATE("R3C",'MAPA DE RIESGO'!$P$30),"")</f>
        <v/>
      </c>
      <c r="K38" s="38" t="str">
        <f>IF(AND('MAPA DE RIESGO'!$Z$31="Baja",'MAPA DE RIESGO'!$AB$31="Leve"),CONCATENATE("R3C",'MAPA DE RIESGO'!$P$31),"")</f>
        <v/>
      </c>
      <c r="L38" s="38" t="str">
        <f>IF(AND('MAPA DE RIESGO'!$Z$32="Baja",'MAPA DE RIESGO'!$AB$32="Leve"),CONCATENATE("R3C",'MAPA DE RIESGO'!$P$32),"")</f>
        <v/>
      </c>
      <c r="M38" s="38" t="str">
        <f>IF(AND('MAPA DE RIESGO'!$Z$33="Baja",'MAPA DE RIESGO'!$AB$33="Leve"),CONCATENATE("R3C",'MAPA DE RIESGO'!$P$33),"")</f>
        <v/>
      </c>
      <c r="N38" s="38" t="str">
        <f>IF(AND('MAPA DE RIESGO'!$Z$34="Baja",'MAPA DE RIESGO'!$AB$34="Leve"),CONCATENATE("R3C",'MAPA DE RIESGO'!$P$34),"")</f>
        <v/>
      </c>
      <c r="O38" s="39" t="str">
        <f>IF(AND('MAPA DE RIESGO'!$Z$35="Baja",'MAPA DE RIESGO'!$AB$35="Leve"),CONCATENATE("R3C",'MAPA DE RIESGO'!$P$35),"")</f>
        <v/>
      </c>
      <c r="P38" s="28" t="str">
        <f>IF(AND('MAPA DE RIESGO'!$Z$30="Baja",'MAPA DE RIESGO'!$AB$30="Menor"),CONCATENATE("R3C",'MAPA DE RIESGO'!$P$30),"")</f>
        <v/>
      </c>
      <c r="Q38" s="29" t="str">
        <f>IF(AND('MAPA DE RIESGO'!$Z$31="Baja",'MAPA DE RIESGO'!$AB$31="Menor"),CONCATENATE("R3C",'MAPA DE RIESGO'!$P$31),"")</f>
        <v/>
      </c>
      <c r="R38" s="29" t="str">
        <f>IF(AND('MAPA DE RIESGO'!$Z$32="Baja",'MAPA DE RIESGO'!$AB$32="Menor"),CONCATENATE("R3C",'MAPA DE RIESGO'!$P$32),"")</f>
        <v/>
      </c>
      <c r="S38" s="29" t="str">
        <f>IF(AND('MAPA DE RIESGO'!$Z$33="Baja",'MAPA DE RIESGO'!$AB$33="Menor"),CONCATENATE("R3C",'MAPA DE RIESGO'!$P$33),"")</f>
        <v/>
      </c>
      <c r="T38" s="29" t="str">
        <f>IF(AND('MAPA DE RIESGO'!$Z$34="Baja",'MAPA DE RIESGO'!$AB$34="Menor"),CONCATENATE("R3C",'MAPA DE RIESGO'!$P$34),"")</f>
        <v/>
      </c>
      <c r="U38" s="30" t="str">
        <f>IF(AND('MAPA DE RIESGO'!$Z$35="Baja",'MAPA DE RIESGO'!$AB$35="Menor"),CONCATENATE("R3C",'MAPA DE RIESGO'!$P$35),"")</f>
        <v/>
      </c>
      <c r="V38" s="28" t="str">
        <f>IF(AND('MAPA DE RIESGO'!$Z$30="Baja",'MAPA DE RIESGO'!$AB$30="Moderado"),CONCATENATE("R3C",'MAPA DE RIESGO'!$P$30),"")</f>
        <v/>
      </c>
      <c r="W38" s="29" t="str">
        <f>IF(AND('MAPA DE RIESGO'!$Z$31="Baja",'MAPA DE RIESGO'!$AB$31="Moderado"),CONCATENATE("R3C",'MAPA DE RIESGO'!$P$31),"")</f>
        <v/>
      </c>
      <c r="X38" s="29" t="str">
        <f>IF(AND('MAPA DE RIESGO'!$Z$32="Baja",'MAPA DE RIESGO'!$AB$32="Moderado"),CONCATENATE("R3C",'MAPA DE RIESGO'!$P$32),"")</f>
        <v/>
      </c>
      <c r="Y38" s="29" t="str">
        <f>IF(AND('MAPA DE RIESGO'!$Z$33="Baja",'MAPA DE RIESGO'!$AB$33="Moderado"),CONCATENATE("R3C",'MAPA DE RIESGO'!$P$33),"")</f>
        <v/>
      </c>
      <c r="Z38" s="29" t="str">
        <f>IF(AND('MAPA DE RIESGO'!$Z$34="Baja",'MAPA DE RIESGO'!$AB$34="Moderado"),CONCATENATE("R3C",'MAPA DE RIESGO'!$P$34),"")</f>
        <v/>
      </c>
      <c r="AA38" s="30" t="str">
        <f>IF(AND('MAPA DE RIESGO'!$Z$35="Baja",'MAPA DE RIESGO'!$AB$35="Moderado"),CONCATENATE("R3C",'MAPA DE RIESGO'!$P$35),"")</f>
        <v/>
      </c>
      <c r="AB38" s="12" t="str">
        <f>IF(AND('MAPA DE RIESGO'!$Z$30="Baja",'MAPA DE RIESGO'!$AB$30="Mayor"),CONCATENATE("R3C",'MAPA DE RIESGO'!$P$30),"")</f>
        <v/>
      </c>
      <c r="AC38" s="13" t="str">
        <f>IF(AND('MAPA DE RIESGO'!$Z$31="Baja",'MAPA DE RIESGO'!$AB$31="Mayor"),CONCATENATE("R3C",'MAPA DE RIESGO'!$P$31),"")</f>
        <v/>
      </c>
      <c r="AD38" s="13" t="str">
        <f>IF(AND('MAPA DE RIESGO'!$Z$32="Baja",'MAPA DE RIESGO'!$AB$32="Mayor"),CONCATENATE("R3C",'MAPA DE RIESGO'!$P$32),"")</f>
        <v/>
      </c>
      <c r="AE38" s="13" t="str">
        <f>IF(AND('MAPA DE RIESGO'!$Z$33="Baja",'MAPA DE RIESGO'!$AB$33="Mayor"),CONCATENATE("R3C",'MAPA DE RIESGO'!$P$33),"")</f>
        <v/>
      </c>
      <c r="AF38" s="13" t="str">
        <f>IF(AND('MAPA DE RIESGO'!$Z$34="Baja",'MAPA DE RIESGO'!$AB$34="Mayor"),CONCATENATE("R3C",'MAPA DE RIESGO'!$P$34),"")</f>
        <v/>
      </c>
      <c r="AG38" s="14" t="str">
        <f>IF(AND('MAPA DE RIESGO'!$Z$35="Baja",'MAPA DE RIESGO'!$AB$35="Mayor"),CONCATENATE("R3C",'MAPA DE RIESGO'!$P$35),"")</f>
        <v/>
      </c>
      <c r="AH38" s="15" t="str">
        <f>IF(AND('MAPA DE RIESGO'!$Z$30="Baja",'MAPA DE RIESGO'!$AB$30="Catastrófico"),CONCATENATE("R3C",'MAPA DE RIESGO'!$P$30),"")</f>
        <v/>
      </c>
      <c r="AI38" s="16" t="str">
        <f>IF(AND('MAPA DE RIESGO'!$Z$31="Baja",'MAPA DE RIESGO'!$AB$31="Catastrófico"),CONCATENATE("R3C",'MAPA DE RIESGO'!$P$31),"")</f>
        <v/>
      </c>
      <c r="AJ38" s="16" t="str">
        <f>IF(AND('MAPA DE RIESGO'!$Z$32="Baja",'MAPA DE RIESGO'!$AB$32="Catastrófico"),CONCATENATE("R3C",'MAPA DE RIESGO'!$P$32),"")</f>
        <v/>
      </c>
      <c r="AK38" s="16" t="str">
        <f>IF(AND('MAPA DE RIESGO'!$Z$33="Baja",'MAPA DE RIESGO'!$AB$33="Catastrófico"),CONCATENATE("R3C",'MAPA DE RIESGO'!$P$33),"")</f>
        <v/>
      </c>
      <c r="AL38" s="16" t="str">
        <f>IF(AND('MAPA DE RIESGO'!$Z$34="Baja",'MAPA DE RIESGO'!$AB$34="Catastrófico"),CONCATENATE("R3C",'MAPA DE RIESGO'!$P$34),"")</f>
        <v/>
      </c>
      <c r="AM38" s="17" t="str">
        <f>IF(AND('MAPA DE RIESGO'!$Z$35="Baja",'MAPA DE RIESGO'!$AB$35="Catastrófico"),CONCATENATE("R3C",'MAPA DE RIESGO'!$P$35),"")</f>
        <v/>
      </c>
      <c r="AN38" s="44"/>
      <c r="AO38" s="524"/>
      <c r="AP38" s="525"/>
      <c r="AQ38" s="525"/>
      <c r="AR38" s="525"/>
      <c r="AS38" s="525"/>
      <c r="AT38" s="526"/>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row>
    <row r="39" spans="1:80" ht="15" customHeight="1" x14ac:dyDescent="0.25">
      <c r="A39" s="44"/>
      <c r="B39" s="453"/>
      <c r="C39" s="453"/>
      <c r="D39" s="454"/>
      <c r="E39" s="494"/>
      <c r="F39" s="495"/>
      <c r="G39" s="495"/>
      <c r="H39" s="495"/>
      <c r="I39" s="511"/>
      <c r="J39" s="37" t="str">
        <f>IF(AND('MAPA DE RIESGO'!$Z$36="Baja",'MAPA DE RIESGO'!$AB$36="Leve"),CONCATENATE("R4C",'MAPA DE RIESGO'!$P$36),"")</f>
        <v/>
      </c>
      <c r="K39" s="38" t="str">
        <f>IF(AND('MAPA DE RIESGO'!$Z$37="Baja",'MAPA DE RIESGO'!$AB$37="Leve"),CONCATENATE("R4C",'MAPA DE RIESGO'!$P$37),"")</f>
        <v/>
      </c>
      <c r="L39" s="38" t="str">
        <f>IF(AND('MAPA DE RIESGO'!$Z$38="Baja",'MAPA DE RIESGO'!$AB$38="Leve"),CONCATENATE("R4C",'MAPA DE RIESGO'!$P$38),"")</f>
        <v/>
      </c>
      <c r="M39" s="38" t="str">
        <f>IF(AND('MAPA DE RIESGO'!$Z$39="Baja",'MAPA DE RIESGO'!$AB$39="Leve"),CONCATENATE("R4C",'MAPA DE RIESGO'!$P$39),"")</f>
        <v/>
      </c>
      <c r="N39" s="38" t="str">
        <f>IF(AND('MAPA DE RIESGO'!$Z$40="Baja",'MAPA DE RIESGO'!$AB$40="Leve"),CONCATENATE("R4C",'MAPA DE RIESGO'!$P$40),"")</f>
        <v/>
      </c>
      <c r="O39" s="39" t="str">
        <f>IF(AND('MAPA DE RIESGO'!$Z$41="Baja",'MAPA DE RIESGO'!$AB$41="Leve"),CONCATENATE("R4C",'MAPA DE RIESGO'!$P$41),"")</f>
        <v/>
      </c>
      <c r="P39" s="28" t="str">
        <f>IF(AND('MAPA DE RIESGO'!$Z$36="Baja",'MAPA DE RIESGO'!$AB$36="Menor"),CONCATENATE("R4C",'MAPA DE RIESGO'!$P$36),"")</f>
        <v/>
      </c>
      <c r="Q39" s="29" t="str">
        <f>IF(AND('MAPA DE RIESGO'!$Z$37="Baja",'MAPA DE RIESGO'!$AB$37="Menor"),CONCATENATE("R4C",'MAPA DE RIESGO'!$P$37),"")</f>
        <v/>
      </c>
      <c r="R39" s="29" t="str">
        <f>IF(AND('MAPA DE RIESGO'!$Z$38="Baja",'MAPA DE RIESGO'!$AB$38="Menor"),CONCATENATE("R4C",'MAPA DE RIESGO'!$P$38),"")</f>
        <v/>
      </c>
      <c r="S39" s="29" t="str">
        <f>IF(AND('MAPA DE RIESGO'!$Z$39="Baja",'MAPA DE RIESGO'!$AB$39="Menor"),CONCATENATE("R4C",'MAPA DE RIESGO'!$P$39),"")</f>
        <v/>
      </c>
      <c r="T39" s="29" t="str">
        <f>IF(AND('MAPA DE RIESGO'!$Z$40="Baja",'MAPA DE RIESGO'!$AB$40="Menor"),CONCATENATE("R4C",'MAPA DE RIESGO'!$P$40),"")</f>
        <v/>
      </c>
      <c r="U39" s="30" t="str">
        <f>IF(AND('MAPA DE RIESGO'!$Z$41="Baja",'MAPA DE RIESGO'!$AB$41="Menor"),CONCATENATE("R4C",'MAPA DE RIESGO'!$P$41),"")</f>
        <v/>
      </c>
      <c r="V39" s="28" t="str">
        <f>IF(AND('MAPA DE RIESGO'!$Z$36="Baja",'MAPA DE RIESGO'!$AB$36="Moderado"),CONCATENATE("R4C",'MAPA DE RIESGO'!$P$36),"")</f>
        <v/>
      </c>
      <c r="W39" s="29" t="str">
        <f>IF(AND('MAPA DE RIESGO'!$Z$37="Baja",'MAPA DE RIESGO'!$AB$37="Moderado"),CONCATENATE("R4C",'MAPA DE RIESGO'!$P$37),"")</f>
        <v/>
      </c>
      <c r="X39" s="29" t="str">
        <f>IF(AND('MAPA DE RIESGO'!$Z$38="Baja",'MAPA DE RIESGO'!$AB$38="Moderado"),CONCATENATE("R4C",'MAPA DE RIESGO'!$P$38),"")</f>
        <v/>
      </c>
      <c r="Y39" s="29" t="str">
        <f>IF(AND('MAPA DE RIESGO'!$Z$39="Baja",'MAPA DE RIESGO'!$AB$39="Moderado"),CONCATENATE("R4C",'MAPA DE RIESGO'!$P$39),"")</f>
        <v/>
      </c>
      <c r="Z39" s="29" t="str">
        <f>IF(AND('MAPA DE RIESGO'!$Z$40="Baja",'MAPA DE RIESGO'!$AB$40="Moderado"),CONCATENATE("R4C",'MAPA DE RIESGO'!$P$40),"")</f>
        <v/>
      </c>
      <c r="AA39" s="30" t="str">
        <f>IF(AND('MAPA DE RIESGO'!$Z$41="Baja",'MAPA DE RIESGO'!$AB$41="Moderado"),CONCATENATE("R4C",'MAPA DE RIESGO'!$P$41),"")</f>
        <v/>
      </c>
      <c r="AB39" s="12" t="str">
        <f>IF(AND('MAPA DE RIESGO'!$Z$36="Baja",'MAPA DE RIESGO'!$AB$36="Mayor"),CONCATENATE("R4C",'MAPA DE RIESGO'!$P$36),"")</f>
        <v/>
      </c>
      <c r="AC39" s="13" t="str">
        <f>IF(AND('MAPA DE RIESGO'!$Z$37="Baja",'MAPA DE RIESGO'!$AB$37="Mayor"),CONCATENATE("R4C",'MAPA DE RIESGO'!$P$37),"")</f>
        <v/>
      </c>
      <c r="AD39" s="13" t="str">
        <f>IF(AND('MAPA DE RIESGO'!$Z$38="Baja",'MAPA DE RIESGO'!$AB$38="Mayor"),CONCATENATE("R4C",'MAPA DE RIESGO'!$P$38),"")</f>
        <v/>
      </c>
      <c r="AE39" s="13" t="str">
        <f>IF(AND('MAPA DE RIESGO'!$Z$39="Baja",'MAPA DE RIESGO'!$AB$39="Mayor"),CONCATENATE("R4C",'MAPA DE RIESGO'!$P$39),"")</f>
        <v/>
      </c>
      <c r="AF39" s="13" t="str">
        <f>IF(AND('MAPA DE RIESGO'!$Z$40="Baja",'MAPA DE RIESGO'!$AB$40="Mayor"),CONCATENATE("R4C",'MAPA DE RIESGO'!$P$40),"")</f>
        <v/>
      </c>
      <c r="AG39" s="14" t="str">
        <f>IF(AND('MAPA DE RIESGO'!$Z$41="Baja",'MAPA DE RIESGO'!$AB$41="Mayor"),CONCATENATE("R4C",'MAPA DE RIESGO'!$P$41),"")</f>
        <v/>
      </c>
      <c r="AH39" s="15" t="str">
        <f>IF(AND('MAPA DE RIESGO'!$Z$36="Baja",'MAPA DE RIESGO'!$AB$36="Catastrófico"),CONCATENATE("R4C",'MAPA DE RIESGO'!$P$36),"")</f>
        <v/>
      </c>
      <c r="AI39" s="16" t="str">
        <f>IF(AND('MAPA DE RIESGO'!$Z$37="Baja",'MAPA DE RIESGO'!$AB$37="Catastrófico"),CONCATENATE("R4C",'MAPA DE RIESGO'!$P$37),"")</f>
        <v/>
      </c>
      <c r="AJ39" s="16" t="str">
        <f>IF(AND('MAPA DE RIESGO'!$Z$38="Baja",'MAPA DE RIESGO'!$AB$38="Catastrófico"),CONCATENATE("R4C",'MAPA DE RIESGO'!$P$38),"")</f>
        <v/>
      </c>
      <c r="AK39" s="16" t="str">
        <f>IF(AND('MAPA DE RIESGO'!$Z$39="Baja",'MAPA DE RIESGO'!$AB$39="Catastrófico"),CONCATENATE("R4C",'MAPA DE RIESGO'!$P$39),"")</f>
        <v/>
      </c>
      <c r="AL39" s="16" t="str">
        <f>IF(AND('MAPA DE RIESGO'!$Z$40="Baja",'MAPA DE RIESGO'!$AB$40="Catastrófico"),CONCATENATE("R4C",'MAPA DE RIESGO'!$P$40),"")</f>
        <v/>
      </c>
      <c r="AM39" s="17" t="str">
        <f>IF(AND('MAPA DE RIESGO'!$Z$41="Baja",'MAPA DE RIESGO'!$AB$41="Catastrófico"),CONCATENATE("R4C",'MAPA DE RIESGO'!$P$41),"")</f>
        <v/>
      </c>
      <c r="AN39" s="44"/>
      <c r="AO39" s="524"/>
      <c r="AP39" s="525"/>
      <c r="AQ39" s="525"/>
      <c r="AR39" s="525"/>
      <c r="AS39" s="525"/>
      <c r="AT39" s="526"/>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row>
    <row r="40" spans="1:80" ht="15" customHeight="1" x14ac:dyDescent="0.25">
      <c r="A40" s="44"/>
      <c r="B40" s="453"/>
      <c r="C40" s="453"/>
      <c r="D40" s="454"/>
      <c r="E40" s="494"/>
      <c r="F40" s="495"/>
      <c r="G40" s="495"/>
      <c r="H40" s="495"/>
      <c r="I40" s="511"/>
      <c r="J40" s="37" t="str">
        <f>IF(AND('MAPA DE RIESGO'!$Z$42="Baja",'MAPA DE RIESGO'!$AB$42="Leve"),CONCATENATE("R5C",'MAPA DE RIESGO'!$P$42),"")</f>
        <v/>
      </c>
      <c r="K40" s="38" t="str">
        <f>IF(AND('MAPA DE RIESGO'!$Z$43="Baja",'MAPA DE RIESGO'!$AB$43="Leve"),CONCATENATE("R5C",'MAPA DE RIESGO'!$P$43),"")</f>
        <v/>
      </c>
      <c r="L40" s="38" t="str">
        <f>IF(AND('MAPA DE RIESGO'!$Z$44="Baja",'MAPA DE RIESGO'!$AB$44="Leve"),CONCATENATE("R5C",'MAPA DE RIESGO'!$P$44),"")</f>
        <v/>
      </c>
      <c r="M40" s="38" t="str">
        <f>IF(AND('MAPA DE RIESGO'!$Z$45="Baja",'MAPA DE RIESGO'!$AB$45="Leve"),CONCATENATE("R5C",'MAPA DE RIESGO'!$P$45),"")</f>
        <v/>
      </c>
      <c r="N40" s="38" t="str">
        <f>IF(AND('MAPA DE RIESGO'!$Z$46="Baja",'MAPA DE RIESGO'!$AB$46="Leve"),CONCATENATE("R5C",'MAPA DE RIESGO'!$P$46),"")</f>
        <v/>
      </c>
      <c r="O40" s="39" t="str">
        <f>IF(AND('MAPA DE RIESGO'!$Z$47="Baja",'MAPA DE RIESGO'!$AB$47="Leve"),CONCATENATE("R5C",'MAPA DE RIESGO'!$P$47),"")</f>
        <v/>
      </c>
      <c r="P40" s="28" t="str">
        <f>IF(AND('MAPA DE RIESGO'!$Z$42="Baja",'MAPA DE RIESGO'!$AB$42="Menor"),CONCATENATE("R5C",'MAPA DE RIESGO'!$P$42),"")</f>
        <v/>
      </c>
      <c r="Q40" s="29" t="str">
        <f>IF(AND('MAPA DE RIESGO'!$Z$43="Baja",'MAPA DE RIESGO'!$AB$43="Menor"),CONCATENATE("R5C",'MAPA DE RIESGO'!$P$43),"")</f>
        <v/>
      </c>
      <c r="R40" s="29" t="str">
        <f>IF(AND('MAPA DE RIESGO'!$Z$44="Baja",'MAPA DE RIESGO'!$AB$44="Menor"),CONCATENATE("R5C",'MAPA DE RIESGO'!$P$44),"")</f>
        <v/>
      </c>
      <c r="S40" s="29" t="str">
        <f>IF(AND('MAPA DE RIESGO'!$Z$45="Baja",'MAPA DE RIESGO'!$AB$45="Menor"),CONCATENATE("R5C",'MAPA DE RIESGO'!$P$45),"")</f>
        <v/>
      </c>
      <c r="T40" s="29" t="str">
        <f>IF(AND('MAPA DE RIESGO'!$Z$46="Baja",'MAPA DE RIESGO'!$AB$46="Menor"),CONCATENATE("R5C",'MAPA DE RIESGO'!$P$46),"")</f>
        <v/>
      </c>
      <c r="U40" s="30" t="str">
        <f>IF(AND('MAPA DE RIESGO'!$Z$47="Baja",'MAPA DE RIESGO'!$AB$47="Menor"),CONCATENATE("R5C",'MAPA DE RIESGO'!$P$47),"")</f>
        <v/>
      </c>
      <c r="V40" s="28" t="str">
        <f>IF(AND('MAPA DE RIESGO'!$Z$42="Baja",'MAPA DE RIESGO'!$AB$42="Moderado"),CONCATENATE("R5C",'MAPA DE RIESGO'!$P$42),"")</f>
        <v/>
      </c>
      <c r="W40" s="29" t="str">
        <f>IF(AND('MAPA DE RIESGO'!$Z$43="Baja",'MAPA DE RIESGO'!$AB$43="Moderado"),CONCATENATE("R5C",'MAPA DE RIESGO'!$P$43),"")</f>
        <v/>
      </c>
      <c r="X40" s="29" t="str">
        <f>IF(AND('MAPA DE RIESGO'!$Z$44="Baja",'MAPA DE RIESGO'!$AB$44="Moderado"),CONCATENATE("R5C",'MAPA DE RIESGO'!$P$44),"")</f>
        <v/>
      </c>
      <c r="Y40" s="29" t="str">
        <f>IF(AND('MAPA DE RIESGO'!$Z$45="Baja",'MAPA DE RIESGO'!$AB$45="Moderado"),CONCATENATE("R5C",'MAPA DE RIESGO'!$P$45),"")</f>
        <v/>
      </c>
      <c r="Z40" s="29" t="str">
        <f>IF(AND('MAPA DE RIESGO'!$Z$46="Baja",'MAPA DE RIESGO'!$AB$46="Moderado"),CONCATENATE("R5C",'MAPA DE RIESGO'!$P$46),"")</f>
        <v/>
      </c>
      <c r="AA40" s="30" t="str">
        <f>IF(AND('MAPA DE RIESGO'!$Z$47="Baja",'MAPA DE RIESGO'!$AB$47="Moderado"),CONCATENATE("R5C",'MAPA DE RIESGO'!$P$47),"")</f>
        <v/>
      </c>
      <c r="AB40" s="12" t="str">
        <f>IF(AND('MAPA DE RIESGO'!$Z$42="Baja",'MAPA DE RIESGO'!$AB$42="Mayor"),CONCATENATE("R5C",'MAPA DE RIESGO'!$P$42),"")</f>
        <v/>
      </c>
      <c r="AC40" s="13" t="str">
        <f>IF(AND('MAPA DE RIESGO'!$Z$43="Baja",'MAPA DE RIESGO'!$AB$43="Mayor"),CONCATENATE("R5C",'MAPA DE RIESGO'!$P$43),"")</f>
        <v/>
      </c>
      <c r="AD40" s="18" t="str">
        <f>IF(AND('MAPA DE RIESGO'!$Z$44="Baja",'MAPA DE RIESGO'!$AB$44="Mayor"),CONCATENATE("R5C",'MAPA DE RIESGO'!$P$44),"")</f>
        <v/>
      </c>
      <c r="AE40" s="18" t="str">
        <f>IF(AND('MAPA DE RIESGO'!$Z$45="Baja",'MAPA DE RIESGO'!$AB$45="Mayor"),CONCATENATE("R5C",'MAPA DE RIESGO'!$P$45),"")</f>
        <v/>
      </c>
      <c r="AF40" s="18" t="str">
        <f>IF(AND('MAPA DE RIESGO'!$Z$46="Baja",'MAPA DE RIESGO'!$AB$46="Mayor"),CONCATENATE("R5C",'MAPA DE RIESGO'!$P$46),"")</f>
        <v/>
      </c>
      <c r="AG40" s="14" t="str">
        <f>IF(AND('MAPA DE RIESGO'!$Z$47="Baja",'MAPA DE RIESGO'!$AB$47="Mayor"),CONCATENATE("R5C",'MAPA DE RIESGO'!$P$47),"")</f>
        <v/>
      </c>
      <c r="AH40" s="15" t="str">
        <f>IF(AND('MAPA DE RIESGO'!$Z$42="Baja",'MAPA DE RIESGO'!$AB$42="Catastrófico"),CONCATENATE("R5C",'MAPA DE RIESGO'!$P$42),"")</f>
        <v/>
      </c>
      <c r="AI40" s="16" t="str">
        <f>IF(AND('MAPA DE RIESGO'!$Z$43="Baja",'MAPA DE RIESGO'!$AB$43="Catastrófico"),CONCATENATE("R5C",'MAPA DE RIESGO'!$P$43),"")</f>
        <v/>
      </c>
      <c r="AJ40" s="16" t="str">
        <f>IF(AND('MAPA DE RIESGO'!$Z$44="Baja",'MAPA DE RIESGO'!$AB$44="Catastrófico"),CONCATENATE("R5C",'MAPA DE RIESGO'!$P$44),"")</f>
        <v/>
      </c>
      <c r="AK40" s="16" t="str">
        <f>IF(AND('MAPA DE RIESGO'!$Z$45="Baja",'MAPA DE RIESGO'!$AB$45="Catastrófico"),CONCATENATE("R5C",'MAPA DE RIESGO'!$P$45),"")</f>
        <v/>
      </c>
      <c r="AL40" s="16" t="str">
        <f>IF(AND('MAPA DE RIESGO'!$Z$46="Baja",'MAPA DE RIESGO'!$AB$46="Catastrófico"),CONCATENATE("R5C",'MAPA DE RIESGO'!$P$46),"")</f>
        <v/>
      </c>
      <c r="AM40" s="17" t="str">
        <f>IF(AND('MAPA DE RIESGO'!$Z$47="Baja",'MAPA DE RIESGO'!$AB$47="Catastrófico"),CONCATENATE("R5C",'MAPA DE RIESGO'!$P$47),"")</f>
        <v/>
      </c>
      <c r="AN40" s="44"/>
      <c r="AO40" s="524"/>
      <c r="AP40" s="525"/>
      <c r="AQ40" s="525"/>
      <c r="AR40" s="525"/>
      <c r="AS40" s="525"/>
      <c r="AT40" s="526"/>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row>
    <row r="41" spans="1:80" ht="15" customHeight="1" x14ac:dyDescent="0.25">
      <c r="A41" s="44"/>
      <c r="B41" s="453"/>
      <c r="C41" s="453"/>
      <c r="D41" s="454"/>
      <c r="E41" s="494"/>
      <c r="F41" s="495"/>
      <c r="G41" s="495"/>
      <c r="H41" s="495"/>
      <c r="I41" s="511"/>
      <c r="J41" s="37" t="str">
        <f>IF(AND('MAPA DE RIESGO'!$Z$48="Baja",'MAPA DE RIESGO'!$AB$48="Leve"),CONCATENATE("R6C",'MAPA DE RIESGO'!$P$48),"")</f>
        <v/>
      </c>
      <c r="K41" s="38" t="str">
        <f>IF(AND('MAPA DE RIESGO'!$Z$49="Baja",'MAPA DE RIESGO'!$AB$49="Leve"),CONCATENATE("R6C",'MAPA DE RIESGO'!$P$49),"")</f>
        <v/>
      </c>
      <c r="L41" s="38" t="str">
        <f>IF(AND('MAPA DE RIESGO'!$Z$50="Baja",'MAPA DE RIESGO'!$AB$50="Leve"),CONCATENATE("R6C",'MAPA DE RIESGO'!$P$50),"")</f>
        <v/>
      </c>
      <c r="M41" s="38" t="str">
        <f>IF(AND('MAPA DE RIESGO'!$Z$51="Baja",'MAPA DE RIESGO'!$AB$51="Leve"),CONCATENATE("R6C",'MAPA DE RIESGO'!$P$51),"")</f>
        <v/>
      </c>
      <c r="N41" s="38" t="str">
        <f>IF(AND('MAPA DE RIESGO'!$Z$52="Baja",'MAPA DE RIESGO'!$AB$52="Leve"),CONCATENATE("R6C",'MAPA DE RIESGO'!$P$52),"")</f>
        <v/>
      </c>
      <c r="O41" s="39" t="str">
        <f>IF(AND('MAPA DE RIESGO'!$Z$53="Baja",'MAPA DE RIESGO'!$AB$53="Leve"),CONCATENATE("R6C",'MAPA DE RIESGO'!$P$53),"")</f>
        <v/>
      </c>
      <c r="P41" s="28" t="str">
        <f>IF(AND('MAPA DE RIESGO'!$Z$48="Baja",'MAPA DE RIESGO'!$AB$48="Menor"),CONCATENATE("R6C",'MAPA DE RIESGO'!$P$48),"")</f>
        <v/>
      </c>
      <c r="Q41" s="29" t="str">
        <f>IF(AND('MAPA DE RIESGO'!$Z$49="Baja",'MAPA DE RIESGO'!$AB$49="Menor"),CONCATENATE("R6C",'MAPA DE RIESGO'!$P$49),"")</f>
        <v/>
      </c>
      <c r="R41" s="29" t="str">
        <f>IF(AND('MAPA DE RIESGO'!$Z$50="Baja",'MAPA DE RIESGO'!$AB$50="Menor"),CONCATENATE("R6C",'MAPA DE RIESGO'!$P$50),"")</f>
        <v/>
      </c>
      <c r="S41" s="29" t="str">
        <f>IF(AND('MAPA DE RIESGO'!$Z$51="Baja",'MAPA DE RIESGO'!$AB$51="Menor"),CONCATENATE("R6C",'MAPA DE RIESGO'!$P$51),"")</f>
        <v/>
      </c>
      <c r="T41" s="29" t="str">
        <f>IF(AND('MAPA DE RIESGO'!$Z$52="Baja",'MAPA DE RIESGO'!$AB$52="Menor"),CONCATENATE("R6C",'MAPA DE RIESGO'!$P$52),"")</f>
        <v/>
      </c>
      <c r="U41" s="30" t="str">
        <f>IF(AND('MAPA DE RIESGO'!$Z$53="Baja",'MAPA DE RIESGO'!$AB$53="Menor"),CONCATENATE("R6C",'MAPA DE RIESGO'!$P$53),"")</f>
        <v/>
      </c>
      <c r="V41" s="28" t="str">
        <f>IF(AND('MAPA DE RIESGO'!$Z$48="Baja",'MAPA DE RIESGO'!$AB$48="Moderado"),CONCATENATE("R6C",'MAPA DE RIESGO'!$P$48),"")</f>
        <v/>
      </c>
      <c r="W41" s="29" t="str">
        <f>IF(AND('MAPA DE RIESGO'!$Z$49="Baja",'MAPA DE RIESGO'!$AB$49="Moderado"),CONCATENATE("R6C",'MAPA DE RIESGO'!$P$49),"")</f>
        <v/>
      </c>
      <c r="X41" s="29" t="str">
        <f>IF(AND('MAPA DE RIESGO'!$Z$50="Baja",'MAPA DE RIESGO'!$AB$50="Moderado"),CONCATENATE("R6C",'MAPA DE RIESGO'!$P$50),"")</f>
        <v/>
      </c>
      <c r="Y41" s="29" t="str">
        <f>IF(AND('MAPA DE RIESGO'!$Z$51="Baja",'MAPA DE RIESGO'!$AB$51="Moderado"),CONCATENATE("R6C",'MAPA DE RIESGO'!$P$51),"")</f>
        <v/>
      </c>
      <c r="Z41" s="29" t="str">
        <f>IF(AND('MAPA DE RIESGO'!$Z$52="Baja",'MAPA DE RIESGO'!$AB$52="Moderado"),CONCATENATE("R6C",'MAPA DE RIESGO'!$P$52),"")</f>
        <v/>
      </c>
      <c r="AA41" s="30" t="str">
        <f>IF(AND('MAPA DE RIESGO'!$Z$53="Baja",'MAPA DE RIESGO'!$AB$53="Moderado"),CONCATENATE("R6C",'MAPA DE RIESGO'!$P$53),"")</f>
        <v/>
      </c>
      <c r="AB41" s="12" t="str">
        <f>IF(AND('MAPA DE RIESGO'!$Z$48="Baja",'MAPA DE RIESGO'!$AB$48="Mayor"),CONCATENATE("R6C",'MAPA DE RIESGO'!$P$48),"")</f>
        <v/>
      </c>
      <c r="AC41" s="13" t="str">
        <f>IF(AND('MAPA DE RIESGO'!$Z$49="Baja",'MAPA DE RIESGO'!$AB$49="Mayor"),CONCATENATE("R6C",'MAPA DE RIESGO'!$P$49),"")</f>
        <v/>
      </c>
      <c r="AD41" s="18" t="str">
        <f>IF(AND('MAPA DE RIESGO'!$Z$50="Baja",'MAPA DE RIESGO'!$AB$50="Mayor"),CONCATENATE("R6C",'MAPA DE RIESGO'!$P$50),"")</f>
        <v/>
      </c>
      <c r="AE41" s="18" t="str">
        <f>IF(AND('MAPA DE RIESGO'!$Z$51="Baja",'MAPA DE RIESGO'!$AB$51="Mayor"),CONCATENATE("R6C",'MAPA DE RIESGO'!$P$51),"")</f>
        <v/>
      </c>
      <c r="AF41" s="18" t="str">
        <f>IF(AND('MAPA DE RIESGO'!$Z$52="Baja",'MAPA DE RIESGO'!$AB$52="Mayor"),CONCATENATE("R6C",'MAPA DE RIESGO'!$P$52),"")</f>
        <v/>
      </c>
      <c r="AG41" s="14" t="str">
        <f>IF(AND('MAPA DE RIESGO'!$Z$53="Baja",'MAPA DE RIESGO'!$AB$53="Mayor"),CONCATENATE("R6C",'MAPA DE RIESGO'!$P$53),"")</f>
        <v/>
      </c>
      <c r="AH41" s="15" t="str">
        <f>IF(AND('MAPA DE RIESGO'!$Z$48="Baja",'MAPA DE RIESGO'!$AB$48="Catastrófico"),CONCATENATE("R6C",'MAPA DE RIESGO'!$P$48),"")</f>
        <v/>
      </c>
      <c r="AI41" s="16" t="str">
        <f>IF(AND('MAPA DE RIESGO'!$Z$49="Baja",'MAPA DE RIESGO'!$AB$49="Catastrófico"),CONCATENATE("R6C",'MAPA DE RIESGO'!$P$49),"")</f>
        <v/>
      </c>
      <c r="AJ41" s="16" t="str">
        <f>IF(AND('MAPA DE RIESGO'!$Z$50="Baja",'MAPA DE RIESGO'!$AB$50="Catastrófico"),CONCATENATE("R6C",'MAPA DE RIESGO'!$P$50),"")</f>
        <v/>
      </c>
      <c r="AK41" s="16" t="str">
        <f>IF(AND('MAPA DE RIESGO'!$Z$51="Baja",'MAPA DE RIESGO'!$AB$51="Catastrófico"),CONCATENATE("R6C",'MAPA DE RIESGO'!$P$51),"")</f>
        <v/>
      </c>
      <c r="AL41" s="16" t="str">
        <f>IF(AND('MAPA DE RIESGO'!$Z$52="Baja",'MAPA DE RIESGO'!$AB$52="Catastrófico"),CONCATENATE("R6C",'MAPA DE RIESGO'!$P$52),"")</f>
        <v/>
      </c>
      <c r="AM41" s="17" t="str">
        <f>IF(AND('MAPA DE RIESGO'!$Z$53="Baja",'MAPA DE RIESGO'!$AB$53="Catastrófico"),CONCATENATE("R6C",'MAPA DE RIESGO'!$P$53),"")</f>
        <v/>
      </c>
      <c r="AN41" s="44"/>
      <c r="AO41" s="524"/>
      <c r="AP41" s="525"/>
      <c r="AQ41" s="525"/>
      <c r="AR41" s="525"/>
      <c r="AS41" s="525"/>
      <c r="AT41" s="526"/>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row>
    <row r="42" spans="1:80" ht="15" customHeight="1" x14ac:dyDescent="0.25">
      <c r="A42" s="44"/>
      <c r="B42" s="453"/>
      <c r="C42" s="453"/>
      <c r="D42" s="454"/>
      <c r="E42" s="494"/>
      <c r="F42" s="495"/>
      <c r="G42" s="495"/>
      <c r="H42" s="495"/>
      <c r="I42" s="511"/>
      <c r="J42" s="37" t="str">
        <f>IF(AND('MAPA DE RIESGO'!$Z$54="Baja",'MAPA DE RIESGO'!$AB$54="Leve"),CONCATENATE("R7C",'MAPA DE RIESGO'!$P$54),"")</f>
        <v/>
      </c>
      <c r="K42" s="38" t="str">
        <f>IF(AND('MAPA DE RIESGO'!$Z$55="Baja",'MAPA DE RIESGO'!$AB$55="Leve"),CONCATENATE("R7C",'MAPA DE RIESGO'!$P$55),"")</f>
        <v/>
      </c>
      <c r="L42" s="38" t="str">
        <f>IF(AND('MAPA DE RIESGO'!$Z$56="Baja",'MAPA DE RIESGO'!$AB$56="Leve"),CONCATENATE("R7C",'MAPA DE RIESGO'!$P$56),"")</f>
        <v/>
      </c>
      <c r="M42" s="38" t="str">
        <f>IF(AND('MAPA DE RIESGO'!$Z$57="Baja",'MAPA DE RIESGO'!$AB$57="Leve"),CONCATENATE("R7C",'MAPA DE RIESGO'!$P$57),"")</f>
        <v/>
      </c>
      <c r="N42" s="38" t="str">
        <f>IF(AND('MAPA DE RIESGO'!$Z$58="Baja",'MAPA DE RIESGO'!$AB$58="Leve"),CONCATENATE("R7C",'MAPA DE RIESGO'!$P$58),"")</f>
        <v/>
      </c>
      <c r="O42" s="39" t="str">
        <f>IF(AND('MAPA DE RIESGO'!$Z$59="Baja",'MAPA DE RIESGO'!$AB$59="Leve"),CONCATENATE("R7C",'MAPA DE RIESGO'!$P$59),"")</f>
        <v/>
      </c>
      <c r="P42" s="28" t="str">
        <f>IF(AND('MAPA DE RIESGO'!$Z$54="Baja",'MAPA DE RIESGO'!$AB$54="Menor"),CONCATENATE("R7C",'MAPA DE RIESGO'!$P$54),"")</f>
        <v/>
      </c>
      <c r="Q42" s="29" t="str">
        <f>IF(AND('MAPA DE RIESGO'!$Z$55="Baja",'MAPA DE RIESGO'!$AB$55="Menor"),CONCATENATE("R7C",'MAPA DE RIESGO'!$P$55),"")</f>
        <v/>
      </c>
      <c r="R42" s="29" t="str">
        <f>IF(AND('MAPA DE RIESGO'!$Z$56="Baja",'MAPA DE RIESGO'!$AB$56="Menor"),CONCATENATE("R7C",'MAPA DE RIESGO'!$P$56),"")</f>
        <v/>
      </c>
      <c r="S42" s="29" t="str">
        <f>IF(AND('MAPA DE RIESGO'!$Z$57="Baja",'MAPA DE RIESGO'!$AB$57="Menor"),CONCATENATE("R7C",'MAPA DE RIESGO'!$P$57),"")</f>
        <v/>
      </c>
      <c r="T42" s="29" t="str">
        <f>IF(AND('MAPA DE RIESGO'!$Z$58="Baja",'MAPA DE RIESGO'!$AB$58="Menor"),CONCATENATE("R7C",'MAPA DE RIESGO'!$P$58),"")</f>
        <v/>
      </c>
      <c r="U42" s="30" t="str">
        <f>IF(AND('MAPA DE RIESGO'!$Z$59="Baja",'MAPA DE RIESGO'!$AB$59="Menor"),CONCATENATE("R7C",'MAPA DE RIESGO'!$P$59),"")</f>
        <v/>
      </c>
      <c r="V42" s="28" t="str">
        <f>IF(AND('MAPA DE RIESGO'!$Z$54="Baja",'MAPA DE RIESGO'!$AB$54="Moderado"),CONCATENATE("R7C",'MAPA DE RIESGO'!$P$54),"")</f>
        <v/>
      </c>
      <c r="W42" s="29" t="str">
        <f>IF(AND('MAPA DE RIESGO'!$Z$55="Baja",'MAPA DE RIESGO'!$AB$55="Moderado"),CONCATENATE("R7C",'MAPA DE RIESGO'!$P$55),"")</f>
        <v/>
      </c>
      <c r="X42" s="29" t="str">
        <f>IF(AND('MAPA DE RIESGO'!$Z$56="Baja",'MAPA DE RIESGO'!$AB$56="Moderado"),CONCATENATE("R7C",'MAPA DE RIESGO'!$P$56),"")</f>
        <v/>
      </c>
      <c r="Y42" s="29" t="str">
        <f>IF(AND('MAPA DE RIESGO'!$Z$57="Baja",'MAPA DE RIESGO'!$AB$57="Moderado"),CONCATENATE("R7C",'MAPA DE RIESGO'!$P$57),"")</f>
        <v/>
      </c>
      <c r="Z42" s="29" t="str">
        <f>IF(AND('MAPA DE RIESGO'!$Z$58="Baja",'MAPA DE RIESGO'!$AB$58="Moderado"),CONCATENATE("R7C",'MAPA DE RIESGO'!$P$58),"")</f>
        <v/>
      </c>
      <c r="AA42" s="30" t="str">
        <f>IF(AND('MAPA DE RIESGO'!$Z$59="Baja",'MAPA DE RIESGO'!$AB$59="Moderado"),CONCATENATE("R7C",'MAPA DE RIESGO'!$P$59),"")</f>
        <v/>
      </c>
      <c r="AB42" s="12" t="str">
        <f>IF(AND('MAPA DE RIESGO'!$Z$54="Baja",'MAPA DE RIESGO'!$AB$54="Mayor"),CONCATENATE("R7C",'MAPA DE RIESGO'!$P$54),"")</f>
        <v/>
      </c>
      <c r="AC42" s="13" t="str">
        <f>IF(AND('MAPA DE RIESGO'!$Z$55="Baja",'MAPA DE RIESGO'!$AB$55="Mayor"),CONCATENATE("R7C",'MAPA DE RIESGO'!$P$55),"")</f>
        <v/>
      </c>
      <c r="AD42" s="18" t="str">
        <f>IF(AND('MAPA DE RIESGO'!$Z$56="Baja",'MAPA DE RIESGO'!$AB$56="Mayor"),CONCATENATE("R7C",'MAPA DE RIESGO'!$P$56),"")</f>
        <v/>
      </c>
      <c r="AE42" s="18" t="str">
        <f>IF(AND('MAPA DE RIESGO'!$Z$57="Baja",'MAPA DE RIESGO'!$AB$57="Mayor"),CONCATENATE("R7C",'MAPA DE RIESGO'!$P$57),"")</f>
        <v/>
      </c>
      <c r="AF42" s="18" t="str">
        <f>IF(AND('MAPA DE RIESGO'!$Z$58="Baja",'MAPA DE RIESGO'!$AB$58="Mayor"),CONCATENATE("R7C",'MAPA DE RIESGO'!$P$58),"")</f>
        <v/>
      </c>
      <c r="AG42" s="14" t="str">
        <f>IF(AND('MAPA DE RIESGO'!$Z$59="Baja",'MAPA DE RIESGO'!$AB$59="Mayor"),CONCATENATE("R7C",'MAPA DE RIESGO'!$P$59),"")</f>
        <v/>
      </c>
      <c r="AH42" s="15" t="str">
        <f>IF(AND('MAPA DE RIESGO'!$Z$54="Baja",'MAPA DE RIESGO'!$AB$54="Catastrófico"),CONCATENATE("R7C",'MAPA DE RIESGO'!$P$54),"")</f>
        <v/>
      </c>
      <c r="AI42" s="16" t="str">
        <f>IF(AND('MAPA DE RIESGO'!$Z$55="Baja",'MAPA DE RIESGO'!$AB$55="Catastrófico"),CONCATENATE("R7C",'MAPA DE RIESGO'!$P$55),"")</f>
        <v/>
      </c>
      <c r="AJ42" s="16" t="str">
        <f>IF(AND('MAPA DE RIESGO'!$Z$56="Baja",'MAPA DE RIESGO'!$AB$56="Catastrófico"),CONCATENATE("R7C",'MAPA DE RIESGO'!$P$56),"")</f>
        <v/>
      </c>
      <c r="AK42" s="16" t="str">
        <f>IF(AND('MAPA DE RIESGO'!$Z$57="Baja",'MAPA DE RIESGO'!$AB$57="Catastrófico"),CONCATENATE("R7C",'MAPA DE RIESGO'!$P$57),"")</f>
        <v/>
      </c>
      <c r="AL42" s="16" t="str">
        <f>IF(AND('MAPA DE RIESGO'!$Z$58="Baja",'MAPA DE RIESGO'!$AB$58="Catastrófico"),CONCATENATE("R7C",'MAPA DE RIESGO'!$P$58),"")</f>
        <v/>
      </c>
      <c r="AM42" s="17" t="str">
        <f>IF(AND('MAPA DE RIESGO'!$Z$59="Baja",'MAPA DE RIESGO'!$AB$59="Catastrófico"),CONCATENATE("R7C",'MAPA DE RIESGO'!$P$59),"")</f>
        <v/>
      </c>
      <c r="AN42" s="44"/>
      <c r="AO42" s="524"/>
      <c r="AP42" s="525"/>
      <c r="AQ42" s="525"/>
      <c r="AR42" s="525"/>
      <c r="AS42" s="525"/>
      <c r="AT42" s="526"/>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row>
    <row r="43" spans="1:80" ht="15" customHeight="1" x14ac:dyDescent="0.25">
      <c r="A43" s="44"/>
      <c r="B43" s="453"/>
      <c r="C43" s="453"/>
      <c r="D43" s="454"/>
      <c r="E43" s="494"/>
      <c r="F43" s="495"/>
      <c r="G43" s="495"/>
      <c r="H43" s="495"/>
      <c r="I43" s="511"/>
      <c r="J43" s="37" t="str">
        <f>IF(AND('MAPA DE RIESGO'!$Z$60="Baja",'MAPA DE RIESGO'!$AB$60="Leve"),CONCATENATE("R8C",'MAPA DE RIESGO'!$P$60),"")</f>
        <v/>
      </c>
      <c r="K43" s="38" t="str">
        <f>IF(AND('MAPA DE RIESGO'!$Z$61="Baja",'MAPA DE RIESGO'!$AB$61="Leve"),CONCATENATE("R8C",'MAPA DE RIESGO'!$P$61),"")</f>
        <v/>
      </c>
      <c r="L43" s="38" t="str">
        <f>IF(AND('MAPA DE RIESGO'!$Z$62="Baja",'MAPA DE RIESGO'!$AB$62="Leve"),CONCATENATE("R8C",'MAPA DE RIESGO'!$P$62),"")</f>
        <v/>
      </c>
      <c r="M43" s="38" t="str">
        <f>IF(AND('MAPA DE RIESGO'!$Z$63="Baja",'MAPA DE RIESGO'!$AB$63="Leve"),CONCATENATE("R8C",'MAPA DE RIESGO'!$P$63),"")</f>
        <v/>
      </c>
      <c r="N43" s="38" t="str">
        <f>IF(AND('MAPA DE RIESGO'!$Z$64="Baja",'MAPA DE RIESGO'!$AB$64="Leve"),CONCATENATE("R8C",'MAPA DE RIESGO'!$P$64),"")</f>
        <v/>
      </c>
      <c r="O43" s="39" t="str">
        <f>IF(AND('MAPA DE RIESGO'!$Z$65="Baja",'MAPA DE RIESGO'!$AB$65="Leve"),CONCATENATE("R8C",'MAPA DE RIESGO'!$P$65),"")</f>
        <v/>
      </c>
      <c r="P43" s="28" t="str">
        <f>IF(AND('MAPA DE RIESGO'!$Z$60="Baja",'MAPA DE RIESGO'!$AB$60="Menor"),CONCATENATE("R8C",'MAPA DE RIESGO'!$P$60),"")</f>
        <v/>
      </c>
      <c r="Q43" s="29" t="str">
        <f>IF(AND('MAPA DE RIESGO'!$Z$61="Baja",'MAPA DE RIESGO'!$AB$61="Menor"),CONCATENATE("R8C",'MAPA DE RIESGO'!$P$61),"")</f>
        <v/>
      </c>
      <c r="R43" s="29" t="str">
        <f>IF(AND('MAPA DE RIESGO'!$Z$62="Baja",'MAPA DE RIESGO'!$AB$62="Menor"),CONCATENATE("R8C",'MAPA DE RIESGO'!$P$62),"")</f>
        <v/>
      </c>
      <c r="S43" s="29" t="str">
        <f>IF(AND('MAPA DE RIESGO'!$Z$63="Baja",'MAPA DE RIESGO'!$AB$63="Menor"),CONCATENATE("R8C",'MAPA DE RIESGO'!$P$63),"")</f>
        <v/>
      </c>
      <c r="T43" s="29" t="str">
        <f>IF(AND('MAPA DE RIESGO'!$Z$64="Baja",'MAPA DE RIESGO'!$AB$64="Menor"),CONCATENATE("R8C",'MAPA DE RIESGO'!$P$64),"")</f>
        <v/>
      </c>
      <c r="U43" s="30" t="str">
        <f>IF(AND('MAPA DE RIESGO'!$Z$65="Baja",'MAPA DE RIESGO'!$AB$65="Menor"),CONCATENATE("R8C",'MAPA DE RIESGO'!$P$65),"")</f>
        <v/>
      </c>
      <c r="V43" s="28" t="str">
        <f>IF(AND('MAPA DE RIESGO'!$Z$60="Baja",'MAPA DE RIESGO'!$AB$60="Moderado"),CONCATENATE("R8C",'MAPA DE RIESGO'!$P$60),"")</f>
        <v/>
      </c>
      <c r="W43" s="29" t="str">
        <f>IF(AND('MAPA DE RIESGO'!$Z$61="Baja",'MAPA DE RIESGO'!$AB$61="Moderado"),CONCATENATE("R8C",'MAPA DE RIESGO'!$P$61),"")</f>
        <v/>
      </c>
      <c r="X43" s="29" t="str">
        <f>IF(AND('MAPA DE RIESGO'!$Z$62="Baja",'MAPA DE RIESGO'!$AB$62="Moderado"),CONCATENATE("R8C",'MAPA DE RIESGO'!$P$62),"")</f>
        <v/>
      </c>
      <c r="Y43" s="29" t="str">
        <f>IF(AND('MAPA DE RIESGO'!$Z$63="Baja",'MAPA DE RIESGO'!$AB$63="Moderado"),CONCATENATE("R8C",'MAPA DE RIESGO'!$P$63),"")</f>
        <v/>
      </c>
      <c r="Z43" s="29" t="str">
        <f>IF(AND('MAPA DE RIESGO'!$Z$64="Baja",'MAPA DE RIESGO'!$AB$64="Moderado"),CONCATENATE("R8C",'MAPA DE RIESGO'!$P$64),"")</f>
        <v/>
      </c>
      <c r="AA43" s="30" t="str">
        <f>IF(AND('MAPA DE RIESGO'!$Z$65="Baja",'MAPA DE RIESGO'!$AB$65="Moderado"),CONCATENATE("R8C",'MAPA DE RIESGO'!$P$65),"")</f>
        <v/>
      </c>
      <c r="AB43" s="12" t="str">
        <f>IF(AND('MAPA DE RIESGO'!$Z$60="Baja",'MAPA DE RIESGO'!$AB$60="Mayor"),CONCATENATE("R8C",'MAPA DE RIESGO'!$P$60),"")</f>
        <v/>
      </c>
      <c r="AC43" s="13" t="str">
        <f>IF(AND('MAPA DE RIESGO'!$Z$61="Baja",'MAPA DE RIESGO'!$AB$61="Mayor"),CONCATENATE("R8C",'MAPA DE RIESGO'!$P$61),"")</f>
        <v/>
      </c>
      <c r="AD43" s="18" t="str">
        <f>IF(AND('MAPA DE RIESGO'!$Z$62="Baja",'MAPA DE RIESGO'!$AB$62="Mayor"),CONCATENATE("R8C",'MAPA DE RIESGO'!$P$62),"")</f>
        <v/>
      </c>
      <c r="AE43" s="18" t="str">
        <f>IF(AND('MAPA DE RIESGO'!$Z$63="Baja",'MAPA DE RIESGO'!$AB$63="Mayor"),CONCATENATE("R8C",'MAPA DE RIESGO'!$P$63),"")</f>
        <v/>
      </c>
      <c r="AF43" s="18" t="str">
        <f>IF(AND('MAPA DE RIESGO'!$Z$64="Baja",'MAPA DE RIESGO'!$AB$64="Mayor"),CONCATENATE("R8C",'MAPA DE RIESGO'!$P$64),"")</f>
        <v/>
      </c>
      <c r="AG43" s="14" t="str">
        <f>IF(AND('MAPA DE RIESGO'!$Z$65="Baja",'MAPA DE RIESGO'!$AB$65="Mayor"),CONCATENATE("R8C",'MAPA DE RIESGO'!$P$65),"")</f>
        <v/>
      </c>
      <c r="AH43" s="15" t="str">
        <f>IF(AND('MAPA DE RIESGO'!$Z$60="Baja",'MAPA DE RIESGO'!$AB$60="Catastrófico"),CONCATENATE("R8C",'MAPA DE RIESGO'!$P$60),"")</f>
        <v/>
      </c>
      <c r="AI43" s="16" t="str">
        <f>IF(AND('MAPA DE RIESGO'!$Z$61="Baja",'MAPA DE RIESGO'!$AB$61="Catastrófico"),CONCATENATE("R8C",'MAPA DE RIESGO'!$P$61),"")</f>
        <v/>
      </c>
      <c r="AJ43" s="16" t="str">
        <f>IF(AND('MAPA DE RIESGO'!$Z$62="Baja",'MAPA DE RIESGO'!$AB$62="Catastrófico"),CONCATENATE("R8C",'MAPA DE RIESGO'!$P$62),"")</f>
        <v/>
      </c>
      <c r="AK43" s="16" t="str">
        <f>IF(AND('MAPA DE RIESGO'!$Z$63="Baja",'MAPA DE RIESGO'!$AB$63="Catastrófico"),CONCATENATE("R8C",'MAPA DE RIESGO'!$P$63),"")</f>
        <v/>
      </c>
      <c r="AL43" s="16" t="str">
        <f>IF(AND('MAPA DE RIESGO'!$Z$64="Baja",'MAPA DE RIESGO'!$AB$64="Catastrófico"),CONCATENATE("R8C",'MAPA DE RIESGO'!$P$64),"")</f>
        <v/>
      </c>
      <c r="AM43" s="17" t="str">
        <f>IF(AND('MAPA DE RIESGO'!$Z$65="Baja",'MAPA DE RIESGO'!$AB$65="Catastrófico"),CONCATENATE("R8C",'MAPA DE RIESGO'!$P$65),"")</f>
        <v/>
      </c>
      <c r="AN43" s="44"/>
      <c r="AO43" s="524"/>
      <c r="AP43" s="525"/>
      <c r="AQ43" s="525"/>
      <c r="AR43" s="525"/>
      <c r="AS43" s="525"/>
      <c r="AT43" s="526"/>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row>
    <row r="44" spans="1:80" ht="15" customHeight="1" x14ac:dyDescent="0.25">
      <c r="A44" s="44"/>
      <c r="B44" s="453"/>
      <c r="C44" s="453"/>
      <c r="D44" s="454"/>
      <c r="E44" s="494"/>
      <c r="F44" s="495"/>
      <c r="G44" s="495"/>
      <c r="H44" s="495"/>
      <c r="I44" s="511"/>
      <c r="J44" s="37" t="str">
        <f>IF(AND('MAPA DE RIESGO'!$Z$66="Baja",'MAPA DE RIESGO'!$AB$66="Leve"),CONCATENATE("R9C",'MAPA DE RIESGO'!$P$66),"")</f>
        <v/>
      </c>
      <c r="K44" s="38" t="str">
        <f>IF(AND('MAPA DE RIESGO'!$Z$67="Baja",'MAPA DE RIESGO'!$AB$67="Leve"),CONCATENATE("R9C",'MAPA DE RIESGO'!$P$67),"")</f>
        <v/>
      </c>
      <c r="L44" s="38" t="str">
        <f>IF(AND('MAPA DE RIESGO'!$Z$68="Baja",'MAPA DE RIESGO'!$AB$68="Leve"),CONCATENATE("R9C",'MAPA DE RIESGO'!$P$68),"")</f>
        <v/>
      </c>
      <c r="M44" s="38" t="str">
        <f>IF(AND('MAPA DE RIESGO'!$Z$69="Baja",'MAPA DE RIESGO'!$AB$69="Leve"),CONCATENATE("R9C",'MAPA DE RIESGO'!$P$69),"")</f>
        <v/>
      </c>
      <c r="N44" s="38" t="str">
        <f>IF(AND('MAPA DE RIESGO'!$Z$70="Baja",'MAPA DE RIESGO'!$AB$70="Leve"),CONCATENATE("R9C",'MAPA DE RIESGO'!$P$70),"")</f>
        <v/>
      </c>
      <c r="O44" s="39" t="str">
        <f>IF(AND('MAPA DE RIESGO'!$Z$71="Baja",'MAPA DE RIESGO'!$AB$71="Leve"),CONCATENATE("R9C",'MAPA DE RIESGO'!$P$71),"")</f>
        <v/>
      </c>
      <c r="P44" s="28" t="str">
        <f>IF(AND('MAPA DE RIESGO'!$Z$66="Baja",'MAPA DE RIESGO'!$AB$66="Menor"),CONCATENATE("R9C",'MAPA DE RIESGO'!$P$66),"")</f>
        <v/>
      </c>
      <c r="Q44" s="29" t="str">
        <f>IF(AND('MAPA DE RIESGO'!$Z$67="Baja",'MAPA DE RIESGO'!$AB$67="Menor"),CONCATENATE("R9C",'MAPA DE RIESGO'!$P$67),"")</f>
        <v/>
      </c>
      <c r="R44" s="29" t="str">
        <f>IF(AND('MAPA DE RIESGO'!$Z$68="Baja",'MAPA DE RIESGO'!$AB$68="Menor"),CONCATENATE("R9C",'MAPA DE RIESGO'!$P$68),"")</f>
        <v/>
      </c>
      <c r="S44" s="29" t="str">
        <f>IF(AND('MAPA DE RIESGO'!$Z$69="Baja",'MAPA DE RIESGO'!$AB$69="Menor"),CONCATENATE("R9C",'MAPA DE RIESGO'!$P$69),"")</f>
        <v/>
      </c>
      <c r="T44" s="29" t="str">
        <f>IF(AND('MAPA DE RIESGO'!$Z$70="Baja",'MAPA DE RIESGO'!$AB$70="Menor"),CONCATENATE("R9C",'MAPA DE RIESGO'!$P$70),"")</f>
        <v/>
      </c>
      <c r="U44" s="30" t="str">
        <f>IF(AND('MAPA DE RIESGO'!$Z$71="Baja",'MAPA DE RIESGO'!$AB$71="Menor"),CONCATENATE("R9C",'MAPA DE RIESGO'!$P$71),"")</f>
        <v/>
      </c>
      <c r="V44" s="28" t="str">
        <f>IF(AND('MAPA DE RIESGO'!$Z$66="Baja",'MAPA DE RIESGO'!$AB$66="Moderado"),CONCATENATE("R9C",'MAPA DE RIESGO'!$P$66),"")</f>
        <v/>
      </c>
      <c r="W44" s="29" t="str">
        <f>IF(AND('MAPA DE RIESGO'!$Z$67="Baja",'MAPA DE RIESGO'!$AB$67="Moderado"),CONCATENATE("R9C",'MAPA DE RIESGO'!$P$67),"")</f>
        <v/>
      </c>
      <c r="X44" s="29" t="str">
        <f>IF(AND('MAPA DE RIESGO'!$Z$68="Baja",'MAPA DE RIESGO'!$AB$68="Moderado"),CONCATENATE("R9C",'MAPA DE RIESGO'!$P$68),"")</f>
        <v/>
      </c>
      <c r="Y44" s="29" t="str">
        <f>IF(AND('MAPA DE RIESGO'!$Z$69="Baja",'MAPA DE RIESGO'!$AB$69="Moderado"),CONCATENATE("R9C",'MAPA DE RIESGO'!$P$69),"")</f>
        <v/>
      </c>
      <c r="Z44" s="29" t="str">
        <f>IF(AND('MAPA DE RIESGO'!$Z$70="Baja",'MAPA DE RIESGO'!$AB$70="Moderado"),CONCATENATE("R9C",'MAPA DE RIESGO'!$P$70),"")</f>
        <v/>
      </c>
      <c r="AA44" s="30" t="str">
        <f>IF(AND('MAPA DE RIESGO'!$Z$71="Baja",'MAPA DE RIESGO'!$AB$71="Moderado"),CONCATENATE("R9C",'MAPA DE RIESGO'!$P$71),"")</f>
        <v/>
      </c>
      <c r="AB44" s="12" t="str">
        <f>IF(AND('MAPA DE RIESGO'!$Z$66="Baja",'MAPA DE RIESGO'!$AB$66="Mayor"),CONCATENATE("R9C",'MAPA DE RIESGO'!$P$66),"")</f>
        <v/>
      </c>
      <c r="AC44" s="13" t="str">
        <f>IF(AND('MAPA DE RIESGO'!$Z$67="Baja",'MAPA DE RIESGO'!$AB$67="Mayor"),CONCATENATE("R9C",'MAPA DE RIESGO'!$P$67),"")</f>
        <v/>
      </c>
      <c r="AD44" s="18" t="str">
        <f>IF(AND('MAPA DE RIESGO'!$Z$68="Baja",'MAPA DE RIESGO'!$AB$68="Mayor"),CONCATENATE("R9C",'MAPA DE RIESGO'!$P$68),"")</f>
        <v/>
      </c>
      <c r="AE44" s="18" t="str">
        <f>IF(AND('MAPA DE RIESGO'!$Z$69="Baja",'MAPA DE RIESGO'!$AB$69="Mayor"),CONCATENATE("R9C",'MAPA DE RIESGO'!$P$69),"")</f>
        <v/>
      </c>
      <c r="AF44" s="18" t="str">
        <f>IF(AND('MAPA DE RIESGO'!$Z$70="Baja",'MAPA DE RIESGO'!$AB$70="Mayor"),CONCATENATE("R9C",'MAPA DE RIESGO'!$P$70),"")</f>
        <v/>
      </c>
      <c r="AG44" s="14" t="str">
        <f>IF(AND('MAPA DE RIESGO'!$Z$71="Baja",'MAPA DE RIESGO'!$AB$71="Mayor"),CONCATENATE("R9C",'MAPA DE RIESGO'!$P$71),"")</f>
        <v/>
      </c>
      <c r="AH44" s="15" t="str">
        <f>IF(AND('MAPA DE RIESGO'!$Z$66="Baja",'MAPA DE RIESGO'!$AB$66="Catastrófico"),CONCATENATE("R9C",'MAPA DE RIESGO'!$P$66),"")</f>
        <v/>
      </c>
      <c r="AI44" s="16" t="str">
        <f>IF(AND('MAPA DE RIESGO'!$Z$67="Baja",'MAPA DE RIESGO'!$AB$67="Catastrófico"),CONCATENATE("R9C",'MAPA DE RIESGO'!$P$67),"")</f>
        <v/>
      </c>
      <c r="AJ44" s="16" t="str">
        <f>IF(AND('MAPA DE RIESGO'!$Z$68="Baja",'MAPA DE RIESGO'!$AB$68="Catastrófico"),CONCATENATE("R9C",'MAPA DE RIESGO'!$P$68),"")</f>
        <v/>
      </c>
      <c r="AK44" s="16" t="str">
        <f>IF(AND('MAPA DE RIESGO'!$Z$69="Baja",'MAPA DE RIESGO'!$AB$69="Catastrófico"),CONCATENATE("R9C",'MAPA DE RIESGO'!$P$69),"")</f>
        <v/>
      </c>
      <c r="AL44" s="16" t="str">
        <f>IF(AND('MAPA DE RIESGO'!$Z$70="Baja",'MAPA DE RIESGO'!$AB$70="Catastrófico"),CONCATENATE("R9C",'MAPA DE RIESGO'!$P$70),"")</f>
        <v/>
      </c>
      <c r="AM44" s="17" t="str">
        <f>IF(AND('MAPA DE RIESGO'!$Z$71="Baja",'MAPA DE RIESGO'!$AB$71="Catastrófico"),CONCATENATE("R9C",'MAPA DE RIESGO'!$P$71),"")</f>
        <v/>
      </c>
      <c r="AN44" s="44"/>
      <c r="AO44" s="524"/>
      <c r="AP44" s="525"/>
      <c r="AQ44" s="525"/>
      <c r="AR44" s="525"/>
      <c r="AS44" s="525"/>
      <c r="AT44" s="526"/>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row>
    <row r="45" spans="1:80" ht="15.75" customHeight="1" thickBot="1" x14ac:dyDescent="0.3">
      <c r="A45" s="44"/>
      <c r="B45" s="453"/>
      <c r="C45" s="453"/>
      <c r="D45" s="454"/>
      <c r="E45" s="497"/>
      <c r="F45" s="498"/>
      <c r="G45" s="498"/>
      <c r="H45" s="498"/>
      <c r="I45" s="498"/>
      <c r="J45" s="40" t="str">
        <f>IF(AND('MAPA DE RIESGO'!$Z$72="Baja",'MAPA DE RIESGO'!$AB$72="Leve"),CONCATENATE("R10C",'MAPA DE RIESGO'!$P$72),"")</f>
        <v/>
      </c>
      <c r="K45" s="41" t="str">
        <f>IF(AND('MAPA DE RIESGO'!$Z$73="Baja",'MAPA DE RIESGO'!$AB$73="Leve"),CONCATENATE("R10C",'MAPA DE RIESGO'!$P$73),"")</f>
        <v/>
      </c>
      <c r="L45" s="41" t="str">
        <f>IF(AND('MAPA DE RIESGO'!$Z$74="Baja",'MAPA DE RIESGO'!$AB$74="Leve"),CONCATENATE("R10C",'MAPA DE RIESGO'!$P$74),"")</f>
        <v/>
      </c>
      <c r="M45" s="41" t="str">
        <f>IF(AND('MAPA DE RIESGO'!$Z$75="Baja",'MAPA DE RIESGO'!$AB$75="Leve"),CONCATENATE("R10C",'MAPA DE RIESGO'!$P$75),"")</f>
        <v/>
      </c>
      <c r="N45" s="41" t="str">
        <f>IF(AND('MAPA DE RIESGO'!$Z$76="Baja",'MAPA DE RIESGO'!$AB$76="Leve"),CONCATENATE("R10C",'MAPA DE RIESGO'!$P$76),"")</f>
        <v/>
      </c>
      <c r="O45" s="42" t="str">
        <f>IF(AND('MAPA DE RIESGO'!$Z$77="Baja",'MAPA DE RIESGO'!$AB$77="Leve"),CONCATENATE("R10C",'MAPA DE RIESGO'!$P$77),"")</f>
        <v/>
      </c>
      <c r="P45" s="28" t="str">
        <f>IF(AND('MAPA DE RIESGO'!$Z$72="Baja",'MAPA DE RIESGO'!$AB$72="Menor"),CONCATENATE("R10C",'MAPA DE RIESGO'!$P$72),"")</f>
        <v/>
      </c>
      <c r="Q45" s="29" t="str">
        <f>IF(AND('MAPA DE RIESGO'!$Z$73="Baja",'MAPA DE RIESGO'!$AB$73="Menor"),CONCATENATE("R10C",'MAPA DE RIESGO'!$P$73),"")</f>
        <v/>
      </c>
      <c r="R45" s="29" t="str">
        <f>IF(AND('MAPA DE RIESGO'!$Z$74="Baja",'MAPA DE RIESGO'!$AB$74="Menor"),CONCATENATE("R10C",'MAPA DE RIESGO'!$P$74),"")</f>
        <v/>
      </c>
      <c r="S45" s="29" t="str">
        <f>IF(AND('MAPA DE RIESGO'!$Z$75="Baja",'MAPA DE RIESGO'!$AB$75="Menor"),CONCATENATE("R10C",'MAPA DE RIESGO'!$P$75),"")</f>
        <v/>
      </c>
      <c r="T45" s="29" t="str">
        <f>IF(AND('MAPA DE RIESGO'!$Z$76="Baja",'MAPA DE RIESGO'!$AB$76="Menor"),CONCATENATE("R10C",'MAPA DE RIESGO'!$P$76),"")</f>
        <v/>
      </c>
      <c r="U45" s="30" t="str">
        <f>IF(AND('MAPA DE RIESGO'!$Z$77="Baja",'MAPA DE RIESGO'!$AB$77="Menor"),CONCATENATE("R10C",'MAPA DE RIESGO'!$P$77),"")</f>
        <v/>
      </c>
      <c r="V45" s="31" t="str">
        <f>IF(AND('MAPA DE RIESGO'!$Z$72="Baja",'MAPA DE RIESGO'!$AB$72="Moderado"),CONCATENATE("R10C",'MAPA DE RIESGO'!$P$72),"")</f>
        <v/>
      </c>
      <c r="W45" s="32" t="str">
        <f>IF(AND('MAPA DE RIESGO'!$Z$73="Baja",'MAPA DE RIESGO'!$AB$73="Moderado"),CONCATENATE("R10C",'MAPA DE RIESGO'!$P$73),"")</f>
        <v/>
      </c>
      <c r="X45" s="32" t="str">
        <f>IF(AND('MAPA DE RIESGO'!$Z$74="Baja",'MAPA DE RIESGO'!$AB$74="Moderado"),CONCATENATE("R10C",'MAPA DE RIESGO'!$P$74),"")</f>
        <v/>
      </c>
      <c r="Y45" s="32" t="str">
        <f>IF(AND('MAPA DE RIESGO'!$Z$75="Baja",'MAPA DE RIESGO'!$AB$75="Moderado"),CONCATENATE("R10C",'MAPA DE RIESGO'!$P$75),"")</f>
        <v/>
      </c>
      <c r="Z45" s="32" t="str">
        <f>IF(AND('MAPA DE RIESGO'!$Z$76="Baja",'MAPA DE RIESGO'!$AB$76="Moderado"),CONCATENATE("R10C",'MAPA DE RIESGO'!$P$76),"")</f>
        <v/>
      </c>
      <c r="AA45" s="33" t="str">
        <f>IF(AND('MAPA DE RIESGO'!$Z$77="Baja",'MAPA DE RIESGO'!$AB$77="Moderado"),CONCATENATE("R10C",'MAPA DE RIESGO'!$P$77),"")</f>
        <v/>
      </c>
      <c r="AB45" s="19" t="str">
        <f>IF(AND('MAPA DE RIESGO'!$Z$72="Baja",'MAPA DE RIESGO'!$AB$72="Mayor"),CONCATENATE("R10C",'MAPA DE RIESGO'!$P$72),"")</f>
        <v/>
      </c>
      <c r="AC45" s="20" t="str">
        <f>IF(AND('MAPA DE RIESGO'!$Z$73="Baja",'MAPA DE RIESGO'!$AB$73="Mayor"),CONCATENATE("R10C",'MAPA DE RIESGO'!$P$73),"")</f>
        <v/>
      </c>
      <c r="AD45" s="20" t="str">
        <f>IF(AND('MAPA DE RIESGO'!$Z$74="Baja",'MAPA DE RIESGO'!$AB$74="Mayor"),CONCATENATE("R10C",'MAPA DE RIESGO'!$P$74),"")</f>
        <v/>
      </c>
      <c r="AE45" s="20" t="str">
        <f>IF(AND('MAPA DE RIESGO'!$Z$75="Baja",'MAPA DE RIESGO'!$AB$75="Mayor"),CONCATENATE("R10C",'MAPA DE RIESGO'!$P$75),"")</f>
        <v/>
      </c>
      <c r="AF45" s="20" t="str">
        <f>IF(AND('MAPA DE RIESGO'!$Z$76="Baja",'MAPA DE RIESGO'!$AB$76="Mayor"),CONCATENATE("R10C",'MAPA DE RIESGO'!$P$76),"")</f>
        <v/>
      </c>
      <c r="AG45" s="21" t="str">
        <f>IF(AND('MAPA DE RIESGO'!$Z$77="Baja",'MAPA DE RIESGO'!$AB$77="Mayor"),CONCATENATE("R10C",'MAPA DE RIESGO'!$P$77),"")</f>
        <v/>
      </c>
      <c r="AH45" s="22" t="str">
        <f>IF(AND('MAPA DE RIESGO'!$Z$72="Baja",'MAPA DE RIESGO'!$AB$72="Catastrófico"),CONCATENATE("R10C",'MAPA DE RIESGO'!$P$72),"")</f>
        <v/>
      </c>
      <c r="AI45" s="23" t="str">
        <f>IF(AND('MAPA DE RIESGO'!$Z$73="Baja",'MAPA DE RIESGO'!$AB$73="Catastrófico"),CONCATENATE("R10C",'MAPA DE RIESGO'!$P$73),"")</f>
        <v/>
      </c>
      <c r="AJ45" s="23" t="str">
        <f>IF(AND('MAPA DE RIESGO'!$Z$74="Baja",'MAPA DE RIESGO'!$AB$74="Catastrófico"),CONCATENATE("R10C",'MAPA DE RIESGO'!$P$74),"")</f>
        <v/>
      </c>
      <c r="AK45" s="23" t="str">
        <f>IF(AND('MAPA DE RIESGO'!$Z$75="Baja",'MAPA DE RIESGO'!$AB$75="Catastrófico"),CONCATENATE("R10C",'MAPA DE RIESGO'!$P$75),"")</f>
        <v/>
      </c>
      <c r="AL45" s="23" t="str">
        <f>IF(AND('MAPA DE RIESGO'!$Z$76="Baja",'MAPA DE RIESGO'!$AB$76="Catastrófico"),CONCATENATE("R10C",'MAPA DE RIESGO'!$P$76),"")</f>
        <v/>
      </c>
      <c r="AM45" s="24" t="str">
        <f>IF(AND('MAPA DE RIESGO'!$Z$77="Baja",'MAPA DE RIESGO'!$AB$77="Catastrófico"),CONCATENATE("R10C",'MAPA DE RIESGO'!$P$77),"")</f>
        <v/>
      </c>
      <c r="AN45" s="44"/>
      <c r="AO45" s="527"/>
      <c r="AP45" s="528"/>
      <c r="AQ45" s="528"/>
      <c r="AR45" s="528"/>
      <c r="AS45" s="528"/>
      <c r="AT45" s="529"/>
    </row>
    <row r="46" spans="1:80" ht="46.5" customHeight="1" x14ac:dyDescent="0.35">
      <c r="A46" s="44"/>
      <c r="B46" s="453"/>
      <c r="C46" s="453"/>
      <c r="D46" s="454"/>
      <c r="E46" s="491" t="s">
        <v>104</v>
      </c>
      <c r="F46" s="492"/>
      <c r="G46" s="492"/>
      <c r="H46" s="492"/>
      <c r="I46" s="493"/>
      <c r="J46" s="34" t="str">
        <f>IF(AND('MAPA DE RIESGO'!$Z$16="Muy Baja",'MAPA DE RIESGO'!$AB$16="Leve"),CONCATENATE("R1C",'MAPA DE RIESGO'!$P$16),"")</f>
        <v/>
      </c>
      <c r="K46" s="35" t="str">
        <f>IF(AND('MAPA DE RIESGO'!$Z$18="Muy Baja",'MAPA DE RIESGO'!$AB$18="Leve"),CONCATENATE("R1C",'MAPA DE RIESGO'!$P$18),"")</f>
        <v>R1C2</v>
      </c>
      <c r="L46" s="35" t="str">
        <f>IF(AND('MAPA DE RIESGO'!$Z$20="Muy Baja",'MAPA DE RIESGO'!$AB$20="Leve"),CONCATENATE("R1C",'MAPA DE RIESGO'!$P$20),"")</f>
        <v/>
      </c>
      <c r="M46" s="35" t="str">
        <f>IF(AND('MAPA DE RIESGO'!$Z$21="Muy Baja",'MAPA DE RIESGO'!$AB$21="Leve"),CONCATENATE("R1C",'MAPA DE RIESGO'!$P$21),"")</f>
        <v/>
      </c>
      <c r="N46" s="35" t="str">
        <f>IF(AND('MAPA DE RIESGO'!$Z$22="Muy Baja",'MAPA DE RIESGO'!$AB$22="Leve"),CONCATENATE("R1C",'MAPA DE RIESGO'!$P$22),"")</f>
        <v/>
      </c>
      <c r="O46" s="36" t="str">
        <f>IF(AND('MAPA DE RIESGO'!$Z$23="Muy Baja",'MAPA DE RIESGO'!$AB$23="Leve"),CONCATENATE("R1C",'MAPA DE RIESGO'!$P$23),"")</f>
        <v/>
      </c>
      <c r="P46" s="34" t="str">
        <f>IF(AND('MAPA DE RIESGO'!$Z$16="Muy Baja",'MAPA DE RIESGO'!$AB$16="Menor"),CONCATENATE("R1C",'MAPA DE RIESGO'!$P$16),"")</f>
        <v/>
      </c>
      <c r="Q46" s="35" t="str">
        <f>IF(AND('MAPA DE RIESGO'!$Z$18="Muy Baja",'MAPA DE RIESGO'!$AB$18="Menor"),CONCATENATE("R1C",'MAPA DE RIESGO'!$P$18),"")</f>
        <v/>
      </c>
      <c r="R46" s="35" t="str">
        <f>IF(AND('MAPA DE RIESGO'!$Z$20="Muy Baja",'MAPA DE RIESGO'!$AB$20="Menor"),CONCATENATE("R1C",'MAPA DE RIESGO'!$P$20),"")</f>
        <v/>
      </c>
      <c r="S46" s="35" t="str">
        <f>IF(AND('MAPA DE RIESGO'!$Z$21="Muy Baja",'MAPA DE RIESGO'!$AB$21="Menor"),CONCATENATE("R1C",'MAPA DE RIESGO'!$P$21),"")</f>
        <v/>
      </c>
      <c r="T46" s="35" t="str">
        <f>IF(AND('MAPA DE RIESGO'!$Z$22="Muy Baja",'MAPA DE RIESGO'!$AB$22="Menor"),CONCATENATE("R1C",'MAPA DE RIESGO'!$P$22),"")</f>
        <v/>
      </c>
      <c r="U46" s="36" t="str">
        <f>IF(AND('MAPA DE RIESGO'!$Z$23="Muy Baja",'MAPA DE RIESGO'!$AB$23="Menor"),CONCATENATE("R1C",'MAPA DE RIESGO'!$P$23),"")</f>
        <v/>
      </c>
      <c r="V46" s="25" t="str">
        <f>IF(AND('MAPA DE RIESGO'!$Z$16="Muy Baja",'MAPA DE RIESGO'!$AB$16="Moderado"),CONCATENATE("R1C",'MAPA DE RIESGO'!$P$16),"")</f>
        <v/>
      </c>
      <c r="W46" s="43" t="str">
        <f>IF(AND('MAPA DE RIESGO'!$Z$18="Muy Baja",'MAPA DE RIESGO'!$AB$18="Moderado"),CONCATENATE("R1C",'MAPA DE RIESGO'!$P$18),"")</f>
        <v/>
      </c>
      <c r="X46" s="26" t="str">
        <f>IF(AND('MAPA DE RIESGO'!$Z$20="Muy Baja",'MAPA DE RIESGO'!$AB$20="Moderado"),CONCATENATE("R1C",'MAPA DE RIESGO'!$P$20),"")</f>
        <v/>
      </c>
      <c r="Y46" s="26" t="str">
        <f>IF(AND('MAPA DE RIESGO'!$Z$21="Muy Baja",'MAPA DE RIESGO'!$AB$21="Moderado"),CONCATENATE("R1C",'MAPA DE RIESGO'!$P$21),"")</f>
        <v/>
      </c>
      <c r="Z46" s="26" t="str">
        <f>IF(AND('MAPA DE RIESGO'!$Z$22="Muy Baja",'MAPA DE RIESGO'!$AB$22="Moderado"),CONCATENATE("R1C",'MAPA DE RIESGO'!$P$22),"")</f>
        <v/>
      </c>
      <c r="AA46" s="27" t="str">
        <f>IF(AND('MAPA DE RIESGO'!$Z$23="Muy Baja",'MAPA DE RIESGO'!$AB$23="Moderado"),CONCATENATE("R1C",'MAPA DE RIESGO'!$P$23),"")</f>
        <v/>
      </c>
      <c r="AB46" s="6" t="str">
        <f>IF(AND('MAPA DE RIESGO'!$Z$16="Muy Baja",'MAPA DE RIESGO'!$AB$16="Mayor"),CONCATENATE("R1C",'MAPA DE RIESGO'!$P$16),"")</f>
        <v/>
      </c>
      <c r="AC46" s="7" t="str">
        <f>IF(AND('MAPA DE RIESGO'!$Z$18="Muy Baja",'MAPA DE RIESGO'!$AB$18="Mayor"),CONCATENATE("R1C",'MAPA DE RIESGO'!$P$18),"")</f>
        <v/>
      </c>
      <c r="AD46" s="7" t="str">
        <f>IF(AND('MAPA DE RIESGO'!$Z$20="Muy Baja",'MAPA DE RIESGO'!$AB$20="Mayor"),CONCATENATE("R1C",'MAPA DE RIESGO'!$P$20),"")</f>
        <v/>
      </c>
      <c r="AE46" s="7" t="str">
        <f>IF(AND('MAPA DE RIESGO'!$Z$21="Muy Baja",'MAPA DE RIESGO'!$AB$21="Mayor"),CONCATENATE("R1C",'MAPA DE RIESGO'!$P$21),"")</f>
        <v/>
      </c>
      <c r="AF46" s="7" t="str">
        <f>IF(AND('MAPA DE RIESGO'!$Z$22="Muy Baja",'MAPA DE RIESGO'!$AB$22="Mayor"),CONCATENATE("R1C",'MAPA DE RIESGO'!$P$22),"")</f>
        <v/>
      </c>
      <c r="AG46" s="8" t="str">
        <f>IF(AND('MAPA DE RIESGO'!$Z$23="Muy Baja",'MAPA DE RIESGO'!$AB$23="Mayor"),CONCATENATE("R1C",'MAPA DE RIESGO'!$P$23),"")</f>
        <v/>
      </c>
      <c r="AH46" s="9" t="str">
        <f>IF(AND('MAPA DE RIESGO'!$Z$16="Muy Baja",'MAPA DE RIESGO'!$AB$16="Catastrófico"),CONCATENATE("R1C",'MAPA DE RIESGO'!$P$16),"")</f>
        <v/>
      </c>
      <c r="AI46" s="10" t="str">
        <f>IF(AND('MAPA DE RIESGO'!$Z$18="Muy Baja",'MAPA DE RIESGO'!$AB$18="Catastrófico"),CONCATENATE("R1C",'MAPA DE RIESGO'!$P$18),"")</f>
        <v/>
      </c>
      <c r="AJ46" s="10" t="str">
        <f>IF(AND('MAPA DE RIESGO'!$Z$20="Muy Baja",'MAPA DE RIESGO'!$AB$20="Catastrófico"),CONCATENATE("R1C",'MAPA DE RIESGO'!$P$20),"")</f>
        <v/>
      </c>
      <c r="AK46" s="10" t="str">
        <f>IF(AND('MAPA DE RIESGO'!$Z$21="Muy Baja",'MAPA DE RIESGO'!$AB$21="Catastrófico"),CONCATENATE("R1C",'MAPA DE RIESGO'!$P$21),"")</f>
        <v/>
      </c>
      <c r="AL46" s="10" t="str">
        <f>IF(AND('MAPA DE RIESGO'!$Z$22="Muy Baja",'MAPA DE RIESGO'!$AB$22="Catastrófico"),CONCATENATE("R1C",'MAPA DE RIESGO'!$P$22),"")</f>
        <v/>
      </c>
      <c r="AM46" s="11" t="str">
        <f>IF(AND('MAPA DE RIESGO'!$Z$23="Muy Baja",'MAPA DE RIESGO'!$AB$23="Catastrófico"),CONCATENATE("R1C",'MAPA DE RIESGO'!$P$23),"")</f>
        <v/>
      </c>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row>
    <row r="47" spans="1:80" ht="46.5" customHeight="1" x14ac:dyDescent="0.25">
      <c r="A47" s="44"/>
      <c r="B47" s="453"/>
      <c r="C47" s="453"/>
      <c r="D47" s="454"/>
      <c r="E47" s="510"/>
      <c r="F47" s="511"/>
      <c r="G47" s="511"/>
      <c r="H47" s="511"/>
      <c r="I47" s="496"/>
      <c r="J47" s="37" t="str">
        <f>IF(AND('MAPA DE RIESGO'!$Z$24="Muy Baja",'MAPA DE RIESGO'!$AB$24="Leve"),CONCATENATE("R2C",'MAPA DE RIESGO'!$P$24),"")</f>
        <v/>
      </c>
      <c r="K47" s="38" t="str">
        <f>IF(AND('MAPA DE RIESGO'!$Z$25="Muy Baja",'MAPA DE RIESGO'!$AB$25="Leve"),CONCATENATE("R2C",'MAPA DE RIESGO'!$P$25),"")</f>
        <v/>
      </c>
      <c r="L47" s="38" t="str">
        <f>IF(AND('MAPA DE RIESGO'!$Z$26="Muy Baja",'MAPA DE RIESGO'!$AB$26="Leve"),CONCATENATE("R2C",'MAPA DE RIESGO'!$P$26),"")</f>
        <v/>
      </c>
      <c r="M47" s="38" t="str">
        <f>IF(AND('MAPA DE RIESGO'!$Z$27="Muy Baja",'MAPA DE RIESGO'!$AB$27="Leve"),CONCATENATE("R2C",'MAPA DE RIESGO'!$P$27),"")</f>
        <v/>
      </c>
      <c r="N47" s="38" t="str">
        <f>IF(AND('MAPA DE RIESGO'!$Z$28="Muy Baja",'MAPA DE RIESGO'!$AB$28="Leve"),CONCATENATE("R2C",'MAPA DE RIESGO'!$P$28),"")</f>
        <v/>
      </c>
      <c r="O47" s="39" t="str">
        <f>IF(AND('MAPA DE RIESGO'!$Z$29="Muy Baja",'MAPA DE RIESGO'!$AB$29="Leve"),CONCATENATE("R2C",'MAPA DE RIESGO'!$P$29),"")</f>
        <v/>
      </c>
      <c r="P47" s="37" t="str">
        <f>IF(AND('MAPA DE RIESGO'!$Z$24="Muy Baja",'MAPA DE RIESGO'!$AB$24="Menor"),CONCATENATE("R2C",'MAPA DE RIESGO'!$P$24),"")</f>
        <v/>
      </c>
      <c r="Q47" s="38" t="str">
        <f>IF(AND('MAPA DE RIESGO'!$Z$25="Muy Baja",'MAPA DE RIESGO'!$AB$25="Menor"),CONCATENATE("R2C",'MAPA DE RIESGO'!$P$25),"")</f>
        <v/>
      </c>
      <c r="R47" s="38" t="str">
        <f>IF(AND('MAPA DE RIESGO'!$Z$26="Muy Baja",'MAPA DE RIESGO'!$AB$26="Menor"),CONCATENATE("R2C",'MAPA DE RIESGO'!$P$26),"")</f>
        <v/>
      </c>
      <c r="S47" s="38" t="str">
        <f>IF(AND('MAPA DE RIESGO'!$Z$27="Muy Baja",'MAPA DE RIESGO'!$AB$27="Menor"),CONCATENATE("R2C",'MAPA DE RIESGO'!$P$27),"")</f>
        <v/>
      </c>
      <c r="T47" s="38" t="str">
        <f>IF(AND('MAPA DE RIESGO'!$Z$28="Muy Baja",'MAPA DE RIESGO'!$AB$28="Menor"),CONCATENATE("R2C",'MAPA DE RIESGO'!$P$28),"")</f>
        <v/>
      </c>
      <c r="U47" s="39" t="str">
        <f>IF(AND('MAPA DE RIESGO'!$Z$29="Muy Baja",'MAPA DE RIESGO'!$AB$29="Menor"),CONCATENATE("R2C",'MAPA DE RIESGO'!$P$29),"")</f>
        <v/>
      </c>
      <c r="V47" s="28" t="str">
        <f>IF(AND('MAPA DE RIESGO'!$Z$24="Muy Baja",'MAPA DE RIESGO'!$AB$24="Moderado"),CONCATENATE("R2C",'MAPA DE RIESGO'!$P$24),"")</f>
        <v/>
      </c>
      <c r="W47" s="29" t="str">
        <f>IF(AND('MAPA DE RIESGO'!$Z$25="Muy Baja",'MAPA DE RIESGO'!$AB$25="Moderado"),CONCATENATE("R2C",'MAPA DE RIESGO'!$P$25),"")</f>
        <v/>
      </c>
      <c r="X47" s="29" t="str">
        <f>IF(AND('MAPA DE RIESGO'!$Z$26="Muy Baja",'MAPA DE RIESGO'!$AB$26="Moderado"),CONCATENATE("R2C",'MAPA DE RIESGO'!$P$26),"")</f>
        <v/>
      </c>
      <c r="Y47" s="29" t="str">
        <f>IF(AND('MAPA DE RIESGO'!$Z$27="Muy Baja",'MAPA DE RIESGO'!$AB$27="Moderado"),CONCATENATE("R2C",'MAPA DE RIESGO'!$P$27),"")</f>
        <v/>
      </c>
      <c r="Z47" s="29" t="str">
        <f>IF(AND('MAPA DE RIESGO'!$Z$28="Muy Baja",'MAPA DE RIESGO'!$AB$28="Moderado"),CONCATENATE("R2C",'MAPA DE RIESGO'!$P$28),"")</f>
        <v/>
      </c>
      <c r="AA47" s="30" t="str">
        <f>IF(AND('MAPA DE RIESGO'!$Z$29="Muy Baja",'MAPA DE RIESGO'!$AB$29="Moderado"),CONCATENATE("R2C",'MAPA DE RIESGO'!$P$29),"")</f>
        <v/>
      </c>
      <c r="AB47" s="12" t="str">
        <f>IF(AND('MAPA DE RIESGO'!$Z$24="Muy Baja",'MAPA DE RIESGO'!$AB$24="Mayor"),CONCATENATE("R2C",'MAPA DE RIESGO'!$P$24),"")</f>
        <v/>
      </c>
      <c r="AC47" s="13" t="str">
        <f>IF(AND('MAPA DE RIESGO'!$Z$25="Muy Baja",'MAPA DE RIESGO'!$AB$25="Mayor"),CONCATENATE("R2C",'MAPA DE RIESGO'!$P$25),"")</f>
        <v/>
      </c>
      <c r="AD47" s="13" t="str">
        <f>IF(AND('MAPA DE RIESGO'!$Z$26="Muy Baja",'MAPA DE RIESGO'!$AB$26="Mayor"),CONCATENATE("R2C",'MAPA DE RIESGO'!$P$26),"")</f>
        <v/>
      </c>
      <c r="AE47" s="13" t="str">
        <f>IF(AND('MAPA DE RIESGO'!$Z$27="Muy Baja",'MAPA DE RIESGO'!$AB$27="Mayor"),CONCATENATE("R2C",'MAPA DE RIESGO'!$P$27),"")</f>
        <v/>
      </c>
      <c r="AF47" s="13" t="str">
        <f>IF(AND('MAPA DE RIESGO'!$Z$28="Muy Baja",'MAPA DE RIESGO'!$AB$28="Mayor"),CONCATENATE("R2C",'MAPA DE RIESGO'!$P$28),"")</f>
        <v/>
      </c>
      <c r="AG47" s="14" t="str">
        <f>IF(AND('MAPA DE RIESGO'!$Z$29="Muy Baja",'MAPA DE RIESGO'!$AB$29="Mayor"),CONCATENATE("R2C",'MAPA DE RIESGO'!$P$29),"")</f>
        <v/>
      </c>
      <c r="AH47" s="15" t="str">
        <f>IF(AND('MAPA DE RIESGO'!$Z$24="Muy Baja",'MAPA DE RIESGO'!$AB$24="Catastrófico"),CONCATENATE("R2C",'MAPA DE RIESGO'!$P$24),"")</f>
        <v/>
      </c>
      <c r="AI47" s="16" t="str">
        <f>IF(AND('MAPA DE RIESGO'!$Z$25="Muy Baja",'MAPA DE RIESGO'!$AB$25="Catastrófico"),CONCATENATE("R2C",'MAPA DE RIESGO'!$P$25),"")</f>
        <v/>
      </c>
      <c r="AJ47" s="16" t="str">
        <f>IF(AND('MAPA DE RIESGO'!$Z$26="Muy Baja",'MAPA DE RIESGO'!$AB$26="Catastrófico"),CONCATENATE("R2C",'MAPA DE RIESGO'!$P$26),"")</f>
        <v/>
      </c>
      <c r="AK47" s="16" t="str">
        <f>IF(AND('MAPA DE RIESGO'!$Z$27="Muy Baja",'MAPA DE RIESGO'!$AB$27="Catastrófico"),CONCATENATE("R2C",'MAPA DE RIESGO'!$P$27),"")</f>
        <v/>
      </c>
      <c r="AL47" s="16" t="str">
        <f>IF(AND('MAPA DE RIESGO'!$Z$28="Muy Baja",'MAPA DE RIESGO'!$AB$28="Catastrófico"),CONCATENATE("R2C",'MAPA DE RIESGO'!$P$28),"")</f>
        <v/>
      </c>
      <c r="AM47" s="17" t="str">
        <f>IF(AND('MAPA DE RIESGO'!$Z$29="Muy Baja",'MAPA DE RIESGO'!$AB$29="Catastrófico"),CONCATENATE("R2C",'MAPA DE RIESGO'!$P$29),"")</f>
        <v/>
      </c>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row>
    <row r="48" spans="1:80" ht="15" customHeight="1" x14ac:dyDescent="0.25">
      <c r="A48" s="44"/>
      <c r="B48" s="453"/>
      <c r="C48" s="453"/>
      <c r="D48" s="454"/>
      <c r="E48" s="510"/>
      <c r="F48" s="511"/>
      <c r="G48" s="511"/>
      <c r="H48" s="511"/>
      <c r="I48" s="496"/>
      <c r="J48" s="37" t="str">
        <f>IF(AND('MAPA DE RIESGO'!$Z$30="Muy Baja",'MAPA DE RIESGO'!$AB$30="Leve"),CONCATENATE("R3C",'MAPA DE RIESGO'!$P$30),"")</f>
        <v/>
      </c>
      <c r="K48" s="38" t="str">
        <f>IF(AND('MAPA DE RIESGO'!$Z$31="Muy Baja",'MAPA DE RIESGO'!$AB$31="Leve"),CONCATENATE("R3C",'MAPA DE RIESGO'!$P$31),"")</f>
        <v/>
      </c>
      <c r="L48" s="38" t="str">
        <f>IF(AND('MAPA DE RIESGO'!$Z$32="Muy Baja",'MAPA DE RIESGO'!$AB$32="Leve"),CONCATENATE("R3C",'MAPA DE RIESGO'!$P$32),"")</f>
        <v/>
      </c>
      <c r="M48" s="38" t="str">
        <f>IF(AND('MAPA DE RIESGO'!$Z$33="Muy Baja",'MAPA DE RIESGO'!$AB$33="Leve"),CONCATENATE("R3C",'MAPA DE RIESGO'!$P$33),"")</f>
        <v/>
      </c>
      <c r="N48" s="38" t="str">
        <f>IF(AND('MAPA DE RIESGO'!$Z$34="Muy Baja",'MAPA DE RIESGO'!$AB$34="Leve"),CONCATENATE("R3C",'MAPA DE RIESGO'!$P$34),"")</f>
        <v/>
      </c>
      <c r="O48" s="39" t="str">
        <f>IF(AND('MAPA DE RIESGO'!$Z$35="Muy Baja",'MAPA DE RIESGO'!$AB$35="Leve"),CONCATENATE("R3C",'MAPA DE RIESGO'!$P$35),"")</f>
        <v/>
      </c>
      <c r="P48" s="37" t="str">
        <f>IF(AND('MAPA DE RIESGO'!$Z$30="Muy Baja",'MAPA DE RIESGO'!$AB$30="Menor"),CONCATENATE("R3C",'MAPA DE RIESGO'!$P$30),"")</f>
        <v/>
      </c>
      <c r="Q48" s="38" t="str">
        <f>IF(AND('MAPA DE RIESGO'!$Z$31="Muy Baja",'MAPA DE RIESGO'!$AB$31="Menor"),CONCATENATE("R3C",'MAPA DE RIESGO'!$P$31),"")</f>
        <v/>
      </c>
      <c r="R48" s="38" t="str">
        <f>IF(AND('MAPA DE RIESGO'!$Z$32="Muy Baja",'MAPA DE RIESGO'!$AB$32="Menor"),CONCATENATE("R3C",'MAPA DE RIESGO'!$P$32),"")</f>
        <v/>
      </c>
      <c r="S48" s="38" t="str">
        <f>IF(AND('MAPA DE RIESGO'!$Z$33="Muy Baja",'MAPA DE RIESGO'!$AB$33="Menor"),CONCATENATE("R3C",'MAPA DE RIESGO'!$P$33),"")</f>
        <v/>
      </c>
      <c r="T48" s="38" t="str">
        <f>IF(AND('MAPA DE RIESGO'!$Z$34="Muy Baja",'MAPA DE RIESGO'!$AB$34="Menor"),CONCATENATE("R3C",'MAPA DE RIESGO'!$P$34),"")</f>
        <v/>
      </c>
      <c r="U48" s="39" t="str">
        <f>IF(AND('MAPA DE RIESGO'!$Z$35="Muy Baja",'MAPA DE RIESGO'!$AB$35="Menor"),CONCATENATE("R3C",'MAPA DE RIESGO'!$P$35),"")</f>
        <v/>
      </c>
      <c r="V48" s="28" t="str">
        <f>IF(AND('MAPA DE RIESGO'!$Z$30="Muy Baja",'MAPA DE RIESGO'!$AB$30="Moderado"),CONCATENATE("R3C",'MAPA DE RIESGO'!$P$30),"")</f>
        <v/>
      </c>
      <c r="W48" s="29" t="str">
        <f>IF(AND('MAPA DE RIESGO'!$Z$31="Muy Baja",'MAPA DE RIESGO'!$AB$31="Moderado"),CONCATENATE("R3C",'MAPA DE RIESGO'!$P$31),"")</f>
        <v/>
      </c>
      <c r="X48" s="29" t="str">
        <f>IF(AND('MAPA DE RIESGO'!$Z$32="Muy Baja",'MAPA DE RIESGO'!$AB$32="Moderado"),CONCATENATE("R3C",'MAPA DE RIESGO'!$P$32),"")</f>
        <v/>
      </c>
      <c r="Y48" s="29" t="str">
        <f>IF(AND('MAPA DE RIESGO'!$Z$33="Muy Baja",'MAPA DE RIESGO'!$AB$33="Moderado"),CONCATENATE("R3C",'MAPA DE RIESGO'!$P$33),"")</f>
        <v/>
      </c>
      <c r="Z48" s="29" t="str">
        <f>IF(AND('MAPA DE RIESGO'!$Z$34="Muy Baja",'MAPA DE RIESGO'!$AB$34="Moderado"),CONCATENATE("R3C",'MAPA DE RIESGO'!$P$34),"")</f>
        <v/>
      </c>
      <c r="AA48" s="30" t="str">
        <f>IF(AND('MAPA DE RIESGO'!$Z$35="Muy Baja",'MAPA DE RIESGO'!$AB$35="Moderado"),CONCATENATE("R3C",'MAPA DE RIESGO'!$P$35),"")</f>
        <v/>
      </c>
      <c r="AB48" s="12" t="str">
        <f>IF(AND('MAPA DE RIESGO'!$Z$30="Muy Baja",'MAPA DE RIESGO'!$AB$30="Mayor"),CONCATENATE("R3C",'MAPA DE RIESGO'!$P$30),"")</f>
        <v/>
      </c>
      <c r="AC48" s="13" t="str">
        <f>IF(AND('MAPA DE RIESGO'!$Z$31="Muy Baja",'MAPA DE RIESGO'!$AB$31="Mayor"),CONCATENATE("R3C",'MAPA DE RIESGO'!$P$31),"")</f>
        <v/>
      </c>
      <c r="AD48" s="13" t="str">
        <f>IF(AND('MAPA DE RIESGO'!$Z$32="Muy Baja",'MAPA DE RIESGO'!$AB$32="Mayor"),CONCATENATE("R3C",'MAPA DE RIESGO'!$P$32),"")</f>
        <v/>
      </c>
      <c r="AE48" s="13" t="str">
        <f>IF(AND('MAPA DE RIESGO'!$Z$33="Muy Baja",'MAPA DE RIESGO'!$AB$33="Mayor"),CONCATENATE("R3C",'MAPA DE RIESGO'!$P$33),"")</f>
        <v/>
      </c>
      <c r="AF48" s="13" t="str">
        <f>IF(AND('MAPA DE RIESGO'!$Z$34="Muy Baja",'MAPA DE RIESGO'!$AB$34="Mayor"),CONCATENATE("R3C",'MAPA DE RIESGO'!$P$34),"")</f>
        <v/>
      </c>
      <c r="AG48" s="14" t="str">
        <f>IF(AND('MAPA DE RIESGO'!$Z$35="Muy Baja",'MAPA DE RIESGO'!$AB$35="Mayor"),CONCATENATE("R3C",'MAPA DE RIESGO'!$P$35),"")</f>
        <v/>
      </c>
      <c r="AH48" s="15" t="str">
        <f>IF(AND('MAPA DE RIESGO'!$Z$30="Muy Baja",'MAPA DE RIESGO'!$AB$30="Catastrófico"),CONCATENATE("R3C",'MAPA DE RIESGO'!$P$30),"")</f>
        <v/>
      </c>
      <c r="AI48" s="16" t="str">
        <f>IF(AND('MAPA DE RIESGO'!$Z$31="Muy Baja",'MAPA DE RIESGO'!$AB$31="Catastrófico"),CONCATENATE("R3C",'MAPA DE RIESGO'!$P$31),"")</f>
        <v/>
      </c>
      <c r="AJ48" s="16" t="str">
        <f>IF(AND('MAPA DE RIESGO'!$Z$32="Muy Baja",'MAPA DE RIESGO'!$AB$32="Catastrófico"),CONCATENATE("R3C",'MAPA DE RIESGO'!$P$32),"")</f>
        <v/>
      </c>
      <c r="AK48" s="16" t="str">
        <f>IF(AND('MAPA DE RIESGO'!$Z$33="Muy Baja",'MAPA DE RIESGO'!$AB$33="Catastrófico"),CONCATENATE("R3C",'MAPA DE RIESGO'!$P$33),"")</f>
        <v/>
      </c>
      <c r="AL48" s="16" t="str">
        <f>IF(AND('MAPA DE RIESGO'!$Z$34="Muy Baja",'MAPA DE RIESGO'!$AB$34="Catastrófico"),CONCATENATE("R3C",'MAPA DE RIESGO'!$P$34),"")</f>
        <v/>
      </c>
      <c r="AM48" s="17" t="str">
        <f>IF(AND('MAPA DE RIESGO'!$Z$35="Muy Baja",'MAPA DE RIESGO'!$AB$35="Catastrófico"),CONCATENATE("R3C",'MAPA DE RIESGO'!$P$35),"")</f>
        <v/>
      </c>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row>
    <row r="49" spans="1:80" ht="15" customHeight="1" x14ac:dyDescent="0.25">
      <c r="A49" s="44"/>
      <c r="B49" s="453"/>
      <c r="C49" s="453"/>
      <c r="D49" s="454"/>
      <c r="E49" s="494"/>
      <c r="F49" s="495"/>
      <c r="G49" s="495"/>
      <c r="H49" s="495"/>
      <c r="I49" s="496"/>
      <c r="J49" s="37" t="str">
        <f>IF(AND('MAPA DE RIESGO'!$Z$36="Muy Baja",'MAPA DE RIESGO'!$AB$36="Leve"),CONCATENATE("R4C",'MAPA DE RIESGO'!$P$36),"")</f>
        <v/>
      </c>
      <c r="K49" s="38" t="str">
        <f>IF(AND('MAPA DE RIESGO'!$Z$37="Muy Baja",'MAPA DE RIESGO'!$AB$37="Leve"),CONCATENATE("R4C",'MAPA DE RIESGO'!$P$37),"")</f>
        <v/>
      </c>
      <c r="L49" s="38" t="str">
        <f>IF(AND('MAPA DE RIESGO'!$Z$38="Muy Baja",'MAPA DE RIESGO'!$AB$38="Leve"),CONCATENATE("R4C",'MAPA DE RIESGO'!$P$38),"")</f>
        <v/>
      </c>
      <c r="M49" s="38" t="str">
        <f>IF(AND('MAPA DE RIESGO'!$Z$39="Muy Baja",'MAPA DE RIESGO'!$AB$39="Leve"),CONCATENATE("R4C",'MAPA DE RIESGO'!$P$39),"")</f>
        <v/>
      </c>
      <c r="N49" s="38" t="str">
        <f>IF(AND('MAPA DE RIESGO'!$Z$40="Muy Baja",'MAPA DE RIESGO'!$AB$40="Leve"),CONCATENATE("R4C",'MAPA DE RIESGO'!$P$40),"")</f>
        <v/>
      </c>
      <c r="O49" s="39" t="str">
        <f>IF(AND('MAPA DE RIESGO'!$Z$41="Muy Baja",'MAPA DE RIESGO'!$AB$41="Leve"),CONCATENATE("R4C",'MAPA DE RIESGO'!$P$41),"")</f>
        <v/>
      </c>
      <c r="P49" s="37" t="str">
        <f>IF(AND('MAPA DE RIESGO'!$Z$36="Muy Baja",'MAPA DE RIESGO'!$AB$36="Menor"),CONCATENATE("R4C",'MAPA DE RIESGO'!$P$36),"")</f>
        <v/>
      </c>
      <c r="Q49" s="38" t="str">
        <f>IF(AND('MAPA DE RIESGO'!$Z$37="Muy Baja",'MAPA DE RIESGO'!$AB$37="Menor"),CONCATENATE("R4C",'MAPA DE RIESGO'!$P$37),"")</f>
        <v/>
      </c>
      <c r="R49" s="38" t="str">
        <f>IF(AND('MAPA DE RIESGO'!$Z$38="Muy Baja",'MAPA DE RIESGO'!$AB$38="Menor"),CONCATENATE("R4C",'MAPA DE RIESGO'!$P$38),"")</f>
        <v/>
      </c>
      <c r="S49" s="38" t="str">
        <f>IF(AND('MAPA DE RIESGO'!$Z$39="Muy Baja",'MAPA DE RIESGO'!$AB$39="Menor"),CONCATENATE("R4C",'MAPA DE RIESGO'!$P$39),"")</f>
        <v/>
      </c>
      <c r="T49" s="38" t="str">
        <f>IF(AND('MAPA DE RIESGO'!$Z$40="Muy Baja",'MAPA DE RIESGO'!$AB$40="Menor"),CONCATENATE("R4C",'MAPA DE RIESGO'!$P$40),"")</f>
        <v/>
      </c>
      <c r="U49" s="39" t="str">
        <f>IF(AND('MAPA DE RIESGO'!$Z$41="Muy Baja",'MAPA DE RIESGO'!$AB$41="Menor"),CONCATENATE("R4C",'MAPA DE RIESGO'!$P$41),"")</f>
        <v/>
      </c>
      <c r="V49" s="28" t="str">
        <f>IF(AND('MAPA DE RIESGO'!$Z$36="Muy Baja",'MAPA DE RIESGO'!$AB$36="Moderado"),CONCATENATE("R4C",'MAPA DE RIESGO'!$P$36),"")</f>
        <v/>
      </c>
      <c r="W49" s="29" t="str">
        <f>IF(AND('MAPA DE RIESGO'!$Z$37="Muy Baja",'MAPA DE RIESGO'!$AB$37="Moderado"),CONCATENATE("R4C",'MAPA DE RIESGO'!$P$37),"")</f>
        <v/>
      </c>
      <c r="X49" s="29" t="str">
        <f>IF(AND('MAPA DE RIESGO'!$Z$38="Muy Baja",'MAPA DE RIESGO'!$AB$38="Moderado"),CONCATENATE("R4C",'MAPA DE RIESGO'!$P$38),"")</f>
        <v/>
      </c>
      <c r="Y49" s="29" t="str">
        <f>IF(AND('MAPA DE RIESGO'!$Z$39="Muy Baja",'MAPA DE RIESGO'!$AB$39="Moderado"),CONCATENATE("R4C",'MAPA DE RIESGO'!$P$39),"")</f>
        <v/>
      </c>
      <c r="Z49" s="29" t="str">
        <f>IF(AND('MAPA DE RIESGO'!$Z$40="Muy Baja",'MAPA DE RIESGO'!$AB$40="Moderado"),CONCATENATE("R4C",'MAPA DE RIESGO'!$P$40),"")</f>
        <v/>
      </c>
      <c r="AA49" s="30" t="str">
        <f>IF(AND('MAPA DE RIESGO'!$Z$41="Muy Baja",'MAPA DE RIESGO'!$AB$41="Moderado"),CONCATENATE("R4C",'MAPA DE RIESGO'!$P$41),"")</f>
        <v/>
      </c>
      <c r="AB49" s="12" t="str">
        <f>IF(AND('MAPA DE RIESGO'!$Z$36="Muy Baja",'MAPA DE RIESGO'!$AB$36="Mayor"),CONCATENATE("R4C",'MAPA DE RIESGO'!$P$36),"")</f>
        <v/>
      </c>
      <c r="AC49" s="13" t="str">
        <f>IF(AND('MAPA DE RIESGO'!$Z$37="Muy Baja",'MAPA DE RIESGO'!$AB$37="Mayor"),CONCATENATE("R4C",'MAPA DE RIESGO'!$P$37),"")</f>
        <v/>
      </c>
      <c r="AD49" s="13" t="str">
        <f>IF(AND('MAPA DE RIESGO'!$Z$38="Muy Baja",'MAPA DE RIESGO'!$AB$38="Mayor"),CONCATENATE("R4C",'MAPA DE RIESGO'!$P$38),"")</f>
        <v/>
      </c>
      <c r="AE49" s="13" t="str">
        <f>IF(AND('MAPA DE RIESGO'!$Z$39="Muy Baja",'MAPA DE RIESGO'!$AB$39="Mayor"),CONCATENATE("R4C",'MAPA DE RIESGO'!$P$39),"")</f>
        <v/>
      </c>
      <c r="AF49" s="13" t="str">
        <f>IF(AND('MAPA DE RIESGO'!$Z$40="Muy Baja",'MAPA DE RIESGO'!$AB$40="Mayor"),CONCATENATE("R4C",'MAPA DE RIESGO'!$P$40),"")</f>
        <v/>
      </c>
      <c r="AG49" s="14" t="str">
        <f>IF(AND('MAPA DE RIESGO'!$Z$41="Muy Baja",'MAPA DE RIESGO'!$AB$41="Mayor"),CONCATENATE("R4C",'MAPA DE RIESGO'!$P$41),"")</f>
        <v/>
      </c>
      <c r="AH49" s="15" t="str">
        <f>IF(AND('MAPA DE RIESGO'!$Z$36="Muy Baja",'MAPA DE RIESGO'!$AB$36="Catastrófico"),CONCATENATE("R4C",'MAPA DE RIESGO'!$P$36),"")</f>
        <v/>
      </c>
      <c r="AI49" s="16" t="str">
        <f>IF(AND('MAPA DE RIESGO'!$Z$37="Muy Baja",'MAPA DE RIESGO'!$AB$37="Catastrófico"),CONCATENATE("R4C",'MAPA DE RIESGO'!$P$37),"")</f>
        <v/>
      </c>
      <c r="AJ49" s="16" t="str">
        <f>IF(AND('MAPA DE RIESGO'!$Z$38="Muy Baja",'MAPA DE RIESGO'!$AB$38="Catastrófico"),CONCATENATE("R4C",'MAPA DE RIESGO'!$P$38),"")</f>
        <v/>
      </c>
      <c r="AK49" s="16" t="str">
        <f>IF(AND('MAPA DE RIESGO'!$Z$39="Muy Baja",'MAPA DE RIESGO'!$AB$39="Catastrófico"),CONCATENATE("R4C",'MAPA DE RIESGO'!$P$39),"")</f>
        <v/>
      </c>
      <c r="AL49" s="16" t="str">
        <f>IF(AND('MAPA DE RIESGO'!$Z$40="Muy Baja",'MAPA DE RIESGO'!$AB$40="Catastrófico"),CONCATENATE("R4C",'MAPA DE RIESGO'!$P$40),"")</f>
        <v/>
      </c>
      <c r="AM49" s="17" t="str">
        <f>IF(AND('MAPA DE RIESGO'!$Z$41="Muy Baja",'MAPA DE RIESGO'!$AB$41="Catastrófico"),CONCATENATE("R4C",'MAPA DE RIESGO'!$P$41),"")</f>
        <v/>
      </c>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row>
    <row r="50" spans="1:80" ht="15" customHeight="1" x14ac:dyDescent="0.25">
      <c r="A50" s="44"/>
      <c r="B50" s="453"/>
      <c r="C50" s="453"/>
      <c r="D50" s="454"/>
      <c r="E50" s="494"/>
      <c r="F50" s="495"/>
      <c r="G50" s="495"/>
      <c r="H50" s="495"/>
      <c r="I50" s="496"/>
      <c r="J50" s="37" t="str">
        <f>IF(AND('MAPA DE RIESGO'!$Z$42="Muy Baja",'MAPA DE RIESGO'!$AB$42="Leve"),CONCATENATE("R5C",'MAPA DE RIESGO'!$P$42),"")</f>
        <v/>
      </c>
      <c r="K50" s="38" t="str">
        <f>IF(AND('MAPA DE RIESGO'!$Z$43="Muy Baja",'MAPA DE RIESGO'!$AB$43="Leve"),CONCATENATE("R5C",'MAPA DE RIESGO'!$P$43),"")</f>
        <v/>
      </c>
      <c r="L50" s="38" t="str">
        <f>IF(AND('MAPA DE RIESGO'!$Z$44="Muy Baja",'MAPA DE RIESGO'!$AB$44="Leve"),CONCATENATE("R5C",'MAPA DE RIESGO'!$P$44),"")</f>
        <v/>
      </c>
      <c r="M50" s="38" t="str">
        <f>IF(AND('MAPA DE RIESGO'!$Z$45="Muy Baja",'MAPA DE RIESGO'!$AB$45="Leve"),CONCATENATE("R5C",'MAPA DE RIESGO'!$P$45),"")</f>
        <v/>
      </c>
      <c r="N50" s="38" t="str">
        <f>IF(AND('MAPA DE RIESGO'!$Z$46="Muy Baja",'MAPA DE RIESGO'!$AB$46="Leve"),CONCATENATE("R5C",'MAPA DE RIESGO'!$P$46),"")</f>
        <v/>
      </c>
      <c r="O50" s="39" t="str">
        <f>IF(AND('MAPA DE RIESGO'!$Z$47="Muy Baja",'MAPA DE RIESGO'!$AB$47="Leve"),CONCATENATE("R5C",'MAPA DE RIESGO'!$P$47),"")</f>
        <v/>
      </c>
      <c r="P50" s="37" t="str">
        <f>IF(AND('MAPA DE RIESGO'!$Z$42="Muy Baja",'MAPA DE RIESGO'!$AB$42="Menor"),CONCATENATE("R5C",'MAPA DE RIESGO'!$P$42),"")</f>
        <v/>
      </c>
      <c r="Q50" s="38" t="str">
        <f>IF(AND('MAPA DE RIESGO'!$Z$43="Muy Baja",'MAPA DE RIESGO'!$AB$43="Menor"),CONCATENATE("R5C",'MAPA DE RIESGO'!$P$43),"")</f>
        <v/>
      </c>
      <c r="R50" s="38" t="str">
        <f>IF(AND('MAPA DE RIESGO'!$Z$44="Muy Baja",'MAPA DE RIESGO'!$AB$44="Menor"),CONCATENATE("R5C",'MAPA DE RIESGO'!$P$44),"")</f>
        <v/>
      </c>
      <c r="S50" s="38" t="str">
        <f>IF(AND('MAPA DE RIESGO'!$Z$45="Muy Baja",'MAPA DE RIESGO'!$AB$45="Menor"),CONCATENATE("R5C",'MAPA DE RIESGO'!$P$45),"")</f>
        <v/>
      </c>
      <c r="T50" s="38" t="str">
        <f>IF(AND('MAPA DE RIESGO'!$Z$46="Muy Baja",'MAPA DE RIESGO'!$AB$46="Menor"),CONCATENATE("R5C",'MAPA DE RIESGO'!$P$46),"")</f>
        <v/>
      </c>
      <c r="U50" s="39" t="str">
        <f>IF(AND('MAPA DE RIESGO'!$Z$47="Muy Baja",'MAPA DE RIESGO'!$AB$47="Menor"),CONCATENATE("R5C",'MAPA DE RIESGO'!$P$47),"")</f>
        <v/>
      </c>
      <c r="V50" s="28" t="str">
        <f>IF(AND('MAPA DE RIESGO'!$Z$42="Muy Baja",'MAPA DE RIESGO'!$AB$42="Moderado"),CONCATENATE("R5C",'MAPA DE RIESGO'!$P$42),"")</f>
        <v/>
      </c>
      <c r="W50" s="29" t="str">
        <f>IF(AND('MAPA DE RIESGO'!$Z$43="Muy Baja",'MAPA DE RIESGO'!$AB$43="Moderado"),CONCATENATE("R5C",'MAPA DE RIESGO'!$P$43),"")</f>
        <v/>
      </c>
      <c r="X50" s="29" t="str">
        <f>IF(AND('MAPA DE RIESGO'!$Z$44="Muy Baja",'MAPA DE RIESGO'!$AB$44="Moderado"),CONCATENATE("R5C",'MAPA DE RIESGO'!$P$44),"")</f>
        <v/>
      </c>
      <c r="Y50" s="29" t="str">
        <f>IF(AND('MAPA DE RIESGO'!$Z$45="Muy Baja",'MAPA DE RIESGO'!$AB$45="Moderado"),CONCATENATE("R5C",'MAPA DE RIESGO'!$P$45),"")</f>
        <v/>
      </c>
      <c r="Z50" s="29" t="str">
        <f>IF(AND('MAPA DE RIESGO'!$Z$46="Muy Baja",'MAPA DE RIESGO'!$AB$46="Moderado"),CONCATENATE("R5C",'MAPA DE RIESGO'!$P$46),"")</f>
        <v/>
      </c>
      <c r="AA50" s="30" t="str">
        <f>IF(AND('MAPA DE RIESGO'!$Z$47="Muy Baja",'MAPA DE RIESGO'!$AB$47="Moderado"),CONCATENATE("R5C",'MAPA DE RIESGO'!$P$47),"")</f>
        <v/>
      </c>
      <c r="AB50" s="12" t="str">
        <f>IF(AND('MAPA DE RIESGO'!$Z$42="Muy Baja",'MAPA DE RIESGO'!$AB$42="Mayor"),CONCATENATE("R5C",'MAPA DE RIESGO'!$P$42),"")</f>
        <v/>
      </c>
      <c r="AC50" s="13" t="str">
        <f>IF(AND('MAPA DE RIESGO'!$Z$43="Muy Baja",'MAPA DE RIESGO'!$AB$43="Mayor"),CONCATENATE("R5C",'MAPA DE RIESGO'!$P$43),"")</f>
        <v/>
      </c>
      <c r="AD50" s="18" t="str">
        <f>IF(AND('MAPA DE RIESGO'!$Z$44="Muy Baja",'MAPA DE RIESGO'!$AB$44="Mayor"),CONCATENATE("R5C",'MAPA DE RIESGO'!$P$44),"")</f>
        <v/>
      </c>
      <c r="AE50" s="18" t="str">
        <f>IF(AND('MAPA DE RIESGO'!$Z$45="Muy Baja",'MAPA DE RIESGO'!$AB$45="Mayor"),CONCATENATE("R5C",'MAPA DE RIESGO'!$P$45),"")</f>
        <v/>
      </c>
      <c r="AF50" s="18" t="str">
        <f>IF(AND('MAPA DE RIESGO'!$Z$46="Muy Baja",'MAPA DE RIESGO'!$AB$46="Mayor"),CONCATENATE("R5C",'MAPA DE RIESGO'!$P$46),"")</f>
        <v/>
      </c>
      <c r="AG50" s="14" t="str">
        <f>IF(AND('MAPA DE RIESGO'!$Z$47="Muy Baja",'MAPA DE RIESGO'!$AB$47="Mayor"),CONCATENATE("R5C",'MAPA DE RIESGO'!$P$47),"")</f>
        <v/>
      </c>
      <c r="AH50" s="15" t="str">
        <f>IF(AND('MAPA DE RIESGO'!$Z$42="Muy Baja",'MAPA DE RIESGO'!$AB$42="Catastrófico"),CONCATENATE("R5C",'MAPA DE RIESGO'!$P$42),"")</f>
        <v/>
      </c>
      <c r="AI50" s="16" t="str">
        <f>IF(AND('MAPA DE RIESGO'!$Z$43="Muy Baja",'MAPA DE RIESGO'!$AB$43="Catastrófico"),CONCATENATE("R5C",'MAPA DE RIESGO'!$P$43),"")</f>
        <v/>
      </c>
      <c r="AJ50" s="16" t="str">
        <f>IF(AND('MAPA DE RIESGO'!$Z$44="Muy Baja",'MAPA DE RIESGO'!$AB$44="Catastrófico"),CONCATENATE("R5C",'MAPA DE RIESGO'!$P$44),"")</f>
        <v/>
      </c>
      <c r="AK50" s="16" t="str">
        <f>IF(AND('MAPA DE RIESGO'!$Z$45="Muy Baja",'MAPA DE RIESGO'!$AB$45="Catastrófico"),CONCATENATE("R5C",'MAPA DE RIESGO'!$P$45),"")</f>
        <v/>
      </c>
      <c r="AL50" s="16" t="str">
        <f>IF(AND('MAPA DE RIESGO'!$Z$46="Muy Baja",'MAPA DE RIESGO'!$AB$46="Catastrófico"),CONCATENATE("R5C",'MAPA DE RIESGO'!$P$46),"")</f>
        <v/>
      </c>
      <c r="AM50" s="17" t="str">
        <f>IF(AND('MAPA DE RIESGO'!$Z$47="Muy Baja",'MAPA DE RIESGO'!$AB$47="Catastrófico"),CONCATENATE("R5C",'MAPA DE RIESGO'!$P$47),"")</f>
        <v/>
      </c>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row>
    <row r="51" spans="1:80" ht="15" customHeight="1" x14ac:dyDescent="0.25">
      <c r="A51" s="44"/>
      <c r="B51" s="453"/>
      <c r="C51" s="453"/>
      <c r="D51" s="454"/>
      <c r="E51" s="494"/>
      <c r="F51" s="495"/>
      <c r="G51" s="495"/>
      <c r="H51" s="495"/>
      <c r="I51" s="496"/>
      <c r="J51" s="37" t="str">
        <f>IF(AND('MAPA DE RIESGO'!$Z$48="Muy Baja",'MAPA DE RIESGO'!$AB$48="Leve"),CONCATENATE("R6C",'MAPA DE RIESGO'!$P$48),"")</f>
        <v/>
      </c>
      <c r="K51" s="38" t="str">
        <f>IF(AND('MAPA DE RIESGO'!$Z$49="Muy Baja",'MAPA DE RIESGO'!$AB$49="Leve"),CONCATENATE("R6C",'MAPA DE RIESGO'!$P$49),"")</f>
        <v/>
      </c>
      <c r="L51" s="38" t="str">
        <f>IF(AND('MAPA DE RIESGO'!$Z$50="Muy Baja",'MAPA DE RIESGO'!$AB$50="Leve"),CONCATENATE("R6C",'MAPA DE RIESGO'!$P$50),"")</f>
        <v/>
      </c>
      <c r="M51" s="38" t="str">
        <f>IF(AND('MAPA DE RIESGO'!$Z$51="Muy Baja",'MAPA DE RIESGO'!$AB$51="Leve"),CONCATENATE("R6C",'MAPA DE RIESGO'!$P$51),"")</f>
        <v/>
      </c>
      <c r="N51" s="38" t="str">
        <f>IF(AND('MAPA DE RIESGO'!$Z$52="Muy Baja",'MAPA DE RIESGO'!$AB$52="Leve"),CONCATENATE("R6C",'MAPA DE RIESGO'!$P$52),"")</f>
        <v/>
      </c>
      <c r="O51" s="39" t="str">
        <f>IF(AND('MAPA DE RIESGO'!$Z$53="Muy Baja",'MAPA DE RIESGO'!$AB$53="Leve"),CONCATENATE("R6C",'MAPA DE RIESGO'!$P$53),"")</f>
        <v/>
      </c>
      <c r="P51" s="37" t="str">
        <f>IF(AND('MAPA DE RIESGO'!$Z$48="Muy Baja",'MAPA DE RIESGO'!$AB$48="Menor"),CONCATENATE("R6C",'MAPA DE RIESGO'!$P$48),"")</f>
        <v/>
      </c>
      <c r="Q51" s="38" t="str">
        <f>IF(AND('MAPA DE RIESGO'!$Z$49="Muy Baja",'MAPA DE RIESGO'!$AB$49="Menor"),CONCATENATE("R6C",'MAPA DE RIESGO'!$P$49),"")</f>
        <v/>
      </c>
      <c r="R51" s="38" t="str">
        <f>IF(AND('MAPA DE RIESGO'!$Z$50="Muy Baja",'MAPA DE RIESGO'!$AB$50="Menor"),CONCATENATE("R6C",'MAPA DE RIESGO'!$P$50),"")</f>
        <v/>
      </c>
      <c r="S51" s="38" t="str">
        <f>IF(AND('MAPA DE RIESGO'!$Z$51="Muy Baja",'MAPA DE RIESGO'!$AB$51="Menor"),CONCATENATE("R6C",'MAPA DE RIESGO'!$P$51),"")</f>
        <v/>
      </c>
      <c r="T51" s="38" t="str">
        <f>IF(AND('MAPA DE RIESGO'!$Z$52="Muy Baja",'MAPA DE RIESGO'!$AB$52="Menor"),CONCATENATE("R6C",'MAPA DE RIESGO'!$P$52),"")</f>
        <v/>
      </c>
      <c r="U51" s="39" t="str">
        <f>IF(AND('MAPA DE RIESGO'!$Z$53="Muy Baja",'MAPA DE RIESGO'!$AB$53="Menor"),CONCATENATE("R6C",'MAPA DE RIESGO'!$P$53),"")</f>
        <v/>
      </c>
      <c r="V51" s="28" t="str">
        <f>IF(AND('MAPA DE RIESGO'!$Z$48="Muy Baja",'MAPA DE RIESGO'!$AB$48="Moderado"),CONCATENATE("R6C",'MAPA DE RIESGO'!$P$48),"")</f>
        <v/>
      </c>
      <c r="W51" s="29" t="str">
        <f>IF(AND('MAPA DE RIESGO'!$Z$49="Muy Baja",'MAPA DE RIESGO'!$AB$49="Moderado"),CONCATENATE("R6C",'MAPA DE RIESGO'!$P$49),"")</f>
        <v/>
      </c>
      <c r="X51" s="29" t="str">
        <f>IF(AND('MAPA DE RIESGO'!$Z$50="Muy Baja",'MAPA DE RIESGO'!$AB$50="Moderado"),CONCATENATE("R6C",'MAPA DE RIESGO'!$P$50),"")</f>
        <v/>
      </c>
      <c r="Y51" s="29" t="str">
        <f>IF(AND('MAPA DE RIESGO'!$Z$51="Muy Baja",'MAPA DE RIESGO'!$AB$51="Moderado"),CONCATENATE("R6C",'MAPA DE RIESGO'!$P$51),"")</f>
        <v/>
      </c>
      <c r="Z51" s="29" t="str">
        <f>IF(AND('MAPA DE RIESGO'!$Z$52="Muy Baja",'MAPA DE RIESGO'!$AB$52="Moderado"),CONCATENATE("R6C",'MAPA DE RIESGO'!$P$52),"")</f>
        <v/>
      </c>
      <c r="AA51" s="30" t="str">
        <f>IF(AND('MAPA DE RIESGO'!$Z$53="Muy Baja",'MAPA DE RIESGO'!$AB$53="Moderado"),CONCATENATE("R6C",'MAPA DE RIESGO'!$P$53),"")</f>
        <v/>
      </c>
      <c r="AB51" s="12" t="str">
        <f>IF(AND('MAPA DE RIESGO'!$Z$48="Muy Baja",'MAPA DE RIESGO'!$AB$48="Mayor"),CONCATENATE("R6C",'MAPA DE RIESGO'!$P$48),"")</f>
        <v/>
      </c>
      <c r="AC51" s="13" t="str">
        <f>IF(AND('MAPA DE RIESGO'!$Z$49="Muy Baja",'MAPA DE RIESGO'!$AB$49="Mayor"),CONCATENATE("R6C",'MAPA DE RIESGO'!$P$49),"")</f>
        <v/>
      </c>
      <c r="AD51" s="18" t="str">
        <f>IF(AND('MAPA DE RIESGO'!$Z$50="Muy Baja",'MAPA DE RIESGO'!$AB$50="Mayor"),CONCATENATE("R6C",'MAPA DE RIESGO'!$P$50),"")</f>
        <v/>
      </c>
      <c r="AE51" s="18" t="str">
        <f>IF(AND('MAPA DE RIESGO'!$Z$51="Muy Baja",'MAPA DE RIESGO'!$AB$51="Mayor"),CONCATENATE("R6C",'MAPA DE RIESGO'!$P$51),"")</f>
        <v/>
      </c>
      <c r="AF51" s="18" t="str">
        <f>IF(AND('MAPA DE RIESGO'!$Z$52="Muy Baja",'MAPA DE RIESGO'!$AB$52="Mayor"),CONCATENATE("R6C",'MAPA DE RIESGO'!$P$52),"")</f>
        <v/>
      </c>
      <c r="AG51" s="14" t="str">
        <f>IF(AND('MAPA DE RIESGO'!$Z$53="Muy Baja",'MAPA DE RIESGO'!$AB$53="Mayor"),CONCATENATE("R6C",'MAPA DE RIESGO'!$P$53),"")</f>
        <v/>
      </c>
      <c r="AH51" s="15" t="str">
        <f>IF(AND('MAPA DE RIESGO'!$Z$48="Muy Baja",'MAPA DE RIESGO'!$AB$48="Catastrófico"),CONCATENATE("R6C",'MAPA DE RIESGO'!$P$48),"")</f>
        <v/>
      </c>
      <c r="AI51" s="16" t="str">
        <f>IF(AND('MAPA DE RIESGO'!$Z$49="Muy Baja",'MAPA DE RIESGO'!$AB$49="Catastrófico"),CONCATENATE("R6C",'MAPA DE RIESGO'!$P$49),"")</f>
        <v/>
      </c>
      <c r="AJ51" s="16" t="str">
        <f>IF(AND('MAPA DE RIESGO'!$Z$50="Muy Baja",'MAPA DE RIESGO'!$AB$50="Catastrófico"),CONCATENATE("R6C",'MAPA DE RIESGO'!$P$50),"")</f>
        <v/>
      </c>
      <c r="AK51" s="16" t="str">
        <f>IF(AND('MAPA DE RIESGO'!$Z$51="Muy Baja",'MAPA DE RIESGO'!$AB$51="Catastrófico"),CONCATENATE("R6C",'MAPA DE RIESGO'!$P$51),"")</f>
        <v/>
      </c>
      <c r="AL51" s="16" t="str">
        <f>IF(AND('MAPA DE RIESGO'!$Z$52="Muy Baja",'MAPA DE RIESGO'!$AB$52="Catastrófico"),CONCATENATE("R6C",'MAPA DE RIESGO'!$P$52),"")</f>
        <v/>
      </c>
      <c r="AM51" s="17" t="str">
        <f>IF(AND('MAPA DE RIESGO'!$Z$53="Muy Baja",'MAPA DE RIESGO'!$AB$53="Catastrófico"),CONCATENATE("R6C",'MAPA DE RIESGO'!$P$53),"")</f>
        <v/>
      </c>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row>
    <row r="52" spans="1:80" ht="15" customHeight="1" x14ac:dyDescent="0.25">
      <c r="A52" s="44"/>
      <c r="B52" s="453"/>
      <c r="C52" s="453"/>
      <c r="D52" s="454"/>
      <c r="E52" s="494"/>
      <c r="F52" s="495"/>
      <c r="G52" s="495"/>
      <c r="H52" s="495"/>
      <c r="I52" s="496"/>
      <c r="J52" s="37" t="str">
        <f>IF(AND('MAPA DE RIESGO'!$Z$54="Muy Baja",'MAPA DE RIESGO'!$AB$54="Leve"),CONCATENATE("R7C",'MAPA DE RIESGO'!$P$54),"")</f>
        <v/>
      </c>
      <c r="K52" s="38" t="str">
        <f>IF(AND('MAPA DE RIESGO'!$Z$55="Muy Baja",'MAPA DE RIESGO'!$AB$55="Leve"),CONCATENATE("R7C",'MAPA DE RIESGO'!$P$55),"")</f>
        <v/>
      </c>
      <c r="L52" s="38" t="str">
        <f>IF(AND('MAPA DE RIESGO'!$Z$56="Muy Baja",'MAPA DE RIESGO'!$AB$56="Leve"),CONCATENATE("R7C",'MAPA DE RIESGO'!$P$56),"")</f>
        <v/>
      </c>
      <c r="M52" s="38" t="str">
        <f>IF(AND('MAPA DE RIESGO'!$Z$57="Muy Baja",'MAPA DE RIESGO'!$AB$57="Leve"),CONCATENATE("R7C",'MAPA DE RIESGO'!$P$57),"")</f>
        <v/>
      </c>
      <c r="N52" s="38" t="str">
        <f>IF(AND('MAPA DE RIESGO'!$Z$58="Muy Baja",'MAPA DE RIESGO'!$AB$58="Leve"),CONCATENATE("R7C",'MAPA DE RIESGO'!$P$58),"")</f>
        <v/>
      </c>
      <c r="O52" s="39" t="str">
        <f>IF(AND('MAPA DE RIESGO'!$Z$59="Muy Baja",'MAPA DE RIESGO'!$AB$59="Leve"),CONCATENATE("R7C",'MAPA DE RIESGO'!$P$59),"")</f>
        <v/>
      </c>
      <c r="P52" s="37" t="str">
        <f>IF(AND('MAPA DE RIESGO'!$Z$54="Muy Baja",'MAPA DE RIESGO'!$AB$54="Menor"),CONCATENATE("R7C",'MAPA DE RIESGO'!$P$54),"")</f>
        <v/>
      </c>
      <c r="Q52" s="38" t="str">
        <f>IF(AND('MAPA DE RIESGO'!$Z$55="Muy Baja",'MAPA DE RIESGO'!$AB$55="Menor"),CONCATENATE("R7C",'MAPA DE RIESGO'!$P$55),"")</f>
        <v/>
      </c>
      <c r="R52" s="38" t="str">
        <f>IF(AND('MAPA DE RIESGO'!$Z$56="Muy Baja",'MAPA DE RIESGO'!$AB$56="Menor"),CONCATENATE("R7C",'MAPA DE RIESGO'!$P$56),"")</f>
        <v/>
      </c>
      <c r="S52" s="38" t="str">
        <f>IF(AND('MAPA DE RIESGO'!$Z$57="Muy Baja",'MAPA DE RIESGO'!$AB$57="Menor"),CONCATENATE("R7C",'MAPA DE RIESGO'!$P$57),"")</f>
        <v/>
      </c>
      <c r="T52" s="38" t="str">
        <f>IF(AND('MAPA DE RIESGO'!$Z$58="Muy Baja",'MAPA DE RIESGO'!$AB$58="Menor"),CONCATENATE("R7C",'MAPA DE RIESGO'!$P$58),"")</f>
        <v/>
      </c>
      <c r="U52" s="39" t="str">
        <f>IF(AND('MAPA DE RIESGO'!$Z$59="Muy Baja",'MAPA DE RIESGO'!$AB$59="Menor"),CONCATENATE("R7C",'MAPA DE RIESGO'!$P$59),"")</f>
        <v/>
      </c>
      <c r="V52" s="28" t="str">
        <f>IF(AND('MAPA DE RIESGO'!$Z$54="Muy Baja",'MAPA DE RIESGO'!$AB$54="Moderado"),CONCATENATE("R7C",'MAPA DE RIESGO'!$P$54),"")</f>
        <v/>
      </c>
      <c r="W52" s="29" t="str">
        <f>IF(AND('MAPA DE RIESGO'!$Z$55="Muy Baja",'MAPA DE RIESGO'!$AB$55="Moderado"),CONCATENATE("R7C",'MAPA DE RIESGO'!$P$55),"")</f>
        <v/>
      </c>
      <c r="X52" s="29" t="str">
        <f>IF(AND('MAPA DE RIESGO'!$Z$56="Muy Baja",'MAPA DE RIESGO'!$AB$56="Moderado"),CONCATENATE("R7C",'MAPA DE RIESGO'!$P$56),"")</f>
        <v/>
      </c>
      <c r="Y52" s="29" t="str">
        <f>IF(AND('MAPA DE RIESGO'!$Z$57="Muy Baja",'MAPA DE RIESGO'!$AB$57="Moderado"),CONCATENATE("R7C",'MAPA DE RIESGO'!$P$57),"")</f>
        <v/>
      </c>
      <c r="Z52" s="29" t="str">
        <f>IF(AND('MAPA DE RIESGO'!$Z$58="Muy Baja",'MAPA DE RIESGO'!$AB$58="Moderado"),CONCATENATE("R7C",'MAPA DE RIESGO'!$P$58),"")</f>
        <v/>
      </c>
      <c r="AA52" s="30" t="str">
        <f>IF(AND('MAPA DE RIESGO'!$Z$59="Muy Baja",'MAPA DE RIESGO'!$AB$59="Moderado"),CONCATENATE("R7C",'MAPA DE RIESGO'!$P$59),"")</f>
        <v/>
      </c>
      <c r="AB52" s="12" t="str">
        <f>IF(AND('MAPA DE RIESGO'!$Z$54="Muy Baja",'MAPA DE RIESGO'!$AB$54="Mayor"),CONCATENATE("R7C",'MAPA DE RIESGO'!$P$54),"")</f>
        <v/>
      </c>
      <c r="AC52" s="13" t="str">
        <f>IF(AND('MAPA DE RIESGO'!$Z$55="Muy Baja",'MAPA DE RIESGO'!$AB$55="Mayor"),CONCATENATE("R7C",'MAPA DE RIESGO'!$P$55),"")</f>
        <v/>
      </c>
      <c r="AD52" s="18" t="str">
        <f>IF(AND('MAPA DE RIESGO'!$Z$56="Muy Baja",'MAPA DE RIESGO'!$AB$56="Mayor"),CONCATENATE("R7C",'MAPA DE RIESGO'!$P$56),"")</f>
        <v/>
      </c>
      <c r="AE52" s="18" t="str">
        <f>IF(AND('MAPA DE RIESGO'!$Z$57="Muy Baja",'MAPA DE RIESGO'!$AB$57="Mayor"),CONCATENATE("R7C",'MAPA DE RIESGO'!$P$57),"")</f>
        <v/>
      </c>
      <c r="AF52" s="18" t="str">
        <f>IF(AND('MAPA DE RIESGO'!$Z$58="Muy Baja",'MAPA DE RIESGO'!$AB$58="Mayor"),CONCATENATE("R7C",'MAPA DE RIESGO'!$P$58),"")</f>
        <v/>
      </c>
      <c r="AG52" s="14" t="str">
        <f>IF(AND('MAPA DE RIESGO'!$Z$59="Muy Baja",'MAPA DE RIESGO'!$AB$59="Mayor"),CONCATENATE("R7C",'MAPA DE RIESGO'!$P$59),"")</f>
        <v/>
      </c>
      <c r="AH52" s="15" t="str">
        <f>IF(AND('MAPA DE RIESGO'!$Z$54="Muy Baja",'MAPA DE RIESGO'!$AB$54="Catastrófico"),CONCATENATE("R7C",'MAPA DE RIESGO'!$P$54),"")</f>
        <v/>
      </c>
      <c r="AI52" s="16" t="str">
        <f>IF(AND('MAPA DE RIESGO'!$Z$55="Muy Baja",'MAPA DE RIESGO'!$AB$55="Catastrófico"),CONCATENATE("R7C",'MAPA DE RIESGO'!$P$55),"")</f>
        <v/>
      </c>
      <c r="AJ52" s="16" t="str">
        <f>IF(AND('MAPA DE RIESGO'!$Z$56="Muy Baja",'MAPA DE RIESGO'!$AB$56="Catastrófico"),CONCATENATE("R7C",'MAPA DE RIESGO'!$P$56),"")</f>
        <v/>
      </c>
      <c r="AK52" s="16" t="str">
        <f>IF(AND('MAPA DE RIESGO'!$Z$57="Muy Baja",'MAPA DE RIESGO'!$AB$57="Catastrófico"),CONCATENATE("R7C",'MAPA DE RIESGO'!$P$57),"")</f>
        <v/>
      </c>
      <c r="AL52" s="16" t="str">
        <f>IF(AND('MAPA DE RIESGO'!$Z$58="Muy Baja",'MAPA DE RIESGO'!$AB$58="Catastrófico"),CONCATENATE("R7C",'MAPA DE RIESGO'!$P$58),"")</f>
        <v/>
      </c>
      <c r="AM52" s="17" t="str">
        <f>IF(AND('MAPA DE RIESGO'!$Z$59="Muy Baja",'MAPA DE RIESGO'!$AB$59="Catastrófico"),CONCATENATE("R7C",'MAPA DE RIESGO'!$P$59),"")</f>
        <v/>
      </c>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row>
    <row r="53" spans="1:80" ht="15" customHeight="1" x14ac:dyDescent="0.25">
      <c r="A53" s="44"/>
      <c r="B53" s="453"/>
      <c r="C53" s="453"/>
      <c r="D53" s="454"/>
      <c r="E53" s="494"/>
      <c r="F53" s="495"/>
      <c r="G53" s="495"/>
      <c r="H53" s="495"/>
      <c r="I53" s="496"/>
      <c r="J53" s="37" t="str">
        <f>IF(AND('MAPA DE RIESGO'!$Z$60="Muy Baja",'MAPA DE RIESGO'!$AB$60="Leve"),CONCATENATE("R8C",'MAPA DE RIESGO'!$P$60),"")</f>
        <v/>
      </c>
      <c r="K53" s="38" t="str">
        <f>IF(AND('MAPA DE RIESGO'!$Z$61="Muy Baja",'MAPA DE RIESGO'!$AB$61="Leve"),CONCATENATE("R8C",'MAPA DE RIESGO'!$P$61),"")</f>
        <v/>
      </c>
      <c r="L53" s="38" t="str">
        <f>IF(AND('MAPA DE RIESGO'!$Z$62="Muy Baja",'MAPA DE RIESGO'!$AB$62="Leve"),CONCATENATE("R8C",'MAPA DE RIESGO'!$P$62),"")</f>
        <v/>
      </c>
      <c r="M53" s="38" t="str">
        <f>IF(AND('MAPA DE RIESGO'!$Z$63="Muy Baja",'MAPA DE RIESGO'!$AB$63="Leve"),CONCATENATE("R8C",'MAPA DE RIESGO'!$P$63),"")</f>
        <v/>
      </c>
      <c r="N53" s="38" t="str">
        <f>IF(AND('MAPA DE RIESGO'!$Z$64="Muy Baja",'MAPA DE RIESGO'!$AB$64="Leve"),CONCATENATE("R8C",'MAPA DE RIESGO'!$P$64),"")</f>
        <v/>
      </c>
      <c r="O53" s="39" t="str">
        <f>IF(AND('MAPA DE RIESGO'!$Z$65="Muy Baja",'MAPA DE RIESGO'!$AB$65="Leve"),CONCATENATE("R8C",'MAPA DE RIESGO'!$P$65),"")</f>
        <v/>
      </c>
      <c r="P53" s="37" t="str">
        <f>IF(AND('MAPA DE RIESGO'!$Z$60="Muy Baja",'MAPA DE RIESGO'!$AB$60="Menor"),CONCATENATE("R8C",'MAPA DE RIESGO'!$P$60),"")</f>
        <v/>
      </c>
      <c r="Q53" s="38" t="str">
        <f>IF(AND('MAPA DE RIESGO'!$Z$61="Muy Baja",'MAPA DE RIESGO'!$AB$61="Menor"),CONCATENATE("R8C",'MAPA DE RIESGO'!$P$61),"")</f>
        <v/>
      </c>
      <c r="R53" s="38" t="str">
        <f>IF(AND('MAPA DE RIESGO'!$Z$62="Muy Baja",'MAPA DE RIESGO'!$AB$62="Menor"),CONCATENATE("R8C",'MAPA DE RIESGO'!$P$62),"")</f>
        <v/>
      </c>
      <c r="S53" s="38" t="str">
        <f>IF(AND('MAPA DE RIESGO'!$Z$63="Muy Baja",'MAPA DE RIESGO'!$AB$63="Menor"),CONCATENATE("R8C",'MAPA DE RIESGO'!$P$63),"")</f>
        <v/>
      </c>
      <c r="T53" s="38" t="str">
        <f>IF(AND('MAPA DE RIESGO'!$Z$64="Muy Baja",'MAPA DE RIESGO'!$AB$64="Menor"),CONCATENATE("R8C",'MAPA DE RIESGO'!$P$64),"")</f>
        <v/>
      </c>
      <c r="U53" s="39" t="str">
        <f>IF(AND('MAPA DE RIESGO'!$Z$65="Muy Baja",'MAPA DE RIESGO'!$AB$65="Menor"),CONCATENATE("R8C",'MAPA DE RIESGO'!$P$65),"")</f>
        <v/>
      </c>
      <c r="V53" s="28" t="str">
        <f>IF(AND('MAPA DE RIESGO'!$Z$60="Muy Baja",'MAPA DE RIESGO'!$AB$60="Moderado"),CONCATENATE("R8C",'MAPA DE RIESGO'!$P$60),"")</f>
        <v/>
      </c>
      <c r="W53" s="29" t="str">
        <f>IF(AND('MAPA DE RIESGO'!$Z$61="Muy Baja",'MAPA DE RIESGO'!$AB$61="Moderado"),CONCATENATE("R8C",'MAPA DE RIESGO'!$P$61),"")</f>
        <v/>
      </c>
      <c r="X53" s="29" t="str">
        <f>IF(AND('MAPA DE RIESGO'!$Z$62="Muy Baja",'MAPA DE RIESGO'!$AB$62="Moderado"),CONCATENATE("R8C",'MAPA DE RIESGO'!$P$62),"")</f>
        <v/>
      </c>
      <c r="Y53" s="29" t="str">
        <f>IF(AND('MAPA DE RIESGO'!$Z$63="Muy Baja",'MAPA DE RIESGO'!$AB$63="Moderado"),CONCATENATE("R8C",'MAPA DE RIESGO'!$P$63),"")</f>
        <v/>
      </c>
      <c r="Z53" s="29" t="str">
        <f>IF(AND('MAPA DE RIESGO'!$Z$64="Muy Baja",'MAPA DE RIESGO'!$AB$64="Moderado"),CONCATENATE("R8C",'MAPA DE RIESGO'!$P$64),"")</f>
        <v/>
      </c>
      <c r="AA53" s="30" t="str">
        <f>IF(AND('MAPA DE RIESGO'!$Z$65="Muy Baja",'MAPA DE RIESGO'!$AB$65="Moderado"),CONCATENATE("R8C",'MAPA DE RIESGO'!$P$65),"")</f>
        <v/>
      </c>
      <c r="AB53" s="12" t="str">
        <f>IF(AND('MAPA DE RIESGO'!$Z$60="Muy Baja",'MAPA DE RIESGO'!$AB$60="Mayor"),CONCATENATE("R8C",'MAPA DE RIESGO'!$P$60),"")</f>
        <v/>
      </c>
      <c r="AC53" s="13" t="str">
        <f>IF(AND('MAPA DE RIESGO'!$Z$61="Muy Baja",'MAPA DE RIESGO'!$AB$61="Mayor"),CONCATENATE("R8C",'MAPA DE RIESGO'!$P$61),"")</f>
        <v/>
      </c>
      <c r="AD53" s="18" t="str">
        <f>IF(AND('MAPA DE RIESGO'!$Z$62="Muy Baja",'MAPA DE RIESGO'!$AB$62="Mayor"),CONCATENATE("R8C",'MAPA DE RIESGO'!$P$62),"")</f>
        <v/>
      </c>
      <c r="AE53" s="18" t="str">
        <f>IF(AND('MAPA DE RIESGO'!$Z$63="Muy Baja",'MAPA DE RIESGO'!$AB$63="Mayor"),CONCATENATE("R8C",'MAPA DE RIESGO'!$P$63),"")</f>
        <v/>
      </c>
      <c r="AF53" s="18" t="str">
        <f>IF(AND('MAPA DE RIESGO'!$Z$64="Muy Baja",'MAPA DE RIESGO'!$AB$64="Mayor"),CONCATENATE("R8C",'MAPA DE RIESGO'!$P$64),"")</f>
        <v/>
      </c>
      <c r="AG53" s="14" t="str">
        <f>IF(AND('MAPA DE RIESGO'!$Z$65="Muy Baja",'MAPA DE RIESGO'!$AB$65="Mayor"),CONCATENATE("R8C",'MAPA DE RIESGO'!$P$65),"")</f>
        <v/>
      </c>
      <c r="AH53" s="15" t="str">
        <f>IF(AND('MAPA DE RIESGO'!$Z$60="Muy Baja",'MAPA DE RIESGO'!$AB$60="Catastrófico"),CONCATENATE("R8C",'MAPA DE RIESGO'!$P$60),"")</f>
        <v/>
      </c>
      <c r="AI53" s="16" t="str">
        <f>IF(AND('MAPA DE RIESGO'!$Z$61="Muy Baja",'MAPA DE RIESGO'!$AB$61="Catastrófico"),CONCATENATE("R8C",'MAPA DE RIESGO'!$P$61),"")</f>
        <v/>
      </c>
      <c r="AJ53" s="16" t="str">
        <f>IF(AND('MAPA DE RIESGO'!$Z$62="Muy Baja",'MAPA DE RIESGO'!$AB$62="Catastrófico"),CONCATENATE("R8C",'MAPA DE RIESGO'!$P$62),"")</f>
        <v/>
      </c>
      <c r="AK53" s="16" t="str">
        <f>IF(AND('MAPA DE RIESGO'!$Z$63="Muy Baja",'MAPA DE RIESGO'!$AB$63="Catastrófico"),CONCATENATE("R8C",'MAPA DE RIESGO'!$P$63),"")</f>
        <v/>
      </c>
      <c r="AL53" s="16" t="str">
        <f>IF(AND('MAPA DE RIESGO'!$Z$64="Muy Baja",'MAPA DE RIESGO'!$AB$64="Catastrófico"),CONCATENATE("R8C",'MAPA DE RIESGO'!$P$64),"")</f>
        <v/>
      </c>
      <c r="AM53" s="17" t="str">
        <f>IF(AND('MAPA DE RIESGO'!$Z$65="Muy Baja",'MAPA DE RIESGO'!$AB$65="Catastrófico"),CONCATENATE("R8C",'MAPA DE RIESGO'!$P$65),"")</f>
        <v/>
      </c>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row>
    <row r="54" spans="1:80" ht="15" customHeight="1" x14ac:dyDescent="0.25">
      <c r="A54" s="44"/>
      <c r="B54" s="453"/>
      <c r="C54" s="453"/>
      <c r="D54" s="454"/>
      <c r="E54" s="494"/>
      <c r="F54" s="495"/>
      <c r="G54" s="495"/>
      <c r="H54" s="495"/>
      <c r="I54" s="496"/>
      <c r="J54" s="37" t="str">
        <f>IF(AND('MAPA DE RIESGO'!$Z$66="Muy Baja",'MAPA DE RIESGO'!$AB$66="Leve"),CONCATENATE("R9C",'MAPA DE RIESGO'!$P$66),"")</f>
        <v/>
      </c>
      <c r="K54" s="38" t="str">
        <f>IF(AND('MAPA DE RIESGO'!$Z$67="Muy Baja",'MAPA DE RIESGO'!$AB$67="Leve"),CONCATENATE("R9C",'MAPA DE RIESGO'!$P$67),"")</f>
        <v/>
      </c>
      <c r="L54" s="38" t="str">
        <f>IF(AND('MAPA DE RIESGO'!$Z$68="Muy Baja",'MAPA DE RIESGO'!$AB$68="Leve"),CONCATENATE("R9C",'MAPA DE RIESGO'!$P$68),"")</f>
        <v/>
      </c>
      <c r="M54" s="38" t="str">
        <f>IF(AND('MAPA DE RIESGO'!$Z$69="Muy Baja",'MAPA DE RIESGO'!$AB$69="Leve"),CONCATENATE("R9C",'MAPA DE RIESGO'!$P$69),"")</f>
        <v/>
      </c>
      <c r="N54" s="38" t="str">
        <f>IF(AND('MAPA DE RIESGO'!$Z$70="Muy Baja",'MAPA DE RIESGO'!$AB$70="Leve"),CONCATENATE("R9C",'MAPA DE RIESGO'!$P$70),"")</f>
        <v/>
      </c>
      <c r="O54" s="39" t="str">
        <f>IF(AND('MAPA DE RIESGO'!$Z$71="Muy Baja",'MAPA DE RIESGO'!$AB$71="Leve"),CONCATENATE("R9C",'MAPA DE RIESGO'!$P$71),"")</f>
        <v/>
      </c>
      <c r="P54" s="37" t="str">
        <f>IF(AND('MAPA DE RIESGO'!$Z$66="Muy Baja",'MAPA DE RIESGO'!$AB$66="Menor"),CONCATENATE("R9C",'MAPA DE RIESGO'!$P$66),"")</f>
        <v/>
      </c>
      <c r="Q54" s="38" t="str">
        <f>IF(AND('MAPA DE RIESGO'!$Z$67="Muy Baja",'MAPA DE RIESGO'!$AB$67="Menor"),CONCATENATE("R9C",'MAPA DE RIESGO'!$P$67),"")</f>
        <v/>
      </c>
      <c r="R54" s="38" t="str">
        <f>IF(AND('MAPA DE RIESGO'!$Z$68="Muy Baja",'MAPA DE RIESGO'!$AB$68="Menor"),CONCATENATE("R9C",'MAPA DE RIESGO'!$P$68),"")</f>
        <v/>
      </c>
      <c r="S54" s="38" t="str">
        <f>IF(AND('MAPA DE RIESGO'!$Z$69="Muy Baja",'MAPA DE RIESGO'!$AB$69="Menor"),CONCATENATE("R9C",'MAPA DE RIESGO'!$P$69),"")</f>
        <v/>
      </c>
      <c r="T54" s="38" t="str">
        <f>IF(AND('MAPA DE RIESGO'!$Z$70="Muy Baja",'MAPA DE RIESGO'!$AB$70="Menor"),CONCATENATE("R9C",'MAPA DE RIESGO'!$P$70),"")</f>
        <v/>
      </c>
      <c r="U54" s="39" t="str">
        <f>IF(AND('MAPA DE RIESGO'!$Z$71="Muy Baja",'MAPA DE RIESGO'!$AB$71="Menor"),CONCATENATE("R9C",'MAPA DE RIESGO'!$P$71),"")</f>
        <v/>
      </c>
      <c r="V54" s="28" t="str">
        <f>IF(AND('MAPA DE RIESGO'!$Z$66="Muy Baja",'MAPA DE RIESGO'!$AB$66="Moderado"),CONCATENATE("R9C",'MAPA DE RIESGO'!$P$66),"")</f>
        <v/>
      </c>
      <c r="W54" s="29" t="str">
        <f>IF(AND('MAPA DE RIESGO'!$Z$67="Muy Baja",'MAPA DE RIESGO'!$AB$67="Moderado"),CONCATENATE("R9C",'MAPA DE RIESGO'!$P$67),"")</f>
        <v/>
      </c>
      <c r="X54" s="29" t="str">
        <f>IF(AND('MAPA DE RIESGO'!$Z$68="Muy Baja",'MAPA DE RIESGO'!$AB$68="Moderado"),CONCATENATE("R9C",'MAPA DE RIESGO'!$P$68),"")</f>
        <v/>
      </c>
      <c r="Y54" s="29" t="str">
        <f>IF(AND('MAPA DE RIESGO'!$Z$69="Muy Baja",'MAPA DE RIESGO'!$AB$69="Moderado"),CONCATENATE("R9C",'MAPA DE RIESGO'!$P$69),"")</f>
        <v/>
      </c>
      <c r="Z54" s="29" t="str">
        <f>IF(AND('MAPA DE RIESGO'!$Z$70="Muy Baja",'MAPA DE RIESGO'!$AB$70="Moderado"),CONCATENATE("R9C",'MAPA DE RIESGO'!$P$70),"")</f>
        <v/>
      </c>
      <c r="AA54" s="30" t="str">
        <f>IF(AND('MAPA DE RIESGO'!$Z$71="Muy Baja",'MAPA DE RIESGO'!$AB$71="Moderado"),CONCATENATE("R9C",'MAPA DE RIESGO'!$P$71),"")</f>
        <v/>
      </c>
      <c r="AB54" s="12" t="str">
        <f>IF(AND('MAPA DE RIESGO'!$Z$66="Muy Baja",'MAPA DE RIESGO'!$AB$66="Mayor"),CONCATENATE("R9C",'MAPA DE RIESGO'!$P$66),"")</f>
        <v/>
      </c>
      <c r="AC54" s="13" t="str">
        <f>IF(AND('MAPA DE RIESGO'!$Z$67="Muy Baja",'MAPA DE RIESGO'!$AB$67="Mayor"),CONCATENATE("R9C",'MAPA DE RIESGO'!$P$67),"")</f>
        <v/>
      </c>
      <c r="AD54" s="18" t="str">
        <f>IF(AND('MAPA DE RIESGO'!$Z$68="Muy Baja",'MAPA DE RIESGO'!$AB$68="Mayor"),CONCATENATE("R9C",'MAPA DE RIESGO'!$P$68),"")</f>
        <v/>
      </c>
      <c r="AE54" s="18" t="str">
        <f>IF(AND('MAPA DE RIESGO'!$Z$69="Muy Baja",'MAPA DE RIESGO'!$AB$69="Mayor"),CONCATENATE("R9C",'MAPA DE RIESGO'!$P$69),"")</f>
        <v/>
      </c>
      <c r="AF54" s="18" t="str">
        <f>IF(AND('MAPA DE RIESGO'!$Z$70="Muy Baja",'MAPA DE RIESGO'!$AB$70="Mayor"),CONCATENATE("R9C",'MAPA DE RIESGO'!$P$70),"")</f>
        <v/>
      </c>
      <c r="AG54" s="14" t="str">
        <f>IF(AND('MAPA DE RIESGO'!$Z$71="Muy Baja",'MAPA DE RIESGO'!$AB$71="Mayor"),CONCATENATE("R9C",'MAPA DE RIESGO'!$P$71),"")</f>
        <v/>
      </c>
      <c r="AH54" s="15" t="str">
        <f>IF(AND('MAPA DE RIESGO'!$Z$66="Muy Baja",'MAPA DE RIESGO'!$AB$66="Catastrófico"),CONCATENATE("R9C",'MAPA DE RIESGO'!$P$66),"")</f>
        <v/>
      </c>
      <c r="AI54" s="16" t="str">
        <f>IF(AND('MAPA DE RIESGO'!$Z$67="Muy Baja",'MAPA DE RIESGO'!$AB$67="Catastrófico"),CONCATENATE("R9C",'MAPA DE RIESGO'!$P$67),"")</f>
        <v/>
      </c>
      <c r="AJ54" s="16" t="str">
        <f>IF(AND('MAPA DE RIESGO'!$Z$68="Muy Baja",'MAPA DE RIESGO'!$AB$68="Catastrófico"),CONCATENATE("R9C",'MAPA DE RIESGO'!$P$68),"")</f>
        <v/>
      </c>
      <c r="AK54" s="16" t="str">
        <f>IF(AND('MAPA DE RIESGO'!$Z$69="Muy Baja",'MAPA DE RIESGO'!$AB$69="Catastrófico"),CONCATENATE("R9C",'MAPA DE RIESGO'!$P$69),"")</f>
        <v/>
      </c>
      <c r="AL54" s="16" t="str">
        <f>IF(AND('MAPA DE RIESGO'!$Z$70="Muy Baja",'MAPA DE RIESGO'!$AB$70="Catastrófico"),CONCATENATE("R9C",'MAPA DE RIESGO'!$P$70),"")</f>
        <v/>
      </c>
      <c r="AM54" s="17" t="str">
        <f>IF(AND('MAPA DE RIESGO'!$Z$71="Muy Baja",'MAPA DE RIESGO'!$AB$71="Catastrófico"),CONCATENATE("R9C",'MAPA DE RIESGO'!$P$71),"")</f>
        <v/>
      </c>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row>
    <row r="55" spans="1:80" ht="15.75" customHeight="1" thickBot="1" x14ac:dyDescent="0.3">
      <c r="A55" s="44"/>
      <c r="B55" s="453"/>
      <c r="C55" s="453"/>
      <c r="D55" s="454"/>
      <c r="E55" s="497"/>
      <c r="F55" s="498"/>
      <c r="G55" s="498"/>
      <c r="H55" s="498"/>
      <c r="I55" s="499"/>
      <c r="J55" s="40" t="str">
        <f>IF(AND('MAPA DE RIESGO'!$Z$72="Muy Baja",'MAPA DE RIESGO'!$AB$72="Leve"),CONCATENATE("R10C",'MAPA DE RIESGO'!$P$72),"")</f>
        <v/>
      </c>
      <c r="K55" s="41" t="str">
        <f>IF(AND('MAPA DE RIESGO'!$Z$73="Muy Baja",'MAPA DE RIESGO'!$AB$73="Leve"),CONCATENATE("R10C",'MAPA DE RIESGO'!$P$73),"")</f>
        <v/>
      </c>
      <c r="L55" s="41" t="str">
        <f>IF(AND('MAPA DE RIESGO'!$Z$74="Muy Baja",'MAPA DE RIESGO'!$AB$74="Leve"),CONCATENATE("R10C",'MAPA DE RIESGO'!$P$74),"")</f>
        <v/>
      </c>
      <c r="M55" s="41" t="str">
        <f>IF(AND('MAPA DE RIESGO'!$Z$75="Muy Baja",'MAPA DE RIESGO'!$AB$75="Leve"),CONCATENATE("R10C",'MAPA DE RIESGO'!$P$75),"")</f>
        <v/>
      </c>
      <c r="N55" s="41" t="str">
        <f>IF(AND('MAPA DE RIESGO'!$Z$76="Muy Baja",'MAPA DE RIESGO'!$AB$76="Leve"),CONCATENATE("R10C",'MAPA DE RIESGO'!$P$76),"")</f>
        <v/>
      </c>
      <c r="O55" s="42" t="str">
        <f>IF(AND('MAPA DE RIESGO'!$Z$77="Muy Baja",'MAPA DE RIESGO'!$AB$77="Leve"),CONCATENATE("R10C",'MAPA DE RIESGO'!$P$77),"")</f>
        <v/>
      </c>
      <c r="P55" s="40" t="str">
        <f>IF(AND('MAPA DE RIESGO'!$Z$72="Muy Baja",'MAPA DE RIESGO'!$AB$72="Menor"),CONCATENATE("R10C",'MAPA DE RIESGO'!$P$72),"")</f>
        <v/>
      </c>
      <c r="Q55" s="41" t="str">
        <f>IF(AND('MAPA DE RIESGO'!$Z$73="Muy Baja",'MAPA DE RIESGO'!$AB$73="Menor"),CONCATENATE("R10C",'MAPA DE RIESGO'!$P$73),"")</f>
        <v/>
      </c>
      <c r="R55" s="41" t="str">
        <f>IF(AND('MAPA DE RIESGO'!$Z$74="Muy Baja",'MAPA DE RIESGO'!$AB$74="Menor"),CONCATENATE("R10C",'MAPA DE RIESGO'!$P$74),"")</f>
        <v/>
      </c>
      <c r="S55" s="41" t="str">
        <f>IF(AND('MAPA DE RIESGO'!$Z$75="Muy Baja",'MAPA DE RIESGO'!$AB$75="Menor"),CONCATENATE("R10C",'MAPA DE RIESGO'!$P$75),"")</f>
        <v/>
      </c>
      <c r="T55" s="41" t="str">
        <f>IF(AND('MAPA DE RIESGO'!$Z$76="Muy Baja",'MAPA DE RIESGO'!$AB$76="Menor"),CONCATENATE("R10C",'MAPA DE RIESGO'!$P$76),"")</f>
        <v/>
      </c>
      <c r="U55" s="42" t="str">
        <f>IF(AND('MAPA DE RIESGO'!$Z$77="Muy Baja",'MAPA DE RIESGO'!$AB$77="Menor"),CONCATENATE("R10C",'MAPA DE RIESGO'!$P$77),"")</f>
        <v/>
      </c>
      <c r="V55" s="31" t="str">
        <f>IF(AND('MAPA DE RIESGO'!$Z$72="Muy Baja",'MAPA DE RIESGO'!$AB$72="Moderado"),CONCATENATE("R10C",'MAPA DE RIESGO'!$P$72),"")</f>
        <v/>
      </c>
      <c r="W55" s="32" t="str">
        <f>IF(AND('MAPA DE RIESGO'!$Z$73="Muy Baja",'MAPA DE RIESGO'!$AB$73="Moderado"),CONCATENATE("R10C",'MAPA DE RIESGO'!$P$73),"")</f>
        <v/>
      </c>
      <c r="X55" s="32" t="str">
        <f>IF(AND('MAPA DE RIESGO'!$Z$74="Muy Baja",'MAPA DE RIESGO'!$AB$74="Moderado"),CONCATENATE("R10C",'MAPA DE RIESGO'!$P$74),"")</f>
        <v/>
      </c>
      <c r="Y55" s="32" t="str">
        <f>IF(AND('MAPA DE RIESGO'!$Z$75="Muy Baja",'MAPA DE RIESGO'!$AB$75="Moderado"),CONCATENATE("R10C",'MAPA DE RIESGO'!$P$75),"")</f>
        <v/>
      </c>
      <c r="Z55" s="32" t="str">
        <f>IF(AND('MAPA DE RIESGO'!$Z$76="Muy Baja",'MAPA DE RIESGO'!$AB$76="Moderado"),CONCATENATE("R10C",'MAPA DE RIESGO'!$P$76),"")</f>
        <v/>
      </c>
      <c r="AA55" s="33" t="str">
        <f>IF(AND('MAPA DE RIESGO'!$Z$77="Muy Baja",'MAPA DE RIESGO'!$AB$77="Moderado"),CONCATENATE("R10C",'MAPA DE RIESGO'!$P$77),"")</f>
        <v/>
      </c>
      <c r="AB55" s="19" t="str">
        <f>IF(AND('MAPA DE RIESGO'!$Z$72="Muy Baja",'MAPA DE RIESGO'!$AB$72="Mayor"),CONCATENATE("R10C",'MAPA DE RIESGO'!$P$72),"")</f>
        <v/>
      </c>
      <c r="AC55" s="20" t="str">
        <f>IF(AND('MAPA DE RIESGO'!$Z$73="Muy Baja",'MAPA DE RIESGO'!$AB$73="Mayor"),CONCATENATE("R10C",'MAPA DE RIESGO'!$P$73),"")</f>
        <v/>
      </c>
      <c r="AD55" s="20" t="str">
        <f>IF(AND('MAPA DE RIESGO'!$Z$74="Muy Baja",'MAPA DE RIESGO'!$AB$74="Mayor"),CONCATENATE("R10C",'MAPA DE RIESGO'!$P$74),"")</f>
        <v/>
      </c>
      <c r="AE55" s="20" t="str">
        <f>IF(AND('MAPA DE RIESGO'!$Z$75="Muy Baja",'MAPA DE RIESGO'!$AB$75="Mayor"),CONCATENATE("R10C",'MAPA DE RIESGO'!$P$75),"")</f>
        <v/>
      </c>
      <c r="AF55" s="20" t="str">
        <f>IF(AND('MAPA DE RIESGO'!$Z$76="Muy Baja",'MAPA DE RIESGO'!$AB$76="Mayor"),CONCATENATE("R10C",'MAPA DE RIESGO'!$P$76),"")</f>
        <v/>
      </c>
      <c r="AG55" s="21" t="str">
        <f>IF(AND('MAPA DE RIESGO'!$Z$77="Muy Baja",'MAPA DE RIESGO'!$AB$77="Mayor"),CONCATENATE("R10C",'MAPA DE RIESGO'!$P$77),"")</f>
        <v/>
      </c>
      <c r="AH55" s="22" t="str">
        <f>IF(AND('MAPA DE RIESGO'!$Z$72="Muy Baja",'MAPA DE RIESGO'!$AB$72="Catastrófico"),CONCATENATE("R10C",'MAPA DE RIESGO'!$P$72),"")</f>
        <v/>
      </c>
      <c r="AI55" s="23" t="str">
        <f>IF(AND('MAPA DE RIESGO'!$Z$73="Muy Baja",'MAPA DE RIESGO'!$AB$73="Catastrófico"),CONCATENATE("R10C",'MAPA DE RIESGO'!$P$73),"")</f>
        <v/>
      </c>
      <c r="AJ55" s="23" t="str">
        <f>IF(AND('MAPA DE RIESGO'!$Z$74="Muy Baja",'MAPA DE RIESGO'!$AB$74="Catastrófico"),CONCATENATE("R10C",'MAPA DE RIESGO'!$P$74),"")</f>
        <v/>
      </c>
      <c r="AK55" s="23" t="str">
        <f>IF(AND('MAPA DE RIESGO'!$Z$75="Muy Baja",'MAPA DE RIESGO'!$AB$75="Catastrófico"),CONCATENATE("R10C",'MAPA DE RIESGO'!$P$75),"")</f>
        <v/>
      </c>
      <c r="AL55" s="23" t="str">
        <f>IF(AND('MAPA DE RIESGO'!$Z$76="Muy Baja",'MAPA DE RIESGO'!$AB$76="Catastrófico"),CONCATENATE("R10C",'MAPA DE RIESGO'!$P$76),"")</f>
        <v/>
      </c>
      <c r="AM55" s="24" t="str">
        <f>IF(AND('MAPA DE RIESGO'!$Z$77="Muy Baja",'MAPA DE RIESGO'!$AB$77="Catastrófico"),CONCATENATE("R10C",'MAPA DE RIESGO'!$P$77),"")</f>
        <v/>
      </c>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row>
    <row r="56" spans="1:80" x14ac:dyDescent="0.25">
      <c r="A56" s="44"/>
      <c r="B56" s="44"/>
      <c r="C56" s="44"/>
      <c r="D56" s="44"/>
      <c r="E56" s="44"/>
      <c r="F56" s="44"/>
      <c r="G56" s="44"/>
      <c r="H56" s="44"/>
      <c r="I56" s="44"/>
      <c r="J56" s="491" t="s">
        <v>103</v>
      </c>
      <c r="K56" s="492"/>
      <c r="L56" s="492"/>
      <c r="M56" s="492"/>
      <c r="N56" s="492"/>
      <c r="O56" s="493"/>
      <c r="P56" s="491" t="s">
        <v>102</v>
      </c>
      <c r="Q56" s="492"/>
      <c r="R56" s="492"/>
      <c r="S56" s="492"/>
      <c r="T56" s="492"/>
      <c r="U56" s="493"/>
      <c r="V56" s="491" t="s">
        <v>101</v>
      </c>
      <c r="W56" s="492"/>
      <c r="X56" s="492"/>
      <c r="Y56" s="492"/>
      <c r="Z56" s="492"/>
      <c r="AA56" s="493"/>
      <c r="AB56" s="491" t="s">
        <v>100</v>
      </c>
      <c r="AC56" s="500"/>
      <c r="AD56" s="492"/>
      <c r="AE56" s="492"/>
      <c r="AF56" s="492"/>
      <c r="AG56" s="493"/>
      <c r="AH56" s="491" t="s">
        <v>99</v>
      </c>
      <c r="AI56" s="492"/>
      <c r="AJ56" s="492"/>
      <c r="AK56" s="492"/>
      <c r="AL56" s="492"/>
      <c r="AM56" s="493"/>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row>
    <row r="57" spans="1:80" x14ac:dyDescent="0.25">
      <c r="A57" s="44"/>
      <c r="B57" s="44"/>
      <c r="C57" s="44"/>
      <c r="D57" s="44"/>
      <c r="E57" s="44"/>
      <c r="F57" s="44"/>
      <c r="G57" s="44"/>
      <c r="H57" s="44"/>
      <c r="I57" s="44"/>
      <c r="J57" s="494"/>
      <c r="K57" s="495"/>
      <c r="L57" s="495"/>
      <c r="M57" s="495"/>
      <c r="N57" s="495"/>
      <c r="O57" s="496"/>
      <c r="P57" s="494"/>
      <c r="Q57" s="495"/>
      <c r="R57" s="495"/>
      <c r="S57" s="495"/>
      <c r="T57" s="495"/>
      <c r="U57" s="496"/>
      <c r="V57" s="494"/>
      <c r="W57" s="495"/>
      <c r="X57" s="495"/>
      <c r="Y57" s="495"/>
      <c r="Z57" s="495"/>
      <c r="AA57" s="496"/>
      <c r="AB57" s="494"/>
      <c r="AC57" s="495"/>
      <c r="AD57" s="495"/>
      <c r="AE57" s="495"/>
      <c r="AF57" s="495"/>
      <c r="AG57" s="496"/>
      <c r="AH57" s="494"/>
      <c r="AI57" s="495"/>
      <c r="AJ57" s="495"/>
      <c r="AK57" s="495"/>
      <c r="AL57" s="495"/>
      <c r="AM57" s="496"/>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row>
    <row r="58" spans="1:80" x14ac:dyDescent="0.25">
      <c r="A58" s="44"/>
      <c r="B58" s="44"/>
      <c r="C58" s="44"/>
      <c r="D58" s="44"/>
      <c r="E58" s="44"/>
      <c r="F58" s="44"/>
      <c r="G58" s="44"/>
      <c r="H58" s="44"/>
      <c r="I58" s="44"/>
      <c r="J58" s="494"/>
      <c r="K58" s="495"/>
      <c r="L58" s="495"/>
      <c r="M58" s="495"/>
      <c r="N58" s="495"/>
      <c r="O58" s="496"/>
      <c r="P58" s="494"/>
      <c r="Q58" s="495"/>
      <c r="R58" s="495"/>
      <c r="S58" s="495"/>
      <c r="T58" s="495"/>
      <c r="U58" s="496"/>
      <c r="V58" s="494"/>
      <c r="W58" s="495"/>
      <c r="X58" s="495"/>
      <c r="Y58" s="495"/>
      <c r="Z58" s="495"/>
      <c r="AA58" s="496"/>
      <c r="AB58" s="494"/>
      <c r="AC58" s="495"/>
      <c r="AD58" s="495"/>
      <c r="AE58" s="495"/>
      <c r="AF58" s="495"/>
      <c r="AG58" s="496"/>
      <c r="AH58" s="494"/>
      <c r="AI58" s="495"/>
      <c r="AJ58" s="495"/>
      <c r="AK58" s="495"/>
      <c r="AL58" s="495"/>
      <c r="AM58" s="496"/>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row>
    <row r="59" spans="1:80" x14ac:dyDescent="0.25">
      <c r="A59" s="44"/>
      <c r="B59" s="44"/>
      <c r="C59" s="44"/>
      <c r="D59" s="44"/>
      <c r="E59" s="44"/>
      <c r="F59" s="44"/>
      <c r="G59" s="44"/>
      <c r="H59" s="44"/>
      <c r="I59" s="44"/>
      <c r="J59" s="494"/>
      <c r="K59" s="495"/>
      <c r="L59" s="495"/>
      <c r="M59" s="495"/>
      <c r="N59" s="495"/>
      <c r="O59" s="496"/>
      <c r="P59" s="494"/>
      <c r="Q59" s="495"/>
      <c r="R59" s="495"/>
      <c r="S59" s="495"/>
      <c r="T59" s="495"/>
      <c r="U59" s="496"/>
      <c r="V59" s="494"/>
      <c r="W59" s="495"/>
      <c r="X59" s="495"/>
      <c r="Y59" s="495"/>
      <c r="Z59" s="495"/>
      <c r="AA59" s="496"/>
      <c r="AB59" s="494"/>
      <c r="AC59" s="495"/>
      <c r="AD59" s="495"/>
      <c r="AE59" s="495"/>
      <c r="AF59" s="495"/>
      <c r="AG59" s="496"/>
      <c r="AH59" s="494"/>
      <c r="AI59" s="495"/>
      <c r="AJ59" s="495"/>
      <c r="AK59" s="495"/>
      <c r="AL59" s="495"/>
      <c r="AM59" s="496"/>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row>
    <row r="60" spans="1:80" x14ac:dyDescent="0.25">
      <c r="A60" s="44"/>
      <c r="B60" s="44"/>
      <c r="C60" s="44"/>
      <c r="D60" s="44"/>
      <c r="E60" s="44"/>
      <c r="F60" s="44"/>
      <c r="G60" s="44"/>
      <c r="H60" s="44"/>
      <c r="I60" s="44"/>
      <c r="J60" s="494"/>
      <c r="K60" s="495"/>
      <c r="L60" s="495"/>
      <c r="M60" s="495"/>
      <c r="N60" s="495"/>
      <c r="O60" s="496"/>
      <c r="P60" s="494"/>
      <c r="Q60" s="495"/>
      <c r="R60" s="495"/>
      <c r="S60" s="495"/>
      <c r="T60" s="495"/>
      <c r="U60" s="496"/>
      <c r="V60" s="494"/>
      <c r="W60" s="495"/>
      <c r="X60" s="495"/>
      <c r="Y60" s="495"/>
      <c r="Z60" s="495"/>
      <c r="AA60" s="496"/>
      <c r="AB60" s="494"/>
      <c r="AC60" s="495"/>
      <c r="AD60" s="495"/>
      <c r="AE60" s="495"/>
      <c r="AF60" s="495"/>
      <c r="AG60" s="496"/>
      <c r="AH60" s="494"/>
      <c r="AI60" s="495"/>
      <c r="AJ60" s="495"/>
      <c r="AK60" s="495"/>
      <c r="AL60" s="495"/>
      <c r="AM60" s="496"/>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row>
    <row r="61" spans="1:80" ht="15.75" thickBot="1" x14ac:dyDescent="0.3">
      <c r="A61" s="44"/>
      <c r="B61" s="44"/>
      <c r="C61" s="44"/>
      <c r="D61" s="44"/>
      <c r="E61" s="44"/>
      <c r="F61" s="44"/>
      <c r="G61" s="44"/>
      <c r="H61" s="44"/>
      <c r="I61" s="44"/>
      <c r="J61" s="497"/>
      <c r="K61" s="498"/>
      <c r="L61" s="498"/>
      <c r="M61" s="498"/>
      <c r="N61" s="498"/>
      <c r="O61" s="499"/>
      <c r="P61" s="497"/>
      <c r="Q61" s="498"/>
      <c r="R61" s="498"/>
      <c r="S61" s="498"/>
      <c r="T61" s="498"/>
      <c r="U61" s="499"/>
      <c r="V61" s="497"/>
      <c r="W61" s="498"/>
      <c r="X61" s="498"/>
      <c r="Y61" s="498"/>
      <c r="Z61" s="498"/>
      <c r="AA61" s="499"/>
      <c r="AB61" s="497"/>
      <c r="AC61" s="498"/>
      <c r="AD61" s="498"/>
      <c r="AE61" s="498"/>
      <c r="AF61" s="498"/>
      <c r="AG61" s="499"/>
      <c r="AH61" s="497"/>
      <c r="AI61" s="498"/>
      <c r="AJ61" s="498"/>
      <c r="AK61" s="498"/>
      <c r="AL61" s="498"/>
      <c r="AM61" s="499"/>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row>
    <row r="62" spans="1:80" x14ac:dyDescent="0.2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80" ht="15" customHeight="1" x14ac:dyDescent="0.25">
      <c r="A63" s="44"/>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4"/>
      <c r="AV63" s="44"/>
      <c r="AW63" s="44"/>
      <c r="AX63" s="44"/>
      <c r="AY63" s="44"/>
      <c r="AZ63" s="44"/>
      <c r="BA63" s="44"/>
      <c r="BB63" s="44"/>
      <c r="BC63" s="44"/>
      <c r="BD63" s="44"/>
      <c r="BE63" s="44"/>
      <c r="BF63" s="44"/>
      <c r="BG63" s="44"/>
      <c r="BH63" s="44"/>
    </row>
    <row r="64" spans="1:80" ht="15" customHeight="1" x14ac:dyDescent="0.25">
      <c r="A64" s="44"/>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4"/>
      <c r="AV64" s="44"/>
      <c r="AW64" s="44"/>
      <c r="AX64" s="44"/>
      <c r="AY64" s="44"/>
      <c r="AZ64" s="44"/>
      <c r="BA64" s="44"/>
      <c r="BB64" s="44"/>
      <c r="BC64" s="44"/>
      <c r="BD64" s="44"/>
      <c r="BE64" s="44"/>
      <c r="BF64" s="44"/>
      <c r="BG64" s="44"/>
      <c r="BH64" s="44"/>
    </row>
    <row r="65" spans="1:60" x14ac:dyDescent="0.2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x14ac:dyDescent="0.2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x14ac:dyDescent="0.2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x14ac:dyDescent="0.2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x14ac:dyDescent="0.2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x14ac:dyDescent="0.2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x14ac:dyDescent="0.2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x14ac:dyDescent="0.2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x14ac:dyDescent="0.2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row>
    <row r="79" spans="1:60" x14ac:dyDescent="0.2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row>
    <row r="80" spans="1:60" x14ac:dyDescent="0.2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row>
    <row r="81" spans="1:60" x14ac:dyDescent="0.2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row>
    <row r="82" spans="1:60"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row>
    <row r="83" spans="1:60"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row>
    <row r="84" spans="1:60" x14ac:dyDescent="0.2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row>
    <row r="85" spans="1:60" x14ac:dyDescent="0.2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row>
    <row r="86" spans="1:60"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row>
    <row r="87" spans="1:60" x14ac:dyDescent="0.2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row>
    <row r="88" spans="1:60"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row>
    <row r="89" spans="1:60"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row>
    <row r="90" spans="1:60" x14ac:dyDescent="0.2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row>
    <row r="91" spans="1:60" x14ac:dyDescent="0.2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row>
    <row r="92" spans="1:60" x14ac:dyDescent="0.2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row>
    <row r="93" spans="1:60" x14ac:dyDescent="0.2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row>
    <row r="94" spans="1:60" x14ac:dyDescent="0.2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row>
    <row r="95" spans="1:60" x14ac:dyDescent="0.2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row>
    <row r="96" spans="1:60" x14ac:dyDescent="0.2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row>
    <row r="97" spans="1:60" x14ac:dyDescent="0.2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row>
    <row r="98" spans="1:60" x14ac:dyDescent="0.2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row>
    <row r="99" spans="1:60"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row>
    <row r="100" spans="1:60" x14ac:dyDescent="0.2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row>
    <row r="101" spans="1:60" x14ac:dyDescent="0.2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row>
    <row r="102" spans="1:60" x14ac:dyDescent="0.2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row>
    <row r="103" spans="1:60" x14ac:dyDescent="0.2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row>
    <row r="104" spans="1:60"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row>
    <row r="105" spans="1:60"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row>
    <row r="106" spans="1:60"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row>
    <row r="107" spans="1:60"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row>
    <row r="108" spans="1:60"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row>
    <row r="109" spans="1:60"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row>
    <row r="110" spans="1:60"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row>
    <row r="111" spans="1:60"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row>
    <row r="112" spans="1:60"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row>
    <row r="113" spans="1:60"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row>
    <row r="114" spans="1:60"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row>
    <row r="115" spans="1:60"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row>
    <row r="116" spans="1:60" x14ac:dyDescent="0.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row>
    <row r="117" spans="1:60" x14ac:dyDescent="0.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row>
    <row r="118" spans="1:60" x14ac:dyDescent="0.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row>
    <row r="119" spans="1:60"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row>
    <row r="120" spans="1:60" x14ac:dyDescent="0.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row>
    <row r="121" spans="1:60" x14ac:dyDescent="0.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row>
    <row r="122" spans="1:60" x14ac:dyDescent="0.2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row>
    <row r="123" spans="1:60" x14ac:dyDescent="0.2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row>
    <row r="124" spans="1:60" x14ac:dyDescent="0.2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row>
    <row r="125" spans="1:60" x14ac:dyDescent="0.2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row>
    <row r="126" spans="1:60" x14ac:dyDescent="0.2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row>
    <row r="127" spans="1:60" x14ac:dyDescent="0.2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row>
    <row r="128" spans="1:60" x14ac:dyDescent="0.2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row>
    <row r="129" spans="1:60" x14ac:dyDescent="0.2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row>
    <row r="130" spans="1:60" x14ac:dyDescent="0.2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row>
    <row r="131" spans="1:60" x14ac:dyDescent="0.2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row>
    <row r="132" spans="1:60" x14ac:dyDescent="0.2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row>
    <row r="133" spans="1:60" x14ac:dyDescent="0.2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row>
    <row r="134" spans="1:60" x14ac:dyDescent="0.2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row>
    <row r="135" spans="1:60" x14ac:dyDescent="0.2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row>
    <row r="136" spans="1:60" x14ac:dyDescent="0.2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row>
    <row r="137" spans="1:60" x14ac:dyDescent="0.2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row>
    <row r="138" spans="1:60" x14ac:dyDescent="0.2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row>
    <row r="139" spans="1:60" x14ac:dyDescent="0.2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row>
    <row r="140" spans="1:60" x14ac:dyDescent="0.2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row>
    <row r="141" spans="1:60" x14ac:dyDescent="0.2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row>
    <row r="142" spans="1:60" x14ac:dyDescent="0.2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row>
    <row r="143" spans="1:60" x14ac:dyDescent="0.2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row>
    <row r="144" spans="1:60" x14ac:dyDescent="0.2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row>
    <row r="145" spans="1:60" x14ac:dyDescent="0.2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row>
    <row r="146" spans="1:60" x14ac:dyDescent="0.2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row>
    <row r="147" spans="1:60" x14ac:dyDescent="0.2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row>
    <row r="148" spans="1:60" x14ac:dyDescent="0.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row>
    <row r="149" spans="1:60" x14ac:dyDescent="0.2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row>
    <row r="150" spans="1:60" x14ac:dyDescent="0.2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row>
    <row r="151" spans="1:60" x14ac:dyDescent="0.2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row>
    <row r="152" spans="1:60" x14ac:dyDescent="0.2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row>
    <row r="153" spans="1:60" x14ac:dyDescent="0.2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row>
    <row r="154" spans="1:60" x14ac:dyDescent="0.2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row>
    <row r="155" spans="1:60" x14ac:dyDescent="0.2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row>
    <row r="156" spans="1:60" x14ac:dyDescent="0.2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row>
    <row r="157" spans="1:60" x14ac:dyDescent="0.2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row>
    <row r="158" spans="1:60" x14ac:dyDescent="0.2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row>
    <row r="159" spans="1:60" x14ac:dyDescent="0.2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row>
    <row r="160" spans="1:60" x14ac:dyDescent="0.2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row>
    <row r="161" spans="1:60" x14ac:dyDescent="0.2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row>
    <row r="162" spans="1:60" x14ac:dyDescent="0.2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row>
    <row r="163" spans="1:60" x14ac:dyDescent="0.2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row>
    <row r="164" spans="1:60" x14ac:dyDescent="0.2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row>
    <row r="165" spans="1:60" x14ac:dyDescent="0.2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row>
    <row r="166" spans="1:60" x14ac:dyDescent="0.2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row>
    <row r="167" spans="1:60" x14ac:dyDescent="0.2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row>
    <row r="168" spans="1:60" x14ac:dyDescent="0.2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row>
    <row r="169" spans="1:60" x14ac:dyDescent="0.2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row>
    <row r="170" spans="1:60" x14ac:dyDescent="0.2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row>
    <row r="171" spans="1:60" x14ac:dyDescent="0.2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row>
    <row r="172" spans="1:60" x14ac:dyDescent="0.2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row>
    <row r="173" spans="1:60" x14ac:dyDescent="0.2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row>
    <row r="174" spans="1:60" x14ac:dyDescent="0.2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row>
    <row r="175" spans="1:60" x14ac:dyDescent="0.2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row>
    <row r="176" spans="1:60" x14ac:dyDescent="0.2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row>
    <row r="177" spans="1:60" x14ac:dyDescent="0.2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row>
    <row r="178" spans="1:60" x14ac:dyDescent="0.2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row>
    <row r="179" spans="1:60" x14ac:dyDescent="0.2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row>
    <row r="180" spans="1:60" x14ac:dyDescent="0.2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row>
    <row r="181" spans="1:60" x14ac:dyDescent="0.2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row>
    <row r="182" spans="1:60" x14ac:dyDescent="0.2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row>
    <row r="183" spans="1:60" x14ac:dyDescent="0.2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row>
    <row r="184" spans="1:60" x14ac:dyDescent="0.2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row>
    <row r="185" spans="1:60" x14ac:dyDescent="0.2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row>
    <row r="186" spans="1:60" x14ac:dyDescent="0.2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row>
    <row r="187" spans="1:60" x14ac:dyDescent="0.2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row>
    <row r="188" spans="1:60" x14ac:dyDescent="0.2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row>
    <row r="189" spans="1:60" x14ac:dyDescent="0.2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row>
    <row r="190" spans="1:60" x14ac:dyDescent="0.2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row>
    <row r="191" spans="1:60" x14ac:dyDescent="0.25">
      <c r="A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row>
    <row r="192" spans="1:60" x14ac:dyDescent="0.25">
      <c r="A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row>
    <row r="193" spans="1:60" x14ac:dyDescent="0.25">
      <c r="A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row>
    <row r="194" spans="1:60" x14ac:dyDescent="0.25">
      <c r="A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row>
    <row r="195" spans="1:60" x14ac:dyDescent="0.25">
      <c r="A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row>
    <row r="196" spans="1:60" x14ac:dyDescent="0.25">
      <c r="A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row>
    <row r="197" spans="1:60" x14ac:dyDescent="0.25">
      <c r="A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row>
    <row r="198" spans="1:60" x14ac:dyDescent="0.25">
      <c r="A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row>
    <row r="199" spans="1:60" x14ac:dyDescent="0.25">
      <c r="A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c r="BE199" s="44"/>
      <c r="BF199" s="44"/>
      <c r="BG199" s="44"/>
      <c r="BH199" s="44"/>
    </row>
    <row r="200" spans="1:60" x14ac:dyDescent="0.25">
      <c r="A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row>
    <row r="201" spans="1:60" x14ac:dyDescent="0.25">
      <c r="A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row>
    <row r="202" spans="1:60" x14ac:dyDescent="0.25">
      <c r="A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row>
    <row r="203" spans="1:60" x14ac:dyDescent="0.25">
      <c r="A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row>
    <row r="204" spans="1:60" x14ac:dyDescent="0.25">
      <c r="A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row>
    <row r="205" spans="1:60" x14ac:dyDescent="0.25">
      <c r="A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row>
    <row r="206" spans="1:60" x14ac:dyDescent="0.25">
      <c r="A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c r="BE206" s="44"/>
      <c r="BF206" s="44"/>
      <c r="BG206" s="44"/>
      <c r="BH206" s="44"/>
    </row>
    <row r="207" spans="1:60" x14ac:dyDescent="0.25">
      <c r="A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c r="BE207" s="44"/>
      <c r="BF207" s="44"/>
      <c r="BG207" s="44"/>
      <c r="BH207" s="44"/>
    </row>
    <row r="208" spans="1:60" x14ac:dyDescent="0.25">
      <c r="A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44"/>
      <c r="BF208" s="44"/>
      <c r="BG208" s="44"/>
      <c r="BH208" s="44"/>
    </row>
    <row r="209" spans="1:60" x14ac:dyDescent="0.25">
      <c r="A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c r="BE209" s="44"/>
      <c r="BF209" s="44"/>
      <c r="BG209" s="44"/>
      <c r="BH209" s="44"/>
    </row>
    <row r="210" spans="1:60" x14ac:dyDescent="0.25">
      <c r="A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c r="BE210" s="44"/>
      <c r="BF210" s="44"/>
      <c r="BG210" s="44"/>
      <c r="BH210" s="44"/>
    </row>
    <row r="211" spans="1:60" x14ac:dyDescent="0.25">
      <c r="A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c r="BE211" s="44"/>
      <c r="BF211" s="44"/>
      <c r="BG211" s="44"/>
      <c r="BH211" s="44"/>
    </row>
    <row r="212" spans="1:60" x14ac:dyDescent="0.25">
      <c r="A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c r="BE212" s="44"/>
      <c r="BF212" s="44"/>
      <c r="BG212" s="44"/>
      <c r="BH212" s="44"/>
    </row>
    <row r="213" spans="1:60" x14ac:dyDescent="0.25">
      <c r="A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row>
    <row r="214" spans="1:60" x14ac:dyDescent="0.25">
      <c r="A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c r="BE214" s="44"/>
      <c r="BF214" s="44"/>
      <c r="BG214" s="44"/>
      <c r="BH214" s="44"/>
    </row>
    <row r="215" spans="1:60" x14ac:dyDescent="0.25">
      <c r="A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c r="BE215" s="44"/>
      <c r="BF215" s="44"/>
      <c r="BG215" s="44"/>
      <c r="BH215" s="44"/>
    </row>
    <row r="216" spans="1:60" x14ac:dyDescent="0.25">
      <c r="A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c r="BE216" s="44"/>
      <c r="BF216" s="44"/>
      <c r="BG216" s="44"/>
      <c r="BH216" s="44"/>
    </row>
    <row r="217" spans="1:60" x14ac:dyDescent="0.25">
      <c r="A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c r="BE217" s="44"/>
      <c r="BF217" s="44"/>
      <c r="BG217" s="44"/>
      <c r="BH217" s="44"/>
    </row>
    <row r="218" spans="1:60" x14ac:dyDescent="0.25">
      <c r="A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c r="BE218" s="44"/>
      <c r="BF218" s="44"/>
      <c r="BG218" s="44"/>
      <c r="BH218" s="44"/>
    </row>
    <row r="219" spans="1:60" x14ac:dyDescent="0.25">
      <c r="A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c r="BE219" s="44"/>
      <c r="BF219" s="44"/>
      <c r="BG219" s="44"/>
      <c r="BH219" s="44"/>
    </row>
    <row r="220" spans="1:60" x14ac:dyDescent="0.25">
      <c r="A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c r="BE220" s="44"/>
      <c r="BF220" s="44"/>
      <c r="BG220" s="44"/>
      <c r="BH220" s="44"/>
    </row>
    <row r="221" spans="1:60" x14ac:dyDescent="0.25">
      <c r="A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c r="BE221" s="44"/>
      <c r="BF221" s="44"/>
      <c r="BG221" s="44"/>
      <c r="BH221" s="44"/>
    </row>
    <row r="222" spans="1:60" x14ac:dyDescent="0.25">
      <c r="A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c r="BE222" s="44"/>
      <c r="BF222" s="44"/>
      <c r="BG222" s="44"/>
      <c r="BH222" s="44"/>
    </row>
    <row r="223" spans="1:60" x14ac:dyDescent="0.25">
      <c r="A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c r="BE223" s="44"/>
      <c r="BF223" s="44"/>
      <c r="BG223" s="44"/>
      <c r="BH223" s="44"/>
    </row>
    <row r="224" spans="1:60" x14ac:dyDescent="0.25">
      <c r="A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c r="BE224" s="44"/>
      <c r="BF224" s="44"/>
      <c r="BG224" s="44"/>
      <c r="BH224" s="44"/>
    </row>
    <row r="225" spans="1:60" x14ac:dyDescent="0.25">
      <c r="A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c r="BE225" s="44"/>
      <c r="BF225" s="44"/>
      <c r="BG225" s="44"/>
      <c r="BH225" s="44"/>
    </row>
    <row r="226" spans="1:60" x14ac:dyDescent="0.25">
      <c r="A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row>
    <row r="227" spans="1:60" x14ac:dyDescent="0.25">
      <c r="A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44"/>
      <c r="BH227" s="44"/>
    </row>
    <row r="228" spans="1:60" x14ac:dyDescent="0.25">
      <c r="A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row>
    <row r="229" spans="1:60" x14ac:dyDescent="0.25">
      <c r="A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c r="BA229" s="44"/>
      <c r="BB229" s="44"/>
      <c r="BC229" s="44"/>
      <c r="BD229" s="44"/>
      <c r="BE229" s="44"/>
      <c r="BF229" s="44"/>
      <c r="BG229" s="44"/>
      <c r="BH229" s="44"/>
    </row>
    <row r="230" spans="1:60" x14ac:dyDescent="0.25">
      <c r="A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44"/>
      <c r="BH230" s="44"/>
    </row>
    <row r="231" spans="1:60" x14ac:dyDescent="0.25">
      <c r="A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c r="BA231" s="44"/>
      <c r="BB231" s="44"/>
      <c r="BC231" s="44"/>
      <c r="BD231" s="44"/>
      <c r="BE231" s="44"/>
      <c r="BF231" s="44"/>
      <c r="BG231" s="44"/>
      <c r="BH231" s="44"/>
    </row>
    <row r="232" spans="1:60" x14ac:dyDescent="0.25">
      <c r="A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44"/>
      <c r="BH232" s="44"/>
    </row>
    <row r="233" spans="1:60" x14ac:dyDescent="0.25">
      <c r="A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44"/>
      <c r="BH233" s="44"/>
    </row>
    <row r="234" spans="1:60" x14ac:dyDescent="0.25">
      <c r="A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44"/>
      <c r="BH234" s="44"/>
    </row>
    <row r="235" spans="1:60" x14ac:dyDescent="0.25">
      <c r="A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44"/>
      <c r="BH235" s="44"/>
    </row>
    <row r="236" spans="1:60" x14ac:dyDescent="0.25">
      <c r="A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4"/>
      <c r="AZ236" s="44"/>
      <c r="BA236" s="44"/>
      <c r="BB236" s="44"/>
      <c r="BC236" s="44"/>
      <c r="BD236" s="44"/>
      <c r="BE236" s="44"/>
      <c r="BF236" s="44"/>
      <c r="BG236" s="44"/>
      <c r="BH236" s="44"/>
    </row>
    <row r="237" spans="1:60" x14ac:dyDescent="0.25">
      <c r="A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44"/>
      <c r="BH237" s="44"/>
    </row>
    <row r="238" spans="1:60" x14ac:dyDescent="0.25">
      <c r="A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row>
    <row r="239" spans="1:60" x14ac:dyDescent="0.25">
      <c r="A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44"/>
      <c r="BH239" s="44"/>
    </row>
    <row r="240" spans="1:60" x14ac:dyDescent="0.25">
      <c r="A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row>
    <row r="241" spans="1:60" x14ac:dyDescent="0.25">
      <c r="A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row>
    <row r="242" spans="1:60" x14ac:dyDescent="0.25">
      <c r="A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c r="AY242" s="44"/>
      <c r="AZ242" s="44"/>
      <c r="BA242" s="44"/>
      <c r="BB242" s="44"/>
      <c r="BC242" s="44"/>
      <c r="BD242" s="44"/>
      <c r="BE242" s="44"/>
      <c r="BF242" s="44"/>
      <c r="BG242" s="44"/>
      <c r="BH242" s="44"/>
    </row>
    <row r="243" spans="1:60" x14ac:dyDescent="0.25">
      <c r="A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c r="AY243" s="44"/>
      <c r="AZ243" s="44"/>
      <c r="BA243" s="44"/>
      <c r="BB243" s="44"/>
      <c r="BC243" s="44"/>
      <c r="BD243" s="44"/>
      <c r="BE243" s="44"/>
      <c r="BF243" s="44"/>
      <c r="BG243" s="44"/>
      <c r="BH243" s="44"/>
    </row>
    <row r="244" spans="1:60" x14ac:dyDescent="0.25">
      <c r="A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c r="AY244" s="44"/>
      <c r="AZ244" s="44"/>
      <c r="BA244" s="44"/>
      <c r="BB244" s="44"/>
      <c r="BC244" s="44"/>
      <c r="BD244" s="44"/>
      <c r="BE244" s="44"/>
      <c r="BF244" s="44"/>
      <c r="BG244" s="44"/>
      <c r="BH244" s="44"/>
    </row>
    <row r="245" spans="1:60" x14ac:dyDescent="0.25">
      <c r="A245" s="44"/>
    </row>
    <row r="246" spans="1:60" x14ac:dyDescent="0.25">
      <c r="A246" s="44"/>
    </row>
    <row r="247" spans="1:60" x14ac:dyDescent="0.25">
      <c r="A247" s="44"/>
    </row>
    <row r="248" spans="1:60" x14ac:dyDescent="0.25">
      <c r="A248" s="44"/>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election activeCell="D7" sqref="D7"/>
    </sheetView>
  </sheetViews>
  <sheetFormatPr baseColWidth="10" defaultColWidth="10.85546875" defaultRowHeight="16.5" x14ac:dyDescent="0.3"/>
  <cols>
    <col min="1" max="1" width="10.85546875" style="73"/>
    <col min="2" max="2" width="24.28515625" style="73" customWidth="1" collapsed="1"/>
    <col min="3" max="3" width="70.28515625" style="73" customWidth="1" collapsed="1"/>
    <col min="4" max="4" width="29.7109375" style="73" customWidth="1" collapsed="1"/>
    <col min="5" max="16384" width="10.85546875" style="73"/>
  </cols>
  <sheetData>
    <row r="1" spans="1:37" ht="17.25" thickBot="1" x14ac:dyDescent="0.35">
      <c r="A1" s="1"/>
      <c r="B1" s="1"/>
      <c r="C1" s="1"/>
    </row>
    <row r="2" spans="1:37" ht="18.399999999999999" customHeight="1" thickBot="1" x14ac:dyDescent="0.35">
      <c r="A2" s="1"/>
      <c r="B2" s="539" t="s">
        <v>239</v>
      </c>
      <c r="C2" s="540"/>
      <c r="D2" s="541"/>
      <c r="E2" s="1"/>
      <c r="F2" s="1"/>
      <c r="G2" s="1"/>
      <c r="H2" s="1"/>
      <c r="I2" s="1"/>
      <c r="J2" s="1"/>
      <c r="K2" s="1"/>
      <c r="L2" s="1"/>
      <c r="M2" s="1"/>
      <c r="N2" s="1"/>
      <c r="O2" s="1"/>
      <c r="P2" s="1"/>
      <c r="Q2" s="1"/>
      <c r="R2" s="1"/>
      <c r="S2" s="1"/>
      <c r="T2" s="1"/>
      <c r="U2" s="1"/>
      <c r="V2" s="1"/>
      <c r="W2" s="1"/>
      <c r="X2" s="1"/>
      <c r="Y2" s="1"/>
      <c r="Z2" s="1"/>
      <c r="AA2" s="1"/>
      <c r="AB2" s="1"/>
      <c r="AC2" s="1"/>
      <c r="AD2" s="1"/>
      <c r="AE2" s="1"/>
    </row>
    <row r="3" spans="1:37" ht="16.5" customHeight="1" thickBot="1"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7" ht="21" thickBot="1" x14ac:dyDescent="0.35">
      <c r="A4" s="1"/>
      <c r="B4" s="118"/>
      <c r="C4" s="119" t="s">
        <v>50</v>
      </c>
      <c r="D4" s="120" t="s">
        <v>4</v>
      </c>
      <c r="E4" s="1"/>
      <c r="F4" s="1"/>
      <c r="G4" s="1"/>
      <c r="H4" s="1"/>
      <c r="I4" s="1"/>
      <c r="J4" s="1"/>
      <c r="K4" s="1"/>
      <c r="L4" s="1"/>
      <c r="M4" s="1"/>
      <c r="N4" s="1"/>
      <c r="O4" s="1"/>
      <c r="P4" s="1"/>
      <c r="Q4" s="1"/>
      <c r="R4" s="1"/>
      <c r="S4" s="1"/>
      <c r="T4" s="1"/>
      <c r="U4" s="1"/>
      <c r="V4" s="1"/>
      <c r="W4" s="1"/>
      <c r="X4" s="1"/>
      <c r="Y4" s="1"/>
      <c r="Z4" s="1"/>
      <c r="AA4" s="1"/>
      <c r="AB4" s="1"/>
      <c r="AC4" s="1"/>
      <c r="AD4" s="1"/>
      <c r="AE4" s="1"/>
    </row>
    <row r="5" spans="1:37" ht="40.5" x14ac:dyDescent="0.3">
      <c r="A5" s="1"/>
      <c r="B5" s="121" t="s">
        <v>49</v>
      </c>
      <c r="C5" s="122" t="s">
        <v>93</v>
      </c>
      <c r="D5" s="123">
        <v>0.2</v>
      </c>
      <c r="E5" s="1"/>
      <c r="F5" s="1"/>
      <c r="G5" s="1"/>
      <c r="H5" s="1"/>
      <c r="I5" s="1"/>
      <c r="J5" s="1"/>
      <c r="K5" s="1"/>
      <c r="L5" s="1"/>
      <c r="M5" s="1"/>
      <c r="N5" s="1"/>
      <c r="O5" s="1"/>
      <c r="P5" s="1"/>
      <c r="Q5" s="1"/>
      <c r="R5" s="1"/>
      <c r="S5" s="1"/>
      <c r="T5" s="1"/>
      <c r="U5" s="1"/>
      <c r="V5" s="1"/>
      <c r="W5" s="1"/>
      <c r="X5" s="1"/>
      <c r="Y5" s="1"/>
      <c r="Z5" s="1"/>
      <c r="AA5" s="1"/>
      <c r="AB5" s="1"/>
      <c r="AC5" s="1"/>
      <c r="AD5" s="1"/>
      <c r="AE5" s="1"/>
    </row>
    <row r="6" spans="1:37" ht="40.5" x14ac:dyDescent="0.3">
      <c r="A6" s="1"/>
      <c r="B6" s="124" t="s">
        <v>51</v>
      </c>
      <c r="C6" s="125" t="s">
        <v>94</v>
      </c>
      <c r="D6" s="126">
        <v>0.4</v>
      </c>
      <c r="E6" s="1"/>
      <c r="F6" s="1"/>
      <c r="G6" s="1"/>
      <c r="H6" s="1"/>
      <c r="I6" s="1"/>
      <c r="J6" s="1"/>
      <c r="K6" s="1"/>
      <c r="L6" s="1"/>
      <c r="M6" s="1"/>
      <c r="N6" s="1"/>
      <c r="O6" s="1"/>
      <c r="P6" s="1"/>
      <c r="Q6" s="1"/>
      <c r="R6" s="1"/>
      <c r="S6" s="1"/>
      <c r="T6" s="1"/>
      <c r="U6" s="1"/>
      <c r="V6" s="1"/>
      <c r="W6" s="1"/>
      <c r="X6" s="1"/>
      <c r="Y6" s="1"/>
      <c r="Z6" s="1"/>
      <c r="AA6" s="1"/>
      <c r="AB6" s="1"/>
      <c r="AC6" s="1"/>
      <c r="AD6" s="1"/>
      <c r="AE6" s="1"/>
    </row>
    <row r="7" spans="1:37" ht="40.5" x14ac:dyDescent="0.3">
      <c r="A7" s="1"/>
      <c r="B7" s="127" t="s">
        <v>98</v>
      </c>
      <c r="C7" s="125" t="s">
        <v>95</v>
      </c>
      <c r="D7" s="126">
        <v>0.6</v>
      </c>
      <c r="E7" s="1"/>
      <c r="F7" s="1"/>
      <c r="G7" s="1"/>
      <c r="H7" s="1"/>
      <c r="I7" s="1"/>
      <c r="J7" s="1"/>
      <c r="K7" s="1"/>
      <c r="L7" s="1"/>
      <c r="M7" s="1"/>
      <c r="N7" s="1"/>
      <c r="O7" s="1"/>
      <c r="P7" s="1"/>
      <c r="Q7" s="1"/>
      <c r="R7" s="1"/>
      <c r="S7" s="1"/>
      <c r="T7" s="1"/>
      <c r="U7" s="1"/>
      <c r="V7" s="1"/>
      <c r="W7" s="1"/>
      <c r="X7" s="1"/>
      <c r="Y7" s="1"/>
      <c r="Z7" s="1"/>
      <c r="AA7" s="1"/>
      <c r="AB7" s="1"/>
      <c r="AC7" s="1"/>
      <c r="AD7" s="1"/>
      <c r="AE7" s="1"/>
    </row>
    <row r="8" spans="1:37" ht="40.5" x14ac:dyDescent="0.3">
      <c r="A8" s="1"/>
      <c r="B8" s="128" t="s">
        <v>6</v>
      </c>
      <c r="C8" s="125" t="s">
        <v>96</v>
      </c>
      <c r="D8" s="126">
        <v>0.8</v>
      </c>
      <c r="E8" s="1"/>
      <c r="F8" s="1"/>
      <c r="G8" s="1"/>
      <c r="H8" s="1"/>
      <c r="I8" s="1"/>
      <c r="J8" s="1"/>
      <c r="K8" s="1"/>
      <c r="L8" s="1"/>
      <c r="M8" s="1"/>
      <c r="N8" s="1"/>
      <c r="O8" s="1"/>
      <c r="P8" s="1"/>
      <c r="Q8" s="1"/>
      <c r="R8" s="1"/>
      <c r="S8" s="1"/>
      <c r="T8" s="1"/>
      <c r="U8" s="1"/>
      <c r="V8" s="1"/>
      <c r="W8" s="1"/>
      <c r="X8" s="1"/>
      <c r="Y8" s="1"/>
      <c r="Z8" s="1"/>
      <c r="AA8" s="1"/>
      <c r="AB8" s="1"/>
      <c r="AC8" s="1"/>
      <c r="AD8" s="1"/>
      <c r="AE8" s="1"/>
    </row>
    <row r="9" spans="1:37" ht="41.25" thickBot="1" x14ac:dyDescent="0.35">
      <c r="A9" s="1"/>
      <c r="B9" s="129" t="s">
        <v>52</v>
      </c>
      <c r="C9" s="130" t="s">
        <v>97</v>
      </c>
      <c r="D9" s="131">
        <v>1</v>
      </c>
      <c r="E9" s="1"/>
      <c r="F9" s="1"/>
      <c r="G9" s="1"/>
      <c r="H9" s="1"/>
      <c r="I9" s="1"/>
      <c r="J9" s="1"/>
      <c r="K9" s="1"/>
      <c r="L9" s="1"/>
      <c r="M9" s="1"/>
      <c r="N9" s="1"/>
      <c r="O9" s="1"/>
      <c r="P9" s="1"/>
      <c r="Q9" s="1"/>
      <c r="R9" s="1"/>
      <c r="S9" s="1"/>
      <c r="T9" s="1"/>
      <c r="U9" s="1"/>
      <c r="V9" s="1"/>
      <c r="W9" s="1"/>
      <c r="X9" s="1"/>
      <c r="Y9" s="1"/>
      <c r="Z9" s="1"/>
      <c r="AA9" s="1"/>
      <c r="AB9" s="1"/>
      <c r="AC9" s="1"/>
      <c r="AD9" s="1"/>
      <c r="AE9" s="1"/>
    </row>
    <row r="10" spans="1:37" x14ac:dyDescent="0.3">
      <c r="A10" s="1"/>
      <c r="B10" s="108"/>
      <c r="C10" s="108"/>
      <c r="D10" s="108"/>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x14ac:dyDescent="0.3">
      <c r="A11" s="1"/>
      <c r="B11" s="60"/>
      <c r="C11" s="108"/>
      <c r="D11" s="108"/>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x14ac:dyDescent="0.3">
      <c r="A12" s="1"/>
      <c r="B12" s="108"/>
      <c r="C12" s="108"/>
      <c r="D12" s="108"/>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x14ac:dyDescent="0.3">
      <c r="A13" s="1"/>
      <c r="B13" s="108"/>
      <c r="C13" s="108"/>
      <c r="D13" s="108"/>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x14ac:dyDescent="0.3">
      <c r="A14" s="1"/>
      <c r="B14" s="108"/>
      <c r="C14" s="108"/>
      <c r="D14" s="108"/>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x14ac:dyDescent="0.3">
      <c r="A15" s="1"/>
      <c r="B15" s="108"/>
      <c r="C15" s="108"/>
      <c r="D15" s="108"/>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x14ac:dyDescent="0.3">
      <c r="A16" s="1"/>
      <c r="B16" s="108"/>
      <c r="C16" s="108"/>
      <c r="D16" s="108"/>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x14ac:dyDescent="0.3">
      <c r="A17" s="1"/>
      <c r="B17" s="108"/>
      <c r="C17" s="108"/>
      <c r="D17" s="108"/>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x14ac:dyDescent="0.3">
      <c r="A18" s="1"/>
      <c r="B18" s="108"/>
      <c r="C18" s="108"/>
      <c r="D18" s="108"/>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x14ac:dyDescent="0.3">
      <c r="A19" s="1"/>
      <c r="B19" s="108"/>
      <c r="C19" s="108"/>
      <c r="D19" s="108"/>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x14ac:dyDescent="0.3">
      <c r="A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7" x14ac:dyDescent="0.3">
      <c r="A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7" x14ac:dyDescent="0.3">
      <c r="A36" s="1"/>
    </row>
    <row r="37" spans="1:37" x14ac:dyDescent="0.3">
      <c r="A37" s="1"/>
    </row>
    <row r="38" spans="1:37" x14ac:dyDescent="0.3">
      <c r="A38" s="1"/>
    </row>
    <row r="39" spans="1:37" x14ac:dyDescent="0.3">
      <c r="A39" s="1"/>
    </row>
    <row r="40" spans="1:37" x14ac:dyDescent="0.3">
      <c r="A40" s="1"/>
    </row>
    <row r="41" spans="1:37" x14ac:dyDescent="0.3">
      <c r="A41" s="1"/>
    </row>
    <row r="42" spans="1:37" x14ac:dyDescent="0.3">
      <c r="A42" s="1"/>
    </row>
    <row r="43" spans="1:37" x14ac:dyDescent="0.3">
      <c r="A43" s="1"/>
    </row>
    <row r="44" spans="1:37" x14ac:dyDescent="0.3">
      <c r="A44" s="1"/>
    </row>
    <row r="45" spans="1:37" x14ac:dyDescent="0.3">
      <c r="A45" s="1"/>
    </row>
    <row r="46" spans="1:37" x14ac:dyDescent="0.3">
      <c r="A46" s="1"/>
    </row>
    <row r="47" spans="1:37" x14ac:dyDescent="0.3">
      <c r="A47" s="1"/>
    </row>
    <row r="48" spans="1:37" x14ac:dyDescent="0.3">
      <c r="A48" s="1"/>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election activeCell="D8" sqref="D8"/>
    </sheetView>
  </sheetViews>
  <sheetFormatPr baseColWidth="10" defaultColWidth="10.85546875" defaultRowHeight="16.5" x14ac:dyDescent="0.3"/>
  <cols>
    <col min="1" max="1" width="10.85546875" style="73"/>
    <col min="2" max="2" width="40.42578125" style="73" customWidth="1" collapsed="1"/>
    <col min="3" max="3" width="74.7109375" style="73" customWidth="1" collapsed="1"/>
    <col min="4" max="4" width="135" style="73" bestFit="1" customWidth="1" collapsed="1"/>
    <col min="5" max="5" width="144.7109375" style="73" bestFit="1" customWidth="1" collapsed="1"/>
    <col min="6" max="16384" width="10.85546875" style="73"/>
  </cols>
  <sheetData>
    <row r="1" spans="1:21" ht="17.25" thickBot="1" x14ac:dyDescent="0.35"/>
    <row r="2" spans="1:21" ht="30.75" thickBot="1" x14ac:dyDescent="0.35">
      <c r="A2" s="1"/>
      <c r="B2" s="542" t="s">
        <v>240</v>
      </c>
      <c r="C2" s="543"/>
      <c r="D2" s="543"/>
      <c r="E2" s="1"/>
      <c r="F2" s="1"/>
      <c r="G2" s="1"/>
      <c r="H2" s="1"/>
      <c r="I2" s="1"/>
      <c r="J2" s="1"/>
      <c r="K2" s="1"/>
      <c r="L2" s="1"/>
      <c r="M2" s="1"/>
      <c r="N2" s="1"/>
      <c r="O2" s="1"/>
      <c r="P2" s="1"/>
      <c r="Q2" s="1"/>
      <c r="R2" s="1"/>
      <c r="S2" s="1"/>
      <c r="T2" s="1"/>
      <c r="U2" s="1"/>
    </row>
    <row r="3" spans="1:21" ht="24.4" customHeight="1" thickBot="1" x14ac:dyDescent="0.35">
      <c r="A3" s="1"/>
      <c r="B3" s="1"/>
      <c r="C3" s="1"/>
      <c r="D3" s="1"/>
      <c r="E3" s="1"/>
      <c r="F3" s="1"/>
      <c r="G3" s="1"/>
      <c r="H3" s="1"/>
      <c r="I3" s="1"/>
      <c r="J3" s="1"/>
      <c r="K3" s="1"/>
      <c r="L3" s="1"/>
      <c r="M3" s="1"/>
      <c r="N3" s="1"/>
      <c r="O3" s="1"/>
      <c r="P3" s="1"/>
      <c r="Q3" s="1"/>
      <c r="R3" s="1"/>
      <c r="S3" s="1"/>
      <c r="T3" s="1"/>
      <c r="U3" s="1"/>
    </row>
    <row r="4" spans="1:21" ht="27.75" thickBot="1" x14ac:dyDescent="0.35">
      <c r="A4" s="1"/>
      <c r="B4" s="132"/>
      <c r="C4" s="133" t="s">
        <v>53</v>
      </c>
      <c r="D4" s="134" t="s">
        <v>54</v>
      </c>
      <c r="E4" s="1"/>
      <c r="F4" s="1"/>
      <c r="G4" s="1"/>
      <c r="H4" s="1"/>
      <c r="I4" s="1"/>
      <c r="J4" s="1"/>
      <c r="K4" s="1"/>
      <c r="L4" s="1"/>
      <c r="M4" s="1"/>
      <c r="N4" s="1"/>
      <c r="O4" s="1"/>
      <c r="P4" s="1"/>
      <c r="Q4" s="1"/>
      <c r="R4" s="1"/>
      <c r="S4" s="1"/>
      <c r="T4" s="1"/>
      <c r="U4" s="1"/>
    </row>
    <row r="5" spans="1:21" ht="27" x14ac:dyDescent="0.3">
      <c r="A5" s="109" t="s">
        <v>75</v>
      </c>
      <c r="B5" s="135" t="s">
        <v>92</v>
      </c>
      <c r="C5" s="136" t="s">
        <v>138</v>
      </c>
      <c r="D5" s="137" t="s">
        <v>88</v>
      </c>
      <c r="E5" s="1"/>
      <c r="F5" s="1"/>
      <c r="G5" s="1"/>
      <c r="H5" s="1"/>
      <c r="I5" s="1"/>
      <c r="J5" s="1"/>
      <c r="K5" s="1"/>
      <c r="L5" s="1"/>
      <c r="M5" s="1"/>
      <c r="N5" s="1"/>
      <c r="O5" s="1"/>
      <c r="P5" s="1"/>
      <c r="Q5" s="1"/>
      <c r="R5" s="1"/>
      <c r="S5" s="1"/>
      <c r="T5" s="1"/>
      <c r="U5" s="1"/>
    </row>
    <row r="6" spans="1:21" ht="54" x14ac:dyDescent="0.3">
      <c r="A6" s="109" t="s">
        <v>76</v>
      </c>
      <c r="B6" s="138" t="s">
        <v>56</v>
      </c>
      <c r="C6" s="139" t="s">
        <v>84</v>
      </c>
      <c r="D6" s="140" t="s">
        <v>89</v>
      </c>
      <c r="E6" s="1"/>
      <c r="F6" s="1"/>
      <c r="G6" s="1"/>
      <c r="H6" s="1"/>
      <c r="I6" s="1"/>
      <c r="J6" s="1"/>
      <c r="K6" s="1"/>
      <c r="L6" s="1"/>
      <c r="M6" s="1"/>
      <c r="N6" s="1"/>
      <c r="O6" s="1"/>
      <c r="P6" s="1"/>
      <c r="Q6" s="1"/>
      <c r="R6" s="1"/>
      <c r="S6" s="1"/>
      <c r="T6" s="1"/>
      <c r="U6" s="1"/>
    </row>
    <row r="7" spans="1:21" ht="54" x14ac:dyDescent="0.3">
      <c r="A7" s="109" t="s">
        <v>73</v>
      </c>
      <c r="B7" s="141" t="s">
        <v>57</v>
      </c>
      <c r="C7" s="139" t="s">
        <v>85</v>
      </c>
      <c r="D7" s="140" t="s">
        <v>91</v>
      </c>
      <c r="E7" s="1"/>
      <c r="F7" s="1"/>
      <c r="G7" s="1"/>
      <c r="H7" s="1"/>
      <c r="I7" s="1"/>
      <c r="J7" s="1"/>
      <c r="K7" s="1"/>
      <c r="L7" s="1"/>
      <c r="M7" s="1"/>
      <c r="N7" s="1"/>
      <c r="O7" s="1"/>
      <c r="P7" s="1"/>
      <c r="Q7" s="1"/>
      <c r="R7" s="1"/>
      <c r="S7" s="1"/>
      <c r="T7" s="1"/>
      <c r="U7" s="1"/>
    </row>
    <row r="8" spans="1:21" ht="54" x14ac:dyDescent="0.3">
      <c r="A8" s="109" t="s">
        <v>7</v>
      </c>
      <c r="B8" s="142" t="s">
        <v>58</v>
      </c>
      <c r="C8" s="139" t="s">
        <v>86</v>
      </c>
      <c r="D8" s="140" t="s">
        <v>90</v>
      </c>
      <c r="E8" s="1"/>
      <c r="F8" s="1"/>
      <c r="G8" s="1"/>
      <c r="H8" s="1"/>
      <c r="I8" s="1"/>
      <c r="J8" s="1"/>
      <c r="K8" s="1"/>
      <c r="L8" s="1"/>
      <c r="M8" s="1"/>
      <c r="N8" s="1"/>
      <c r="O8" s="1"/>
      <c r="P8" s="1"/>
      <c r="Q8" s="1"/>
      <c r="R8" s="1"/>
      <c r="S8" s="1"/>
      <c r="T8" s="1"/>
      <c r="U8" s="1"/>
    </row>
    <row r="9" spans="1:21" ht="54.75" thickBot="1" x14ac:dyDescent="0.35">
      <c r="A9" s="109" t="s">
        <v>77</v>
      </c>
      <c r="B9" s="143" t="s">
        <v>59</v>
      </c>
      <c r="C9" s="144" t="s">
        <v>87</v>
      </c>
      <c r="D9" s="145" t="s">
        <v>109</v>
      </c>
      <c r="E9" s="1"/>
      <c r="F9" s="1"/>
      <c r="G9" s="1"/>
      <c r="H9" s="1"/>
      <c r="I9" s="1"/>
      <c r="J9" s="1"/>
      <c r="K9" s="1"/>
      <c r="L9" s="1"/>
      <c r="M9" s="1"/>
      <c r="N9" s="1"/>
      <c r="O9" s="1"/>
      <c r="P9" s="1"/>
      <c r="Q9" s="1"/>
      <c r="R9" s="1"/>
      <c r="S9" s="1"/>
      <c r="T9" s="1"/>
      <c r="U9" s="1"/>
    </row>
    <row r="10" spans="1:21" ht="20.25" x14ac:dyDescent="0.3">
      <c r="A10" s="109"/>
      <c r="B10" s="109"/>
      <c r="C10" s="70"/>
      <c r="D10" s="58"/>
      <c r="E10" s="1"/>
      <c r="F10" s="1"/>
      <c r="G10" s="1"/>
      <c r="H10" s="1"/>
      <c r="I10" s="1"/>
      <c r="J10" s="1"/>
      <c r="K10" s="1"/>
      <c r="L10" s="1"/>
      <c r="M10" s="1"/>
      <c r="N10" s="1"/>
      <c r="O10" s="1"/>
      <c r="P10" s="1"/>
      <c r="Q10" s="1"/>
      <c r="R10" s="1"/>
      <c r="S10" s="1"/>
      <c r="T10" s="1"/>
      <c r="U10" s="1"/>
    </row>
    <row r="11" spans="1:21" x14ac:dyDescent="0.3">
      <c r="A11" s="109"/>
      <c r="B11" s="59"/>
      <c r="C11" s="59"/>
      <c r="D11" s="59"/>
      <c r="E11" s="1"/>
      <c r="F11" s="1"/>
      <c r="G11" s="1"/>
      <c r="H11" s="1"/>
      <c r="I11" s="1"/>
      <c r="J11" s="1"/>
      <c r="K11" s="1"/>
      <c r="L11" s="1"/>
      <c r="M11" s="1"/>
      <c r="N11" s="1"/>
      <c r="O11" s="1"/>
      <c r="P11" s="1"/>
      <c r="Q11" s="1"/>
      <c r="R11" s="1"/>
      <c r="S11" s="1"/>
      <c r="T11" s="1"/>
      <c r="U11" s="1"/>
    </row>
    <row r="12" spans="1:21" x14ac:dyDescent="0.3">
      <c r="A12" s="109"/>
      <c r="B12" s="109" t="s">
        <v>82</v>
      </c>
      <c r="C12" s="109" t="s">
        <v>126</v>
      </c>
      <c r="D12" s="109" t="s">
        <v>133</v>
      </c>
      <c r="E12" s="1"/>
      <c r="F12" s="1"/>
      <c r="G12" s="1"/>
      <c r="H12" s="1"/>
      <c r="I12" s="1"/>
      <c r="J12" s="1"/>
      <c r="K12" s="1"/>
      <c r="L12" s="1"/>
      <c r="M12" s="1"/>
      <c r="N12" s="1"/>
      <c r="O12" s="1"/>
      <c r="P12" s="1"/>
      <c r="Q12" s="1"/>
      <c r="R12" s="1"/>
      <c r="S12" s="1"/>
      <c r="T12" s="1"/>
      <c r="U12" s="1"/>
    </row>
    <row r="13" spans="1:21" x14ac:dyDescent="0.3">
      <c r="A13" s="109"/>
      <c r="B13" s="109" t="s">
        <v>80</v>
      </c>
      <c r="C13" s="109" t="s">
        <v>130</v>
      </c>
      <c r="D13" s="109" t="s">
        <v>134</v>
      </c>
      <c r="E13" s="1"/>
      <c r="F13" s="1"/>
      <c r="G13" s="1"/>
      <c r="H13" s="1"/>
      <c r="I13" s="1"/>
      <c r="J13" s="1"/>
      <c r="K13" s="1"/>
      <c r="L13" s="1"/>
      <c r="M13" s="1"/>
      <c r="N13" s="1"/>
      <c r="O13" s="1"/>
      <c r="P13" s="1"/>
      <c r="Q13" s="1"/>
      <c r="R13" s="1"/>
      <c r="S13" s="1"/>
      <c r="T13" s="1"/>
      <c r="U13" s="1"/>
    </row>
    <row r="14" spans="1:21" x14ac:dyDescent="0.3">
      <c r="A14" s="109"/>
      <c r="B14" s="109"/>
      <c r="C14" s="109" t="s">
        <v>129</v>
      </c>
      <c r="D14" s="109" t="s">
        <v>135</v>
      </c>
      <c r="E14" s="1"/>
      <c r="F14" s="1"/>
      <c r="G14" s="1"/>
      <c r="H14" s="1"/>
      <c r="I14" s="1"/>
      <c r="J14" s="1"/>
      <c r="K14" s="1"/>
      <c r="L14" s="1"/>
      <c r="M14" s="1"/>
      <c r="N14" s="1"/>
      <c r="O14" s="1"/>
      <c r="P14" s="1"/>
      <c r="Q14" s="1"/>
      <c r="R14" s="1"/>
      <c r="S14" s="1"/>
      <c r="T14" s="1"/>
      <c r="U14" s="1"/>
    </row>
    <row r="15" spans="1:21" x14ac:dyDescent="0.3">
      <c r="A15" s="109"/>
      <c r="B15" s="109"/>
      <c r="C15" s="109" t="s">
        <v>131</v>
      </c>
      <c r="D15" s="109" t="s">
        <v>136</v>
      </c>
      <c r="E15" s="1"/>
      <c r="F15" s="1"/>
      <c r="G15" s="1"/>
      <c r="H15" s="1"/>
      <c r="I15" s="1"/>
      <c r="J15" s="1"/>
      <c r="K15" s="1"/>
      <c r="L15" s="1"/>
      <c r="M15" s="1"/>
      <c r="N15" s="1"/>
      <c r="O15" s="1"/>
      <c r="P15" s="1"/>
      <c r="Q15" s="1"/>
      <c r="R15" s="1"/>
      <c r="S15" s="1"/>
      <c r="T15" s="1"/>
      <c r="U15" s="1"/>
    </row>
    <row r="16" spans="1:21" x14ac:dyDescent="0.3">
      <c r="A16" s="109"/>
      <c r="B16" s="109"/>
      <c r="C16" s="109" t="s">
        <v>132</v>
      </c>
      <c r="D16" s="109" t="s">
        <v>137</v>
      </c>
      <c r="E16" s="1"/>
      <c r="F16" s="1"/>
      <c r="G16" s="1"/>
      <c r="H16" s="1"/>
      <c r="I16" s="1"/>
      <c r="J16" s="1"/>
      <c r="K16" s="1"/>
      <c r="L16" s="1"/>
      <c r="M16" s="1"/>
      <c r="N16" s="1"/>
      <c r="O16" s="1"/>
      <c r="P16" s="1"/>
      <c r="Q16" s="1"/>
      <c r="R16" s="1"/>
      <c r="S16" s="1"/>
      <c r="T16" s="1"/>
      <c r="U16" s="1"/>
    </row>
    <row r="17" spans="1:15" x14ac:dyDescent="0.3">
      <c r="A17" s="109"/>
      <c r="B17" s="109"/>
      <c r="C17" s="1"/>
      <c r="D17" s="109"/>
      <c r="E17" s="1"/>
      <c r="F17" s="1"/>
      <c r="G17" s="1"/>
      <c r="H17" s="1"/>
      <c r="I17" s="1"/>
      <c r="J17" s="1"/>
      <c r="K17" s="1"/>
      <c r="L17" s="1"/>
      <c r="M17" s="1"/>
      <c r="N17" s="1"/>
      <c r="O17" s="1"/>
    </row>
    <row r="18" spans="1:15" x14ac:dyDescent="0.3">
      <c r="A18" s="109"/>
      <c r="B18" s="109"/>
      <c r="C18" s="1"/>
      <c r="D18" s="109"/>
      <c r="E18" s="1"/>
      <c r="F18" s="1"/>
      <c r="G18" s="1"/>
      <c r="H18" s="1"/>
      <c r="I18" s="1"/>
      <c r="J18" s="1"/>
      <c r="K18" s="1"/>
      <c r="L18" s="1"/>
      <c r="M18" s="1"/>
      <c r="N18" s="1"/>
      <c r="O18" s="1"/>
    </row>
    <row r="19" spans="1:15" x14ac:dyDescent="0.3">
      <c r="A19" s="109"/>
      <c r="B19" s="108"/>
      <c r="C19" s="1"/>
      <c r="D19" s="108"/>
      <c r="E19" s="1"/>
      <c r="F19" s="1"/>
      <c r="G19" s="1"/>
      <c r="H19" s="1"/>
      <c r="I19" s="1"/>
      <c r="J19" s="1"/>
      <c r="K19" s="1"/>
      <c r="L19" s="1"/>
      <c r="M19" s="1"/>
      <c r="N19" s="1"/>
      <c r="O19" s="1"/>
    </row>
    <row r="20" spans="1:15" x14ac:dyDescent="0.3">
      <c r="A20" s="109"/>
      <c r="B20" s="108"/>
      <c r="C20" s="1"/>
      <c r="D20" s="108"/>
      <c r="E20" s="1"/>
      <c r="F20" s="1"/>
      <c r="G20" s="1"/>
      <c r="H20" s="1"/>
      <c r="I20" s="1"/>
      <c r="J20" s="1"/>
      <c r="K20" s="1"/>
      <c r="L20" s="1"/>
      <c r="M20" s="1"/>
      <c r="N20" s="1"/>
      <c r="O20" s="1"/>
    </row>
    <row r="21" spans="1:15" x14ac:dyDescent="0.3">
      <c r="A21" s="109"/>
      <c r="B21" s="108"/>
      <c r="C21" s="1"/>
      <c r="D21" s="108"/>
      <c r="E21" s="1"/>
      <c r="F21" s="1"/>
      <c r="G21" s="1"/>
      <c r="H21" s="1"/>
      <c r="I21" s="1"/>
      <c r="J21" s="1"/>
      <c r="K21" s="1"/>
      <c r="L21" s="1"/>
      <c r="M21" s="1"/>
      <c r="N21" s="1"/>
      <c r="O21" s="1"/>
    </row>
    <row r="22" spans="1:15" x14ac:dyDescent="0.3">
      <c r="A22" s="109"/>
      <c r="B22" s="108"/>
      <c r="C22" s="1"/>
      <c r="D22" s="108"/>
      <c r="E22" s="1"/>
      <c r="F22" s="1"/>
      <c r="G22" s="1"/>
      <c r="H22" s="1"/>
      <c r="I22" s="1"/>
      <c r="J22" s="1"/>
      <c r="K22" s="1"/>
      <c r="L22" s="1"/>
      <c r="M22" s="1"/>
      <c r="N22" s="1"/>
      <c r="O22" s="1"/>
    </row>
    <row r="23" spans="1:15" ht="20.25" x14ac:dyDescent="0.3">
      <c r="A23" s="109"/>
      <c r="B23" s="109"/>
      <c r="C23" s="70"/>
      <c r="D23" s="58"/>
      <c r="E23" s="1"/>
      <c r="F23" s="1"/>
      <c r="G23" s="1"/>
      <c r="H23" s="1"/>
      <c r="I23" s="1"/>
      <c r="J23" s="1"/>
      <c r="K23" s="1"/>
      <c r="L23" s="1"/>
      <c r="M23" s="1"/>
      <c r="N23" s="1"/>
      <c r="O23" s="1"/>
    </row>
    <row r="24" spans="1:15" ht="20.25" x14ac:dyDescent="0.3">
      <c r="A24" s="109"/>
      <c r="B24" s="109"/>
      <c r="C24" s="70"/>
      <c r="D24" s="58"/>
      <c r="E24" s="1"/>
      <c r="F24" s="1"/>
      <c r="G24" s="1"/>
      <c r="H24" s="1"/>
      <c r="I24" s="1"/>
      <c r="J24" s="1"/>
      <c r="K24" s="1"/>
      <c r="L24" s="1"/>
      <c r="M24" s="1"/>
      <c r="N24" s="1"/>
      <c r="O24" s="1"/>
    </row>
    <row r="25" spans="1:15" ht="20.25" x14ac:dyDescent="0.3">
      <c r="A25" s="109"/>
      <c r="B25" s="109"/>
      <c r="C25" s="70"/>
      <c r="D25" s="58"/>
      <c r="E25" s="1"/>
      <c r="F25" s="1"/>
      <c r="G25" s="1"/>
      <c r="H25" s="1"/>
      <c r="I25" s="1"/>
      <c r="J25" s="1"/>
      <c r="K25" s="1"/>
      <c r="L25" s="1"/>
      <c r="M25" s="1"/>
      <c r="N25" s="1"/>
      <c r="O25" s="1"/>
    </row>
    <row r="26" spans="1:15" ht="20.25" x14ac:dyDescent="0.3">
      <c r="A26" s="109"/>
      <c r="B26" s="109"/>
      <c r="C26" s="70"/>
      <c r="D26" s="58"/>
      <c r="E26" s="1"/>
      <c r="F26" s="1"/>
      <c r="G26" s="1"/>
      <c r="H26" s="1"/>
      <c r="I26" s="1"/>
      <c r="J26" s="1"/>
      <c r="K26" s="1"/>
      <c r="L26" s="1"/>
      <c r="M26" s="1"/>
      <c r="N26" s="1"/>
      <c r="O26" s="1"/>
    </row>
    <row r="27" spans="1:15" ht="20.25" x14ac:dyDescent="0.3">
      <c r="A27" s="109"/>
      <c r="B27" s="109"/>
      <c r="C27" s="70"/>
      <c r="D27" s="58"/>
      <c r="E27" s="1"/>
      <c r="F27" s="1"/>
      <c r="G27" s="1"/>
      <c r="H27" s="1"/>
      <c r="I27" s="1"/>
      <c r="J27" s="1"/>
      <c r="K27" s="1"/>
      <c r="L27" s="1"/>
      <c r="M27" s="1"/>
      <c r="N27" s="1"/>
      <c r="O27" s="1"/>
    </row>
    <row r="28" spans="1:15" ht="20.25" x14ac:dyDescent="0.3">
      <c r="A28" s="109"/>
      <c r="B28" s="109"/>
      <c r="C28" s="70"/>
      <c r="D28" s="58"/>
      <c r="E28" s="1"/>
      <c r="F28" s="1"/>
      <c r="G28" s="1"/>
      <c r="H28" s="1"/>
      <c r="I28" s="1"/>
      <c r="J28" s="1"/>
      <c r="K28" s="1"/>
      <c r="L28" s="1"/>
      <c r="M28" s="1"/>
      <c r="N28" s="1"/>
      <c r="O28" s="1"/>
    </row>
    <row r="29" spans="1:15" ht="20.25" x14ac:dyDescent="0.3">
      <c r="A29" s="109"/>
      <c r="B29" s="109"/>
      <c r="C29" s="70"/>
      <c r="D29" s="58"/>
      <c r="E29" s="1"/>
      <c r="F29" s="1"/>
      <c r="G29" s="1"/>
      <c r="H29" s="1"/>
      <c r="I29" s="1"/>
      <c r="J29" s="1"/>
      <c r="K29" s="1"/>
      <c r="L29" s="1"/>
      <c r="M29" s="1"/>
      <c r="N29" s="1"/>
      <c r="O29" s="1"/>
    </row>
    <row r="30" spans="1:15" ht="20.25" x14ac:dyDescent="0.3">
      <c r="A30" s="109"/>
      <c r="B30" s="109"/>
      <c r="C30" s="70"/>
      <c r="D30" s="58"/>
      <c r="E30" s="1"/>
      <c r="F30" s="1"/>
      <c r="G30" s="1"/>
      <c r="H30" s="1"/>
      <c r="I30" s="1"/>
      <c r="J30" s="1"/>
      <c r="K30" s="1"/>
      <c r="L30" s="1"/>
      <c r="M30" s="1"/>
      <c r="N30" s="1"/>
      <c r="O30" s="1"/>
    </row>
    <row r="31" spans="1:15" ht="20.25" x14ac:dyDescent="0.3">
      <c r="A31" s="109"/>
      <c r="B31" s="109"/>
      <c r="C31" s="70"/>
      <c r="D31" s="58"/>
      <c r="E31" s="1"/>
      <c r="F31" s="1"/>
      <c r="G31" s="1"/>
      <c r="H31" s="1"/>
      <c r="I31" s="1"/>
      <c r="J31" s="1"/>
      <c r="K31" s="1"/>
      <c r="L31" s="1"/>
      <c r="M31" s="1"/>
      <c r="N31" s="1"/>
      <c r="O31" s="1"/>
    </row>
    <row r="32" spans="1:15" ht="20.25" x14ac:dyDescent="0.3">
      <c r="A32" s="109"/>
      <c r="B32" s="109"/>
      <c r="C32" s="70"/>
      <c r="D32" s="58"/>
      <c r="E32" s="1"/>
      <c r="F32" s="1"/>
      <c r="G32" s="1"/>
      <c r="H32" s="1"/>
      <c r="I32" s="1"/>
      <c r="J32" s="1"/>
      <c r="K32" s="1"/>
      <c r="L32" s="1"/>
      <c r="M32" s="1"/>
      <c r="N32" s="1"/>
      <c r="O32" s="1"/>
    </row>
    <row r="33" spans="1:15" ht="20.25" x14ac:dyDescent="0.3">
      <c r="A33" s="109"/>
      <c r="B33" s="109"/>
      <c r="C33" s="70"/>
      <c r="D33" s="58"/>
      <c r="E33" s="1"/>
      <c r="F33" s="1"/>
      <c r="G33" s="1"/>
      <c r="H33" s="1"/>
      <c r="I33" s="1"/>
      <c r="J33" s="1"/>
      <c r="K33" s="1"/>
      <c r="L33" s="1"/>
      <c r="M33" s="1"/>
      <c r="N33" s="1"/>
      <c r="O33" s="1"/>
    </row>
    <row r="34" spans="1:15" ht="20.25" x14ac:dyDescent="0.3">
      <c r="A34" s="109"/>
      <c r="B34" s="109"/>
      <c r="C34" s="70"/>
      <c r="D34" s="58"/>
      <c r="E34" s="1"/>
      <c r="F34" s="1"/>
      <c r="G34" s="1"/>
      <c r="H34" s="1"/>
      <c r="I34" s="1"/>
      <c r="J34" s="1"/>
      <c r="K34" s="1"/>
      <c r="L34" s="1"/>
      <c r="M34" s="1"/>
      <c r="N34" s="1"/>
      <c r="O34" s="1"/>
    </row>
    <row r="35" spans="1:15" ht="20.25" x14ac:dyDescent="0.3">
      <c r="A35" s="109"/>
      <c r="B35" s="109"/>
      <c r="C35" s="70"/>
      <c r="D35" s="58"/>
      <c r="E35" s="1"/>
      <c r="F35" s="1"/>
      <c r="G35" s="1"/>
      <c r="H35" s="1"/>
      <c r="I35" s="1"/>
      <c r="J35" s="1"/>
      <c r="K35" s="1"/>
      <c r="L35" s="1"/>
      <c r="M35" s="1"/>
      <c r="N35" s="1"/>
      <c r="O35" s="1"/>
    </row>
    <row r="36" spans="1:15" ht="20.25" x14ac:dyDescent="0.3">
      <c r="A36" s="109"/>
      <c r="B36" s="109"/>
      <c r="C36" s="70"/>
      <c r="D36" s="58"/>
      <c r="E36" s="1"/>
      <c r="F36" s="1"/>
      <c r="G36" s="1"/>
      <c r="H36" s="1"/>
      <c r="I36" s="1"/>
      <c r="J36" s="1"/>
      <c r="K36" s="1"/>
      <c r="L36" s="1"/>
      <c r="M36" s="1"/>
      <c r="N36" s="1"/>
      <c r="O36" s="1"/>
    </row>
    <row r="37" spans="1:15" ht="20.25" x14ac:dyDescent="0.3">
      <c r="A37" s="109"/>
      <c r="B37" s="109"/>
      <c r="C37" s="70"/>
      <c r="D37" s="58"/>
      <c r="E37" s="1"/>
      <c r="F37" s="1"/>
      <c r="G37" s="1"/>
      <c r="H37" s="1"/>
      <c r="I37" s="1"/>
      <c r="J37" s="1"/>
      <c r="K37" s="1"/>
      <c r="L37" s="1"/>
      <c r="M37" s="1"/>
      <c r="N37" s="1"/>
      <c r="O37" s="1"/>
    </row>
    <row r="38" spans="1:15" ht="20.25" x14ac:dyDescent="0.3">
      <c r="A38" s="109"/>
      <c r="B38" s="109"/>
      <c r="C38" s="70"/>
      <c r="D38" s="58"/>
      <c r="E38" s="1"/>
      <c r="F38" s="1"/>
      <c r="G38" s="1"/>
      <c r="H38" s="1"/>
      <c r="I38" s="1"/>
      <c r="J38" s="1"/>
      <c r="K38" s="1"/>
      <c r="L38" s="1"/>
      <c r="M38" s="1"/>
      <c r="N38" s="1"/>
      <c r="O38" s="1"/>
    </row>
    <row r="39" spans="1:15" ht="20.25" x14ac:dyDescent="0.3">
      <c r="A39" s="109"/>
      <c r="B39" s="109"/>
      <c r="C39" s="70"/>
      <c r="D39" s="58"/>
      <c r="E39" s="1"/>
      <c r="F39" s="1"/>
      <c r="G39" s="1"/>
      <c r="H39" s="1"/>
      <c r="I39" s="1"/>
      <c r="J39" s="1"/>
      <c r="K39" s="1"/>
      <c r="L39" s="1"/>
      <c r="M39" s="1"/>
      <c r="N39" s="1"/>
      <c r="O39" s="1"/>
    </row>
    <row r="40" spans="1:15" ht="20.25" x14ac:dyDescent="0.3">
      <c r="A40" s="109"/>
      <c r="B40" s="109"/>
      <c r="C40" s="70"/>
      <c r="D40" s="58"/>
      <c r="E40" s="1"/>
      <c r="F40" s="1"/>
      <c r="G40" s="1"/>
      <c r="H40" s="1"/>
      <c r="I40" s="1"/>
      <c r="J40" s="1"/>
      <c r="K40" s="1"/>
      <c r="L40" s="1"/>
      <c r="M40" s="1"/>
      <c r="N40" s="1"/>
      <c r="O40" s="1"/>
    </row>
    <row r="41" spans="1:15" ht="20.25" x14ac:dyDescent="0.3">
      <c r="A41" s="109"/>
      <c r="B41" s="109"/>
      <c r="C41" s="70"/>
      <c r="D41" s="58"/>
      <c r="E41" s="1"/>
      <c r="F41" s="1"/>
      <c r="G41" s="1"/>
      <c r="H41" s="1"/>
      <c r="I41" s="1"/>
      <c r="J41" s="1"/>
      <c r="K41" s="1"/>
      <c r="L41" s="1"/>
      <c r="M41" s="1"/>
      <c r="N41" s="1"/>
      <c r="O41" s="1"/>
    </row>
    <row r="42" spans="1:15" ht="20.25" x14ac:dyDescent="0.3">
      <c r="A42" s="109"/>
      <c r="B42" s="109"/>
      <c r="C42" s="70"/>
      <c r="D42" s="58"/>
      <c r="E42" s="1"/>
      <c r="F42" s="1"/>
      <c r="G42" s="1"/>
      <c r="H42" s="1"/>
      <c r="I42" s="1"/>
      <c r="J42" s="1"/>
      <c r="K42" s="1"/>
      <c r="L42" s="1"/>
      <c r="M42" s="1"/>
      <c r="N42" s="1"/>
      <c r="O42" s="1"/>
    </row>
    <row r="43" spans="1:15" ht="20.25" x14ac:dyDescent="0.3">
      <c r="A43" s="109"/>
      <c r="B43" s="109"/>
      <c r="C43" s="70"/>
      <c r="D43" s="58"/>
      <c r="E43" s="1"/>
      <c r="F43" s="1"/>
      <c r="G43" s="1"/>
      <c r="H43" s="1"/>
      <c r="I43" s="1"/>
      <c r="J43" s="1"/>
      <c r="K43" s="1"/>
      <c r="L43" s="1"/>
      <c r="M43" s="1"/>
      <c r="N43" s="1"/>
      <c r="O43" s="1"/>
    </row>
    <row r="44" spans="1:15" ht="20.25" x14ac:dyDescent="0.3">
      <c r="A44" s="109"/>
      <c r="B44" s="109"/>
      <c r="C44" s="70"/>
      <c r="D44" s="58"/>
      <c r="E44" s="1"/>
      <c r="F44" s="1"/>
      <c r="G44" s="1"/>
      <c r="H44" s="1"/>
      <c r="I44" s="1"/>
      <c r="J44" s="1"/>
      <c r="K44" s="1"/>
      <c r="L44" s="1"/>
      <c r="M44" s="1"/>
      <c r="N44" s="1"/>
      <c r="O44" s="1"/>
    </row>
    <row r="45" spans="1:15" ht="20.25" x14ac:dyDescent="0.3">
      <c r="A45" s="109"/>
      <c r="B45" s="109"/>
      <c r="C45" s="70"/>
      <c r="D45" s="58"/>
      <c r="E45" s="1"/>
      <c r="F45" s="1"/>
      <c r="G45" s="1"/>
      <c r="H45" s="1"/>
      <c r="I45" s="1"/>
      <c r="J45" s="1"/>
      <c r="K45" s="1"/>
      <c r="L45" s="1"/>
      <c r="M45" s="1"/>
      <c r="N45" s="1"/>
      <c r="O45" s="1"/>
    </row>
    <row r="46" spans="1:15" ht="20.25" x14ac:dyDescent="0.3">
      <c r="A46" s="109"/>
      <c r="B46" s="109"/>
      <c r="C46" s="70"/>
      <c r="D46" s="58"/>
      <c r="E46" s="1"/>
      <c r="F46" s="1"/>
      <c r="G46" s="1"/>
      <c r="H46" s="1"/>
      <c r="I46" s="1"/>
      <c r="J46" s="1"/>
      <c r="K46" s="1"/>
      <c r="L46" s="1"/>
      <c r="M46" s="1"/>
      <c r="N46" s="1"/>
      <c r="O46" s="1"/>
    </row>
    <row r="47" spans="1:15" ht="20.25" x14ac:dyDescent="0.3">
      <c r="A47" s="109"/>
      <c r="B47" s="109"/>
      <c r="C47" s="70"/>
      <c r="D47" s="58"/>
      <c r="E47" s="1"/>
      <c r="F47" s="1"/>
      <c r="G47" s="1"/>
      <c r="H47" s="1"/>
      <c r="I47" s="1"/>
      <c r="J47" s="1"/>
      <c r="K47" s="1"/>
      <c r="L47" s="1"/>
      <c r="M47" s="1"/>
      <c r="N47" s="1"/>
      <c r="O47" s="1"/>
    </row>
    <row r="48" spans="1:15" ht="20.25" x14ac:dyDescent="0.3">
      <c r="A48" s="109"/>
      <c r="B48" s="109"/>
      <c r="C48" s="70"/>
      <c r="D48" s="58"/>
      <c r="E48" s="1"/>
      <c r="F48" s="1"/>
      <c r="G48" s="1"/>
      <c r="H48" s="1"/>
      <c r="I48" s="1"/>
      <c r="J48" s="1"/>
      <c r="K48" s="1"/>
      <c r="L48" s="1"/>
      <c r="M48" s="1"/>
      <c r="N48" s="1"/>
      <c r="O48" s="1"/>
    </row>
    <row r="49" spans="1:15" ht="20.25" x14ac:dyDescent="0.3">
      <c r="A49" s="109"/>
      <c r="B49" s="109"/>
      <c r="C49" s="70"/>
      <c r="D49" s="58"/>
      <c r="E49" s="1"/>
      <c r="F49" s="1"/>
      <c r="G49" s="1"/>
      <c r="H49" s="1"/>
      <c r="I49" s="1"/>
      <c r="J49" s="1"/>
      <c r="K49" s="1"/>
      <c r="L49" s="1"/>
      <c r="M49" s="1"/>
      <c r="N49" s="1"/>
      <c r="O49" s="1"/>
    </row>
    <row r="50" spans="1:15" ht="20.25" x14ac:dyDescent="0.3">
      <c r="A50" s="109"/>
      <c r="B50" s="109"/>
      <c r="C50" s="70"/>
      <c r="D50" s="58"/>
      <c r="E50" s="1"/>
      <c r="F50" s="1"/>
      <c r="G50" s="1"/>
      <c r="H50" s="1"/>
      <c r="I50" s="1"/>
      <c r="J50" s="1"/>
      <c r="K50" s="1"/>
      <c r="L50" s="1"/>
      <c r="M50" s="1"/>
      <c r="N50" s="1"/>
      <c r="O50" s="1"/>
    </row>
    <row r="51" spans="1:15" ht="20.25" x14ac:dyDescent="0.3">
      <c r="A51" s="109"/>
      <c r="B51" s="109"/>
      <c r="C51" s="70"/>
      <c r="D51" s="58"/>
      <c r="E51" s="1"/>
      <c r="F51" s="1"/>
      <c r="G51" s="1"/>
      <c r="H51" s="1"/>
      <c r="I51" s="1"/>
      <c r="J51" s="1"/>
      <c r="K51" s="1"/>
      <c r="L51" s="1"/>
      <c r="M51" s="1"/>
      <c r="N51" s="1"/>
      <c r="O51" s="1"/>
    </row>
    <row r="52" spans="1:15" ht="20.25" x14ac:dyDescent="0.3">
      <c r="A52" s="109"/>
      <c r="B52" s="109"/>
      <c r="C52" s="70"/>
      <c r="D52" s="58"/>
      <c r="E52" s="1"/>
      <c r="F52" s="1"/>
      <c r="G52" s="1"/>
      <c r="H52" s="1"/>
      <c r="I52" s="1"/>
      <c r="J52" s="1"/>
      <c r="K52" s="1"/>
      <c r="L52" s="1"/>
      <c r="M52" s="1"/>
      <c r="N52" s="1"/>
      <c r="O52" s="1"/>
    </row>
    <row r="53" spans="1:15" ht="20.25" x14ac:dyDescent="0.3">
      <c r="A53" s="109"/>
      <c r="B53" s="110"/>
      <c r="C53" s="71"/>
      <c r="D53" s="5"/>
    </row>
    <row r="54" spans="1:15" ht="20.25" x14ac:dyDescent="0.3">
      <c r="A54" s="109"/>
      <c r="B54" s="110"/>
      <c r="C54" s="71"/>
      <c r="D54" s="5"/>
    </row>
    <row r="55" spans="1:15" ht="20.25" x14ac:dyDescent="0.3">
      <c r="A55" s="109"/>
      <c r="B55" s="110"/>
      <c r="C55" s="71"/>
      <c r="D55" s="5"/>
    </row>
    <row r="56" spans="1:15" ht="20.25" x14ac:dyDescent="0.3">
      <c r="A56" s="109"/>
      <c r="B56" s="110"/>
      <c r="C56" s="71"/>
      <c r="D56" s="5"/>
    </row>
    <row r="57" spans="1:15" ht="20.25" x14ac:dyDescent="0.3">
      <c r="A57" s="109"/>
      <c r="B57" s="110"/>
      <c r="C57" s="71"/>
      <c r="D57" s="5"/>
    </row>
    <row r="58" spans="1:15" ht="20.25" x14ac:dyDescent="0.3">
      <c r="A58" s="109"/>
      <c r="B58" s="110"/>
      <c r="C58" s="71"/>
      <c r="D58" s="5"/>
    </row>
    <row r="59" spans="1:15" ht="20.25" x14ac:dyDescent="0.3">
      <c r="A59" s="109"/>
      <c r="B59" s="110"/>
      <c r="C59" s="71"/>
      <c r="D59" s="5"/>
    </row>
    <row r="60" spans="1:15" ht="20.25" x14ac:dyDescent="0.3">
      <c r="A60" s="109"/>
      <c r="B60" s="110"/>
      <c r="C60" s="71"/>
      <c r="D60" s="5"/>
    </row>
    <row r="61" spans="1:15" ht="20.25" x14ac:dyDescent="0.3">
      <c r="A61" s="109"/>
      <c r="B61" s="110"/>
      <c r="C61" s="71"/>
      <c r="D61" s="5"/>
    </row>
    <row r="62" spans="1:15" ht="20.25" x14ac:dyDescent="0.3">
      <c r="A62" s="109"/>
      <c r="B62" s="110"/>
      <c r="C62" s="71"/>
      <c r="D62" s="5"/>
    </row>
    <row r="63" spans="1:15" ht="20.25" x14ac:dyDescent="0.3">
      <c r="A63" s="109"/>
      <c r="B63" s="110"/>
      <c r="C63" s="71"/>
      <c r="D63" s="5"/>
    </row>
    <row r="64" spans="1:15" ht="20.25" x14ac:dyDescent="0.3">
      <c r="A64" s="109"/>
      <c r="B64" s="110"/>
      <c r="C64" s="71"/>
      <c r="D64" s="5"/>
    </row>
    <row r="65" spans="1:4" ht="20.25" x14ac:dyDescent="0.3">
      <c r="A65" s="109"/>
      <c r="B65" s="110"/>
      <c r="C65" s="71"/>
      <c r="D65" s="5"/>
    </row>
    <row r="66" spans="1:4" ht="20.25" x14ac:dyDescent="0.3">
      <c r="A66" s="109"/>
      <c r="B66" s="110"/>
      <c r="C66" s="71"/>
      <c r="D66" s="5"/>
    </row>
    <row r="67" spans="1:4" ht="20.25" x14ac:dyDescent="0.3">
      <c r="A67" s="109"/>
      <c r="B67" s="110"/>
      <c r="C67" s="71"/>
      <c r="D67" s="5"/>
    </row>
    <row r="68" spans="1:4" ht="20.25" x14ac:dyDescent="0.3">
      <c r="A68" s="109"/>
      <c r="B68" s="110"/>
      <c r="C68" s="71"/>
      <c r="D68" s="5"/>
    </row>
    <row r="69" spans="1:4" ht="20.25" x14ac:dyDescent="0.3">
      <c r="A69" s="109"/>
      <c r="B69" s="110"/>
      <c r="C69" s="71"/>
      <c r="D69" s="5"/>
    </row>
    <row r="70" spans="1:4" ht="20.25" x14ac:dyDescent="0.3">
      <c r="A70" s="109"/>
      <c r="B70" s="110"/>
      <c r="C70" s="71"/>
      <c r="D70" s="5"/>
    </row>
    <row r="71" spans="1:4" ht="20.25" x14ac:dyDescent="0.3">
      <c r="A71" s="109"/>
      <c r="B71" s="110"/>
      <c r="C71" s="71"/>
      <c r="D71" s="5"/>
    </row>
    <row r="72" spans="1:4" ht="20.25" x14ac:dyDescent="0.3">
      <c r="A72" s="109"/>
      <c r="B72" s="110"/>
      <c r="C72" s="71"/>
      <c r="D72" s="5"/>
    </row>
    <row r="73" spans="1:4" ht="20.25" x14ac:dyDescent="0.3">
      <c r="A73" s="109"/>
      <c r="B73" s="110"/>
      <c r="C73" s="71"/>
      <c r="D73" s="5"/>
    </row>
    <row r="74" spans="1:4" ht="20.25" x14ac:dyDescent="0.3">
      <c r="A74" s="109"/>
      <c r="B74" s="110"/>
      <c r="C74" s="71"/>
      <c r="D74" s="5"/>
    </row>
    <row r="75" spans="1:4" ht="20.25" x14ac:dyDescent="0.3">
      <c r="A75" s="109"/>
      <c r="B75" s="110"/>
      <c r="C75" s="71"/>
      <c r="D75" s="5"/>
    </row>
    <row r="76" spans="1:4" ht="20.25" x14ac:dyDescent="0.3">
      <c r="A76" s="109"/>
      <c r="B76" s="110"/>
      <c r="C76" s="71"/>
      <c r="D76" s="5"/>
    </row>
    <row r="77" spans="1:4" ht="20.25" x14ac:dyDescent="0.3">
      <c r="A77" s="109"/>
      <c r="B77" s="110"/>
      <c r="C77" s="71"/>
      <c r="D77" s="5"/>
    </row>
    <row r="78" spans="1:4" ht="20.25" x14ac:dyDescent="0.3">
      <c r="A78" s="109"/>
      <c r="B78" s="110"/>
      <c r="C78" s="71"/>
      <c r="D78" s="5"/>
    </row>
    <row r="79" spans="1:4" ht="20.25" x14ac:dyDescent="0.3">
      <c r="A79" s="109"/>
      <c r="B79" s="110"/>
      <c r="C79" s="71"/>
      <c r="D79" s="5"/>
    </row>
    <row r="80" spans="1:4" ht="20.25" x14ac:dyDescent="0.3">
      <c r="A80" s="109"/>
      <c r="B80" s="110"/>
      <c r="C80" s="71"/>
      <c r="D80" s="5"/>
    </row>
    <row r="81" spans="1:4" ht="20.25" x14ac:dyDescent="0.3">
      <c r="A81" s="109"/>
      <c r="B81" s="110"/>
      <c r="C81" s="71"/>
      <c r="D81" s="5"/>
    </row>
    <row r="82" spans="1:4" ht="20.25" x14ac:dyDescent="0.3">
      <c r="A82" s="109"/>
      <c r="B82" s="110"/>
      <c r="C82" s="71"/>
      <c r="D82" s="5"/>
    </row>
    <row r="83" spans="1:4" ht="20.25" x14ac:dyDescent="0.3">
      <c r="A83" s="109"/>
      <c r="B83" s="110"/>
      <c r="C83" s="71"/>
      <c r="D83" s="5"/>
    </row>
    <row r="84" spans="1:4" ht="20.25" x14ac:dyDescent="0.3">
      <c r="A84" s="109"/>
      <c r="B84" s="110"/>
      <c r="C84" s="71"/>
      <c r="D84" s="5"/>
    </row>
    <row r="85" spans="1:4" ht="20.25" x14ac:dyDescent="0.3">
      <c r="A85" s="109"/>
      <c r="B85" s="110"/>
      <c r="C85" s="71"/>
      <c r="D85" s="5"/>
    </row>
    <row r="86" spans="1:4" ht="20.25" x14ac:dyDescent="0.3">
      <c r="A86" s="109"/>
      <c r="B86" s="110"/>
      <c r="C86" s="71"/>
      <c r="D86" s="5"/>
    </row>
    <row r="87" spans="1:4" ht="20.25" x14ac:dyDescent="0.3">
      <c r="A87" s="109"/>
      <c r="B87" s="110"/>
      <c r="C87" s="71"/>
      <c r="D87" s="5"/>
    </row>
    <row r="88" spans="1:4" ht="20.25" x14ac:dyDescent="0.3">
      <c r="A88" s="109"/>
      <c r="B88" s="110"/>
      <c r="C88" s="71"/>
      <c r="D88" s="5"/>
    </row>
    <row r="89" spans="1:4" ht="20.25" x14ac:dyDescent="0.3">
      <c r="A89" s="109"/>
      <c r="B89" s="110"/>
      <c r="C89" s="71"/>
      <c r="D89" s="5"/>
    </row>
    <row r="90" spans="1:4" ht="20.25" x14ac:dyDescent="0.3">
      <c r="A90" s="109"/>
      <c r="B90" s="110"/>
      <c r="C90" s="71"/>
      <c r="D90" s="5"/>
    </row>
    <row r="91" spans="1:4" ht="20.25" x14ac:dyDescent="0.3">
      <c r="A91" s="109"/>
      <c r="B91" s="110"/>
      <c r="C91" s="71"/>
      <c r="D91" s="5"/>
    </row>
    <row r="92" spans="1:4" ht="20.25" x14ac:dyDescent="0.3">
      <c r="A92" s="109"/>
      <c r="B92" s="110"/>
      <c r="C92" s="71"/>
      <c r="D92" s="5"/>
    </row>
    <row r="93" spans="1:4" ht="20.25" x14ac:dyDescent="0.3">
      <c r="A93" s="109"/>
      <c r="B93" s="110"/>
      <c r="C93" s="71"/>
      <c r="D93" s="5"/>
    </row>
    <row r="94" spans="1:4" ht="20.25" x14ac:dyDescent="0.3">
      <c r="A94" s="109"/>
      <c r="B94" s="110"/>
      <c r="C94" s="71"/>
      <c r="D94" s="5"/>
    </row>
    <row r="95" spans="1:4" ht="20.25" x14ac:dyDescent="0.3">
      <c r="A95" s="109"/>
      <c r="B95" s="110"/>
      <c r="C95" s="71"/>
      <c r="D95" s="5"/>
    </row>
    <row r="96" spans="1:4" ht="20.25" x14ac:dyDescent="0.3">
      <c r="A96" s="109"/>
      <c r="B96" s="110"/>
      <c r="C96" s="71"/>
      <c r="D96" s="5"/>
    </row>
    <row r="97" spans="1:4" ht="20.25" x14ac:dyDescent="0.3">
      <c r="A97" s="109"/>
      <c r="B97" s="110"/>
      <c r="C97" s="71"/>
      <c r="D97" s="5"/>
    </row>
    <row r="98" spans="1:4" ht="20.25" x14ac:dyDescent="0.3">
      <c r="A98" s="109"/>
      <c r="B98" s="110"/>
      <c r="C98" s="71"/>
      <c r="D98" s="5"/>
    </row>
    <row r="99" spans="1:4" ht="20.25" x14ac:dyDescent="0.3">
      <c r="A99" s="109"/>
      <c r="B99" s="110"/>
      <c r="C99" s="71"/>
      <c r="D99" s="5"/>
    </row>
    <row r="100" spans="1:4" ht="20.25" x14ac:dyDescent="0.3">
      <c r="A100" s="109"/>
      <c r="B100" s="110"/>
      <c r="C100" s="71"/>
      <c r="D100" s="5"/>
    </row>
    <row r="101" spans="1:4" ht="20.25" x14ac:dyDescent="0.3">
      <c r="A101" s="109"/>
      <c r="B101" s="110"/>
      <c r="C101" s="71"/>
      <c r="D101" s="5"/>
    </row>
    <row r="102" spans="1:4" ht="20.25" x14ac:dyDescent="0.3">
      <c r="A102" s="109"/>
      <c r="B102" s="110"/>
      <c r="C102" s="71"/>
      <c r="D102" s="5"/>
    </row>
    <row r="103" spans="1:4" ht="20.25" x14ac:dyDescent="0.3">
      <c r="A103" s="109"/>
      <c r="B103" s="110"/>
      <c r="C103" s="71"/>
      <c r="D103" s="5"/>
    </row>
    <row r="104" spans="1:4" ht="20.25" x14ac:dyDescent="0.3">
      <c r="A104" s="109"/>
      <c r="B104" s="110"/>
      <c r="C104" s="71"/>
      <c r="D104" s="5"/>
    </row>
    <row r="105" spans="1:4" ht="20.25" x14ac:dyDescent="0.3">
      <c r="A105" s="109"/>
      <c r="B105" s="110"/>
      <c r="C105" s="71"/>
      <c r="D105" s="5"/>
    </row>
    <row r="106" spans="1:4" ht="20.25" x14ac:dyDescent="0.3">
      <c r="A106" s="109"/>
      <c r="B106" s="110"/>
      <c r="C106" s="71"/>
      <c r="D106" s="5"/>
    </row>
    <row r="107" spans="1:4" ht="20.25" x14ac:dyDescent="0.3">
      <c r="A107" s="109"/>
      <c r="B107" s="110"/>
      <c r="C107" s="71"/>
      <c r="D107" s="5"/>
    </row>
    <row r="108" spans="1:4" ht="20.25" x14ac:dyDescent="0.3">
      <c r="A108" s="109"/>
      <c r="B108" s="110"/>
      <c r="C108" s="71"/>
      <c r="D108" s="5"/>
    </row>
    <row r="109" spans="1:4" ht="20.25" x14ac:dyDescent="0.3">
      <c r="A109" s="109"/>
      <c r="B109" s="110"/>
      <c r="C109" s="71"/>
      <c r="D109" s="5"/>
    </row>
    <row r="110" spans="1:4" ht="20.25" x14ac:dyDescent="0.3">
      <c r="A110" s="109"/>
      <c r="B110" s="110"/>
      <c r="C110" s="71"/>
      <c r="D110" s="5"/>
    </row>
    <row r="111" spans="1:4" ht="20.25" x14ac:dyDescent="0.3">
      <c r="A111" s="109"/>
      <c r="B111" s="110"/>
      <c r="C111" s="71"/>
      <c r="D111" s="5"/>
    </row>
    <row r="112" spans="1:4" ht="20.25" x14ac:dyDescent="0.3">
      <c r="A112" s="109"/>
      <c r="B112" s="110"/>
      <c r="C112" s="71"/>
      <c r="D112" s="5"/>
    </row>
    <row r="113" spans="1:4" ht="20.25" x14ac:dyDescent="0.3">
      <c r="A113" s="109"/>
      <c r="B113" s="110"/>
      <c r="C113" s="71"/>
      <c r="D113" s="5"/>
    </row>
    <row r="114" spans="1:4" ht="20.25" x14ac:dyDescent="0.3">
      <c r="A114" s="109"/>
      <c r="B114" s="110"/>
      <c r="C114" s="71"/>
      <c r="D114" s="5"/>
    </row>
    <row r="115" spans="1:4" ht="20.25" x14ac:dyDescent="0.3">
      <c r="A115" s="109"/>
      <c r="B115" s="110"/>
      <c r="C115" s="71"/>
      <c r="D115" s="5"/>
    </row>
    <row r="116" spans="1:4" ht="20.25" x14ac:dyDescent="0.3">
      <c r="A116" s="109"/>
      <c r="B116" s="110"/>
      <c r="C116" s="71"/>
      <c r="D116" s="5"/>
    </row>
    <row r="117" spans="1:4" ht="20.25" x14ac:dyDescent="0.3">
      <c r="A117" s="109"/>
      <c r="B117" s="110"/>
      <c r="C117" s="71"/>
      <c r="D117" s="5"/>
    </row>
    <row r="118" spans="1:4" ht="20.25" x14ac:dyDescent="0.3">
      <c r="A118" s="109"/>
      <c r="B118" s="110"/>
      <c r="C118" s="71"/>
      <c r="D118" s="5"/>
    </row>
    <row r="119" spans="1:4" ht="20.25" x14ac:dyDescent="0.3">
      <c r="A119" s="109"/>
      <c r="B119" s="110"/>
      <c r="C119" s="71"/>
      <c r="D119" s="5"/>
    </row>
    <row r="120" spans="1:4" ht="20.25" x14ac:dyDescent="0.3">
      <c r="A120" s="109"/>
      <c r="B120" s="110"/>
      <c r="C120" s="71"/>
      <c r="D120" s="5"/>
    </row>
    <row r="121" spans="1:4" ht="20.25" x14ac:dyDescent="0.3">
      <c r="A121" s="109"/>
      <c r="B121" s="110"/>
      <c r="C121" s="71"/>
      <c r="D121" s="5"/>
    </row>
    <row r="122" spans="1:4" ht="20.25" x14ac:dyDescent="0.3">
      <c r="A122" s="109"/>
      <c r="B122" s="110"/>
      <c r="C122" s="71"/>
      <c r="D122" s="5"/>
    </row>
    <row r="123" spans="1:4" ht="20.25" x14ac:dyDescent="0.3">
      <c r="A123" s="109"/>
      <c r="B123" s="110"/>
      <c r="C123" s="5"/>
      <c r="D123" s="5"/>
    </row>
    <row r="124" spans="1:4" ht="20.25" x14ac:dyDescent="0.3">
      <c r="A124" s="109"/>
      <c r="B124" s="110"/>
      <c r="C124" s="5"/>
      <c r="D124" s="5"/>
    </row>
    <row r="125" spans="1:4" ht="20.25" x14ac:dyDescent="0.3">
      <c r="A125" s="109"/>
      <c r="B125" s="110"/>
      <c r="C125" s="5"/>
      <c r="D125" s="5"/>
    </row>
    <row r="126" spans="1:4" ht="20.25" x14ac:dyDescent="0.3">
      <c r="A126" s="109"/>
      <c r="B126" s="110"/>
      <c r="C126" s="5"/>
      <c r="D126" s="5"/>
    </row>
    <row r="127" spans="1:4" ht="20.25" x14ac:dyDescent="0.3">
      <c r="A127" s="109"/>
      <c r="B127" s="110"/>
      <c r="C127" s="5"/>
      <c r="D127" s="5"/>
    </row>
    <row r="128" spans="1:4" ht="20.25" x14ac:dyDescent="0.3">
      <c r="A128" s="109"/>
      <c r="B128" s="110"/>
      <c r="C128" s="5"/>
      <c r="D128" s="5"/>
    </row>
    <row r="129" spans="1:4" ht="20.25" x14ac:dyDescent="0.3">
      <c r="A129" s="109"/>
      <c r="B129" s="110"/>
      <c r="C129" s="5"/>
      <c r="D129" s="5"/>
    </row>
    <row r="130" spans="1:4" ht="20.25" x14ac:dyDescent="0.3">
      <c r="A130" s="109"/>
      <c r="B130" s="110"/>
      <c r="C130" s="5"/>
      <c r="D130" s="5"/>
    </row>
    <row r="131" spans="1:4" ht="20.25" x14ac:dyDescent="0.3">
      <c r="A131" s="109"/>
      <c r="B131" s="110"/>
      <c r="C131" s="5"/>
      <c r="D131" s="5"/>
    </row>
    <row r="132" spans="1:4" ht="20.25" x14ac:dyDescent="0.3">
      <c r="A132" s="109"/>
      <c r="B132" s="110"/>
      <c r="C132" s="5"/>
      <c r="D132" s="5"/>
    </row>
    <row r="133" spans="1:4" ht="20.25" x14ac:dyDescent="0.3">
      <c r="A133" s="109"/>
      <c r="B133" s="110"/>
      <c r="C133" s="5"/>
      <c r="D133" s="5"/>
    </row>
    <row r="134" spans="1:4" ht="20.25" x14ac:dyDescent="0.3">
      <c r="A134" s="109"/>
      <c r="B134" s="110"/>
      <c r="C134" s="5"/>
      <c r="D134" s="5"/>
    </row>
    <row r="135" spans="1:4" ht="20.25" x14ac:dyDescent="0.3">
      <c r="A135" s="109"/>
      <c r="B135" s="110"/>
      <c r="C135" s="5"/>
      <c r="D135" s="5"/>
    </row>
    <row r="136" spans="1:4" ht="20.25" x14ac:dyDescent="0.3">
      <c r="A136" s="109"/>
      <c r="B136" s="110"/>
      <c r="C136" s="5"/>
      <c r="D136" s="5"/>
    </row>
    <row r="137" spans="1:4" ht="20.25" x14ac:dyDescent="0.3">
      <c r="A137" s="109"/>
      <c r="B137" s="110"/>
      <c r="C137" s="5"/>
      <c r="D137" s="5"/>
    </row>
    <row r="138" spans="1:4" ht="20.25" x14ac:dyDescent="0.3">
      <c r="A138" s="109"/>
      <c r="B138" s="110"/>
      <c r="C138" s="5"/>
      <c r="D138" s="5"/>
    </row>
    <row r="139" spans="1:4" ht="20.25" x14ac:dyDescent="0.3">
      <c r="A139" s="109"/>
      <c r="B139" s="110"/>
      <c r="C139" s="5"/>
      <c r="D139" s="5"/>
    </row>
    <row r="140" spans="1:4" ht="20.25" x14ac:dyDescent="0.3">
      <c r="A140" s="109"/>
      <c r="B140" s="110"/>
      <c r="C140" s="5"/>
      <c r="D140" s="5"/>
    </row>
    <row r="141" spans="1:4" ht="20.25" x14ac:dyDescent="0.3">
      <c r="A141" s="109"/>
      <c r="B141" s="110"/>
      <c r="C141" s="5"/>
      <c r="D141" s="5"/>
    </row>
    <row r="142" spans="1:4" ht="20.25" x14ac:dyDescent="0.3">
      <c r="A142" s="109"/>
      <c r="B142" s="110"/>
      <c r="C142" s="5"/>
      <c r="D142" s="5"/>
    </row>
    <row r="143" spans="1:4" ht="20.25" x14ac:dyDescent="0.3">
      <c r="A143" s="109"/>
      <c r="B143" s="110"/>
      <c r="C143" s="5"/>
      <c r="D143" s="5"/>
    </row>
    <row r="144" spans="1:4" ht="20.25" x14ac:dyDescent="0.3">
      <c r="A144" s="109"/>
      <c r="B144" s="110"/>
      <c r="C144" s="5"/>
      <c r="D144" s="5"/>
    </row>
    <row r="145" spans="1:4" ht="20.25" x14ac:dyDescent="0.3">
      <c r="A145" s="109"/>
      <c r="B145" s="110"/>
      <c r="C145" s="5"/>
      <c r="D145" s="5"/>
    </row>
    <row r="146" spans="1:4" ht="20.25" x14ac:dyDescent="0.3">
      <c r="A146" s="109"/>
      <c r="B146" s="110"/>
      <c r="C146" s="5"/>
      <c r="D146" s="5"/>
    </row>
    <row r="147" spans="1:4" ht="20.25" x14ac:dyDescent="0.3">
      <c r="A147" s="109"/>
      <c r="B147" s="110"/>
      <c r="C147" s="5"/>
      <c r="D147" s="5"/>
    </row>
    <row r="148" spans="1:4" ht="20.25" x14ac:dyDescent="0.3">
      <c r="A148" s="109"/>
      <c r="B148" s="110"/>
      <c r="C148" s="5"/>
      <c r="D148" s="5"/>
    </row>
    <row r="149" spans="1:4" ht="20.25" x14ac:dyDescent="0.3">
      <c r="A149" s="109"/>
      <c r="B149" s="110"/>
      <c r="C149" s="5"/>
      <c r="D149" s="5"/>
    </row>
    <row r="150" spans="1:4" ht="20.25" x14ac:dyDescent="0.3">
      <c r="A150" s="109"/>
      <c r="B150" s="110"/>
      <c r="C150" s="5"/>
      <c r="D150" s="5"/>
    </row>
    <row r="151" spans="1:4" ht="20.25" x14ac:dyDescent="0.3">
      <c r="A151" s="109"/>
      <c r="B151" s="110"/>
      <c r="C151" s="5"/>
      <c r="D151" s="5"/>
    </row>
    <row r="152" spans="1:4" ht="20.25" x14ac:dyDescent="0.3">
      <c r="A152" s="109"/>
      <c r="B152" s="110"/>
      <c r="C152" s="5"/>
      <c r="D152" s="5"/>
    </row>
    <row r="153" spans="1:4" ht="20.25" x14ac:dyDescent="0.3">
      <c r="A153" s="109"/>
      <c r="B153" s="110"/>
      <c r="C153" s="5"/>
      <c r="D153" s="5"/>
    </row>
    <row r="154" spans="1:4" ht="20.25" x14ac:dyDescent="0.3">
      <c r="A154" s="109"/>
      <c r="B154" s="110"/>
      <c r="C154" s="5"/>
      <c r="D154" s="5"/>
    </row>
    <row r="155" spans="1:4" ht="20.25" x14ac:dyDescent="0.3">
      <c r="A155" s="109"/>
      <c r="B155" s="110"/>
      <c r="C155" s="5"/>
      <c r="D155" s="5"/>
    </row>
    <row r="156" spans="1:4" ht="20.25" x14ac:dyDescent="0.3">
      <c r="A156" s="109"/>
      <c r="B156" s="110"/>
      <c r="C156" s="5"/>
      <c r="D156" s="5"/>
    </row>
    <row r="157" spans="1:4" ht="20.25" x14ac:dyDescent="0.3">
      <c r="A157" s="109"/>
      <c r="B157" s="110"/>
      <c r="C157" s="5"/>
      <c r="D157" s="5"/>
    </row>
    <row r="158" spans="1:4" ht="20.25" x14ac:dyDescent="0.3">
      <c r="A158" s="109"/>
      <c r="B158" s="110"/>
      <c r="C158" s="5"/>
      <c r="D158" s="5"/>
    </row>
    <row r="159" spans="1:4" ht="20.25" x14ac:dyDescent="0.3">
      <c r="A159" s="109"/>
      <c r="B159" s="110"/>
      <c r="C159" s="5"/>
      <c r="D159" s="5"/>
    </row>
    <row r="160" spans="1:4" ht="20.25" x14ac:dyDescent="0.3">
      <c r="A160" s="109"/>
      <c r="B160" s="110"/>
      <c r="C160" s="5"/>
      <c r="D160" s="5"/>
    </row>
    <row r="161" spans="1:4" ht="20.25" x14ac:dyDescent="0.3">
      <c r="A161" s="109"/>
      <c r="B161" s="110"/>
      <c r="C161" s="5"/>
      <c r="D161" s="5"/>
    </row>
    <row r="162" spans="1:4" ht="20.25" x14ac:dyDescent="0.3">
      <c r="A162" s="109"/>
      <c r="B162" s="110"/>
      <c r="C162" s="5"/>
      <c r="D162" s="5"/>
    </row>
    <row r="163" spans="1:4" ht="20.25" x14ac:dyDescent="0.3">
      <c r="A163" s="109"/>
      <c r="B163" s="110"/>
      <c r="C163" s="5"/>
      <c r="D163" s="5"/>
    </row>
    <row r="164" spans="1:4" ht="20.25" x14ac:dyDescent="0.3">
      <c r="A164" s="109"/>
      <c r="B164" s="110"/>
      <c r="C164" s="5"/>
      <c r="D164" s="5"/>
    </row>
    <row r="165" spans="1:4" ht="20.25" x14ac:dyDescent="0.3">
      <c r="A165" s="109"/>
      <c r="B165" s="110"/>
      <c r="C165" s="5"/>
      <c r="D165" s="5"/>
    </row>
    <row r="166" spans="1:4" ht="20.25" x14ac:dyDescent="0.3">
      <c r="A166" s="109"/>
      <c r="B166" s="110"/>
      <c r="C166" s="5"/>
      <c r="D166" s="5"/>
    </row>
    <row r="167" spans="1:4" ht="20.25" x14ac:dyDescent="0.3">
      <c r="A167" s="109"/>
      <c r="B167" s="110"/>
      <c r="C167" s="5"/>
      <c r="D167" s="5"/>
    </row>
    <row r="168" spans="1:4" ht="20.25" x14ac:dyDescent="0.3">
      <c r="A168" s="109"/>
      <c r="B168" s="110"/>
      <c r="C168" s="5"/>
      <c r="D168" s="5"/>
    </row>
    <row r="169" spans="1:4" ht="20.25" x14ac:dyDescent="0.3">
      <c r="A169" s="109"/>
      <c r="B169" s="110"/>
      <c r="C169" s="5"/>
      <c r="D169" s="5"/>
    </row>
    <row r="170" spans="1:4" ht="20.25" x14ac:dyDescent="0.3">
      <c r="A170" s="109"/>
      <c r="B170" s="110"/>
      <c r="C170" s="5"/>
      <c r="D170" s="5"/>
    </row>
    <row r="171" spans="1:4" ht="20.25" x14ac:dyDescent="0.3">
      <c r="A171" s="109"/>
      <c r="B171" s="110"/>
      <c r="C171" s="5"/>
      <c r="D171" s="5"/>
    </row>
    <row r="172" spans="1:4" ht="20.25" x14ac:dyDescent="0.3">
      <c r="A172" s="109"/>
      <c r="B172" s="110"/>
      <c r="C172" s="5"/>
      <c r="D172" s="5"/>
    </row>
    <row r="173" spans="1:4" ht="20.25" x14ac:dyDescent="0.3">
      <c r="A173" s="109"/>
      <c r="B173" s="110"/>
      <c r="C173" s="5"/>
      <c r="D173" s="5"/>
    </row>
    <row r="174" spans="1:4" ht="20.25" x14ac:dyDescent="0.3">
      <c r="A174" s="109"/>
      <c r="B174" s="110"/>
      <c r="C174" s="5"/>
      <c r="D174" s="5"/>
    </row>
    <row r="175" spans="1:4" ht="20.25" x14ac:dyDescent="0.3">
      <c r="A175" s="109"/>
      <c r="B175" s="110"/>
      <c r="C175" s="5"/>
      <c r="D175" s="5"/>
    </row>
    <row r="176" spans="1:4" ht="20.25" x14ac:dyDescent="0.3">
      <c r="A176" s="109"/>
      <c r="B176" s="110"/>
      <c r="C176" s="5"/>
      <c r="D176" s="5"/>
    </row>
    <row r="177" spans="1:4" ht="20.25" x14ac:dyDescent="0.3">
      <c r="A177" s="109"/>
      <c r="B177" s="110"/>
      <c r="C177" s="5"/>
      <c r="D177" s="5"/>
    </row>
    <row r="178" spans="1:4" ht="20.25" x14ac:dyDescent="0.3">
      <c r="A178" s="109"/>
      <c r="B178" s="110"/>
      <c r="C178" s="5"/>
      <c r="D178" s="5"/>
    </row>
    <row r="179" spans="1:4" ht="20.25" x14ac:dyDescent="0.3">
      <c r="A179" s="109"/>
      <c r="B179" s="110"/>
      <c r="C179" s="5"/>
      <c r="D179" s="5"/>
    </row>
    <row r="180" spans="1:4" ht="20.25" x14ac:dyDescent="0.3">
      <c r="A180" s="109"/>
      <c r="B180" s="110"/>
      <c r="C180" s="5"/>
      <c r="D180" s="5"/>
    </row>
    <row r="181" spans="1:4" ht="20.25" x14ac:dyDescent="0.3">
      <c r="A181" s="109"/>
      <c r="B181" s="110"/>
      <c r="C181" s="5"/>
      <c r="D181" s="5"/>
    </row>
    <row r="182" spans="1:4" ht="20.25" x14ac:dyDescent="0.3">
      <c r="A182" s="109"/>
      <c r="B182" s="110"/>
      <c r="C182" s="5"/>
      <c r="D182" s="5"/>
    </row>
    <row r="183" spans="1:4" ht="20.25" x14ac:dyDescent="0.3">
      <c r="A183" s="109"/>
      <c r="B183" s="110"/>
      <c r="C183" s="5"/>
      <c r="D183" s="5"/>
    </row>
    <row r="184" spans="1:4" ht="20.25" x14ac:dyDescent="0.3">
      <c r="A184" s="109"/>
      <c r="B184" s="110"/>
      <c r="C184" s="5"/>
      <c r="D184" s="5"/>
    </row>
    <row r="185" spans="1:4" ht="20.25" x14ac:dyDescent="0.3">
      <c r="A185" s="109"/>
      <c r="B185" s="110"/>
      <c r="C185" s="5"/>
      <c r="D185" s="5"/>
    </row>
    <row r="186" spans="1:4" ht="20.25" x14ac:dyDescent="0.3">
      <c r="A186" s="109"/>
      <c r="B186" s="110"/>
      <c r="C186" s="5"/>
      <c r="D186" s="5"/>
    </row>
    <row r="187" spans="1:4" ht="20.25" x14ac:dyDescent="0.3">
      <c r="A187" s="109"/>
      <c r="B187" s="110"/>
      <c r="C187" s="5"/>
      <c r="D187" s="5"/>
    </row>
    <row r="188" spans="1:4" ht="20.25" x14ac:dyDescent="0.3">
      <c r="A188" s="109"/>
      <c r="B188" s="110"/>
      <c r="C188" s="5"/>
      <c r="D188" s="5"/>
    </row>
    <row r="189" spans="1:4" ht="20.25" x14ac:dyDescent="0.3">
      <c r="A189" s="109"/>
      <c r="B189" s="110"/>
      <c r="C189" s="5"/>
      <c r="D189" s="5"/>
    </row>
    <row r="190" spans="1:4" ht="20.25" x14ac:dyDescent="0.3">
      <c r="A190" s="109"/>
      <c r="B190" s="110"/>
      <c r="C190" s="5"/>
      <c r="D190" s="5"/>
    </row>
    <row r="191" spans="1:4" ht="20.25" x14ac:dyDescent="0.3">
      <c r="A191" s="109"/>
      <c r="B191" s="110"/>
      <c r="C191" s="5"/>
      <c r="D191" s="5"/>
    </row>
    <row r="192" spans="1:4" ht="20.25" x14ac:dyDescent="0.3">
      <c r="A192" s="109"/>
      <c r="B192" s="110"/>
      <c r="C192" s="5"/>
      <c r="D192" s="5"/>
    </row>
    <row r="193" spans="1:4" ht="20.25" x14ac:dyDescent="0.3">
      <c r="A193" s="109"/>
      <c r="B193" s="110"/>
      <c r="C193" s="5"/>
      <c r="D193" s="5"/>
    </row>
    <row r="194" spans="1:4" ht="20.25" x14ac:dyDescent="0.3">
      <c r="A194" s="109"/>
      <c r="B194" s="110"/>
      <c r="C194" s="5"/>
      <c r="D194" s="5"/>
    </row>
    <row r="195" spans="1:4" ht="20.25" x14ac:dyDescent="0.3">
      <c r="A195" s="109"/>
      <c r="B195" s="110"/>
      <c r="C195" s="5"/>
      <c r="D195" s="5"/>
    </row>
    <row r="196" spans="1:4" ht="20.25" x14ac:dyDescent="0.3">
      <c r="A196" s="109"/>
      <c r="B196" s="110"/>
      <c r="C196" s="5"/>
      <c r="D196" s="5"/>
    </row>
    <row r="197" spans="1:4" ht="20.25" x14ac:dyDescent="0.3">
      <c r="A197" s="109"/>
      <c r="B197" s="110"/>
      <c r="C197" s="5"/>
      <c r="D197" s="5"/>
    </row>
    <row r="198" spans="1:4" ht="20.25" x14ac:dyDescent="0.3">
      <c r="A198" s="109"/>
      <c r="B198" s="110"/>
      <c r="C198" s="5"/>
      <c r="D198" s="5"/>
    </row>
    <row r="199" spans="1:4" ht="20.25" x14ac:dyDescent="0.3">
      <c r="A199" s="109"/>
      <c r="B199" s="110"/>
      <c r="C199" s="5"/>
      <c r="D199" s="5"/>
    </row>
    <row r="200" spans="1:4" ht="20.25" x14ac:dyDescent="0.3">
      <c r="A200" s="109"/>
      <c r="B200" s="110"/>
      <c r="C200" s="5"/>
      <c r="D200" s="5"/>
    </row>
    <row r="201" spans="1:4" ht="20.25" x14ac:dyDescent="0.3">
      <c r="A201" s="109"/>
      <c r="B201" s="110"/>
      <c r="C201" s="5"/>
      <c r="D201" s="5"/>
    </row>
    <row r="202" spans="1:4" ht="20.25" x14ac:dyDescent="0.3">
      <c r="A202" s="109"/>
      <c r="B202" s="110"/>
      <c r="C202" s="5"/>
      <c r="D202" s="5"/>
    </row>
    <row r="203" spans="1:4" ht="20.25" x14ac:dyDescent="0.3">
      <c r="A203" s="109"/>
      <c r="B203" s="110"/>
      <c r="C203" s="5"/>
      <c r="D203" s="5"/>
    </row>
    <row r="204" spans="1:4" ht="20.25" x14ac:dyDescent="0.3">
      <c r="A204" s="109"/>
      <c r="B204" s="110"/>
      <c r="C204" s="5"/>
      <c r="D204" s="5"/>
    </row>
    <row r="205" spans="1:4" ht="20.25" x14ac:dyDescent="0.3">
      <c r="A205" s="109"/>
      <c r="B205" s="110"/>
      <c r="C205" s="5"/>
      <c r="D205" s="5"/>
    </row>
    <row r="206" spans="1:4" ht="20.25" x14ac:dyDescent="0.3">
      <c r="A206" s="109"/>
      <c r="B206" s="110"/>
      <c r="C206" s="5"/>
      <c r="D206" s="5"/>
    </row>
    <row r="207" spans="1:4" ht="20.25" x14ac:dyDescent="0.3">
      <c r="A207" s="109"/>
      <c r="B207" s="110"/>
      <c r="C207" s="5"/>
      <c r="D207" s="5"/>
    </row>
    <row r="208" spans="1:4" ht="20.25" x14ac:dyDescent="0.3">
      <c r="A208" s="109"/>
      <c r="B208" s="110"/>
      <c r="C208" s="5"/>
      <c r="D208" s="5"/>
    </row>
    <row r="209" spans="1:8" x14ac:dyDescent="0.3">
      <c r="A209" s="1"/>
      <c r="B209" s="110"/>
      <c r="C209" s="110"/>
      <c r="D209" s="110"/>
    </row>
    <row r="210" spans="1:8" ht="20.25" x14ac:dyDescent="0.3">
      <c r="A210" s="1"/>
      <c r="B210" s="4" t="s">
        <v>79</v>
      </c>
      <c r="C210" s="4" t="s">
        <v>125</v>
      </c>
      <c r="D210" s="111" t="s">
        <v>79</v>
      </c>
      <c r="E210" s="111" t="s">
        <v>125</v>
      </c>
    </row>
    <row r="211" spans="1:8" ht="20.25" x14ac:dyDescent="0.3">
      <c r="A211" s="1"/>
      <c r="B211" s="112" t="s">
        <v>81</v>
      </c>
      <c r="C211" s="112" t="s">
        <v>55</v>
      </c>
      <c r="D211" s="73" t="s">
        <v>81</v>
      </c>
      <c r="F211" s="73" t="str">
        <f>IF(NOT(ISBLANK(D211)),D211,IF(NOT(ISBLANK(E211)),"     "&amp;E211,FALSE))</f>
        <v>Afectación Económica o presupuestal</v>
      </c>
      <c r="G211" s="73" t="s">
        <v>81</v>
      </c>
      <c r="H211" s="73" t="str">
        <f>IF(NOT(ISERROR(MATCH(G211,_xlfn.ANCHORARRAY(B222),0))),F224&amp;"Por favor no seleccionar los criterios de impacto",G211)</f>
        <v>❌Por favor no seleccionar los criterios de impacto</v>
      </c>
    </row>
    <row r="212" spans="1:8" ht="20.25" x14ac:dyDescent="0.3">
      <c r="A212" s="1"/>
      <c r="B212" s="112" t="s">
        <v>81</v>
      </c>
      <c r="C212" s="112" t="s">
        <v>84</v>
      </c>
      <c r="E212" s="73" t="s">
        <v>55</v>
      </c>
      <c r="F212" s="73" t="str">
        <f t="shared" ref="F212:F222" si="0">IF(NOT(ISBLANK(D212)),D212,IF(NOT(ISBLANK(E212)),"     "&amp;E212,FALSE))</f>
        <v xml:space="preserve">     Afectación menor a 10 SMLMV .</v>
      </c>
    </row>
    <row r="213" spans="1:8" ht="20.25" x14ac:dyDescent="0.3">
      <c r="A213" s="1"/>
      <c r="B213" s="112" t="s">
        <v>81</v>
      </c>
      <c r="C213" s="112" t="s">
        <v>85</v>
      </c>
      <c r="E213" s="73" t="s">
        <v>84</v>
      </c>
      <c r="F213" s="73" t="str">
        <f t="shared" si="0"/>
        <v xml:space="preserve">     Entre 10 y 50 SMLMV </v>
      </c>
    </row>
    <row r="214" spans="1:8" ht="20.25" x14ac:dyDescent="0.3">
      <c r="A214" s="1"/>
      <c r="B214" s="112" t="s">
        <v>81</v>
      </c>
      <c r="C214" s="112" t="s">
        <v>86</v>
      </c>
      <c r="E214" s="73" t="s">
        <v>85</v>
      </c>
      <c r="F214" s="73" t="str">
        <f t="shared" si="0"/>
        <v xml:space="preserve">     Entre 50 y 100 SMLMV </v>
      </c>
    </row>
    <row r="215" spans="1:8" ht="20.25" x14ac:dyDescent="0.3">
      <c r="A215" s="1"/>
      <c r="B215" s="112" t="s">
        <v>81</v>
      </c>
      <c r="C215" s="112" t="s">
        <v>87</v>
      </c>
      <c r="E215" s="73" t="s">
        <v>86</v>
      </c>
      <c r="F215" s="73" t="str">
        <f t="shared" si="0"/>
        <v xml:space="preserve">     Entre 100 y 500 SMLMV </v>
      </c>
    </row>
    <row r="216" spans="1:8" ht="20.25" x14ac:dyDescent="0.3">
      <c r="A216" s="1"/>
      <c r="B216" s="112" t="s">
        <v>54</v>
      </c>
      <c r="C216" s="112" t="s">
        <v>88</v>
      </c>
      <c r="E216" s="73" t="s">
        <v>87</v>
      </c>
      <c r="F216" s="73" t="str">
        <f t="shared" si="0"/>
        <v xml:space="preserve">     Mayor a 500 SMLMV </v>
      </c>
    </row>
    <row r="217" spans="1:8" ht="20.25" x14ac:dyDescent="0.3">
      <c r="A217" s="1"/>
      <c r="B217" s="112" t="s">
        <v>54</v>
      </c>
      <c r="C217" s="112" t="s">
        <v>89</v>
      </c>
      <c r="D217" s="73" t="s">
        <v>54</v>
      </c>
      <c r="F217" s="73" t="str">
        <f t="shared" si="0"/>
        <v>Pérdida Reputacional</v>
      </c>
    </row>
    <row r="218" spans="1:8" ht="20.25" x14ac:dyDescent="0.3">
      <c r="A218" s="1"/>
      <c r="B218" s="112" t="s">
        <v>54</v>
      </c>
      <c r="C218" s="112" t="s">
        <v>91</v>
      </c>
      <c r="E218" s="73" t="s">
        <v>88</v>
      </c>
      <c r="F218" s="73" t="str">
        <f t="shared" si="0"/>
        <v xml:space="preserve">     El riesgo afecta la imagen de alguna área de la organización</v>
      </c>
    </row>
    <row r="219" spans="1:8" ht="20.25" x14ac:dyDescent="0.3">
      <c r="A219" s="1"/>
      <c r="B219" s="112" t="s">
        <v>54</v>
      </c>
      <c r="C219" s="112" t="s">
        <v>90</v>
      </c>
      <c r="E219" s="73" t="s">
        <v>89</v>
      </c>
      <c r="F219" s="73" t="str">
        <f t="shared" si="0"/>
        <v xml:space="preserve">     El riesgo afecta la imagen de la entidad internamente, de conocimiento general, nivel interno, de junta dircetiva y accionistas y/o de provedores</v>
      </c>
    </row>
    <row r="220" spans="1:8" ht="20.25" x14ac:dyDescent="0.3">
      <c r="A220" s="1"/>
      <c r="B220" s="112" t="s">
        <v>54</v>
      </c>
      <c r="C220" s="112" t="s">
        <v>109</v>
      </c>
      <c r="E220" s="73" t="s">
        <v>91</v>
      </c>
      <c r="F220" s="73" t="str">
        <f t="shared" si="0"/>
        <v xml:space="preserve">     El riesgo afecta la imagen de la entidad con algunos usuarios de relevancia frente al logro de los objetivos</v>
      </c>
    </row>
    <row r="221" spans="1:8" x14ac:dyDescent="0.3">
      <c r="A221" s="1"/>
      <c r="B221" s="113"/>
      <c r="C221" s="113"/>
      <c r="E221" s="73" t="s">
        <v>90</v>
      </c>
      <c r="F221" s="73" t="str">
        <f t="shared" si="0"/>
        <v xml:space="preserve">     El riesgo afecta la imagen de de la entidad con efecto publicitario sostenido a nivel de sector administrativo, nivel departamental o municipal</v>
      </c>
    </row>
    <row r="222" spans="1:8" x14ac:dyDescent="0.3">
      <c r="A222" s="1"/>
      <c r="B222" s="113" t="str" cm="1">
        <f t="array" ref="B222:B224">_xlfn.UNIQUE(Tabla1[[#All],[Criterios]])</f>
        <v>Criterios</v>
      </c>
      <c r="C222" s="113"/>
      <c r="E222" s="73" t="s">
        <v>109</v>
      </c>
      <c r="F222" s="73" t="str">
        <f t="shared" si="0"/>
        <v xml:space="preserve">     El riesgo afecta la imagen de la entidad a nivel nacional, con efecto publicitarios sostenible a nivel país</v>
      </c>
    </row>
    <row r="223" spans="1:8" x14ac:dyDescent="0.3">
      <c r="A223" s="1"/>
      <c r="B223" s="113" t="str">
        <v>Afectación Económica o presupuestal</v>
      </c>
      <c r="C223" s="113"/>
    </row>
    <row r="224" spans="1:8" x14ac:dyDescent="0.3">
      <c r="B224" s="113" t="str">
        <v>Pérdida Reputacional</v>
      </c>
      <c r="C224" s="113"/>
      <c r="F224" s="114" t="s">
        <v>127</v>
      </c>
    </row>
    <row r="225" spans="2:6" x14ac:dyDescent="0.3">
      <c r="B225" s="115"/>
      <c r="C225" s="115"/>
      <c r="F225" s="114" t="s">
        <v>128</v>
      </c>
    </row>
    <row r="226" spans="2:6" x14ac:dyDescent="0.3">
      <c r="B226" s="115"/>
      <c r="C226" s="115"/>
    </row>
    <row r="227" spans="2:6" x14ac:dyDescent="0.3">
      <c r="B227" s="115"/>
      <c r="C227" s="115"/>
    </row>
    <row r="228" spans="2:6" x14ac:dyDescent="0.3">
      <c r="B228" s="115"/>
      <c r="C228" s="115"/>
      <c r="D228" s="115"/>
    </row>
    <row r="229" spans="2:6" x14ac:dyDescent="0.3">
      <c r="B229" s="115"/>
      <c r="C229" s="115"/>
      <c r="D229" s="115"/>
    </row>
    <row r="230" spans="2:6" x14ac:dyDescent="0.3">
      <c r="B230" s="115"/>
      <c r="C230" s="115"/>
      <c r="D230" s="115"/>
    </row>
    <row r="231" spans="2:6" x14ac:dyDescent="0.3">
      <c r="B231" s="115"/>
      <c r="C231" s="115"/>
      <c r="D231" s="115"/>
    </row>
    <row r="232" spans="2:6" x14ac:dyDescent="0.3">
      <c r="B232" s="115"/>
      <c r="C232" s="115"/>
      <c r="D232" s="115"/>
    </row>
    <row r="233" spans="2:6" x14ac:dyDescent="0.3">
      <c r="B233" s="115"/>
      <c r="C233" s="115"/>
      <c r="D233" s="115"/>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topLeftCell="A10" workbookViewId="0">
      <selection activeCell="E7" sqref="E7"/>
    </sheetView>
  </sheetViews>
  <sheetFormatPr baseColWidth="10" defaultColWidth="14.28515625" defaultRowHeight="12.75" x14ac:dyDescent="0.2"/>
  <cols>
    <col min="1" max="2" width="14.28515625" style="49" collapsed="1"/>
    <col min="3" max="3" width="17" style="49" customWidth="1" collapsed="1"/>
    <col min="4" max="4" width="14.28515625" style="49" collapsed="1"/>
    <col min="5" max="5" width="46" style="49" customWidth="1" collapsed="1"/>
    <col min="6" max="16384" width="14.28515625" style="49" collapsed="1"/>
  </cols>
  <sheetData>
    <row r="1" spans="1:7" ht="13.5" thickBot="1" x14ac:dyDescent="0.25"/>
    <row r="2" spans="1:7" ht="24" customHeight="1" thickBot="1" x14ac:dyDescent="0.25">
      <c r="A2" s="116"/>
      <c r="B2" s="539" t="s">
        <v>238</v>
      </c>
      <c r="C2" s="540"/>
      <c r="D2" s="540"/>
      <c r="E2" s="540"/>
      <c r="F2" s="541"/>
      <c r="G2" s="116"/>
    </row>
    <row r="3" spans="1:7" ht="16.5" thickBot="1" x14ac:dyDescent="0.3">
      <c r="A3" s="116"/>
      <c r="B3" s="117"/>
      <c r="C3" s="117"/>
      <c r="D3" s="117"/>
      <c r="E3" s="117"/>
      <c r="F3" s="117"/>
      <c r="G3" s="116"/>
    </row>
    <row r="4" spans="1:7" ht="16.5" thickBot="1" x14ac:dyDescent="0.25">
      <c r="A4" s="116"/>
      <c r="B4" s="545" t="s">
        <v>235</v>
      </c>
      <c r="C4" s="546"/>
      <c r="D4" s="546"/>
      <c r="E4" s="106" t="s">
        <v>236</v>
      </c>
      <c r="F4" s="107" t="s">
        <v>237</v>
      </c>
      <c r="G4" s="116"/>
    </row>
    <row r="5" spans="1:7" ht="31.5" x14ac:dyDescent="0.2">
      <c r="A5" s="116"/>
      <c r="B5" s="547" t="s">
        <v>60</v>
      </c>
      <c r="C5" s="549" t="s">
        <v>13</v>
      </c>
      <c r="D5" s="79" t="s">
        <v>14</v>
      </c>
      <c r="E5" s="50" t="s">
        <v>61</v>
      </c>
      <c r="F5" s="51">
        <v>0.25</v>
      </c>
      <c r="G5" s="116"/>
    </row>
    <row r="6" spans="1:7" ht="47.25" x14ac:dyDescent="0.2">
      <c r="A6" s="116"/>
      <c r="B6" s="548"/>
      <c r="C6" s="550"/>
      <c r="D6" s="80" t="s">
        <v>15</v>
      </c>
      <c r="E6" s="52" t="s">
        <v>62</v>
      </c>
      <c r="F6" s="53">
        <v>0.15</v>
      </c>
      <c r="G6" s="116"/>
    </row>
    <row r="7" spans="1:7" ht="47.25" x14ac:dyDescent="0.2">
      <c r="A7" s="116"/>
      <c r="B7" s="548"/>
      <c r="C7" s="550"/>
      <c r="D7" s="80" t="s">
        <v>16</v>
      </c>
      <c r="E7" s="52" t="s">
        <v>63</v>
      </c>
      <c r="F7" s="53">
        <v>0.1</v>
      </c>
      <c r="G7" s="116"/>
    </row>
    <row r="8" spans="1:7" ht="63" x14ac:dyDescent="0.2">
      <c r="A8" s="116"/>
      <c r="B8" s="548"/>
      <c r="C8" s="550" t="s">
        <v>17</v>
      </c>
      <c r="D8" s="80" t="s">
        <v>10</v>
      </c>
      <c r="E8" s="52" t="s">
        <v>64</v>
      </c>
      <c r="F8" s="53">
        <v>0.25</v>
      </c>
      <c r="G8" s="116"/>
    </row>
    <row r="9" spans="1:7" ht="31.5" x14ac:dyDescent="0.2">
      <c r="A9" s="116"/>
      <c r="B9" s="548"/>
      <c r="C9" s="550"/>
      <c r="D9" s="80" t="s">
        <v>9</v>
      </c>
      <c r="E9" s="52" t="s">
        <v>65</v>
      </c>
      <c r="F9" s="53">
        <v>0.15</v>
      </c>
      <c r="G9" s="116"/>
    </row>
    <row r="10" spans="1:7" ht="47.25" x14ac:dyDescent="0.2">
      <c r="A10" s="116"/>
      <c r="B10" s="548" t="s">
        <v>142</v>
      </c>
      <c r="C10" s="550" t="s">
        <v>18</v>
      </c>
      <c r="D10" s="80" t="s">
        <v>19</v>
      </c>
      <c r="E10" s="52" t="s">
        <v>66</v>
      </c>
      <c r="F10" s="54" t="s">
        <v>67</v>
      </c>
      <c r="G10" s="116"/>
    </row>
    <row r="11" spans="1:7" ht="63" x14ac:dyDescent="0.2">
      <c r="A11" s="116"/>
      <c r="B11" s="548"/>
      <c r="C11" s="550"/>
      <c r="D11" s="80" t="s">
        <v>20</v>
      </c>
      <c r="E11" s="52" t="s">
        <v>68</v>
      </c>
      <c r="F11" s="54" t="s">
        <v>67</v>
      </c>
      <c r="G11" s="116"/>
    </row>
    <row r="12" spans="1:7" ht="47.25" x14ac:dyDescent="0.2">
      <c r="A12" s="116"/>
      <c r="B12" s="548"/>
      <c r="C12" s="550" t="s">
        <v>21</v>
      </c>
      <c r="D12" s="80" t="s">
        <v>22</v>
      </c>
      <c r="E12" s="52" t="s">
        <v>69</v>
      </c>
      <c r="F12" s="54" t="s">
        <v>67</v>
      </c>
      <c r="G12" s="116"/>
    </row>
    <row r="13" spans="1:7" ht="47.25" x14ac:dyDescent="0.2">
      <c r="A13" s="116"/>
      <c r="B13" s="548"/>
      <c r="C13" s="550"/>
      <c r="D13" s="80" t="s">
        <v>23</v>
      </c>
      <c r="E13" s="52" t="s">
        <v>70</v>
      </c>
      <c r="F13" s="54" t="s">
        <v>67</v>
      </c>
      <c r="G13" s="116"/>
    </row>
    <row r="14" spans="1:7" ht="31.5" x14ac:dyDescent="0.2">
      <c r="A14" s="116"/>
      <c r="B14" s="548"/>
      <c r="C14" s="550" t="s">
        <v>24</v>
      </c>
      <c r="D14" s="80" t="s">
        <v>110</v>
      </c>
      <c r="E14" s="52" t="s">
        <v>113</v>
      </c>
      <c r="F14" s="54" t="s">
        <v>67</v>
      </c>
      <c r="G14" s="116"/>
    </row>
    <row r="15" spans="1:7" ht="32.25" thickBot="1" x14ac:dyDescent="0.25">
      <c r="A15" s="116"/>
      <c r="B15" s="551"/>
      <c r="C15" s="552"/>
      <c r="D15" s="81" t="s">
        <v>111</v>
      </c>
      <c r="E15" s="55" t="s">
        <v>112</v>
      </c>
      <c r="F15" s="56" t="s">
        <v>67</v>
      </c>
      <c r="G15" s="116"/>
    </row>
    <row r="16" spans="1:7" ht="49.5" customHeight="1" x14ac:dyDescent="0.2">
      <c r="A16" s="116"/>
      <c r="B16" s="544" t="s">
        <v>139</v>
      </c>
      <c r="C16" s="544"/>
      <c r="D16" s="544"/>
      <c r="E16" s="544"/>
      <c r="F16" s="544"/>
      <c r="G16" s="116"/>
    </row>
    <row r="17" spans="2:2" ht="27" customHeight="1" x14ac:dyDescent="0.25">
      <c r="B17" s="57"/>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2022-03-25T05:39:58Z</dcterms:modified>
</cp:coreProperties>
</file>