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Educación\"/>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 r:id="rId11"/>
  </pivotCaches>
  <fileRecoveryPr repairLoad="1"/>
</workbook>
</file>

<file path=xl/calcChain.xml><?xml version="1.0" encoding="utf-8"?>
<calcChain xmlns="http://schemas.openxmlformats.org/spreadsheetml/2006/main">
  <c r="D11" i="1" l="1"/>
  <c r="D10" i="1"/>
  <c r="D9" i="1"/>
  <c r="I30" i="1"/>
  <c r="I24" i="1"/>
  <c r="J24" i="1" s="1"/>
  <c r="U16" i="1"/>
  <c r="U19" i="1"/>
  <c r="R16" i="1"/>
  <c r="R19" i="1"/>
  <c r="R20" i="1"/>
  <c r="U20" i="1"/>
  <c r="R21" i="1"/>
  <c r="U21" i="1"/>
  <c r="R22" i="1"/>
  <c r="Y23" i="1" s="1"/>
  <c r="U22" i="1"/>
  <c r="R23" i="1"/>
  <c r="U23" i="1"/>
  <c r="I16" i="1"/>
  <c r="F222" i="13"/>
  <c r="F212" i="13"/>
  <c r="F213" i="13"/>
  <c r="F214" i="13"/>
  <c r="F215" i="13"/>
  <c r="F216" i="13"/>
  <c r="F217" i="13"/>
  <c r="F218" i="13"/>
  <c r="F219" i="13"/>
  <c r="F220" i="13"/>
  <c r="F221" i="13"/>
  <c r="F211" i="13"/>
  <c r="R63" i="1"/>
  <c r="R58" i="1"/>
  <c r="R52" i="1"/>
  <c r="Y53" i="1" s="1"/>
  <c r="AA53"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80" i="1"/>
  <c r="R80" i="1"/>
  <c r="Y80" i="1" s="1"/>
  <c r="U79" i="1"/>
  <c r="R79" i="1"/>
  <c r="U78" i="1"/>
  <c r="R78" i="1"/>
  <c r="AC79" i="1" s="1"/>
  <c r="AB79" i="1" s="1"/>
  <c r="U77" i="1"/>
  <c r="R77" i="1"/>
  <c r="Y78" i="1" s="1"/>
  <c r="Z78" i="1" s="1"/>
  <c r="U76" i="1"/>
  <c r="R76" i="1"/>
  <c r="U75" i="1"/>
  <c r="R75" i="1"/>
  <c r="I75" i="1"/>
  <c r="J75" i="1"/>
  <c r="U74" i="1"/>
  <c r="R74" i="1"/>
  <c r="U73" i="1"/>
  <c r="R73" i="1"/>
  <c r="Y73" i="1" s="1"/>
  <c r="U71" i="1"/>
  <c r="R71" i="1"/>
  <c r="U70" i="1"/>
  <c r="R70" i="1"/>
  <c r="U69" i="1"/>
  <c r="R69" i="1"/>
  <c r="AC69" i="1" s="1"/>
  <c r="AB69" i="1" s="1"/>
  <c r="I69" i="1"/>
  <c r="J69" i="1" s="1"/>
  <c r="U68" i="1"/>
  <c r="R68" i="1"/>
  <c r="U67" i="1"/>
  <c r="R67" i="1"/>
  <c r="U66" i="1"/>
  <c r="R66" i="1"/>
  <c r="U65" i="1"/>
  <c r="R65" i="1"/>
  <c r="U64" i="1"/>
  <c r="R64" i="1"/>
  <c r="U63" i="1"/>
  <c r="I63" i="1"/>
  <c r="J63" i="1"/>
  <c r="U62" i="1"/>
  <c r="R62" i="1"/>
  <c r="U61" i="1"/>
  <c r="R61" i="1"/>
  <c r="U60" i="1"/>
  <c r="R60" i="1"/>
  <c r="U59" i="1"/>
  <c r="R59" i="1"/>
  <c r="AC60" i="1" s="1"/>
  <c r="AB60" i="1" s="1"/>
  <c r="U58" i="1"/>
  <c r="U57" i="1"/>
  <c r="R57" i="1"/>
  <c r="I57" i="1"/>
  <c r="J57" i="1" s="1"/>
  <c r="U56" i="1"/>
  <c r="R56" i="1"/>
  <c r="U55" i="1"/>
  <c r="R55" i="1"/>
  <c r="U54" i="1"/>
  <c r="R54" i="1"/>
  <c r="U53" i="1"/>
  <c r="R53" i="1"/>
  <c r="AC54" i="1" s="1"/>
  <c r="AB54" i="1" s="1"/>
  <c r="U52" i="1"/>
  <c r="U51" i="1"/>
  <c r="R51" i="1"/>
  <c r="I51" i="1"/>
  <c r="J51" i="1" s="1"/>
  <c r="U50" i="1"/>
  <c r="R50" i="1"/>
  <c r="U49" i="1"/>
  <c r="R49" i="1"/>
  <c r="AC49" i="1" s="1"/>
  <c r="AB49" i="1" s="1"/>
  <c r="U48" i="1"/>
  <c r="R48" i="1"/>
  <c r="U47" i="1"/>
  <c r="R47" i="1"/>
  <c r="U45" i="1"/>
  <c r="R45" i="1"/>
  <c r="U44" i="1"/>
  <c r="R44" i="1"/>
  <c r="Y44" i="1" s="1"/>
  <c r="I44" i="1"/>
  <c r="J44" i="1" s="1"/>
  <c r="U43" i="1"/>
  <c r="R43" i="1"/>
  <c r="U42" i="1"/>
  <c r="R42" i="1"/>
  <c r="AC43" i="1" s="1"/>
  <c r="AB43" i="1" s="1"/>
  <c r="U41" i="1"/>
  <c r="R41" i="1"/>
  <c r="Y41" i="1" s="1"/>
  <c r="U40" i="1"/>
  <c r="R40" i="1"/>
  <c r="U39" i="1"/>
  <c r="R39" i="1"/>
  <c r="Y40" i="1" s="1"/>
  <c r="Z40" i="1" s="1"/>
  <c r="U36" i="1"/>
  <c r="R36" i="1"/>
  <c r="I36" i="1"/>
  <c r="J36" i="1" s="1"/>
  <c r="U35" i="1"/>
  <c r="R35" i="1"/>
  <c r="U34" i="1"/>
  <c r="R34" i="1"/>
  <c r="U33" i="1"/>
  <c r="R33" i="1"/>
  <c r="U32" i="1"/>
  <c r="R32" i="1"/>
  <c r="U31" i="1"/>
  <c r="R31" i="1"/>
  <c r="Y32" i="1" s="1"/>
  <c r="U30" i="1"/>
  <c r="R30" i="1"/>
  <c r="U29" i="1"/>
  <c r="R29" i="1"/>
  <c r="U28" i="1"/>
  <c r="R28" i="1"/>
  <c r="AC28" i="1" s="1"/>
  <c r="AB28" i="1" s="1"/>
  <c r="U27" i="1"/>
  <c r="R27" i="1"/>
  <c r="Y28" i="1" s="1"/>
  <c r="U26" i="1"/>
  <c r="R26" i="1"/>
  <c r="U25" i="1"/>
  <c r="R25" i="1"/>
  <c r="Y26" i="1" s="1"/>
  <c r="U24" i="1"/>
  <c r="R24" i="1"/>
  <c r="Y75" i="1"/>
  <c r="Z75" i="1" s="1"/>
  <c r="Y57" i="1"/>
  <c r="Y76" i="1"/>
  <c r="Z76" i="1" s="1"/>
  <c r="Y65" i="1"/>
  <c r="Z65" i="1" s="1"/>
  <c r="Z57" i="1"/>
  <c r="AA57" i="1"/>
  <c r="Z53" i="1"/>
  <c r="Y74" i="1"/>
  <c r="Z74" i="1" s="1"/>
  <c r="Y19" i="1"/>
  <c r="AC57" i="1"/>
  <c r="AB57" i="1" s="1"/>
  <c r="AC76" i="1"/>
  <c r="AB76" i="1" s="1"/>
  <c r="AC65" i="1"/>
  <c r="AB65" i="1" s="1"/>
  <c r="L43" i="19" s="1"/>
  <c r="AC41" i="1"/>
  <c r="AB41"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65" i="1"/>
  <c r="Y77" i="1"/>
  <c r="AC19" i="1"/>
  <c r="AB19" i="1" s="1"/>
  <c r="AC75" i="1"/>
  <c r="AB75" i="1" s="1"/>
  <c r="AB15" i="19" s="1"/>
  <c r="L29" i="1"/>
  <c r="L76" i="1"/>
  <c r="L22" i="1"/>
  <c r="L42" i="1"/>
  <c r="L47" i="1"/>
  <c r="L26" i="1"/>
  <c r="L74" i="1"/>
  <c r="L59" i="1"/>
  <c r="L60" i="1"/>
  <c r="L65" i="1"/>
  <c r="L40" i="1"/>
  <c r="L53" i="1"/>
  <c r="L56" i="1"/>
  <c r="L58" i="1"/>
  <c r="L33" i="1"/>
  <c r="L61" i="1"/>
  <c r="L32" i="1"/>
  <c r="L49" i="1"/>
  <c r="L48" i="1"/>
  <c r="L43" i="1"/>
  <c r="L67" i="1"/>
  <c r="L28" i="1"/>
  <c r="L62" i="1"/>
  <c r="L21" i="1"/>
  <c r="L79" i="1"/>
  <c r="L77" i="1"/>
  <c r="L66" i="1"/>
  <c r="L34" i="1"/>
  <c r="L64" i="1"/>
  <c r="L50" i="1"/>
  <c r="L25" i="1"/>
  <c r="L20" i="1"/>
  <c r="L54" i="1"/>
  <c r="L52" i="1"/>
  <c r="L70" i="1"/>
  <c r="L31" i="1"/>
  <c r="L73" i="1"/>
  <c r="L55" i="1"/>
  <c r="L23" i="1"/>
  <c r="L78" i="1"/>
  <c r="L19" i="1"/>
  <c r="L46" i="1"/>
  <c r="L41" i="1"/>
  <c r="L68" i="1"/>
  <c r="L35" i="1"/>
  <c r="L39" i="1"/>
  <c r="L27" i="1"/>
  <c r="L71" i="1"/>
  <c r="B222" i="13" a="1"/>
  <c r="L80" i="1"/>
  <c r="B222" i="13" l="1"/>
  <c r="Z41" i="1"/>
  <c r="AD41" i="1" s="1"/>
  <c r="AA41" i="1"/>
  <c r="K45" i="19"/>
  <c r="AI35" i="19"/>
  <c r="K25" i="19"/>
  <c r="Q55" i="19"/>
  <c r="Q35" i="19"/>
  <c r="Z32" i="1"/>
  <c r="AA32" i="1"/>
  <c r="AA28" i="1"/>
  <c r="Z28" i="1"/>
  <c r="Z73" i="1"/>
  <c r="Z44" i="19" s="1"/>
  <c r="AA73" i="1"/>
  <c r="Y54" i="1"/>
  <c r="AA74" i="1"/>
  <c r="AC73" i="1"/>
  <c r="AB73" i="1" s="1"/>
  <c r="N44" i="19" s="1"/>
  <c r="AC70" i="1"/>
  <c r="AB70" i="1" s="1"/>
  <c r="P32" i="19"/>
  <c r="Y69" i="1"/>
  <c r="AC80" i="1"/>
  <c r="AB80" i="1" s="1"/>
  <c r="AD76" i="1"/>
  <c r="AA76" i="1"/>
  <c r="AC74" i="1"/>
  <c r="AB74" i="1" s="1"/>
  <c r="O24" i="19" s="1"/>
  <c r="AE9" i="19"/>
  <c r="AC32" i="1"/>
  <c r="AB32" i="1" s="1"/>
  <c r="R8" i="19" s="1"/>
  <c r="AC66" i="1"/>
  <c r="AB66" i="1" s="1"/>
  <c r="Y49" i="1"/>
  <c r="Y27" i="1"/>
  <c r="AC31" i="1"/>
  <c r="AB31" i="1" s="1"/>
  <c r="AA75" i="1"/>
  <c r="AC27" i="1"/>
  <c r="AB27" i="1" s="1"/>
  <c r="Y31" i="1"/>
  <c r="AA31" i="1" s="1"/>
  <c r="AC35" i="1"/>
  <c r="AB35" i="1" s="1"/>
  <c r="AE19" i="19"/>
  <c r="S19" i="19"/>
  <c r="Y49" i="19"/>
  <c r="M39" i="19"/>
  <c r="AG54" i="19"/>
  <c r="Y19" i="19"/>
  <c r="M9" i="19"/>
  <c r="Y39" i="19"/>
  <c r="AA24" i="19"/>
  <c r="T7" i="19"/>
  <c r="T47" i="19"/>
  <c r="AF27" i="19"/>
  <c r="AL7" i="19"/>
  <c r="AF47" i="19"/>
  <c r="AF7" i="19"/>
  <c r="AL47" i="19"/>
  <c r="AF17" i="19"/>
  <c r="AC29" i="1"/>
  <c r="AB29" i="1" s="1"/>
  <c r="Y29" i="1"/>
  <c r="Z29" i="1" s="1"/>
  <c r="AC48" i="1"/>
  <c r="AB48" i="1" s="1"/>
  <c r="Y48" i="1"/>
  <c r="X43" i="19"/>
  <c r="Y79" i="1"/>
  <c r="AL27" i="19"/>
  <c r="AC56" i="1"/>
  <c r="AB56" i="1" s="1"/>
  <c r="AC55" i="1"/>
  <c r="AB55" i="1" s="1"/>
  <c r="Y55" i="1"/>
  <c r="V55" i="19"/>
  <c r="Y60" i="1"/>
  <c r="AC58" i="1"/>
  <c r="AB58" i="1" s="1"/>
  <c r="AC59" i="1"/>
  <c r="AB59" i="1" s="1"/>
  <c r="Y58" i="1"/>
  <c r="R43" i="19"/>
  <c r="Z47" i="19"/>
  <c r="AA78" i="1"/>
  <c r="L53" i="19"/>
  <c r="AM14" i="19"/>
  <c r="AA44" i="19"/>
  <c r="AD74" i="1"/>
  <c r="AA54" i="19"/>
  <c r="AM44" i="19"/>
  <c r="AM24" i="19"/>
  <c r="U54" i="19"/>
  <c r="O34" i="19"/>
  <c r="AD13" i="19"/>
  <c r="AC51" i="1"/>
  <c r="AB51" i="1" s="1"/>
  <c r="Y52" i="1"/>
  <c r="AA52" i="1" s="1"/>
  <c r="Y51" i="1"/>
  <c r="AD33" i="19"/>
  <c r="AC53" i="1"/>
  <c r="AB53" i="1" s="1"/>
  <c r="L13" i="19"/>
  <c r="AD23" i="19"/>
  <c r="R53" i="19"/>
  <c r="AJ43" i="19"/>
  <c r="R23" i="19"/>
  <c r="R33" i="19"/>
  <c r="AD43" i="19"/>
  <c r="L23" i="19"/>
  <c r="X13" i="19"/>
  <c r="AJ23" i="19"/>
  <c r="AJ13" i="19"/>
  <c r="L11" i="19"/>
  <c r="R11" i="19"/>
  <c r="AC42" i="1"/>
  <c r="AB42" i="1" s="1"/>
  <c r="Y43" i="1"/>
  <c r="AA43" i="1" s="1"/>
  <c r="Y42" i="1"/>
  <c r="J30" i="1"/>
  <c r="Y30" i="1" s="1"/>
  <c r="AB55" i="19"/>
  <c r="AB25" i="19"/>
  <c r="AC34" i="1"/>
  <c r="AB34" i="1" s="1"/>
  <c r="Y33" i="1"/>
  <c r="AC71" i="1"/>
  <c r="AB71" i="1" s="1"/>
  <c r="Y70" i="1"/>
  <c r="Y71" i="1"/>
  <c r="J16" i="1"/>
  <c r="Y18" i="1" s="1"/>
  <c r="AA16" i="1" s="1"/>
  <c r="T37" i="19"/>
  <c r="Y56" i="1"/>
  <c r="AA56" i="1" s="1"/>
  <c r="Z80" i="1"/>
  <c r="U35" i="19" s="1"/>
  <c r="AA80" i="1"/>
  <c r="Y68" i="1"/>
  <c r="AC68" i="1"/>
  <c r="AB68" i="1" s="1"/>
  <c r="AA49" i="1"/>
  <c r="Z49" i="1"/>
  <c r="R13" i="19"/>
  <c r="AC52" i="1"/>
  <c r="AB52" i="1" s="1"/>
  <c r="Y66" i="1"/>
  <c r="Y67" i="1"/>
  <c r="U34" i="19"/>
  <c r="Y59" i="1"/>
  <c r="AC67" i="1"/>
  <c r="AB67" i="1" s="1"/>
  <c r="AE39" i="19"/>
  <c r="Y29" i="19"/>
  <c r="AI45" i="19"/>
  <c r="V52" i="19"/>
  <c r="S29" i="19"/>
  <c r="AK9" i="19"/>
  <c r="AK39" i="19"/>
  <c r="AE49" i="19"/>
  <c r="S49" i="19"/>
  <c r="S9" i="19"/>
  <c r="Y35" i="1"/>
  <c r="AC50" i="1"/>
  <c r="AB50" i="1" s="1"/>
  <c r="AC77" i="1"/>
  <c r="AB77" i="1" s="1"/>
  <c r="Y24" i="1"/>
  <c r="Z24" i="1" s="1"/>
  <c r="V45" i="19"/>
  <c r="AA33" i="1"/>
  <c r="Z33" i="1"/>
  <c r="J55" i="19"/>
  <c r="P35" i="19"/>
  <c r="AF14" i="19"/>
  <c r="T44" i="19"/>
  <c r="AF54" i="19"/>
  <c r="AL44" i="19"/>
  <c r="AL34" i="19"/>
  <c r="AL24" i="19"/>
  <c r="P45" i="19"/>
  <c r="AB45" i="19"/>
  <c r="AH15" i="19"/>
  <c r="AH45" i="19"/>
  <c r="P15" i="19"/>
  <c r="J45" i="19"/>
  <c r="J25" i="19"/>
  <c r="V35" i="19"/>
  <c r="V15" i="19"/>
  <c r="AB35" i="19"/>
  <c r="AH35" i="19"/>
  <c r="J35" i="19"/>
  <c r="AH25" i="19"/>
  <c r="AD75" i="1"/>
  <c r="J15" i="19"/>
  <c r="P55" i="19"/>
  <c r="V25" i="19"/>
  <c r="AH55" i="19"/>
  <c r="P25" i="19"/>
  <c r="Z56" i="1"/>
  <c r="N17" i="19"/>
  <c r="AL37" i="19"/>
  <c r="Z77" i="1"/>
  <c r="AA77" i="1"/>
  <c r="Z23" i="1"/>
  <c r="AA23" i="1"/>
  <c r="Z43" i="1"/>
  <c r="Z35" i="1"/>
  <c r="AA35" i="1"/>
  <c r="AA27" i="19"/>
  <c r="AA29" i="1"/>
  <c r="AF37" i="19"/>
  <c r="Z26" i="1"/>
  <c r="AA26" i="1"/>
  <c r="AD28" i="1"/>
  <c r="AL17" i="19"/>
  <c r="N37" i="19"/>
  <c r="Z37" i="19"/>
  <c r="Z27" i="19"/>
  <c r="T27" i="19"/>
  <c r="N7" i="19"/>
  <c r="T17" i="19"/>
  <c r="N27" i="19"/>
  <c r="Z7" i="19"/>
  <c r="N47" i="19"/>
  <c r="Z17" i="19"/>
  <c r="O47" i="19"/>
  <c r="AA17" i="19"/>
  <c r="AG47" i="19"/>
  <c r="AA7" i="19"/>
  <c r="U7" i="19"/>
  <c r="U27" i="19"/>
  <c r="O17" i="19"/>
  <c r="AG17" i="19"/>
  <c r="AA37" i="19"/>
  <c r="T10" i="19"/>
  <c r="T50" i="19"/>
  <c r="AK19" i="19"/>
  <c r="AK29" i="19"/>
  <c r="M19" i="19"/>
  <c r="M29" i="19"/>
  <c r="U24" i="19"/>
  <c r="AA34" i="19"/>
  <c r="AG24" i="19"/>
  <c r="O25" i="19"/>
  <c r="O15" i="19"/>
  <c r="AA15" i="19"/>
  <c r="AG25" i="19"/>
  <c r="AA45" i="19"/>
  <c r="AM55" i="19"/>
  <c r="Y47" i="1"/>
  <c r="AC47" i="1"/>
  <c r="AB47" i="1" s="1"/>
  <c r="O14" i="19"/>
  <c r="AM34" i="19"/>
  <c r="AA14" i="19"/>
  <c r="O44" i="19"/>
  <c r="U14" i="19"/>
  <c r="AG44" i="19"/>
  <c r="U44" i="19"/>
  <c r="Z19" i="1"/>
  <c r="AA19" i="1"/>
  <c r="AJ8" i="19"/>
  <c r="AJ18" i="19"/>
  <c r="R48" i="19"/>
  <c r="R38" i="19"/>
  <c r="R18" i="19"/>
  <c r="L28" i="19"/>
  <c r="L38" i="19"/>
  <c r="X28" i="19"/>
  <c r="P42" i="19"/>
  <c r="AH12" i="19"/>
  <c r="V42" i="19"/>
  <c r="P52" i="19"/>
  <c r="J12" i="19"/>
  <c r="J42" i="19"/>
  <c r="V12" i="19"/>
  <c r="AD57" i="1"/>
  <c r="AB12" i="19"/>
  <c r="AH52" i="19"/>
  <c r="V22" i="19"/>
  <c r="AB32" i="19"/>
  <c r="P22" i="19"/>
  <c r="V32" i="19"/>
  <c r="J52" i="19"/>
  <c r="AB42" i="19"/>
  <c r="P12" i="19"/>
  <c r="AB22" i="19"/>
  <c r="J32" i="19"/>
  <c r="AH22" i="19"/>
  <c r="AB52" i="19"/>
  <c r="J22" i="19"/>
  <c r="AH42" i="19"/>
  <c r="AH32" i="19"/>
  <c r="Y25" i="1"/>
  <c r="AC26" i="1"/>
  <c r="AB26" i="1" s="1"/>
  <c r="AC25" i="1"/>
  <c r="AB25" i="1" s="1"/>
  <c r="AC33" i="1"/>
  <c r="AB33" i="1" s="1"/>
  <c r="Y34" i="1"/>
  <c r="AE29" i="19"/>
  <c r="AK49" i="19"/>
  <c r="S39" i="19"/>
  <c r="AG14" i="19"/>
  <c r="AG34" i="19"/>
  <c r="AJ28" i="19"/>
  <c r="Z44" i="1"/>
  <c r="AA44" i="1"/>
  <c r="Y46" i="1" s="1"/>
  <c r="Y50" i="1"/>
  <c r="Y9" i="19"/>
  <c r="M49" i="19"/>
  <c r="O54" i="19"/>
  <c r="AM54" i="19"/>
  <c r="AJ21" i="19"/>
  <c r="AD11" i="19"/>
  <c r="L31" i="19"/>
  <c r="AD21" i="19"/>
  <c r="AD31" i="19"/>
  <c r="L21" i="19"/>
  <c r="R51" i="19"/>
  <c r="L51" i="19"/>
  <c r="AJ11" i="19"/>
  <c r="X21" i="19"/>
  <c r="X41" i="19"/>
  <c r="AD53" i="1"/>
  <c r="R31" i="19"/>
  <c r="AD51" i="19"/>
  <c r="L41" i="19"/>
  <c r="AJ41" i="19"/>
  <c r="R41" i="19"/>
  <c r="X31" i="19"/>
  <c r="X11" i="19"/>
  <c r="R21" i="19"/>
  <c r="AJ31" i="19"/>
  <c r="AD41" i="19"/>
  <c r="AJ51" i="19"/>
  <c r="X51" i="19"/>
  <c r="Z30" i="1"/>
  <c r="AA30" i="1"/>
  <c r="AC39" i="1"/>
  <c r="AB39" i="1" s="1"/>
  <c r="Y38" i="1"/>
  <c r="Y39" i="1"/>
  <c r="Z52" i="1"/>
  <c r="AA70" i="1"/>
  <c r="Z70" i="1"/>
  <c r="AC63" i="1"/>
  <c r="AB63" i="1" s="1"/>
  <c r="Y64" i="1"/>
  <c r="Y63" i="1"/>
  <c r="AC64" i="1"/>
  <c r="AB64" i="1" s="1"/>
  <c r="AC22" i="1"/>
  <c r="AB22" i="1" s="1"/>
  <c r="Y22" i="1"/>
  <c r="X53" i="19"/>
  <c r="AJ33" i="19"/>
  <c r="AJ53" i="19"/>
  <c r="Q25" i="19"/>
  <c r="AD48" i="19"/>
  <c r="R28" i="19"/>
  <c r="L48" i="19"/>
  <c r="AD8" i="19"/>
  <c r="L18" i="19"/>
  <c r="AJ48" i="19"/>
  <c r="X8" i="19"/>
  <c r="AD32" i="1"/>
  <c r="X38" i="19"/>
  <c r="AD28" i="19"/>
  <c r="L8" i="19"/>
  <c r="X18" i="19"/>
  <c r="AD18" i="19"/>
  <c r="AD38" i="19"/>
  <c r="X48" i="19"/>
  <c r="AJ38" i="19"/>
  <c r="AD53" i="19"/>
  <c r="L33" i="19"/>
  <c r="AD65" i="1"/>
  <c r="AA40" i="1"/>
  <c r="AC45" i="19"/>
  <c r="AC40" i="1"/>
  <c r="AB40" i="1" s="1"/>
  <c r="AD40" i="1" s="1"/>
  <c r="K35" i="19"/>
  <c r="AC61" i="1"/>
  <c r="AB61" i="1" s="1"/>
  <c r="Y61" i="1"/>
  <c r="Y62" i="1"/>
  <c r="AC62" i="1"/>
  <c r="AB62" i="1" s="1"/>
  <c r="AC21" i="1"/>
  <c r="AB21" i="1" s="1"/>
  <c r="X33" i="19"/>
  <c r="X23" i="19"/>
  <c r="W35" i="19"/>
  <c r="W15" i="19"/>
  <c r="AC15" i="19"/>
  <c r="Q45" i="19"/>
  <c r="AC55" i="19"/>
  <c r="K55" i="19"/>
  <c r="Y21" i="1"/>
  <c r="W55" i="19"/>
  <c r="AI25" i="19"/>
  <c r="W45" i="19"/>
  <c r="Y20" i="1"/>
  <c r="AC20" i="1"/>
  <c r="AB20" i="1" s="1"/>
  <c r="AC23" i="1"/>
  <c r="AB23" i="1" s="1"/>
  <c r="AI15" i="19"/>
  <c r="W25" i="19"/>
  <c r="AC35" i="19"/>
  <c r="AC25" i="19"/>
  <c r="AC78" i="1"/>
  <c r="AB78" i="1" s="1"/>
  <c r="M35" i="19" s="1"/>
  <c r="AI55" i="19"/>
  <c r="K15" i="19"/>
  <c r="Q15" i="19"/>
  <c r="H211" i="13"/>
  <c r="AA24" i="1" l="1"/>
  <c r="O35" i="19"/>
  <c r="U45" i="19"/>
  <c r="AM35" i="19"/>
  <c r="AF34" i="19"/>
  <c r="T54" i="19"/>
  <c r="Z24" i="19"/>
  <c r="AA55" i="19"/>
  <c r="U55" i="19"/>
  <c r="O55" i="19"/>
  <c r="Z54" i="19"/>
  <c r="AF24" i="19"/>
  <c r="N34" i="19"/>
  <c r="AG45" i="19"/>
  <c r="AM15" i="19"/>
  <c r="T34" i="19"/>
  <c r="T24" i="19"/>
  <c r="AL14" i="19"/>
  <c r="Z31" i="1"/>
  <c r="Z54" i="1"/>
  <c r="AA54" i="1"/>
  <c r="U25" i="19"/>
  <c r="AM45" i="19"/>
  <c r="N24" i="19"/>
  <c r="AD73" i="1"/>
  <c r="Z14" i="19"/>
  <c r="T14" i="19"/>
  <c r="AA69" i="1"/>
  <c r="Z69" i="1"/>
  <c r="Z16" i="1"/>
  <c r="AG55" i="19"/>
  <c r="O45" i="19"/>
  <c r="N14" i="19"/>
  <c r="N54" i="19"/>
  <c r="AA35" i="19"/>
  <c r="Z34" i="19"/>
  <c r="AF44" i="19"/>
  <c r="AL54" i="19"/>
  <c r="Z27" i="1"/>
  <c r="AA27" i="1"/>
  <c r="AK45" i="19"/>
  <c r="AK35" i="19"/>
  <c r="AE55" i="19"/>
  <c r="Z68" i="1"/>
  <c r="AA68" i="1"/>
  <c r="Z67" i="1"/>
  <c r="AA67" i="1"/>
  <c r="Z79" i="1"/>
  <c r="AA79" i="1"/>
  <c r="AA66" i="1"/>
  <c r="Z66" i="1"/>
  <c r="AG35" i="19"/>
  <c r="AM25" i="19"/>
  <c r="AA25" i="19"/>
  <c r="AD80" i="1"/>
  <c r="AG15" i="19"/>
  <c r="U15" i="19"/>
  <c r="AA51" i="1"/>
  <c r="Z51" i="1"/>
  <c r="AA71" i="1"/>
  <c r="Z71" i="1"/>
  <c r="Z58" i="1"/>
  <c r="AA58" i="1"/>
  <c r="Z48" i="1"/>
  <c r="AA48" i="1"/>
  <c r="AA42" i="1"/>
  <c r="Z42" i="1"/>
  <c r="AA47" i="19"/>
  <c r="AD29" i="1"/>
  <c r="O37" i="19"/>
  <c r="U37" i="19"/>
  <c r="AG27" i="19"/>
  <c r="O7" i="19"/>
  <c r="AM27" i="19"/>
  <c r="AM47" i="19"/>
  <c r="O27" i="19"/>
  <c r="AM17" i="19"/>
  <c r="AG7" i="19"/>
  <c r="U47" i="19"/>
  <c r="AM7" i="19"/>
  <c r="U17" i="19"/>
  <c r="AG37" i="19"/>
  <c r="AM37" i="19"/>
  <c r="Z55" i="1"/>
  <c r="AA55" i="1"/>
  <c r="Z59" i="1"/>
  <c r="AA59" i="1"/>
  <c r="N30" i="19"/>
  <c r="T30" i="19"/>
  <c r="N20" i="19"/>
  <c r="AF50" i="19"/>
  <c r="AL40" i="19"/>
  <c r="AL50" i="19"/>
  <c r="AF40" i="19"/>
  <c r="Z30" i="19"/>
  <c r="AL20" i="19"/>
  <c r="T20" i="19"/>
  <c r="Z40" i="19"/>
  <c r="T40" i="19"/>
  <c r="AL10" i="19"/>
  <c r="Z10" i="19"/>
  <c r="N10" i="19"/>
  <c r="N50" i="19"/>
  <c r="AF30" i="19"/>
  <c r="N40" i="19"/>
  <c r="AF10" i="19"/>
  <c r="Z50" i="19"/>
  <c r="Z20" i="19"/>
  <c r="AF20" i="19"/>
  <c r="AD49" i="1"/>
  <c r="AL30" i="19"/>
  <c r="AA60" i="1"/>
  <c r="Z60" i="1"/>
  <c r="AC11" i="19"/>
  <c r="W51" i="19"/>
  <c r="K11" i="19"/>
  <c r="AI51" i="19"/>
  <c r="Q21" i="19"/>
  <c r="AC31" i="19"/>
  <c r="AI41" i="19"/>
  <c r="AI11" i="19"/>
  <c r="K51" i="19"/>
  <c r="Q11" i="19"/>
  <c r="Q51" i="19"/>
  <c r="AC21" i="19"/>
  <c r="AI31" i="19"/>
  <c r="W21" i="19"/>
  <c r="K31" i="19"/>
  <c r="Q41" i="19"/>
  <c r="W41" i="19"/>
  <c r="AD52" i="1"/>
  <c r="K41" i="19"/>
  <c r="AC41" i="19"/>
  <c r="Q31" i="19"/>
  <c r="AI21" i="19"/>
  <c r="AC51" i="19"/>
  <c r="K21" i="19"/>
  <c r="W11" i="19"/>
  <c r="W31" i="19"/>
  <c r="AD45" i="19"/>
  <c r="AD25" i="19"/>
  <c r="X25" i="19"/>
  <c r="AD55" i="19"/>
  <c r="AJ35" i="19"/>
  <c r="AJ25" i="19"/>
  <c r="R25" i="19"/>
  <c r="X55" i="19"/>
  <c r="R35" i="19"/>
  <c r="R45" i="19"/>
  <c r="X35" i="19"/>
  <c r="X15" i="19"/>
  <c r="L15" i="19"/>
  <c r="L25" i="19"/>
  <c r="AD77" i="1"/>
  <c r="L45" i="19"/>
  <c r="R55" i="19"/>
  <c r="X45" i="19"/>
  <c r="AJ45" i="19"/>
  <c r="R15" i="19"/>
  <c r="L55" i="19"/>
  <c r="AD15" i="19"/>
  <c r="AJ15" i="19"/>
  <c r="L35" i="19"/>
  <c r="AJ55" i="19"/>
  <c r="AD35" i="19"/>
  <c r="AD9" i="19"/>
  <c r="Z63" i="1"/>
  <c r="AA63" i="1"/>
  <c r="AJ29" i="19"/>
  <c r="AJ9" i="19"/>
  <c r="Z36" i="1"/>
  <c r="AA36" i="1"/>
  <c r="M45" i="19"/>
  <c r="Y15" i="19"/>
  <c r="AC26" i="19"/>
  <c r="Q26" i="19"/>
  <c r="Q16" i="19"/>
  <c r="K26" i="19"/>
  <c r="AC16" i="19"/>
  <c r="W26" i="19"/>
  <c r="AI16" i="19"/>
  <c r="W16" i="19"/>
  <c r="Q6" i="19"/>
  <c r="AI6" i="19"/>
  <c r="AI26" i="19"/>
  <c r="K6" i="19"/>
  <c r="AC6" i="19"/>
  <c r="W6" i="19"/>
  <c r="K16" i="19"/>
  <c r="K46" i="19"/>
  <c r="K36" i="19"/>
  <c r="AI46" i="19"/>
  <c r="W46" i="19"/>
  <c r="AC46" i="19"/>
  <c r="W36" i="19"/>
  <c r="Q36" i="19"/>
  <c r="AC36" i="19"/>
  <c r="Q46" i="19"/>
  <c r="AI36" i="19"/>
  <c r="AD19" i="1"/>
  <c r="AD78" i="1"/>
  <c r="AE45" i="19"/>
  <c r="AM21" i="19"/>
  <c r="O41" i="19"/>
  <c r="U41" i="19"/>
  <c r="AG11" i="19"/>
  <c r="AM41" i="19"/>
  <c r="AA41" i="19"/>
  <c r="AA11" i="19"/>
  <c r="AA31" i="19"/>
  <c r="AA51" i="19"/>
  <c r="O21" i="19"/>
  <c r="U51" i="19"/>
  <c r="U21" i="19"/>
  <c r="AA21" i="19"/>
  <c r="AD56" i="1"/>
  <c r="AG31" i="19"/>
  <c r="AG21" i="19"/>
  <c r="U31" i="19"/>
  <c r="AG41" i="19"/>
  <c r="O51" i="19"/>
  <c r="O31" i="19"/>
  <c r="AM51" i="19"/>
  <c r="AM31" i="19"/>
  <c r="AG51" i="19"/>
  <c r="U11" i="19"/>
  <c r="AM11" i="19"/>
  <c r="O11" i="19"/>
  <c r="AG18" i="19"/>
  <c r="U38" i="19"/>
  <c r="AD35" i="1"/>
  <c r="AM38" i="19"/>
  <c r="AA8" i="19"/>
  <c r="O38" i="19"/>
  <c r="U48" i="19"/>
  <c r="U18" i="19"/>
  <c r="U8" i="19"/>
  <c r="O8" i="19"/>
  <c r="AM8" i="19"/>
  <c r="AM28" i="19"/>
  <c r="AA48" i="19"/>
  <c r="AA38" i="19"/>
  <c r="AA18" i="19"/>
  <c r="AM48" i="19"/>
  <c r="AG48" i="19"/>
  <c r="U28" i="19"/>
  <c r="AG38" i="19"/>
  <c r="AG8" i="19"/>
  <c r="O18" i="19"/>
  <c r="O28" i="19"/>
  <c r="AA28" i="19"/>
  <c r="AM18" i="19"/>
  <c r="AG28" i="19"/>
  <c r="O48" i="19"/>
  <c r="R9" i="19"/>
  <c r="Z20" i="1"/>
  <c r="AA20" i="1"/>
  <c r="R19" i="19"/>
  <c r="Z64" i="1"/>
  <c r="AA64" i="1"/>
  <c r="L29" i="19"/>
  <c r="AK25" i="19"/>
  <c r="AE15" i="19"/>
  <c r="X49" i="19"/>
  <c r="AJ19" i="19"/>
  <c r="X19" i="19"/>
  <c r="R49" i="19"/>
  <c r="AD49" i="19"/>
  <c r="AD39" i="19"/>
  <c r="X39" i="19"/>
  <c r="AD19" i="19"/>
  <c r="Z39" i="1"/>
  <c r="AA39" i="1"/>
  <c r="L39" i="19"/>
  <c r="X9" i="19"/>
  <c r="Y25" i="19"/>
  <c r="AA61" i="1"/>
  <c r="Z61" i="1"/>
  <c r="W24" i="19"/>
  <c r="AI24" i="19"/>
  <c r="K14" i="19"/>
  <c r="AC44" i="19"/>
  <c r="W44" i="19"/>
  <c r="W54" i="19"/>
  <c r="AI54" i="19"/>
  <c r="W14" i="19"/>
  <c r="AD70" i="1"/>
  <c r="Q24" i="19"/>
  <c r="AC24" i="19"/>
  <c r="Q34" i="19"/>
  <c r="AI14" i="19"/>
  <c r="AI44" i="19"/>
  <c r="W34" i="19"/>
  <c r="AI34" i="19"/>
  <c r="K24" i="19"/>
  <c r="Q44" i="19"/>
  <c r="AC54" i="19"/>
  <c r="AC14" i="19"/>
  <c r="K44" i="19"/>
  <c r="Q54" i="19"/>
  <c r="AC34" i="19"/>
  <c r="Q14" i="19"/>
  <c r="K54" i="19"/>
  <c r="K34" i="19"/>
  <c r="L49" i="19"/>
  <c r="AJ39" i="19"/>
  <c r="AA50" i="1"/>
  <c r="Z50" i="1"/>
  <c r="AK55" i="19"/>
  <c r="Z34" i="1"/>
  <c r="AA34" i="1"/>
  <c r="M15" i="19"/>
  <c r="AG39" i="19"/>
  <c r="AG19" i="19"/>
  <c r="O39" i="19"/>
  <c r="O49" i="19"/>
  <c r="O29" i="19"/>
  <c r="U39" i="19"/>
  <c r="O19" i="19"/>
  <c r="AM29" i="19"/>
  <c r="O9" i="19"/>
  <c r="AA49" i="19"/>
  <c r="AM39" i="19"/>
  <c r="AA19" i="19"/>
  <c r="AA9" i="19"/>
  <c r="AA39" i="19"/>
  <c r="AG29" i="19"/>
  <c r="AM9" i="19"/>
  <c r="U49" i="19"/>
  <c r="AG49" i="19"/>
  <c r="AA29" i="19"/>
  <c r="AD43" i="1"/>
  <c r="AM49" i="19"/>
  <c r="AG9" i="19"/>
  <c r="AM19" i="19"/>
  <c r="U9" i="19"/>
  <c r="U29" i="19"/>
  <c r="U19" i="19"/>
  <c r="X29" i="19"/>
  <c r="AA45" i="1"/>
  <c r="Z45" i="1"/>
  <c r="AE35" i="19"/>
  <c r="Y55" i="19"/>
  <c r="AJ49" i="19"/>
  <c r="Z47" i="1"/>
  <c r="AA47" i="1"/>
  <c r="R29" i="19"/>
  <c r="Z25" i="1"/>
  <c r="AA25" i="1"/>
  <c r="S15" i="19"/>
  <c r="AK15" i="19"/>
  <c r="S45" i="19"/>
  <c r="AE25" i="19"/>
  <c r="Y35" i="19"/>
  <c r="Y45" i="19"/>
  <c r="M25" i="19"/>
  <c r="S35" i="19"/>
  <c r="M55" i="19"/>
  <c r="AA62" i="1"/>
  <c r="Z62" i="1"/>
  <c r="AD29" i="19"/>
  <c r="AA21" i="1"/>
  <c r="Z21" i="1"/>
  <c r="L9" i="19"/>
  <c r="AA22" i="1"/>
  <c r="Z22" i="1"/>
  <c r="L19" i="19"/>
  <c r="R39" i="19"/>
  <c r="S25" i="19"/>
  <c r="S55" i="19"/>
  <c r="AD27" i="19"/>
  <c r="L17" i="19"/>
  <c r="AJ17" i="19"/>
  <c r="R47" i="19"/>
  <c r="X7" i="19"/>
  <c r="AD7" i="19"/>
  <c r="L37" i="19"/>
  <c r="X17" i="19"/>
  <c r="L7" i="19"/>
  <c r="R27" i="19"/>
  <c r="R17" i="19"/>
  <c r="R37" i="19"/>
  <c r="AJ47" i="19"/>
  <c r="AD17" i="19"/>
  <c r="AJ7" i="19"/>
  <c r="X37" i="19"/>
  <c r="X47" i="19"/>
  <c r="X27" i="19"/>
  <c r="L47" i="19"/>
  <c r="AD26" i="1"/>
  <c r="L27" i="19"/>
  <c r="AJ27" i="19"/>
  <c r="R7" i="19"/>
  <c r="AD37" i="19"/>
  <c r="AJ37" i="19"/>
  <c r="AD47" i="19"/>
  <c r="AD23" i="1"/>
  <c r="AA36" i="19"/>
  <c r="AM26" i="19"/>
  <c r="AG26" i="19"/>
  <c r="U36" i="19"/>
  <c r="AA6" i="19"/>
  <c r="AA26" i="19"/>
  <c r="AG16" i="19"/>
  <c r="AG6" i="19"/>
  <c r="AM6" i="19"/>
  <c r="AA16" i="19"/>
  <c r="AG36" i="19"/>
  <c r="AA46" i="19"/>
  <c r="O26" i="19"/>
  <c r="U16" i="19"/>
  <c r="AM36" i="19"/>
  <c r="AM46" i="19"/>
  <c r="O36" i="19"/>
  <c r="O6" i="19"/>
  <c r="AM16" i="19"/>
  <c r="U6" i="19"/>
  <c r="AG46" i="19"/>
  <c r="U46" i="19"/>
  <c r="U26" i="19"/>
  <c r="O46" i="19"/>
  <c r="O16" i="19"/>
  <c r="AE38" i="19"/>
  <c r="Y18" i="19"/>
  <c r="M38" i="19"/>
  <c r="M48" i="19"/>
  <c r="M18" i="19"/>
  <c r="Y8" i="19"/>
  <c r="Y28" i="19"/>
  <c r="S18" i="19"/>
  <c r="S28" i="19"/>
  <c r="AK38" i="19"/>
  <c r="S38" i="19"/>
  <c r="AE48" i="19"/>
  <c r="M28" i="19"/>
  <c r="AD33" i="1"/>
  <c r="AE28" i="19"/>
  <c r="AE18" i="19"/>
  <c r="Y38" i="19"/>
  <c r="AK48" i="19"/>
  <c r="AE8" i="19"/>
  <c r="S8" i="19"/>
  <c r="Y48" i="19"/>
  <c r="AK28" i="19"/>
  <c r="AK8" i="19"/>
  <c r="M8" i="19"/>
  <c r="AK18" i="19"/>
  <c r="S48" i="19"/>
  <c r="AK37" i="19" l="1"/>
  <c r="M17" i="19"/>
  <c r="M7" i="19"/>
  <c r="S27" i="19"/>
  <c r="Y7" i="19"/>
  <c r="S17" i="19"/>
  <c r="Y47" i="19"/>
  <c r="S47" i="19"/>
  <c r="AE37" i="19"/>
  <c r="Y27" i="19"/>
  <c r="AE47" i="19"/>
  <c r="AK47" i="19"/>
  <c r="S37" i="19"/>
  <c r="AK17" i="19"/>
  <c r="AE7" i="19"/>
  <c r="M47" i="19"/>
  <c r="Y17" i="19"/>
  <c r="M37" i="19"/>
  <c r="AE17" i="19"/>
  <c r="Y37" i="19"/>
  <c r="AD27" i="1"/>
  <c r="AE27" i="19"/>
  <c r="AK7" i="19"/>
  <c r="S7" i="19"/>
  <c r="AK27" i="19"/>
  <c r="M27" i="19"/>
  <c r="V34" i="19"/>
  <c r="V14" i="19"/>
  <c r="J34" i="19"/>
  <c r="P34" i="19"/>
  <c r="P14" i="19"/>
  <c r="AB54" i="19"/>
  <c r="V54" i="19"/>
  <c r="P54" i="19"/>
  <c r="J44" i="19"/>
  <c r="AB24" i="19"/>
  <c r="J54" i="19"/>
  <c r="AH54" i="19"/>
  <c r="J14" i="19"/>
  <c r="J24" i="19"/>
  <c r="AH24" i="19"/>
  <c r="AB34" i="19"/>
  <c r="AD69" i="1"/>
  <c r="AH44" i="19"/>
  <c r="AB44" i="19"/>
  <c r="V24" i="19"/>
  <c r="AB14" i="19"/>
  <c r="P24" i="19"/>
  <c r="P44" i="19"/>
  <c r="AH34" i="19"/>
  <c r="AH14" i="19"/>
  <c r="V44" i="19"/>
  <c r="AE11" i="19"/>
  <c r="AE21" i="19"/>
  <c r="AK11" i="19"/>
  <c r="AE41" i="19"/>
  <c r="AK51" i="19"/>
  <c r="Y31" i="19"/>
  <c r="M11" i="19"/>
  <c r="M31" i="19"/>
  <c r="M41" i="19"/>
  <c r="AE51" i="19"/>
  <c r="S51" i="19"/>
  <c r="M21" i="19"/>
  <c r="AK21" i="19"/>
  <c r="AE31" i="19"/>
  <c r="Y21" i="19"/>
  <c r="Y51" i="19"/>
  <c r="S41" i="19"/>
  <c r="S11" i="19"/>
  <c r="Y11" i="19"/>
  <c r="M51" i="19"/>
  <c r="Y41" i="19"/>
  <c r="S31" i="19"/>
  <c r="S21" i="19"/>
  <c r="AK31" i="19"/>
  <c r="AD54" i="1"/>
  <c r="AK41" i="19"/>
  <c r="AI18" i="19"/>
  <c r="K28" i="19"/>
  <c r="W28" i="19"/>
  <c r="AI48" i="19"/>
  <c r="AI28" i="19"/>
  <c r="W8" i="19"/>
  <c r="K8" i="19"/>
  <c r="W48" i="19"/>
  <c r="K48" i="19"/>
  <c r="Q8" i="19"/>
  <c r="W38" i="19"/>
  <c r="AI38" i="19"/>
  <c r="AD31" i="1"/>
  <c r="K38" i="19"/>
  <c r="AC18" i="19"/>
  <c r="AC38" i="19"/>
  <c r="Q38" i="19"/>
  <c r="W18" i="19"/>
  <c r="AC28" i="19"/>
  <c r="Q28" i="19"/>
  <c r="Q18" i="19"/>
  <c r="AI8" i="19"/>
  <c r="AC48" i="19"/>
  <c r="Q48" i="19"/>
  <c r="AC8" i="19"/>
  <c r="K18" i="19"/>
  <c r="M10" i="19"/>
  <c r="AK50" i="19"/>
  <c r="Y50" i="19"/>
  <c r="M30" i="19"/>
  <c r="S50" i="19"/>
  <c r="AE10" i="19"/>
  <c r="AK40" i="19"/>
  <c r="AE50" i="19"/>
  <c r="M20" i="19"/>
  <c r="AK10" i="19"/>
  <c r="Y40" i="19"/>
  <c r="AE20" i="19"/>
  <c r="M50" i="19"/>
  <c r="Y20" i="19"/>
  <c r="S40" i="19"/>
  <c r="M40" i="19"/>
  <c r="AD48" i="1"/>
  <c r="Y10" i="19"/>
  <c r="AK30" i="19"/>
  <c r="S20" i="19"/>
  <c r="S10" i="19"/>
  <c r="S30" i="19"/>
  <c r="Y30" i="19"/>
  <c r="AE40" i="19"/>
  <c r="AE30" i="19"/>
  <c r="AK20" i="19"/>
  <c r="T45" i="19"/>
  <c r="AD79" i="1"/>
  <c r="N15" i="19"/>
  <c r="Z35" i="19"/>
  <c r="Z55" i="19"/>
  <c r="T35" i="19"/>
  <c r="T55" i="19"/>
  <c r="N55" i="19"/>
  <c r="N35" i="19"/>
  <c r="Z25" i="19"/>
  <c r="AL55" i="19"/>
  <c r="T15" i="19"/>
  <c r="N25" i="19"/>
  <c r="Z15" i="19"/>
  <c r="AF35" i="19"/>
  <c r="N45" i="19"/>
  <c r="AF45" i="19"/>
  <c r="AL25" i="19"/>
  <c r="AF55" i="19"/>
  <c r="T25" i="19"/>
  <c r="AF25" i="19"/>
  <c r="AF15" i="19"/>
  <c r="AL45" i="19"/>
  <c r="AL35" i="19"/>
  <c r="AL15" i="19"/>
  <c r="Z45" i="19"/>
  <c r="AH31" i="19"/>
  <c r="V51" i="19"/>
  <c r="AH51" i="19"/>
  <c r="P31" i="19"/>
  <c r="V31" i="19"/>
  <c r="J31" i="19"/>
  <c r="AB51" i="19"/>
  <c r="P51" i="19"/>
  <c r="AH41" i="19"/>
  <c r="AH21" i="19"/>
  <c r="P21" i="19"/>
  <c r="P11" i="19"/>
  <c r="J51" i="19"/>
  <c r="AB21" i="19"/>
  <c r="AH11" i="19"/>
  <c r="V21" i="19"/>
  <c r="P41" i="19"/>
  <c r="V11" i="19"/>
  <c r="V41" i="19"/>
  <c r="J41" i="19"/>
  <c r="AB31" i="19"/>
  <c r="J11" i="19"/>
  <c r="AB11" i="19"/>
  <c r="AB41" i="19"/>
  <c r="J21" i="19"/>
  <c r="K52" i="19"/>
  <c r="AC52" i="19"/>
  <c r="AC42" i="19"/>
  <c r="AI52" i="19"/>
  <c r="K32" i="19"/>
  <c r="W12" i="19"/>
  <c r="W32" i="19"/>
  <c r="K12" i="19"/>
  <c r="Q12" i="19"/>
  <c r="AC22" i="19"/>
  <c r="Q52" i="19"/>
  <c r="K22" i="19"/>
  <c r="AI42" i="19"/>
  <c r="Q42" i="19"/>
  <c r="AI12" i="19"/>
  <c r="AI32" i="19"/>
  <c r="AC32" i="19"/>
  <c r="AI22" i="19"/>
  <c r="Q22" i="19"/>
  <c r="K42" i="19"/>
  <c r="AC12" i="19"/>
  <c r="W42" i="19"/>
  <c r="W22" i="19"/>
  <c r="W52" i="19"/>
  <c r="AD58" i="1"/>
  <c r="Q32" i="19"/>
  <c r="L54" i="19"/>
  <c r="R44" i="19"/>
  <c r="R24" i="19"/>
  <c r="R54" i="19"/>
  <c r="L34" i="19"/>
  <c r="R34" i="19"/>
  <c r="X14" i="19"/>
  <c r="X24" i="19"/>
  <c r="L14" i="19"/>
  <c r="AJ14" i="19"/>
  <c r="X34" i="19"/>
  <c r="AJ54" i="19"/>
  <c r="AD14" i="19"/>
  <c r="AD44" i="19"/>
  <c r="AJ34" i="19"/>
  <c r="R14" i="19"/>
  <c r="L44" i="19"/>
  <c r="AD24" i="19"/>
  <c r="AD34" i="19"/>
  <c r="AD71" i="1"/>
  <c r="AJ24" i="19"/>
  <c r="AD54" i="19"/>
  <c r="L24" i="19"/>
  <c r="AJ44" i="19"/>
  <c r="X44" i="19"/>
  <c r="X54" i="19"/>
  <c r="Z33" i="19"/>
  <c r="AL13" i="19"/>
  <c r="T53" i="19"/>
  <c r="AL33" i="19"/>
  <c r="N13" i="19"/>
  <c r="AD67" i="1"/>
  <c r="Z23" i="19"/>
  <c r="Z13" i="19"/>
  <c r="AL23" i="19"/>
  <c r="Z53" i="19"/>
  <c r="AF43" i="19"/>
  <c r="N43" i="19"/>
  <c r="AF53" i="19"/>
  <c r="AF33" i="19"/>
  <c r="AL53" i="19"/>
  <c r="T33" i="19"/>
  <c r="AL43" i="19"/>
  <c r="AF13" i="19"/>
  <c r="Z43" i="19"/>
  <c r="T43" i="19"/>
  <c r="N23" i="19"/>
  <c r="N53" i="19"/>
  <c r="T23" i="19"/>
  <c r="N33" i="19"/>
  <c r="AF23" i="19"/>
  <c r="T13" i="19"/>
  <c r="S12" i="19"/>
  <c r="M22" i="19"/>
  <c r="S32" i="19"/>
  <c r="AK22" i="19"/>
  <c r="Y12" i="19"/>
  <c r="AK32" i="19"/>
  <c r="S52" i="19"/>
  <c r="Y42" i="19"/>
  <c r="AK52" i="19"/>
  <c r="AE32" i="19"/>
  <c r="AK12" i="19"/>
  <c r="M12" i="19"/>
  <c r="Y32" i="19"/>
  <c r="AE22" i="19"/>
  <c r="Y52" i="19"/>
  <c r="AD60" i="1"/>
  <c r="S22" i="19"/>
  <c r="AE42" i="19"/>
  <c r="M32" i="19"/>
  <c r="AE52" i="19"/>
  <c r="M42" i="19"/>
  <c r="AK42" i="19"/>
  <c r="Y22" i="19"/>
  <c r="M52" i="19"/>
  <c r="S42" i="19"/>
  <c r="AE12" i="19"/>
  <c r="AD22" i="19"/>
  <c r="AD52" i="19"/>
  <c r="AJ32" i="19"/>
  <c r="X42" i="19"/>
  <c r="X12" i="19"/>
  <c r="AD42" i="19"/>
  <c r="L32" i="19"/>
  <c r="X22" i="19"/>
  <c r="L42" i="19"/>
  <c r="AJ12" i="19"/>
  <c r="R22" i="19"/>
  <c r="R42" i="19"/>
  <c r="X32" i="19"/>
  <c r="L12" i="19"/>
  <c r="AD59" i="1"/>
  <c r="R12" i="19"/>
  <c r="AD12" i="19"/>
  <c r="AD32" i="19"/>
  <c r="R32" i="19"/>
  <c r="AJ22" i="19"/>
  <c r="AJ42" i="19"/>
  <c r="L22" i="19"/>
  <c r="R52" i="19"/>
  <c r="L52" i="19"/>
  <c r="X52" i="19"/>
  <c r="AJ52" i="19"/>
  <c r="AF11" i="19"/>
  <c r="AF31" i="19"/>
  <c r="Z51" i="19"/>
  <c r="AL51" i="19"/>
  <c r="AL31" i="19"/>
  <c r="T21" i="19"/>
  <c r="AL41" i="19"/>
  <c r="T51" i="19"/>
  <c r="T31" i="19"/>
  <c r="N31" i="19"/>
  <c r="N41" i="19"/>
  <c r="N51" i="19"/>
  <c r="Z41" i="19"/>
  <c r="N11" i="19"/>
  <c r="Z21" i="19"/>
  <c r="T41" i="19"/>
  <c r="Z31" i="19"/>
  <c r="AF21" i="19"/>
  <c r="T11" i="19"/>
  <c r="AF51" i="19"/>
  <c r="Z11" i="19"/>
  <c r="AF41" i="19"/>
  <c r="AD55" i="1"/>
  <c r="AL21" i="19"/>
  <c r="AL11" i="19"/>
  <c r="N21" i="19"/>
  <c r="S13" i="19"/>
  <c r="AK43" i="19"/>
  <c r="AE53" i="19"/>
  <c r="AK33" i="19"/>
  <c r="Y53" i="19"/>
  <c r="Y23" i="19"/>
  <c r="M13" i="19"/>
  <c r="S43" i="19"/>
  <c r="AE13" i="19"/>
  <c r="AK53" i="19"/>
  <c r="AK23" i="19"/>
  <c r="Y43" i="19"/>
  <c r="M23" i="19"/>
  <c r="S53" i="19"/>
  <c r="M33" i="19"/>
  <c r="AD66" i="1"/>
  <c r="S23" i="19"/>
  <c r="M43" i="19"/>
  <c r="AK13" i="19"/>
  <c r="Y13" i="19"/>
  <c r="M53" i="19"/>
  <c r="AE43" i="19"/>
  <c r="AE23" i="19"/>
  <c r="Y33" i="19"/>
  <c r="AE33" i="19"/>
  <c r="S33" i="19"/>
  <c r="AL19" i="19"/>
  <c r="T29" i="19"/>
  <c r="AL49" i="19"/>
  <c r="Z49" i="19"/>
  <c r="N19" i="19"/>
  <c r="Z9" i="19"/>
  <c r="N9" i="19"/>
  <c r="Z29" i="19"/>
  <c r="AF29" i="19"/>
  <c r="AF9" i="19"/>
  <c r="AF49" i="19"/>
  <c r="N39" i="19"/>
  <c r="AF19" i="19"/>
  <c r="N49" i="19"/>
  <c r="AF39" i="19"/>
  <c r="AL39" i="19"/>
  <c r="Z19" i="19"/>
  <c r="T19" i="19"/>
  <c r="T9" i="19"/>
  <c r="Z39" i="19"/>
  <c r="AD42" i="1"/>
  <c r="N29" i="19"/>
  <c r="T39" i="19"/>
  <c r="AL9" i="19"/>
  <c r="T49" i="19"/>
  <c r="AL29" i="19"/>
  <c r="AD51" i="1"/>
  <c r="AG53" i="19"/>
  <c r="O43" i="19"/>
  <c r="AD68" i="1"/>
  <c r="AM43" i="19"/>
  <c r="U13" i="19"/>
  <c r="AM23" i="19"/>
  <c r="U53" i="19"/>
  <c r="O13" i="19"/>
  <c r="U33" i="19"/>
  <c r="AG23" i="19"/>
  <c r="U43" i="19"/>
  <c r="AM53" i="19"/>
  <c r="AM33" i="19"/>
  <c r="O23" i="19"/>
  <c r="AG33" i="19"/>
  <c r="O33" i="19"/>
  <c r="AA13" i="19"/>
  <c r="U23" i="19"/>
  <c r="AG13" i="19"/>
  <c r="AA53" i="19"/>
  <c r="AA33" i="19"/>
  <c r="AA23" i="19"/>
  <c r="AM13" i="19"/>
  <c r="AA43" i="19"/>
  <c r="O53" i="19"/>
  <c r="AG43" i="19"/>
  <c r="AB43" i="19"/>
  <c r="AH43" i="19"/>
  <c r="AH33" i="19"/>
  <c r="P43" i="19"/>
  <c r="AH13" i="19"/>
  <c r="AB23" i="19"/>
  <c r="AB33" i="19"/>
  <c r="P13" i="19"/>
  <c r="J13" i="19"/>
  <c r="AB13" i="19"/>
  <c r="AH23" i="19"/>
  <c r="V23" i="19"/>
  <c r="J33" i="19"/>
  <c r="J23" i="19"/>
  <c r="J53" i="19"/>
  <c r="V53" i="19"/>
  <c r="AD63" i="1"/>
  <c r="AH53" i="19"/>
  <c r="V13" i="19"/>
  <c r="P23" i="19"/>
  <c r="AB53" i="19"/>
  <c r="V33" i="19"/>
  <c r="J43" i="19"/>
  <c r="V43" i="19"/>
  <c r="P53" i="19"/>
  <c r="P33" i="19"/>
  <c r="L50" i="19"/>
  <c r="R50" i="19"/>
  <c r="AD20" i="19"/>
  <c r="L20" i="19"/>
  <c r="X50" i="19"/>
  <c r="AD50" i="19"/>
  <c r="L30" i="19"/>
  <c r="AD30" i="19"/>
  <c r="AD47" i="1"/>
  <c r="AD10" i="19"/>
  <c r="R10" i="19"/>
  <c r="X30" i="19"/>
  <c r="X10" i="19"/>
  <c r="X40" i="19"/>
  <c r="R20" i="19"/>
  <c r="L10" i="19"/>
  <c r="L40" i="19"/>
  <c r="R30" i="19"/>
  <c r="AJ30" i="19"/>
  <c r="AD40" i="19"/>
  <c r="R40" i="19"/>
  <c r="AJ50" i="19"/>
  <c r="AJ10" i="19"/>
  <c r="AJ40" i="19"/>
  <c r="AJ20" i="19"/>
  <c r="X20" i="19"/>
  <c r="U22" i="19"/>
  <c r="AG52" i="19"/>
  <c r="O22" i="19"/>
  <c r="AM52" i="19"/>
  <c r="O42" i="19"/>
  <c r="O52" i="19"/>
  <c r="AA42" i="19"/>
  <c r="AA22" i="19"/>
  <c r="AM12" i="19"/>
  <c r="AM42" i="19"/>
  <c r="AM22" i="19"/>
  <c r="AA52" i="19"/>
  <c r="O32" i="19"/>
  <c r="U12" i="19"/>
  <c r="AA32" i="19"/>
  <c r="AD62" i="1"/>
  <c r="AG42" i="19"/>
  <c r="AA12" i="19"/>
  <c r="U42" i="19"/>
  <c r="U52" i="19"/>
  <c r="AM32" i="19"/>
  <c r="AG32" i="19"/>
  <c r="U32" i="19"/>
  <c r="AG12" i="19"/>
  <c r="AG22" i="19"/>
  <c r="O12" i="19"/>
  <c r="Y16" i="19"/>
  <c r="AE26" i="19"/>
  <c r="AE6" i="19"/>
  <c r="AK46" i="19"/>
  <c r="M16" i="19"/>
  <c r="M46" i="19"/>
  <c r="AD21" i="1"/>
  <c r="M6" i="19"/>
  <c r="S16" i="19"/>
  <c r="Y36" i="19"/>
  <c r="AE46" i="19"/>
  <c r="M26" i="19"/>
  <c r="AK36" i="19"/>
  <c r="AE36" i="19"/>
  <c r="M36" i="19"/>
  <c r="S46" i="19"/>
  <c r="S26" i="19"/>
  <c r="AK26" i="19"/>
  <c r="Y6" i="19"/>
  <c r="Y26" i="19"/>
  <c r="AK6" i="19"/>
  <c r="S36" i="19"/>
  <c r="S6" i="19"/>
  <c r="AK16" i="19"/>
  <c r="AE16" i="19"/>
  <c r="Y46" i="19"/>
  <c r="X16" i="19"/>
  <c r="AD36" i="19"/>
  <c r="AD6" i="19"/>
  <c r="AJ26" i="19"/>
  <c r="R46" i="19"/>
  <c r="L6" i="19"/>
  <c r="L16" i="19"/>
  <c r="AD20" i="1"/>
  <c r="R36" i="19"/>
  <c r="X46" i="19"/>
  <c r="AJ16" i="19"/>
  <c r="AD46" i="19"/>
  <c r="R6" i="19"/>
  <c r="AJ36" i="19"/>
  <c r="L36" i="19"/>
  <c r="AJ6" i="19"/>
  <c r="R26" i="19"/>
  <c r="AJ46" i="19"/>
  <c r="R16" i="19"/>
  <c r="L46" i="19"/>
  <c r="X6" i="19"/>
  <c r="X36" i="19"/>
  <c r="AD26" i="19"/>
  <c r="X26" i="19"/>
  <c r="AD16" i="19"/>
  <c r="L26" i="19"/>
  <c r="T26" i="19"/>
  <c r="AL26" i="19"/>
  <c r="AL16" i="19"/>
  <c r="AF6" i="19"/>
  <c r="Z46" i="19"/>
  <c r="Z36" i="19"/>
  <c r="T16" i="19"/>
  <c r="N46" i="19"/>
  <c r="AF46" i="19"/>
  <c r="N36" i="19"/>
  <c r="Z26" i="19"/>
  <c r="T46" i="19"/>
  <c r="AL46" i="19"/>
  <c r="AD22" i="1"/>
  <c r="Z6" i="19"/>
  <c r="N16" i="19"/>
  <c r="T6" i="19"/>
  <c r="AF36" i="19"/>
  <c r="N26" i="19"/>
  <c r="AL36" i="19"/>
  <c r="AF16" i="19"/>
  <c r="T36" i="19"/>
  <c r="N6" i="19"/>
  <c r="AL6" i="19"/>
  <c r="Z16" i="19"/>
  <c r="AF26" i="19"/>
  <c r="N8" i="19"/>
  <c r="Z48" i="19"/>
  <c r="Z8" i="19"/>
  <c r="AF8" i="19"/>
  <c r="AF28" i="19"/>
  <c r="AF48" i="19"/>
  <c r="T18" i="19"/>
  <c r="AD34" i="1"/>
  <c r="AF18" i="19"/>
  <c r="N28" i="19"/>
  <c r="AL28" i="19"/>
  <c r="N18" i="19"/>
  <c r="N48" i="19"/>
  <c r="N38" i="19"/>
  <c r="T28" i="19"/>
  <c r="AL38" i="19"/>
  <c r="AF38" i="19"/>
  <c r="AL18" i="19"/>
  <c r="Z28" i="19"/>
  <c r="AL8" i="19"/>
  <c r="AL48" i="19"/>
  <c r="T48" i="19"/>
  <c r="T8" i="19"/>
  <c r="Z18" i="19"/>
  <c r="T38" i="19"/>
  <c r="Z38" i="19"/>
  <c r="AC19" i="19"/>
  <c r="AD39" i="1"/>
  <c r="K19" i="19"/>
  <c r="Q49" i="19"/>
  <c r="K9" i="19"/>
  <c r="K49" i="19"/>
  <c r="AC39" i="19"/>
  <c r="AI9" i="19"/>
  <c r="K29" i="19"/>
  <c r="AI29" i="19"/>
  <c r="AI49" i="19"/>
  <c r="W39" i="19"/>
  <c r="AI19" i="19"/>
  <c r="W9" i="19"/>
  <c r="Q39" i="19"/>
  <c r="AC29" i="19"/>
  <c r="AC49" i="19"/>
  <c r="K39" i="19"/>
  <c r="Q19" i="19"/>
  <c r="W29" i="19"/>
  <c r="Q9" i="19"/>
  <c r="W49" i="19"/>
  <c r="AC9" i="19"/>
  <c r="W19" i="19"/>
  <c r="Q29" i="19"/>
  <c r="AI39" i="19"/>
  <c r="AC53" i="19"/>
  <c r="AC33" i="19"/>
  <c r="W33" i="19"/>
  <c r="W43" i="19"/>
  <c r="AD64" i="1"/>
  <c r="Q13" i="19"/>
  <c r="AI53" i="19"/>
  <c r="K53" i="19"/>
  <c r="Q43" i="19"/>
  <c r="AI43" i="19"/>
  <c r="K43" i="19"/>
  <c r="AC13" i="19"/>
  <c r="W53" i="19"/>
  <c r="AC43" i="19"/>
  <c r="AI33" i="19"/>
  <c r="W23" i="19"/>
  <c r="AI23" i="19"/>
  <c r="AC23" i="19"/>
  <c r="W13" i="19"/>
  <c r="K23" i="19"/>
  <c r="AI13" i="19"/>
  <c r="K13" i="19"/>
  <c r="Q23" i="19"/>
  <c r="K33" i="19"/>
  <c r="Q53" i="19"/>
  <c r="Q33" i="19"/>
  <c r="W37" i="19"/>
  <c r="W17" i="19"/>
  <c r="AI27" i="19"/>
  <c r="K27" i="19"/>
  <c r="AI47" i="19"/>
  <c r="AC27" i="19"/>
  <c r="K17" i="19"/>
  <c r="K37" i="19"/>
  <c r="W47" i="19"/>
  <c r="W7" i="19"/>
  <c r="Q17" i="19"/>
  <c r="K47" i="19"/>
  <c r="W27" i="19"/>
  <c r="AI17" i="19"/>
  <c r="AC47" i="19"/>
  <c r="AD25" i="1"/>
  <c r="Q37" i="19"/>
  <c r="AC17" i="19"/>
  <c r="Q27" i="19"/>
  <c r="AI37" i="19"/>
  <c r="AI7" i="19"/>
  <c r="AC7" i="19"/>
  <c r="Q47" i="19"/>
  <c r="AC37" i="19"/>
  <c r="Q7" i="19"/>
  <c r="K7" i="19"/>
  <c r="U50" i="19"/>
  <c r="AA40" i="19"/>
  <c r="O20" i="19"/>
  <c r="AM20" i="19"/>
  <c r="O10" i="19"/>
  <c r="AM30" i="19"/>
  <c r="AG30" i="19"/>
  <c r="AM40" i="19"/>
  <c r="AA50" i="19"/>
  <c r="AD50" i="1"/>
  <c r="U30" i="19"/>
  <c r="AG50" i="19"/>
  <c r="O30" i="19"/>
  <c r="AM10" i="19"/>
  <c r="AA10" i="19"/>
  <c r="AA20" i="19"/>
  <c r="AA30" i="19"/>
  <c r="AG10" i="19"/>
  <c r="AG40" i="19"/>
  <c r="AM50" i="19"/>
  <c r="U10" i="19"/>
  <c r="O40" i="19"/>
  <c r="AG20" i="19"/>
  <c r="U40" i="19"/>
  <c r="U20" i="19"/>
  <c r="O50" i="19"/>
  <c r="AL52" i="19"/>
  <c r="Z42" i="19"/>
  <c r="AF42" i="19"/>
  <c r="AL42" i="19"/>
  <c r="AL22" i="19"/>
  <c r="Z12" i="19"/>
  <c r="T52" i="19"/>
  <c r="T32" i="19"/>
  <c r="T12" i="19"/>
  <c r="AF22" i="19"/>
  <c r="AF32" i="19"/>
  <c r="AF12" i="19"/>
  <c r="T22" i="19"/>
  <c r="N22" i="19"/>
  <c r="Z32" i="19"/>
  <c r="AD61" i="1"/>
  <c r="AL32" i="19"/>
  <c r="AF52" i="19"/>
  <c r="N52" i="19"/>
  <c r="N42" i="19"/>
  <c r="AL12" i="19"/>
  <c r="Z22" i="19"/>
  <c r="N12" i="19"/>
  <c r="N32" i="19"/>
  <c r="T42" i="19"/>
  <c r="Z52" i="19"/>
  <c r="B224" i="13"/>
  <c r="B223" i="13"/>
  <c r="L69" i="1" l="1"/>
  <c r="M69" i="1" s="1"/>
  <c r="L30" i="1"/>
  <c r="M30" i="1" s="1"/>
  <c r="L24" i="1"/>
  <c r="M24" i="1" s="1"/>
  <c r="L51" i="1"/>
  <c r="M51" i="1" s="1"/>
  <c r="L18" i="1"/>
  <c r="M16" i="1" s="1"/>
  <c r="L57" i="1"/>
  <c r="M57" i="1" s="1"/>
  <c r="L75" i="1"/>
  <c r="M75" i="1" s="1"/>
  <c r="L38" i="1"/>
  <c r="M36" i="1" s="1"/>
  <c r="L44" i="1"/>
  <c r="M44" i="1" s="1"/>
  <c r="L63" i="1"/>
  <c r="M63" i="1" s="1"/>
  <c r="N36" i="1" l="1"/>
  <c r="AC36" i="1" s="1"/>
  <c r="P16" i="18"/>
  <c r="AH8" i="18"/>
  <c r="J40" i="18"/>
  <c r="J16" i="18"/>
  <c r="V40" i="18"/>
  <c r="P24" i="18"/>
  <c r="V8" i="18"/>
  <c r="O36" i="1"/>
  <c r="AB40" i="18"/>
  <c r="J32" i="18"/>
  <c r="AB16" i="18"/>
  <c r="P40" i="18"/>
  <c r="AH32" i="18"/>
  <c r="AH24" i="18"/>
  <c r="V32" i="18"/>
  <c r="AB32" i="18"/>
  <c r="AH16" i="18"/>
  <c r="J24" i="18"/>
  <c r="V16" i="18"/>
  <c r="AB24" i="18"/>
  <c r="AH40" i="18"/>
  <c r="AB8" i="18"/>
  <c r="P8" i="18"/>
  <c r="V24" i="18"/>
  <c r="J8" i="18"/>
  <c r="P32" i="18"/>
  <c r="X26" i="18"/>
  <c r="AJ34" i="18"/>
  <c r="N63" i="1"/>
  <c r="R10" i="18"/>
  <c r="O63" i="1"/>
  <c r="X18" i="18"/>
  <c r="AD18" i="18"/>
  <c r="AD42" i="18"/>
  <c r="AJ10" i="18"/>
  <c r="AJ18" i="18"/>
  <c r="AD26" i="18"/>
  <c r="AD10" i="18"/>
  <c r="L34" i="18"/>
  <c r="AJ26" i="18"/>
  <c r="L18" i="18"/>
  <c r="R34" i="18"/>
  <c r="L42" i="18"/>
  <c r="R18" i="18"/>
  <c r="X10" i="18"/>
  <c r="AJ42" i="18"/>
  <c r="X34" i="18"/>
  <c r="R42" i="18"/>
  <c r="X42" i="18"/>
  <c r="R26" i="18"/>
  <c r="L26" i="18"/>
  <c r="L10" i="18"/>
  <c r="AD34" i="18"/>
  <c r="P28" i="18"/>
  <c r="J12" i="18"/>
  <c r="P44" i="18"/>
  <c r="V28" i="18"/>
  <c r="N75" i="1"/>
  <c r="V12" i="18"/>
  <c r="J20" i="18"/>
  <c r="AH36" i="18"/>
  <c r="AB44" i="18"/>
  <c r="P36" i="18"/>
  <c r="J44" i="18"/>
  <c r="AH28" i="18"/>
  <c r="AB36" i="18"/>
  <c r="AH12" i="18"/>
  <c r="J28" i="18"/>
  <c r="J36" i="18"/>
  <c r="P12" i="18"/>
  <c r="AH20" i="18"/>
  <c r="V20" i="18"/>
  <c r="AB12" i="18"/>
  <c r="AH44" i="18"/>
  <c r="AB20" i="18"/>
  <c r="V36" i="18"/>
  <c r="P20" i="18"/>
  <c r="AB28" i="18"/>
  <c r="V44" i="18"/>
  <c r="O75" i="1"/>
  <c r="O16" i="1"/>
  <c r="V38" i="18"/>
  <c r="AB22" i="18"/>
  <c r="N16" i="1"/>
  <c r="AC16" i="1" s="1"/>
  <c r="AB16" i="1" s="1"/>
  <c r="AB30" i="18"/>
  <c r="AB14" i="18"/>
  <c r="AB6" i="18"/>
  <c r="AH22" i="18"/>
  <c r="P6" i="18"/>
  <c r="P38" i="18"/>
  <c r="AH38" i="18"/>
  <c r="V22" i="18"/>
  <c r="AH14" i="18"/>
  <c r="AB38" i="18"/>
  <c r="V14" i="18"/>
  <c r="V30" i="18"/>
  <c r="P30" i="18"/>
  <c r="J38" i="18"/>
  <c r="AH6" i="18"/>
  <c r="J22" i="18"/>
  <c r="P22" i="18"/>
  <c r="J14" i="18"/>
  <c r="P14" i="18"/>
  <c r="J6" i="18"/>
  <c r="V6" i="18"/>
  <c r="J30" i="18"/>
  <c r="AH30" i="18"/>
  <c r="AB42" i="18"/>
  <c r="V10" i="18"/>
  <c r="AH42" i="18"/>
  <c r="AB18" i="18"/>
  <c r="AB26" i="18"/>
  <c r="N57" i="1"/>
  <c r="P34" i="18"/>
  <c r="AB34" i="18"/>
  <c r="O57" i="1"/>
  <c r="P18" i="18"/>
  <c r="P10" i="18"/>
  <c r="V18" i="18"/>
  <c r="AB10" i="18"/>
  <c r="AH34" i="18"/>
  <c r="J42" i="18"/>
  <c r="AH18" i="18"/>
  <c r="J10" i="18"/>
  <c r="P42" i="18"/>
  <c r="J26" i="18"/>
  <c r="AH26" i="18"/>
  <c r="V34" i="18"/>
  <c r="J18" i="18"/>
  <c r="J34" i="18"/>
  <c r="V42" i="18"/>
  <c r="AH10" i="18"/>
  <c r="V26" i="18"/>
  <c r="P26" i="18"/>
  <c r="AL32" i="18"/>
  <c r="AF8" i="18"/>
  <c r="O51" i="1"/>
  <c r="AF40" i="18"/>
  <c r="Z8" i="18"/>
  <c r="Z24" i="18"/>
  <c r="T8" i="18"/>
  <c r="N8" i="18"/>
  <c r="T40" i="18"/>
  <c r="AF16" i="18"/>
  <c r="Z40" i="18"/>
  <c r="Z32" i="18"/>
  <c r="T24" i="18"/>
  <c r="AF32" i="18"/>
  <c r="AL24" i="18"/>
  <c r="AL40" i="18"/>
  <c r="N51" i="1"/>
  <c r="Z16" i="18"/>
  <c r="N16" i="18"/>
  <c r="T32" i="18"/>
  <c r="AL16" i="18"/>
  <c r="AF24" i="18"/>
  <c r="N40" i="18"/>
  <c r="T16" i="18"/>
  <c r="AL8" i="18"/>
  <c r="N24" i="18"/>
  <c r="N32" i="18"/>
  <c r="AJ30" i="18"/>
  <c r="X38" i="18"/>
  <c r="O24" i="1"/>
  <c r="L14" i="18"/>
  <c r="L6" i="18"/>
  <c r="R30" i="18"/>
  <c r="AJ14" i="18"/>
  <c r="R6" i="18"/>
  <c r="AD22" i="18"/>
  <c r="AJ22" i="18"/>
  <c r="L22" i="18"/>
  <c r="L38" i="18"/>
  <c r="AJ6" i="18"/>
  <c r="AD14" i="18"/>
  <c r="AD30" i="18"/>
  <c r="X22" i="18"/>
  <c r="L30" i="18"/>
  <c r="N24" i="1"/>
  <c r="AC24" i="1" s="1"/>
  <c r="AB24" i="1" s="1"/>
  <c r="R38" i="18"/>
  <c r="X14" i="18"/>
  <c r="X30" i="18"/>
  <c r="R22" i="18"/>
  <c r="AJ38" i="18"/>
  <c r="AD6" i="18"/>
  <c r="X6" i="18"/>
  <c r="R14" i="18"/>
  <c r="AD38" i="18"/>
  <c r="N30" i="1"/>
  <c r="AC30" i="1" s="1"/>
  <c r="AB30" i="1" s="1"/>
  <c r="AL30" i="18"/>
  <c r="AF30" i="18"/>
  <c r="T30" i="18"/>
  <c r="AF22" i="18"/>
  <c r="AL38" i="18"/>
  <c r="N38" i="18"/>
  <c r="AF38" i="18"/>
  <c r="O30" i="1"/>
  <c r="Z14" i="18"/>
  <c r="N6" i="18"/>
  <c r="T38" i="18"/>
  <c r="Z30" i="18"/>
  <c r="T6" i="18"/>
  <c r="AF6" i="18"/>
  <c r="AL6" i="18"/>
  <c r="T14" i="18"/>
  <c r="AL22" i="18"/>
  <c r="Z6" i="18"/>
  <c r="N22" i="18"/>
  <c r="AF14" i="18"/>
  <c r="N30" i="18"/>
  <c r="T22" i="18"/>
  <c r="N14" i="18"/>
  <c r="Z22" i="18"/>
  <c r="AL14" i="18"/>
  <c r="Z38" i="18"/>
  <c r="L40" i="18"/>
  <c r="O44" i="1"/>
  <c r="X24" i="18"/>
  <c r="AJ40" i="18"/>
  <c r="AJ32" i="18"/>
  <c r="AJ24" i="18"/>
  <c r="L8" i="18"/>
  <c r="N44" i="1"/>
  <c r="AC44" i="1" s="1"/>
  <c r="AB44" i="1" s="1"/>
  <c r="L24" i="18"/>
  <c r="R24" i="18"/>
  <c r="X40" i="18"/>
  <c r="AD16" i="18"/>
  <c r="X16" i="18"/>
  <c r="AD8" i="18"/>
  <c r="R32" i="18"/>
  <c r="L32" i="18"/>
  <c r="X32" i="18"/>
  <c r="AD24" i="18"/>
  <c r="L16" i="18"/>
  <c r="AJ16" i="18"/>
  <c r="R40" i="18"/>
  <c r="R8" i="18"/>
  <c r="AD40" i="18"/>
  <c r="X8" i="18"/>
  <c r="AD32" i="18"/>
  <c r="AJ8" i="18"/>
  <c r="R16" i="18"/>
  <c r="O69" i="1"/>
  <c r="N42" i="18"/>
  <c r="T34" i="18"/>
  <c r="T42" i="18"/>
  <c r="Z34" i="18"/>
  <c r="AL10" i="18"/>
  <c r="Z42" i="18"/>
  <c r="T10" i="18"/>
  <c r="Z10" i="18"/>
  <c r="Z26" i="18"/>
  <c r="AL34" i="18"/>
  <c r="AL26" i="18"/>
  <c r="AL42" i="18"/>
  <c r="AF34" i="18"/>
  <c r="N69" i="1"/>
  <c r="T18" i="18"/>
  <c r="AF26" i="18"/>
  <c r="N18" i="18"/>
  <c r="N34" i="18"/>
  <c r="T26" i="18"/>
  <c r="Z18" i="18"/>
  <c r="N26" i="18"/>
  <c r="AF42" i="18"/>
  <c r="AF10" i="18"/>
  <c r="N10" i="18"/>
  <c r="AF18" i="18"/>
  <c r="AL18" i="18"/>
  <c r="AD30" i="1" l="1"/>
  <c r="P48" i="19"/>
  <c r="P8" i="19"/>
  <c r="AB8" i="19"/>
  <c r="J8" i="19"/>
  <c r="J48" i="19"/>
  <c r="AH28" i="19"/>
  <c r="AH18" i="19"/>
  <c r="J38" i="19"/>
  <c r="P28" i="19"/>
  <c r="V28" i="19"/>
  <c r="P18" i="19"/>
  <c r="AH8" i="19"/>
  <c r="V38" i="19"/>
  <c r="AH38" i="19"/>
  <c r="V48" i="19"/>
  <c r="AB18" i="19"/>
  <c r="V8" i="19"/>
  <c r="J18" i="19"/>
  <c r="P38" i="19"/>
  <c r="J28" i="19"/>
  <c r="AH48" i="19"/>
  <c r="AB38" i="19"/>
  <c r="AB48" i="19"/>
  <c r="AB28" i="19"/>
  <c r="V18" i="19"/>
  <c r="P20" i="19"/>
  <c r="P50" i="19"/>
  <c r="V50" i="19"/>
  <c r="AB40" i="19"/>
  <c r="AB20" i="19"/>
  <c r="V40" i="19"/>
  <c r="AD44" i="1"/>
  <c r="J40" i="19"/>
  <c r="P40" i="19"/>
  <c r="P10" i="19"/>
  <c r="V20" i="19"/>
  <c r="AH20" i="19"/>
  <c r="V30" i="19"/>
  <c r="V10" i="19"/>
  <c r="AB30" i="19"/>
  <c r="AH30" i="19"/>
  <c r="J50" i="19"/>
  <c r="P30" i="19"/>
  <c r="AH40" i="19"/>
  <c r="AH10" i="19"/>
  <c r="J30" i="19"/>
  <c r="AB50" i="19"/>
  <c r="J20" i="19"/>
  <c r="J10" i="19"/>
  <c r="AB10" i="19"/>
  <c r="AH50" i="19"/>
  <c r="AD16" i="1"/>
  <c r="P46" i="19"/>
  <c r="AH36" i="19"/>
  <c r="P16" i="19"/>
  <c r="AB26" i="19"/>
  <c r="AH16" i="19"/>
  <c r="AB16" i="19"/>
  <c r="J46" i="19"/>
  <c r="P26" i="19"/>
  <c r="P6" i="19"/>
  <c r="J16" i="19"/>
  <c r="AH46" i="19"/>
  <c r="J26" i="19"/>
  <c r="AH26" i="19"/>
  <c r="V36" i="19"/>
  <c r="AB36" i="19"/>
  <c r="V46" i="19"/>
  <c r="AB46" i="19"/>
  <c r="V6" i="19"/>
  <c r="V16" i="19"/>
  <c r="J6" i="19"/>
  <c r="AB6" i="19"/>
  <c r="P36" i="19"/>
  <c r="V26" i="19"/>
  <c r="AH6" i="19"/>
  <c r="J36" i="19"/>
  <c r="V27" i="19"/>
  <c r="J17" i="19"/>
  <c r="P7" i="19"/>
  <c r="AB47" i="19"/>
  <c r="AB37" i="19"/>
  <c r="J27" i="19"/>
  <c r="J47" i="19"/>
  <c r="P47" i="19"/>
  <c r="AH17" i="19"/>
  <c r="AH7" i="19"/>
  <c r="AH27" i="19"/>
  <c r="V47" i="19"/>
  <c r="AB27" i="19"/>
  <c r="J37" i="19"/>
  <c r="P17" i="19"/>
  <c r="AH37" i="19"/>
  <c r="P27" i="19"/>
  <c r="P37" i="19"/>
  <c r="AD24" i="1"/>
  <c r="J7" i="19"/>
  <c r="AB7" i="19"/>
  <c r="V17" i="19"/>
  <c r="AH47" i="19"/>
  <c r="V37" i="19"/>
  <c r="AB17" i="19"/>
  <c r="V7" i="19"/>
  <c r="AC45" i="1"/>
  <c r="AB45" i="1" s="1"/>
  <c r="AB36" i="1"/>
  <c r="Q20" i="19" l="1"/>
  <c r="AC50" i="19"/>
  <c r="AC30" i="19"/>
  <c r="AI10" i="19"/>
  <c r="AI40" i="19"/>
  <c r="Q30" i="19"/>
  <c r="AC20" i="19"/>
  <c r="W40" i="19"/>
  <c r="W10" i="19"/>
  <c r="W20" i="19"/>
  <c r="AD45" i="1"/>
  <c r="K30" i="19"/>
  <c r="AI50" i="19"/>
  <c r="K10" i="19"/>
  <c r="K20" i="19"/>
  <c r="K40" i="19"/>
  <c r="Q10" i="19"/>
  <c r="AI20" i="19"/>
  <c r="Q40" i="19"/>
  <c r="Q50" i="19"/>
  <c r="AC40" i="19"/>
  <c r="W30" i="19"/>
  <c r="AC10" i="19"/>
  <c r="AI30" i="19"/>
  <c r="K50" i="19"/>
  <c r="W50" i="19"/>
  <c r="P49" i="19"/>
  <c r="AB9" i="19"/>
  <c r="V29" i="19"/>
  <c r="AH29" i="19"/>
  <c r="J19" i="19"/>
  <c r="AD36" i="1"/>
  <c r="J9" i="19"/>
  <c r="J49" i="19"/>
  <c r="AB39" i="19"/>
  <c r="P9" i="19"/>
  <c r="AH9" i="19"/>
  <c r="V39" i="19"/>
  <c r="V19" i="19"/>
  <c r="V9" i="19"/>
  <c r="P39" i="19"/>
  <c r="V49" i="19"/>
  <c r="AB19" i="19"/>
  <c r="P19" i="19"/>
  <c r="P29" i="19"/>
  <c r="AB49" i="19"/>
  <c r="J29" i="19"/>
  <c r="AH49" i="19"/>
  <c r="AH19" i="19"/>
  <c r="AH39" i="19"/>
  <c r="J39" i="19"/>
  <c r="AB2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<sst xmlns="http://schemas.openxmlformats.org/spreadsheetml/2006/main" count="527" uniqueCount="328">
  <si>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</si>
  <si>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</si>
  <si>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</si>
  <si>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</si>
  <si>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</si>
  <si>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</si>
  <si>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</si>
  <si>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</si>
  <si>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</si>
  <si>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</si>
  <si>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</si>
  <si>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</si>
  <si>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</si>
  <si>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</si>
  <si>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</si>
  <si>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</si>
  <si>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</si>
  <si>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</si>
  <si>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</si>
  <si>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</si>
  <si>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</si>
  <si>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</si>
  <si>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</si>
  <si>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</si>
  <si>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</si>
  <si>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</si>
  <si>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</si>
  <si>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</si>
  <si>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</si>
  <si>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</si>
  <si>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</si>
  <si>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</si>
  <si>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</si>
  <si>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</si>
  <si>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</si>
  <si>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</si>
  <si>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</si>
  <si>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</si>
  <si>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</si>
  <si>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</si>
  <si>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</si>
  <si>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</si>
  <si>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</si>
  <si>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</si>
  <si>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</si>
  <si>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</si>
  <si>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</si>
  <si>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</si>
  <si>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</si>
  <si>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</si>
  <si>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</si>
  <si>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</si>
  <si>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</si>
  <si>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</si>
  <si>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</si>
  <si>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</si>
  <si>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</si>
  <si>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</si>
  <si>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</si>
  <si>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</si>
  <si>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</si>
  <si>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</si>
  <si>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</si>
  <si>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</si>
  <si>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</si>
  <si>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</si>
  <si>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</si>
  <si>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</si>
  <si>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</si>
  <si>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</si>
  <si>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</si>
  <si>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</si>
  <si>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</si>
  <si>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</si>
  <si>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</si>
  <si>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</si>
  <si>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</si>
  <si>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</si>
  <si>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</si>
  <si>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</si>
  <si>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</si>
  <si>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</si>
  <si>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</si>
  <si>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</si>
  <si>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</si>
  <si>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</si>
  <si>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</si>
  <si>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</si>
  <si>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</si>
  <si>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</si>
  <si>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</si>
  <si>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</si>
  <si>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</si>
  <si>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</si>
  <si>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</si>
  <si>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</si>
  <si>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</si>
  <si>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</si>
  <si>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</si>
  <si>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</si>
  <si>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</si>
  <si>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</si>
  <si>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</si>
  <si>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</si>
  <si>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</si>
  <si>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</si>
  <si>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</si>
  <si>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</si>
  <si>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</si>
  <si>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</si>
  <si>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</si>
  <si>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</si>
  <si>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</si>
  <si>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</si>
  <si>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</si>
  <si>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</si>
  <si>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</si>
  <si>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</si>
  <si>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</si>
  <si>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</si>
  <si>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</si>
  <si>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</si>
  <si>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</si>
  <si>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</si>
  <si>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</si>
  <si>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</si>
  <si>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</si>
  <si>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</si>
  <si>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</si>
  <si>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</si>
  <si>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</si>
  <si>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</si>
  <si>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</si>
  <si>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</si>
  <si>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</si>
  <si>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</si>
  <si>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</si>
  <si>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</si>
  <si>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</si>
  <si>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</si>
  <si>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</si>
  <si>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</si>
  <si>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</si>
  <si>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</si>
  <si>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</si>
  <si>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</si>
  <si>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</si>
  <si>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</si>
  <si>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</si>
  <si>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</si>
  <si>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</si>
  <si>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</si>
  <si>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</si>
  <si>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</si>
  <si>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</si>
  <si>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</si>
  <si>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</si>
  <si>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</si>
  <si>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</si>
  <si>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</si>
  <si>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</si>
  <si>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</si>
  <si>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</si>
  <si>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</si>
  <si>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</si>
  <si>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</si>
  <si>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</si>
  <si>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</si>
  <si>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</si>
  <si>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</si>
  <si>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</si>
  <si>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</si>
  <si>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</si>
  <si>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</si>
  <si>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</si>
  <si>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</si>
  <si>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</si>
  <si>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</si>
  <si>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</si>
  <si>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</si>
  <si>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</si>
  <si>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</si>
  <si>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</si>
  <si>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</si>
  <si>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</si>
  <si>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</si>
  <si>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</si>
  <si>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</si>
  <si>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</si>
  <si>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</si>
  <si>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</si>
  <si>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</si>
  <si>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</si>
  <si>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</si>
  <si>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</si>
  <si>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</si>
  <si>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</si>
  <si>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</si>
  <si>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</si>
  <si>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</si>
  <si>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</si>
  <si>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</si>
  <si>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</si>
  <si>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</si>
  <si>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</si>
  <si>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</si>
  <si>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</si>
  <si>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</si>
  <si>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</si>
  <si>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</si>
  <si>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</si>
  <si>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</si>
  <si>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</si>
  <si>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</si>
  <si>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</si>
  <si>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</si>
  <si>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</si>
  <si>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</si>
  <si>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</si>
  <si>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</si>
  <si>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</si>
  <si>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</si>
  <si>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</si>
  <si>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</si>
  <si>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</si>
  <si>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</si>
  <si>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</si>
  <si>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</si>
  <si>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</si>
  <si>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</si>
  <si>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</si>
  <si>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</si>
  <si>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</si>
  <si>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</si>
  <si>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</si>
  <si>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</si>
  <si>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</si>
  <si>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</si>
  <si>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</si>
  <si>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</si>
  <si>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</si>
  <si>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</si>
  <si>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</si>
  <si>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Inadecuada caracterización de los estudiantes  en la plataforma SIMAT y disminución de los recursos  del Sistema General de Participaciones-SGP para cubrir  la prestación del Servicio Educativo</t>
  </si>
  <si>
    <t>Falta de compromiso  por parte algunos de los rectores de las instituciones educativas para el suministro de información actualizada, vigente y accesible en el Sistema Integrado de Matricula SIMAT</t>
  </si>
  <si>
    <t>Posibilidad de afectación económica y reputacional por la  inadecuada caracterización de los estudiantes  en la plataforma SIMAT y  disminución de los recursos  del Sistema General de Participaciones-SGP para cubrir  la prestación del Servicio Educativo debido a la falta de compromiso  por parte de algunos de los rectores de las instituciones educativas para el suministro de información actualizada, vigente y accesible en el Sistema Integrado de Matricula SIMAT</t>
  </si>
  <si>
    <t>El profesional especializado y  su equipo de Cobertura de la SEB verifica que la información suministrada en el SIMAT por las instituciones educativas sea la idónea a través de la validación de la información en el sistema.</t>
  </si>
  <si>
    <t xml:space="preserve">Realizar dos (2) Capacitaciones a los administradores de las bases de datos del SIMAT. </t>
  </si>
  <si>
    <t xml:space="preserve">Profesional especializado y  equipo de Cobertura </t>
  </si>
  <si>
    <t>Realizar dos (2) reportes de verificación de la calidad de la información del SIMAT.</t>
  </si>
  <si>
    <t>Realizar dos (2) comunicaciones a través de correo electrónico a las Instituciones Educativas de acuerdo a los hallazgos de los reportes de calidad.</t>
  </si>
  <si>
    <t xml:space="preserve">Posibles investigaciones y sanciones disciplinarias por entes de control </t>
  </si>
  <si>
    <t>Cumplimiento parcial de algunas  metas del PDM en razón a cambios constantes en la planeación y reducción de recursos generado por la   emergencia sanitaria- Covid-19</t>
  </si>
  <si>
    <t xml:space="preserve">30/07/2021
</t>
  </si>
  <si>
    <t>Realizar dos (2) seguimientos al cumplimiento de las metas del PDM mediante el Plan de Acción e informar en el comité directivo de la Secretaría aquellas que están en mediano y bajo cumplimiento.</t>
  </si>
  <si>
    <t xml:space="preserve">Profesional especializado y  equipo de Programas y Proyectos </t>
  </si>
  <si>
    <t>Notificaciones y sanciones  de entes de control y otras instancias.</t>
  </si>
  <si>
    <t xml:space="preserve">Repuestas extemporáneas y/o que no cumplen los términos legales de algunos requerimientos de PQRS (GSC y SAC) </t>
  </si>
  <si>
    <t>Posibilidad de afectación económica y reputacional por notificaciones y sanciones de entes de control y otras instancias, debido a repuestas extemporáneas y/o que no cumplen los términos legales de algunos requerimientos de PQRS (GSC y SAC)</t>
  </si>
  <si>
    <t>El profesional universitario de Atención al Ciudadano verifica los requerimientos de PQRS (GSC y SAC) que están por vencer de la SEB a través de seguimientos.</t>
  </si>
  <si>
    <t>Emitir una circular a los responsables de dar respuesta a las PQRS reiterando el cumplimiento a los lineamientos establecidos.</t>
  </si>
  <si>
    <t>Profesional Universitario Atención al Ciudadano</t>
  </si>
  <si>
    <t xml:space="preserve">Realizar una (1) capacitación a los supervisores sobre la importancia de entregar la información de manera oportuna para la publicación en el SECOP </t>
  </si>
  <si>
    <t>Asesor de Despacho y Equipo de Contratación</t>
  </si>
  <si>
    <t xml:space="preserve">
Realizar una (1) circular para resaltar la importancia de la necesidad de remitir la información de manera oportuna a la oficina de contratación.
</t>
  </si>
  <si>
    <t xml:space="preserve">
30/07/2021</t>
  </si>
  <si>
    <t>Realizar un (1) seguimiento trimestral aleatorio  a las publicaciones de los contratos de la SEB.</t>
  </si>
  <si>
    <t xml:space="preserve">Errores en la liquidación de nómina y novedades que genera pagos por mayor valor. </t>
  </si>
  <si>
    <t xml:space="preserve">Dificultades en la parametrización del Sistema Humano (plataforma tecnológica del MEN) </t>
  </si>
  <si>
    <t xml:space="preserve">Posibilidad de afectación económica por errores en la liquidación de nómina y novedades  que genera pagos por mayor valor  debido a dificultades en la parametrización del Sistema Humano (plataforma tecnológica del MEN) </t>
  </si>
  <si>
    <t>El profesional de Talento Humano revisa la parametrización una vez se ingresa el calendario escolar de la vigencia y se trabaja con Soporte Lógico la incidencia y se revisa el concepto de salario de vacaciones de cada uno de los docentes retirados verificando que se liquide los días proporcionales a la fecha del retiro.</t>
  </si>
  <si>
    <t>Realizar un (1) informe de la verificación de la liquidación del concepto de salario de vacaciones de cada uno de los docentes retirados verificando que se liquide los días proporcionales a la fecha del retiro.</t>
  </si>
  <si>
    <t>Profesional de Talento Humano</t>
  </si>
  <si>
    <t>Gestión de Servicios de la Educación Pública</t>
  </si>
  <si>
    <t>Inicia con un análisis estratégico del sector educativo y culmina con la prestación del servicio educativo de calidad en las instituciones educativas del municipio de Bucaramanga</t>
  </si>
  <si>
    <t>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t>
  </si>
  <si>
    <t>•Plan de Inspección y vigilancia
•Proyección de Cupos 
•Plan de Alternancia
•Plan de Asistencia Técnica
•Cronograma de actividades</t>
  </si>
  <si>
    <t>• Planes, programas, y proyectos y seguimiento 
•Registro y seguimiento de información en las bases de datos
•Respuesta a requerimientos de PQRS.
•Publicaciones en el SECOP
•Liquidación de nómina y novedades</t>
  </si>
  <si>
    <t>Cambios en la planeación  y gestión de los recursos por reducciones en el presupuesto debido a la emergencia sanitaria- Covid-19</t>
  </si>
  <si>
    <t>Falta de compromiso  por parte algunos de los rectores de las instituciones educativas para el suministro de información actualizada, vigente y accesible en el Sistema Integrado de Matricula SIMAT.</t>
  </si>
  <si>
    <t>Repuestas extemporáneas y/o que no cumplen los términos legales de algunos requerimientos de PQRS (GSC y SAC)</t>
  </si>
  <si>
    <t>Dificultades en la parametrización del Sistema Humano (plataforma tecnológica del MEN)</t>
  </si>
  <si>
    <t xml:space="preserve"> Demoras en la entrega de información para publicaciónes en el SECOP.</t>
  </si>
  <si>
    <t>Emergencia sanitaria por el COVID-19</t>
  </si>
  <si>
    <t>Disminución del recaudo de la entidad territorial y / o Recortes presupuestales del orden Nacional y  municipal</t>
  </si>
  <si>
    <t>Recepción de correspondencia por diferentes medios y duplicidad de las solicitudes</t>
  </si>
  <si>
    <t>Alteración del orden público</t>
  </si>
  <si>
    <t>Limitados recursos financieros para atender las necesidades de la población estudiantil</t>
  </si>
  <si>
    <t xml:space="preserve">
Experiencia, responsabilidad y compromiso de los servidores públicos vinculados al proceso
</t>
  </si>
  <si>
    <t xml:space="preserve">
Conocimiento técnico del talento humano para la prestación del servicio educativo.
</t>
  </si>
  <si>
    <t>Sistema formal de gestión de calidad por procesos certificado según los referenciales del MEN</t>
  </si>
  <si>
    <t>Acompañamiento permanente en los temas de planeación y calidad con resultados en la misión de la SEB</t>
  </si>
  <si>
    <t>Plataformas tecnológicas que respaldan la ejecución y permiten trazabilidad de los procesos</t>
  </si>
  <si>
    <t xml:space="preserve"> Aprendizaje continuo en la elaboración de los diferentes procesos y procedimientos </t>
  </si>
  <si>
    <t xml:space="preserve">Primer puesto a nivel nacional en las pruebas externas (SABER) </t>
  </si>
  <si>
    <t>Buenas prácticas bajo lineamientos del Departamento Nacional de Planeación y Departamento Administrativo de la Función Pública.</t>
  </si>
  <si>
    <t>Control y apoyo por parte de la Secretaría Jurídica.</t>
  </si>
  <si>
    <t>Instituciones Educativas de Educación Superior con Calidad Educativa reconocidas a nivel nacional.</t>
  </si>
  <si>
    <t>Capacitación en temas específicos, talleres de comunicación, coordinación armónica entre la Secretaria, alcaldía, Ministerio y Fiduprevisora.</t>
  </si>
  <si>
    <t>Buena posición en el ranking de ciudades prósperas de Colombia</t>
  </si>
  <si>
    <t>Avances en nuevas tecnologías digitales</t>
  </si>
  <si>
    <t>Beneficios del uso de plataforma digitales de contratación (Bolsa Mercantil de Colombia / Acuerdos Marco : Colombia Compra Eficiente)</t>
  </si>
  <si>
    <t>Nueva Normatividad del Ministerio de Hacienda y Crédito Público (Resolución No 1355 del 2020) que permite una mejor codificación y control de la información presupuestal.</t>
  </si>
  <si>
    <t xml:space="preserve">Convocatorias del MEN para el mejoramiento de las IE rurales. </t>
  </si>
  <si>
    <t xml:space="preserve">El  profesional especializado y su equipo de Programas y Proyectos  verifica el cumplimiento de las metas del Plan de Desarrollo mediante el seguimiento al Plan de Acción dando a conocer  las metas de  bajo y mediano cumplimiento en el comité directivo a los responsables de su ejecución.
</t>
  </si>
  <si>
    <t xml:space="preserve"> Hallazgos de entes de control</t>
  </si>
  <si>
    <t xml:space="preserve"> Publicaciones extemporáneas en el SECOP por demoras en la entrega de información. </t>
  </si>
  <si>
    <t xml:space="preserve"> Posibilidad de afectación reputacional por hallazgos de entes de control debido a publicaciones extemporáneas en el SECOP por demoras en la entrega de información.</t>
  </si>
  <si>
    <t>El asesor de despacho y los profesionales  encargados del área de Contratación verifican las publicaciones de los contratos de la Secretaría de Educación en el SECOP a traves de seguimientos trimestrales de muestras representivas.</t>
  </si>
  <si>
    <t xml:space="preserve">Líder de Talento Humano y Equipo de nómina </t>
  </si>
  <si>
    <t>Posibilidad de afectación económica y reputacional por posibles investigaciones y sanciones disciplinarias por entes de control debido  al cumplimiento parcial de algunas  metas del PDM en razón a cambios constantes en la planeación y reducción de recursos generado por la   emergencia sanitaria- Covid-19</t>
  </si>
  <si>
    <t xml:space="preserve"> 
El lider de Talento Humano junto con el equipo de nómina verifica la liquidación de nómina y novedades e identifica los  mayores valores pagados a los docentes a través del Sistema Humano (plataforma tecnológica del MEN) dejando constancia en las actas de revisión de las  prenómina y  nómina.</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</si>
  <si>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</si>
  <si>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Realizar  las actas mensuales de revisión de prenómina y nómina.</t>
  </si>
  <si>
    <t>Realizar una (1) notificación de la resolución de cobro de mayores valores pagados a los docentes identificados y se remite a tesorería municipal para el proceso de cobro administrativo coactivo.</t>
  </si>
  <si>
    <t xml:space="preserve">La Secretaría de Educación, desde el proceso de cobertura educativa realiza la verificación de la calidad de la información del SIMAT, en cumplimiento del plan de acción del mapa de riesgos de gestión vigencia 2021 como evidencia se aportó un archivo en Excel denominado “"BD_Matrícula Vulnerabilidad_IE Fco. de Paula Sder_Sin PAE_07-08-21.xlsx” el cual corresponde a verificación del reporte de matrícula de estudiantes en vulnerabilidad que no están caracterizados en SIMAT como titulares de derecho PAE de la Institución educativa Francisco de Paula Santander, con fecha de corte SIMAT del 7 de agosto de 2021 y un archivo en Excel denominado “DISCAPACIDAD_AURELIO SEDE A_Cruce Cobertura SIMAT” el cual corresponde a verificación del reporte de matrícula de estudiantes en vulnerabilidad que no están caracterizados en SIMAT como titulares de derecho PAE de la Institución educativa Francisco de Paula Santander, con fecha de corte SIMAT del 7 de agosto de 2021. Se deja la observación por parte de la Oficina de Control Interno de Gestión en la cual se insta a la Secretaría de Educación para que consigne dichos reportes en informes o actas de reunión.  </t>
  </si>
  <si>
    <t xml:space="preserve">Se presentaron por parte de la Secretaría de Educación tres evidencias de las comunicaciones enviadas a las Instituciones Educativas de acuerdo a los resultados de la verificación de los reportes SIMAT enunciados en la acción anterior, las evidencias corresponden a los documentos denominados “Evidencia Comunicación_Verificación_IE_PAE_Fco. De Paula Santander.pdf" el cual corresponde a la comunicación vía correo electrónico al equipo PAE en el proceso de estudio para ampliación de cupos PAE de la IE Francisco de Paula Santander, “OFICIO - AUMENTO DE COBERTURA - I.E. FRANCISCO DE PAULA SANTANDER” el cual corresponde al oficio de respuesta emitido a la IE Francisco de paula Santander con la evidencia de envío a la IE a través del sistema SAC. Y “Evidencia Comunicación_Verificación_Discapacidad_IE_PAE_Aurelio Martínez Mutis.pdf" el cual corresponde a la notificación vía correo electrónico tanto al equipo PAE como a la IE Aurelio Martínez Mutis sobre la verificación y reporte de información de discapacidad para caracterización de titulares de derecho PAE en SIMAT. </t>
  </si>
  <si>
    <t>La Secretaría de Educación relaciona como evidencia del cumplimiento de este avance los siguientes soportes:
-Circular 444 del 23 de noviembre de 2021. Asunto: Proceso de Reprobación, promoción de estudiantes en el SIMAT etapas que deben ejecutarse antes del cambio de vigencia 2021 a 2022.
- Circular 445 del 23 de noviembre de 2021. Asunto: Proceso de Reprobación, promoción de estudiantes en el SIMAT en esta circular la Secretaría de Educación le informa a las instituciones que fue habilitado para registrar reprobaciones desde el 16 de noviembre hasta el 30 de noviembre de 2021 quedando habilitado solo los días 1 y 2 de diciembre de 2021.
-Cuadro en Excel sobre capacitación, promoción y reprobación 2021.
-Video tutorial e instructivo sobre el proceso de reprobación, promoción y cambio de vigencia Sistema Integrado de Matricula Simat. 
Se valida la evidencia presentada por la Secretaría de Educación. Aunado a lo anterior, la OCIG recomienda a la Secretaría visitada continuar con esta práctica administrativa en aras de preservar el principio de publicidad y transparencia. Su avance es del 100%.</t>
  </si>
  <si>
    <t>31/12/2021 </t>
  </si>
  <si>
    <t>100% </t>
  </si>
  <si>
    <t>La Secretaría de Educación presenta como  evidencia frente a este riesgo:
-Acta de reunión del 14 de diciembre de 2021 del Comité directivo y de calidad del mes de noviembre de 2021, cuyo objetivo era realizar el seguimiento a la gestión de los macroprocesos del mes de noviembre de 2021. A esta reunión asistió la Dra. Ana Leonor Rueda Vivas y 7 funcionarios más de la Secretaría de Educación.
Es de anotar, que se valida la acción administrativa desarrollada por la Secretaría de Educación.  Su avance es del 100%.</t>
  </si>
  <si>
    <t>La Secretaría de Educación, a corte de 30 de septiembre, desde el proceso de atención al ciudadano, en cumplimiento del plan de acción del mapa de riesgos de gestión vigencia 2021, emitió circular 351 del 21 de septiembre de 2021, como evidencia se adjuntó un archivo en PDF denominado “CIRCULAR 351_1”, mediante la cual se reitera la importancia de dar cumplimiento a los lineamientos establecidos respecto de las respuestas a las PQRS que recibe la SEB. Y un archivo en PDF denominado “Evidencia correo socialización circular 351”, en la cual se evidencia la socialización vía correo electrónico de la circular 351 a los funcionarios de la Secretaría de Educación.</t>
  </si>
  <si>
    <t xml:space="preserve">La Secretaría de Educación, a corte de 30 de septiembre, desde el proceso de contratación, en cumplimiento del plan de acción del mapa de riesgos de gestión vigencia 2021, emitió circular 371 del 29 de septiembre de 2021 en la cual se resalta la importancia de la necesidad de remitir la información de manera oportuna a la oficina de contratación de la Secretaría de Educación de Bucaramanga y se socializo dicha circular a través de correo electrónico del día 29 de septiembre de 2021. </t>
  </si>
  <si>
    <t>La Secretaría de Educación, a corte de 30 de septiembre, desde el proceso de contratación, en cumplimiento del plan de acción del mapa de riesgos de gestión vigencia 2021, realizó seguimiento de una muestra aleatoria de contratos en el periodo comprendido entre el 22 de julio de 2021 y el 30 de septiembre de 2021, como evidencia se adjunta el Acta de reunión seguimiento a la contratación de día 30 de septiembre de 2021.</t>
  </si>
  <si>
    <t>La Secretaría de Educación expone como avance de esta acción  las siguientes evidencias:
-Cuadro en Excel sobre la revisión de días pagados por sueldo de vacaciones proporcional a la fecha de retiro durante los meses de julio a noviembre de 2021.
Al respecto la OCIG recomienda continuar con el ejercicio administrativo.
-Correo institucional de fecha 14 de diciembre de 2021 remitido por Diana Rodríguez a los correos institucionales de Rosmira Bohórquez Pedraza y Claudia Pardo.
-Informe de revisión días pagados por sueldo de vacaciones proporcionales a la fecha de retiro.
Entonces, teniendo en cuenta que a partir del resultado obtenido de la ejecución de la acción "Realizar un (1) informe aleatorio de la verificación de la liquidación del concepto de salario de vacaciones de docentes retirados verificando que se liquide los días proporcionales a la fecha de retiro." no se detectaron mayores valores liquidados, no fue necesario llevar a cabo la acción "Realizar un (1) acto administrativo de cobro de mayores valores pagados a los docentes que se identifiquen en el informe aleatorio en caso de que aplique." ya que no aplicó. 
En este sentido la OCIG valida la explicación dada por la Secretaría de Educación por lo tanto no aplica ningún porcentaje de avance.  (N/A)</t>
  </si>
  <si>
    <t>La Secretaría de Educación, a corte de 30 de septiembre, desde el proceso de Talento Humano, en cumplimiento del plan de acción del mapa de riesgos de gestión vigencia 2021, aportó como evidencia dos actas de informe de prenóminas y dos actas informe de nóminas correspondientes a los meses de julio y agosto del 2021.</t>
  </si>
  <si>
    <t>Manifiesta la Secretaría de Educación que el DNP indicó realizar al mapa de riegos de gestión, desde la Secretaría de Planeación se realizó un ajuste, en el cual desde la Secretaría de Educación se ajustaron las acciones para el riesgo 5, quedando de la siguiente forma 3 actividades para dicho riesgo:
"Realizar un (1) informe aleatorio de la verificación de la liquidación del concepto de salario de vacaciones de docentes retirados verificando que se liquide los días proporcionales a la fecha de retiro."
"Realizar  las actas mensuales de revisión de prenómina y nómina."
"Realizar un (1) acto administrativo de cobro de mayores valores pagados a los docentes que se identifiquen en el informe aleatorio en caso de que aplique."
Entonces, teniendo en cuenta que a partir del resultado obtenido de la ejecución de la acción "Realizar un (1) informe aleatorio de la verificación de la liquidación del concepto de salario de vacaciones de docentes retirados verificando que se liquide los días proporcionales a la fecha de retiro." no se detectaron mayores valores liquidados, no fue necesario llevar a cabo la acción "Realizar un (1) acto administrativo de cobro de mayores valores pagados a los docentes que se identifiquen en el informe aleatorio en caso de que aplique." ya que no aplicó. 
En este sentido la OCIG valida la explicación dada por la Secretaría de Educación por lo tanto no aplica ningún porcentaje de avance.  (N/A)</t>
  </si>
  <si>
    <t>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</si>
</sst>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2"/>
      <color theme="1"/>
      <name val="Calibri"/>
      <family val="2"/>
      <scheme val="minor"/>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64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9" xfId="0" applyFont="1" applyFill="1" applyBorder="1" applyAlignment="1">
      <alignment horizontal="center" vertical="center" wrapText="1" readingOrder="1"/>
    </xf>
    <xf numFmtId="0" fontId="58"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18" xfId="0" applyFont="1" applyBorder="1" applyAlignment="1" applyProtection="1">
      <alignment horizontal="center" vertical="center" wrapText="1"/>
      <protection locked="0"/>
    </xf>
    <xf numFmtId="0" fontId="43" fillId="0" borderId="67" xfId="0" applyFont="1" applyBorder="1" applyAlignment="1">
      <alignment horizontal="justify" vertical="center" wrapText="1"/>
    </xf>
    <xf numFmtId="0" fontId="65" fillId="0" borderId="4" xfId="0" applyFont="1" applyBorder="1" applyAlignment="1">
      <alignment vertical="center"/>
    </xf>
    <xf numFmtId="0" fontId="65" fillId="0" borderId="0" xfId="0" applyFont="1" applyBorder="1"/>
    <xf numFmtId="0" fontId="65" fillId="0" borderId="6" xfId="0" applyFont="1" applyBorder="1"/>
    <xf numFmtId="0" fontId="65" fillId="0" borderId="8" xfId="0" applyFont="1" applyBorder="1"/>
    <xf numFmtId="0" fontId="43" fillId="0" borderId="103"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43" fillId="0" borderId="18" xfId="0" applyFont="1" applyBorder="1" applyAlignment="1" applyProtection="1">
      <alignment horizontal="justify" vertical="center" wrapText="1"/>
      <protection locked="0"/>
    </xf>
    <xf numFmtId="164" fontId="43" fillId="0" borderId="18" xfId="1" applyNumberFormat="1" applyFont="1" applyBorder="1" applyAlignment="1">
      <alignment horizontal="center" vertical="center"/>
    </xf>
    <xf numFmtId="0" fontId="2" fillId="0" borderId="0" xfId="0" applyFont="1" applyBorder="1" applyAlignment="1">
      <alignment vertical="center" wrapText="1"/>
    </xf>
    <xf numFmtId="14" fontId="43" fillId="0" borderId="18" xfId="0" applyNumberFormat="1" applyFont="1" applyBorder="1" applyAlignment="1" applyProtection="1">
      <alignment horizontal="center" vertical="center"/>
      <protection locked="0"/>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0" fontId="2" fillId="0" borderId="18" xfId="0" applyFont="1" applyBorder="1"/>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wrapText="1"/>
      <protection locked="0"/>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justify" vertical="center"/>
      <protection locked="0"/>
    </xf>
    <xf numFmtId="9" fontId="2" fillId="0" borderId="18" xfId="0" applyNumberFormat="1" applyFont="1" applyBorder="1" applyAlignment="1" applyProtection="1">
      <alignment horizontal="center" vertical="center" wrapText="1"/>
      <protection hidden="1"/>
    </xf>
    <xf numFmtId="164" fontId="2" fillId="8" borderId="18" xfId="1" applyNumberFormat="1" applyFont="1" applyFill="1" applyBorder="1" applyAlignment="1">
      <alignment horizontal="center" vertical="center"/>
    </xf>
    <xf numFmtId="0" fontId="2" fillId="0" borderId="25" xfId="0" applyFont="1" applyBorder="1" applyAlignment="1" applyProtection="1">
      <alignment horizontal="center" vertical="center"/>
    </xf>
    <xf numFmtId="0" fontId="32" fillId="0" borderId="25" xfId="0" applyFont="1" applyBorder="1" applyAlignment="1" applyProtection="1">
      <alignment horizontal="justify" vertical="center" wrapText="1"/>
      <protection locked="0"/>
    </xf>
    <xf numFmtId="0" fontId="2" fillId="0" borderId="25" xfId="0" applyFont="1" applyBorder="1" applyAlignment="1" applyProtection="1">
      <alignment horizontal="center" vertical="center"/>
      <protection hidden="1"/>
    </xf>
    <xf numFmtId="0" fontId="2" fillId="0" borderId="25" xfId="0" applyFont="1" applyBorder="1" applyAlignment="1" applyProtection="1">
      <alignment horizontal="center" vertical="center" textRotation="90"/>
      <protection locked="0"/>
    </xf>
    <xf numFmtId="9" fontId="2" fillId="0" borderId="25" xfId="0" applyNumberFormat="1" applyFont="1" applyBorder="1" applyAlignment="1" applyProtection="1">
      <alignment horizontal="center" vertical="center"/>
      <protection hidden="1"/>
    </xf>
    <xf numFmtId="164" fontId="2" fillId="0" borderId="25" xfId="1" applyNumberFormat="1" applyFont="1" applyBorder="1" applyAlignment="1">
      <alignment horizontal="center" vertical="center"/>
    </xf>
    <xf numFmtId="0" fontId="35" fillId="0" borderId="25" xfId="0" applyFont="1" applyFill="1" applyBorder="1" applyAlignment="1" applyProtection="1">
      <alignment horizontal="center" vertical="center" textRotation="90" wrapText="1"/>
      <protection hidden="1"/>
    </xf>
    <xf numFmtId="0" fontId="35" fillId="0" borderId="25" xfId="0" applyFont="1" applyBorder="1" applyAlignment="1" applyProtection="1">
      <alignment horizontal="center" vertical="center" textRotation="90"/>
      <protection hidden="1"/>
    </xf>
    <xf numFmtId="14" fontId="2" fillId="0" borderId="25" xfId="0" applyNumberFormat="1" applyFont="1" applyBorder="1" applyAlignment="1" applyProtection="1">
      <alignment horizontal="center" vertical="center"/>
      <protection locked="0"/>
    </xf>
    <xf numFmtId="0" fontId="2" fillId="0" borderId="19" xfId="0" applyFont="1" applyBorder="1" applyAlignment="1" applyProtection="1">
      <alignment horizontal="center" vertical="center"/>
    </xf>
    <xf numFmtId="0" fontId="3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0" borderId="19" xfId="0" applyNumberFormat="1" applyFont="1" applyBorder="1" applyAlignment="1" applyProtection="1">
      <alignment horizontal="center" vertical="center"/>
      <protection hidden="1"/>
    </xf>
    <xf numFmtId="164" fontId="2" fillId="0" borderId="19" xfId="1" applyNumberFormat="1" applyFont="1" applyBorder="1" applyAlignment="1">
      <alignment horizontal="center" vertical="center"/>
    </xf>
    <xf numFmtId="0" fontId="35" fillId="0" borderId="19" xfId="0" applyFont="1" applyFill="1" applyBorder="1" applyAlignment="1" applyProtection="1">
      <alignment horizontal="center" vertical="center" textRotation="90" wrapText="1"/>
      <protection hidden="1"/>
    </xf>
    <xf numFmtId="0" fontId="35" fillId="0" borderId="19" xfId="0" applyFont="1" applyBorder="1" applyAlignment="1" applyProtection="1">
      <alignment horizontal="center" vertical="center" textRotation="90"/>
      <protection hidden="1"/>
    </xf>
    <xf numFmtId="14" fontId="2" fillId="0" borderId="19" xfId="0" applyNumberFormat="1" applyFont="1" applyBorder="1" applyAlignment="1" applyProtection="1">
      <alignment horizontal="center" vertical="center"/>
      <protection locked="0"/>
    </xf>
    <xf numFmtId="0" fontId="2" fillId="0" borderId="0" xfId="0" applyFont="1" applyBorder="1"/>
    <xf numFmtId="0" fontId="2" fillId="0" borderId="0" xfId="0" applyFont="1" applyBorder="1" applyAlignment="1">
      <alignment wrapText="1"/>
    </xf>
    <xf numFmtId="0" fontId="2" fillId="0" borderId="5" xfId="0" applyFont="1" applyBorder="1"/>
    <xf numFmtId="14" fontId="43" fillId="0" borderId="103" xfId="0" applyNumberFormat="1" applyFont="1" applyBorder="1" applyAlignment="1" applyProtection="1">
      <alignment horizontal="center" vertical="center" wrapText="1"/>
      <protection locked="0"/>
    </xf>
    <xf numFmtId="0" fontId="2" fillId="0" borderId="103" xfId="0" applyFont="1" applyBorder="1" applyAlignment="1" applyProtection="1">
      <alignment horizontal="center" vertical="center"/>
    </xf>
    <xf numFmtId="0" fontId="32" fillId="0" borderId="103" xfId="0" applyFont="1" applyBorder="1" applyAlignment="1" applyProtection="1">
      <alignment horizontal="justify" vertical="center" wrapText="1"/>
      <protection locked="0"/>
    </xf>
    <xf numFmtId="0" fontId="2" fillId="0" borderId="103" xfId="0" applyFont="1" applyBorder="1" applyAlignment="1" applyProtection="1">
      <alignment horizontal="center" vertical="center"/>
      <protection hidden="1"/>
    </xf>
    <xf numFmtId="0" fontId="2" fillId="0" borderId="103" xfId="0" applyFont="1" applyBorder="1" applyAlignment="1" applyProtection="1">
      <alignment horizontal="center" vertical="center" textRotation="90"/>
      <protection locked="0"/>
    </xf>
    <xf numFmtId="9" fontId="2" fillId="0" borderId="103" xfId="0" applyNumberFormat="1" applyFont="1" applyBorder="1" applyAlignment="1" applyProtection="1">
      <alignment horizontal="center" vertical="center"/>
      <protection hidden="1"/>
    </xf>
    <xf numFmtId="164" fontId="2" fillId="0" borderId="103" xfId="1" applyNumberFormat="1" applyFont="1" applyBorder="1" applyAlignment="1">
      <alignment horizontal="center" vertical="center"/>
    </xf>
    <xf numFmtId="0" fontId="35" fillId="0" borderId="103" xfId="0" applyFont="1" applyFill="1" applyBorder="1" applyAlignment="1" applyProtection="1">
      <alignment horizontal="center" vertical="center" textRotation="90" wrapText="1"/>
      <protection hidden="1"/>
    </xf>
    <xf numFmtId="0" fontId="35" fillId="0" borderId="103" xfId="0" applyFont="1" applyBorder="1" applyAlignment="1" applyProtection="1">
      <alignment horizontal="center" vertical="center" textRotation="90"/>
      <protection hidden="1"/>
    </xf>
    <xf numFmtId="14" fontId="2" fillId="0" borderId="103" xfId="0" applyNumberFormat="1" applyFont="1" applyBorder="1" applyAlignment="1" applyProtection="1">
      <alignment horizontal="center" vertical="center"/>
      <protection locked="0"/>
    </xf>
    <xf numFmtId="0" fontId="2" fillId="0" borderId="106" xfId="0" applyFont="1" applyBorder="1" applyAlignment="1" applyProtection="1">
      <alignment horizontal="center" vertical="center"/>
      <protection locked="0"/>
    </xf>
    <xf numFmtId="0" fontId="2" fillId="0" borderId="107" xfId="0" applyFont="1" applyBorder="1" applyAlignment="1">
      <alignment horizontal="center" vertical="center"/>
    </xf>
    <xf numFmtId="0" fontId="43" fillId="0" borderId="18" xfId="0" applyFont="1" applyBorder="1" applyAlignment="1" applyProtection="1">
      <alignment horizontal="left" vertical="center" wrapText="1"/>
      <protection locked="0"/>
    </xf>
    <xf numFmtId="9" fontId="43" fillId="0" borderId="18" xfId="0" applyNumberFormat="1" applyFont="1" applyBorder="1" applyAlignment="1" applyProtection="1">
      <alignment horizontal="center" vertical="center" wrapText="1"/>
      <protection locked="0"/>
    </xf>
    <xf numFmtId="9" fontId="1" fillId="3" borderId="0" xfId="0" applyNumberFormat="1" applyFont="1" applyFill="1"/>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8" fillId="18" borderId="2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2" fillId="0" borderId="62" xfId="0" applyFont="1" applyBorder="1" applyAlignment="1">
      <alignment horizontal="justify" vertical="center" wrapText="1"/>
    </xf>
    <xf numFmtId="0" fontId="22" fillId="0" borderId="71" xfId="0" applyFont="1" applyBorder="1" applyAlignment="1">
      <alignment horizontal="justify" vertical="center" wrapText="1"/>
    </xf>
    <xf numFmtId="0" fontId="22" fillId="0" borderId="22" xfId="0" applyFont="1" applyBorder="1" applyAlignment="1">
      <alignment horizontal="justify" vertical="center" wrapText="1"/>
    </xf>
    <xf numFmtId="0" fontId="22" fillId="0" borderId="23" xfId="0" applyFont="1" applyBorder="1" applyAlignment="1">
      <alignment horizontal="justify" vertical="center" wrapText="1"/>
    </xf>
    <xf numFmtId="0" fontId="22" fillId="0" borderId="33" xfId="0" applyFont="1" applyBorder="1" applyAlignment="1">
      <alignment horizontal="justify" vertical="center" wrapText="1"/>
    </xf>
    <xf numFmtId="0" fontId="22" fillId="0" borderId="34" xfId="0" applyFont="1" applyBorder="1" applyAlignment="1">
      <alignment horizontal="justify" vertical="center" wrapText="1"/>
    </xf>
    <xf numFmtId="0" fontId="22" fillId="0" borderId="35" xfId="0" applyFont="1" applyBorder="1" applyAlignment="1">
      <alignment horizontal="justify" vertical="center" wrapText="1"/>
    </xf>
    <xf numFmtId="0" fontId="22" fillId="0" borderId="63" xfId="0" applyFont="1" applyBorder="1" applyAlignment="1">
      <alignment horizontal="justify" vertical="center" wrapText="1"/>
    </xf>
    <xf numFmtId="0" fontId="22" fillId="0" borderId="59" xfId="0" applyFont="1" applyBorder="1" applyAlignment="1">
      <alignment horizontal="justify" vertical="center" wrapText="1"/>
    </xf>
    <xf numFmtId="0" fontId="22" fillId="0" borderId="105" xfId="0" applyFont="1" applyBorder="1" applyAlignment="1">
      <alignment horizontal="justify" vertical="center" wrapText="1"/>
    </xf>
    <xf numFmtId="0" fontId="22" fillId="0" borderId="18" xfId="0" applyFont="1" applyBorder="1" applyAlignment="1">
      <alignment horizontal="justify" vertical="center" wrapText="1"/>
    </xf>
    <xf numFmtId="0" fontId="22" fillId="0" borderId="24" xfId="0" applyFont="1" applyBorder="1" applyAlignment="1">
      <alignment horizontal="justify" vertical="center" wrapText="1"/>
    </xf>
    <xf numFmtId="0" fontId="22" fillId="0" borderId="26" xfId="0" applyFont="1" applyBorder="1" applyAlignment="1">
      <alignment horizontal="justify" vertical="center" wrapText="1"/>
    </xf>
    <xf numFmtId="0" fontId="22" fillId="0" borderId="58" xfId="0" applyFont="1" applyBorder="1" applyAlignment="1">
      <alignment horizontal="justify" vertical="center" wrapText="1"/>
    </xf>
    <xf numFmtId="0" fontId="43" fillId="0" borderId="62" xfId="0" applyFont="1" applyBorder="1" applyAlignment="1">
      <alignment horizontal="justify" vertical="center" wrapText="1"/>
    </xf>
    <xf numFmtId="0" fontId="43" fillId="0" borderId="70" xfId="0" applyFont="1" applyBorder="1" applyAlignment="1">
      <alignment horizontal="justify" vertical="center" wrapText="1"/>
    </xf>
    <xf numFmtId="0" fontId="43" fillId="0" borderId="61" xfId="0" applyFont="1" applyBorder="1" applyAlignment="1">
      <alignment horizontal="justify" vertical="center" wrapText="1"/>
    </xf>
    <xf numFmtId="0" fontId="43" fillId="0" borderId="22" xfId="0" applyFont="1" applyBorder="1" applyAlignment="1">
      <alignment horizontal="justify" vertical="center" wrapText="1"/>
    </xf>
    <xf numFmtId="0" fontId="43" fillId="0" borderId="18" xfId="0" applyFont="1" applyBorder="1" applyAlignment="1">
      <alignment horizontal="justify" vertical="center" wrapText="1"/>
    </xf>
    <xf numFmtId="0" fontId="43" fillId="0" borderId="58" xfId="0" applyFont="1" applyBorder="1" applyAlignment="1">
      <alignment horizontal="justify"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textRotation="90" wrapText="1"/>
    </xf>
    <xf numFmtId="0" fontId="2" fillId="0" borderId="103"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9" fontId="43" fillId="0" borderId="18" xfId="0" applyNumberFormat="1" applyFont="1" applyBorder="1" applyAlignment="1" applyProtection="1">
      <alignment horizontal="center" vertical="center" wrapText="1"/>
      <protection hidden="1"/>
    </xf>
    <xf numFmtId="0" fontId="43" fillId="0" borderId="103" xfId="0" applyFont="1" applyBorder="1" applyAlignment="1" applyProtection="1">
      <alignment horizontal="center" vertical="center" textRotation="90"/>
      <protection locked="0"/>
    </xf>
    <xf numFmtId="0" fontId="43" fillId="0" borderId="104" xfId="0" applyFont="1" applyBorder="1" applyAlignment="1" applyProtection="1">
      <alignment horizontal="center" vertical="center" textRotation="90"/>
      <protection locked="0"/>
    </xf>
    <xf numFmtId="0" fontId="43" fillId="0" borderId="19" xfId="0" applyFont="1" applyBorder="1" applyAlignment="1" applyProtection="1">
      <alignment horizontal="center" vertical="center" textRotation="90"/>
      <protection locked="0"/>
    </xf>
    <xf numFmtId="9" fontId="43" fillId="0" borderId="103" xfId="0" applyNumberFormat="1" applyFont="1" applyBorder="1" applyAlignment="1" applyProtection="1">
      <alignment horizontal="center" vertical="center"/>
      <protection hidden="1"/>
    </xf>
    <xf numFmtId="9" fontId="43" fillId="0" borderId="104" xfId="0" applyNumberFormat="1" applyFont="1" applyBorder="1" applyAlignment="1" applyProtection="1">
      <alignment horizontal="center" vertical="center"/>
      <protection hidden="1"/>
    </xf>
    <xf numFmtId="9" fontId="43" fillId="0" borderId="19" xfId="0" applyNumberFormat="1" applyFont="1" applyBorder="1" applyAlignment="1" applyProtection="1">
      <alignment horizontal="center" vertical="center"/>
      <protection hidden="1"/>
    </xf>
    <xf numFmtId="0" fontId="28" fillId="0" borderId="103" xfId="0" applyFont="1" applyFill="1" applyBorder="1" applyAlignment="1" applyProtection="1">
      <alignment horizontal="center" vertical="center" textRotation="90" wrapText="1"/>
      <protection hidden="1"/>
    </xf>
    <xf numFmtId="0" fontId="28" fillId="0" borderId="104" xfId="0" applyFont="1" applyFill="1" applyBorder="1" applyAlignment="1" applyProtection="1">
      <alignment horizontal="center" vertical="center" textRotation="90" wrapText="1"/>
      <protection hidden="1"/>
    </xf>
    <xf numFmtId="0" fontId="28" fillId="0" borderId="19" xfId="0" applyFont="1" applyFill="1" applyBorder="1" applyAlignment="1" applyProtection="1">
      <alignment horizontal="center" vertical="center" textRotation="90" wrapText="1"/>
      <protection hidden="1"/>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35" fillId="0" borderId="103" xfId="0" applyFont="1" applyFill="1" applyBorder="1" applyAlignment="1" applyProtection="1">
      <alignment horizontal="center" vertical="center" wrapText="1"/>
      <protection hidden="1"/>
    </xf>
    <xf numFmtId="0" fontId="35" fillId="0" borderId="104" xfId="0" applyFont="1" applyFill="1" applyBorder="1" applyAlignment="1" applyProtection="1">
      <alignment horizontal="center" vertical="center" wrapText="1"/>
      <protection hidden="1"/>
    </xf>
    <xf numFmtId="0" fontId="35" fillId="0" borderId="19" xfId="0" applyFont="1" applyFill="1" applyBorder="1" applyAlignment="1" applyProtection="1">
      <alignment horizontal="center" vertical="center" wrapText="1"/>
      <protection hidden="1"/>
    </xf>
    <xf numFmtId="9" fontId="2" fillId="0" borderId="103" xfId="0" applyNumberFormat="1" applyFont="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9" fontId="2" fillId="0" borderId="103" xfId="0" applyNumberFormat="1" applyFont="1" applyBorder="1" applyAlignment="1" applyProtection="1">
      <alignment horizontal="center" vertical="center" wrapText="1"/>
      <protection locked="0"/>
    </xf>
    <xf numFmtId="9" fontId="2" fillId="0" borderId="104" xfId="0" applyNumberFormat="1" applyFont="1" applyBorder="1" applyAlignment="1" applyProtection="1">
      <alignment horizontal="center" vertical="center" wrapText="1"/>
      <protection locked="0"/>
    </xf>
    <xf numFmtId="9" fontId="2" fillId="0" borderId="19" xfId="0" applyNumberFormat="1" applyFont="1" applyBorder="1" applyAlignment="1" applyProtection="1">
      <alignment horizontal="center" vertical="center" wrapText="1"/>
      <protection locked="0"/>
    </xf>
    <xf numFmtId="0" fontId="35" fillId="0" borderId="103" xfId="0" applyFont="1" applyBorder="1" applyAlignment="1" applyProtection="1">
      <alignment horizontal="center" vertical="center"/>
      <protection hidden="1"/>
    </xf>
    <xf numFmtId="0" fontId="35" fillId="0" borderId="104" xfId="0" applyFont="1" applyBorder="1" applyAlignment="1" applyProtection="1">
      <alignment horizontal="center" vertical="center"/>
      <protection hidden="1"/>
    </xf>
    <xf numFmtId="0" fontId="35" fillId="0" borderId="19" xfId="0" applyFont="1" applyBorder="1" applyAlignment="1" applyProtection="1">
      <alignment horizontal="center" vertical="center"/>
      <protection hidden="1"/>
    </xf>
    <xf numFmtId="9" fontId="2" fillId="0" borderId="25" xfId="0" applyNumberFormat="1" applyFont="1" applyBorder="1" applyAlignment="1" applyProtection="1">
      <alignment horizontal="center" vertical="center" wrapText="1"/>
      <protection hidden="1"/>
    </xf>
    <xf numFmtId="0" fontId="35" fillId="0" borderId="25" xfId="0" applyFont="1" applyBorder="1" applyAlignment="1" applyProtection="1">
      <alignment horizontal="center" vertical="center"/>
      <protection hidden="1"/>
    </xf>
    <xf numFmtId="9" fontId="2" fillId="0" borderId="18"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35" fillId="0" borderId="25" xfId="0" applyFont="1" applyFill="1" applyBorder="1" applyAlignment="1" applyProtection="1">
      <alignment horizontal="center" vertical="center" wrapText="1"/>
      <protection hidden="1"/>
    </xf>
    <xf numFmtId="9" fontId="2" fillId="0" borderId="25" xfId="0" applyNumberFormat="1" applyFont="1" applyBorder="1" applyAlignment="1" applyProtection="1">
      <alignment horizontal="center" vertical="center" wrapText="1"/>
      <protection locked="0"/>
    </xf>
    <xf numFmtId="0" fontId="2" fillId="0" borderId="0"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8"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01" xfId="0" applyFont="1" applyBorder="1" applyAlignment="1" applyProtection="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3" fillId="0" borderId="101" xfId="0" applyFont="1" applyBorder="1" applyAlignment="1" applyProtection="1">
      <alignment horizontal="center" vertical="center"/>
    </xf>
    <xf numFmtId="0" fontId="43" fillId="0" borderId="102" xfId="0" applyFont="1" applyBorder="1" applyAlignment="1" applyProtection="1">
      <alignment horizontal="center" vertical="center"/>
    </xf>
    <xf numFmtId="0" fontId="43" fillId="0" borderId="27" xfId="0" applyFont="1" applyBorder="1" applyAlignment="1" applyProtection="1">
      <alignment horizontal="center" vertical="center"/>
    </xf>
    <xf numFmtId="0" fontId="43" fillId="0" borderId="103" xfId="0" applyFont="1" applyBorder="1" applyAlignment="1" applyProtection="1">
      <alignment horizontal="justify" vertical="center" wrapText="1"/>
      <protection locked="0"/>
    </xf>
    <xf numFmtId="0" fontId="43" fillId="0" borderId="104" xfId="0" applyFont="1" applyBorder="1" applyAlignment="1" applyProtection="1">
      <alignment horizontal="justify" vertical="center" wrapText="1"/>
      <protection locked="0"/>
    </xf>
    <xf numFmtId="0" fontId="43" fillId="0" borderId="19" xfId="0" applyFont="1" applyBorder="1" applyAlignment="1" applyProtection="1">
      <alignment horizontal="justify" vertical="center" wrapText="1"/>
      <protection locked="0"/>
    </xf>
    <xf numFmtId="0" fontId="43" fillId="0" borderId="103" xfId="0" applyFont="1" applyBorder="1" applyAlignment="1" applyProtection="1">
      <alignment horizontal="center" vertical="center"/>
    </xf>
    <xf numFmtId="0" fontId="43" fillId="0" borderId="104" xfId="0" applyFont="1" applyBorder="1" applyAlignment="1" applyProtection="1">
      <alignment horizontal="center" vertical="center"/>
    </xf>
    <xf numFmtId="0" fontId="43" fillId="0" borderId="19" xfId="0" applyFont="1" applyBorder="1" applyAlignment="1" applyProtection="1">
      <alignment horizontal="center" vertical="center"/>
    </xf>
    <xf numFmtId="0" fontId="43" fillId="0" borderId="103" xfId="0" applyFont="1" applyBorder="1" applyAlignment="1" applyProtection="1">
      <alignment horizontal="center" vertical="center"/>
      <protection hidden="1"/>
    </xf>
    <xf numFmtId="0" fontId="43" fillId="0" borderId="104" xfId="0" applyFont="1" applyBorder="1" applyAlignment="1" applyProtection="1">
      <alignment horizontal="center" vertical="center"/>
      <protection hidden="1"/>
    </xf>
    <xf numFmtId="0" fontId="43" fillId="0" borderId="19" xfId="0" applyFont="1" applyBorder="1" applyAlignment="1" applyProtection="1">
      <alignment horizontal="center" vertical="center"/>
      <protection hidden="1"/>
    </xf>
    <xf numFmtId="0" fontId="28" fillId="0" borderId="103" xfId="0" applyFont="1" applyBorder="1" applyAlignment="1" applyProtection="1">
      <alignment horizontal="center" vertical="center"/>
      <protection hidden="1"/>
    </xf>
    <xf numFmtId="0" fontId="28" fillId="0" borderId="104" xfId="0" applyFont="1" applyBorder="1" applyAlignment="1" applyProtection="1">
      <alignment horizontal="center" vertical="center"/>
      <protection hidden="1"/>
    </xf>
    <xf numFmtId="0" fontId="28" fillId="0" borderId="19" xfId="0" applyFont="1" applyBorder="1" applyAlignment="1" applyProtection="1">
      <alignment horizontal="center" vertical="center"/>
      <protection hidden="1"/>
    </xf>
    <xf numFmtId="0" fontId="43" fillId="0" borderId="103"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3" fillId="0" borderId="103" xfId="0" applyFont="1" applyBorder="1" applyAlignment="1" applyProtection="1">
      <alignment horizontal="center" vertical="center"/>
      <protection locked="0"/>
    </xf>
    <xf numFmtId="0" fontId="43" fillId="0" borderId="104"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28" fillId="0" borderId="103" xfId="0" applyFont="1" applyFill="1" applyBorder="1" applyAlignment="1" applyProtection="1">
      <alignment horizontal="center" vertical="center" wrapText="1"/>
      <protection hidden="1"/>
    </xf>
    <xf numFmtId="0" fontId="28" fillId="0" borderId="104"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9" fontId="43" fillId="0" borderId="103" xfId="0" applyNumberFormat="1" applyFont="1" applyBorder="1" applyAlignment="1" applyProtection="1">
      <alignment horizontal="center" vertical="center" wrapText="1"/>
      <protection hidden="1"/>
    </xf>
    <xf numFmtId="9" fontId="43" fillId="0" borderId="104" xfId="0" applyNumberFormat="1" applyFont="1" applyBorder="1" applyAlignment="1" applyProtection="1">
      <alignment horizontal="center" vertical="center" wrapText="1"/>
      <protection hidden="1"/>
    </xf>
    <xf numFmtId="9" fontId="43" fillId="0" borderId="19" xfId="0" applyNumberFormat="1" applyFont="1" applyBorder="1" applyAlignment="1" applyProtection="1">
      <alignment horizontal="center" vertical="center" wrapText="1"/>
      <protection hidden="1"/>
    </xf>
    <xf numFmtId="9" fontId="43" fillId="0" borderId="103" xfId="0" applyNumberFormat="1" applyFont="1" applyBorder="1" applyAlignment="1" applyProtection="1">
      <alignment horizontal="center" vertical="center" wrapText="1"/>
      <protection locked="0"/>
    </xf>
    <xf numFmtId="9" fontId="43" fillId="0" borderId="104" xfId="0" applyNumberFormat="1" applyFont="1" applyBorder="1" applyAlignment="1" applyProtection="1">
      <alignment horizontal="center" vertical="center" wrapText="1"/>
      <protection locked="0"/>
    </xf>
    <xf numFmtId="9" fontId="43" fillId="0" borderId="19" xfId="0" applyNumberFormat="1" applyFont="1" applyBorder="1" applyAlignment="1" applyProtection="1">
      <alignment horizontal="center" vertical="center" wrapText="1"/>
      <protection locked="0"/>
    </xf>
    <xf numFmtId="0" fontId="2" fillId="0" borderId="102" xfId="0" applyFont="1" applyBorder="1" applyAlignment="1" applyProtection="1">
      <alignment horizontal="center" vertical="center"/>
    </xf>
    <xf numFmtId="0" fontId="28" fillId="0" borderId="103" xfId="0" applyFont="1" applyBorder="1" applyAlignment="1" applyProtection="1">
      <alignment horizontal="center" vertical="center" textRotation="90"/>
      <protection hidden="1"/>
    </xf>
    <xf numFmtId="0" fontId="28" fillId="0" borderId="104" xfId="0" applyFont="1" applyBorder="1" applyAlignment="1" applyProtection="1">
      <alignment horizontal="center" vertical="center" textRotation="90"/>
      <protection hidden="1"/>
    </xf>
    <xf numFmtId="0" fontId="28" fillId="0" borderId="19" xfId="0" applyFont="1" applyBorder="1" applyAlignment="1" applyProtection="1">
      <alignment horizontal="center" vertical="center" textRotation="90"/>
      <protection hidden="1"/>
    </xf>
    <xf numFmtId="0" fontId="32" fillId="0" borderId="103" xfId="0" applyFont="1" applyBorder="1" applyAlignment="1" applyProtection="1">
      <alignment horizontal="left" vertical="center" wrapText="1"/>
      <protection locked="0"/>
    </xf>
    <xf numFmtId="0" fontId="32" fillId="0" borderId="104" xfId="0" applyFont="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2" fillId="0" borderId="103" xfId="0" applyFont="1" applyBorder="1" applyAlignment="1" applyProtection="1">
      <alignment horizontal="center" vertical="center"/>
    </xf>
    <xf numFmtId="0" fontId="2" fillId="0" borderId="104"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03" xfId="0" applyFont="1" applyBorder="1" applyAlignment="1" applyProtection="1">
      <alignment horizontal="center" vertical="center"/>
      <protection hidden="1"/>
    </xf>
    <xf numFmtId="0" fontId="2" fillId="0" borderId="104"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103" xfId="0" applyFont="1" applyBorder="1" applyAlignment="1" applyProtection="1">
      <alignment horizontal="center" vertical="center" textRotation="90"/>
      <protection locked="0"/>
    </xf>
    <xf numFmtId="0" fontId="2" fillId="0" borderId="104" xfId="0" applyFont="1" applyBorder="1" applyAlignment="1" applyProtection="1">
      <alignment horizontal="center" vertical="center" textRotation="90"/>
      <protection locked="0"/>
    </xf>
    <xf numFmtId="0" fontId="2" fillId="0" borderId="19" xfId="0" applyFont="1" applyBorder="1" applyAlignment="1" applyProtection="1">
      <alignment horizontal="center" vertical="center" textRotation="90"/>
      <protection locked="0"/>
    </xf>
    <xf numFmtId="9" fontId="2" fillId="0" borderId="103" xfId="0" applyNumberFormat="1" applyFont="1" applyBorder="1" applyAlignment="1" applyProtection="1">
      <alignment horizontal="center" vertical="center"/>
      <protection hidden="1"/>
    </xf>
    <xf numFmtId="9" fontId="2" fillId="0" borderId="104" xfId="0" applyNumberFormat="1" applyFont="1" applyBorder="1" applyAlignment="1" applyProtection="1">
      <alignment horizontal="center" vertical="center"/>
      <protection hidden="1"/>
    </xf>
    <xf numFmtId="9" fontId="2" fillId="0" borderId="19" xfId="0" applyNumberFormat="1" applyFont="1" applyBorder="1" applyAlignment="1" applyProtection="1">
      <alignment horizontal="center" vertical="center"/>
      <protection hidden="1"/>
    </xf>
    <xf numFmtId="0" fontId="35" fillId="0" borderId="103" xfId="0" applyFont="1" applyFill="1" applyBorder="1" applyAlignment="1" applyProtection="1">
      <alignment horizontal="center" vertical="center" textRotation="90" wrapText="1"/>
      <protection hidden="1"/>
    </xf>
    <xf numFmtId="0" fontId="35" fillId="0" borderId="104" xfId="0" applyFont="1" applyFill="1" applyBorder="1" applyAlignment="1" applyProtection="1">
      <alignment horizontal="center" vertical="center" textRotation="90" wrapText="1"/>
      <protection hidden="1"/>
    </xf>
    <xf numFmtId="0" fontId="35" fillId="0" borderId="19" xfId="0" applyFont="1" applyFill="1" applyBorder="1" applyAlignment="1" applyProtection="1">
      <alignment horizontal="center" vertical="center" textRotation="90" wrapText="1"/>
      <protection hidden="1"/>
    </xf>
    <xf numFmtId="0" fontId="35" fillId="0" borderId="103" xfId="0" applyFont="1" applyBorder="1" applyAlignment="1" applyProtection="1">
      <alignment horizontal="center" vertical="center" textRotation="90"/>
      <protection hidden="1"/>
    </xf>
    <xf numFmtId="0" fontId="35" fillId="0" borderId="104" xfId="0" applyFont="1" applyBorder="1" applyAlignment="1" applyProtection="1">
      <alignment horizontal="center" vertical="center" textRotation="90"/>
      <protection hidden="1"/>
    </xf>
    <xf numFmtId="0" fontId="35" fillId="0" borderId="19" xfId="0" applyFont="1" applyBorder="1" applyAlignment="1" applyProtection="1">
      <alignment horizontal="center" vertical="center" textRotation="90"/>
      <protection hidden="1"/>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3">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6600"/>
      <color rgb="FF33CCFF"/>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54" t="s">
        <v>146</v>
      </c>
      <c r="C2" s="255"/>
      <c r="D2" s="255"/>
      <c r="E2" s="255"/>
      <c r="F2" s="255"/>
      <c r="G2" s="255"/>
      <c r="H2" s="256"/>
    </row>
    <row r="3" spans="1:8" x14ac:dyDescent="0.25">
      <c r="B3" s="56"/>
      <c r="C3" s="57"/>
      <c r="D3" s="57"/>
      <c r="E3" s="57"/>
      <c r="F3" s="57"/>
      <c r="G3" s="57"/>
      <c r="H3" s="58"/>
    </row>
    <row r="4" spans="1:8" ht="63" customHeight="1" x14ac:dyDescent="0.25">
      <c r="B4" s="257" t="s">
        <v>203</v>
      </c>
      <c r="C4" s="258"/>
      <c r="D4" s="258"/>
      <c r="E4" s="258"/>
      <c r="F4" s="258"/>
      <c r="G4" s="258"/>
      <c r="H4" s="259"/>
    </row>
    <row r="5" spans="1:8" ht="63" customHeight="1" x14ac:dyDescent="0.25">
      <c r="B5" s="260"/>
      <c r="C5" s="261"/>
      <c r="D5" s="261"/>
      <c r="E5" s="261"/>
      <c r="F5" s="261"/>
      <c r="G5" s="261"/>
      <c r="H5" s="262"/>
    </row>
    <row r="6" spans="1:8" ht="16.5" x14ac:dyDescent="0.25">
      <c r="A6" s="106"/>
      <c r="B6" s="263" t="s">
        <v>144</v>
      </c>
      <c r="C6" s="264"/>
      <c r="D6" s="264"/>
      <c r="E6" s="264"/>
      <c r="F6" s="264"/>
      <c r="G6" s="264"/>
      <c r="H6" s="265"/>
    </row>
    <row r="7" spans="1:8" ht="95.25" customHeight="1" x14ac:dyDescent="0.25">
      <c r="A7" s="106"/>
      <c r="B7" s="272" t="s">
        <v>149</v>
      </c>
      <c r="C7" s="272"/>
      <c r="D7" s="272"/>
      <c r="E7" s="272"/>
      <c r="F7" s="272"/>
      <c r="G7" s="272"/>
      <c r="H7" s="273"/>
    </row>
    <row r="8" spans="1:8" ht="16.5" x14ac:dyDescent="0.25">
      <c r="A8" s="106"/>
      <c r="B8" s="107"/>
      <c r="C8" s="80"/>
      <c r="D8" s="80"/>
      <c r="E8" s="80"/>
      <c r="F8" s="80"/>
      <c r="G8" s="80"/>
      <c r="H8" s="102"/>
    </row>
    <row r="9" spans="1:8" ht="16.5" customHeight="1" x14ac:dyDescent="0.25">
      <c r="A9" s="106"/>
      <c r="B9" s="266" t="s">
        <v>222</v>
      </c>
      <c r="C9" s="266"/>
      <c r="D9" s="266"/>
      <c r="E9" s="266"/>
      <c r="F9" s="266"/>
      <c r="G9" s="266"/>
      <c r="H9" s="267"/>
    </row>
    <row r="10" spans="1:8" ht="16.5" customHeight="1" x14ac:dyDescent="0.25">
      <c r="A10" s="106"/>
      <c r="B10" s="266"/>
      <c r="C10" s="266"/>
      <c r="D10" s="266"/>
      <c r="E10" s="266"/>
      <c r="F10" s="266"/>
      <c r="G10" s="266"/>
      <c r="H10" s="267"/>
    </row>
    <row r="11" spans="1:8" ht="11.65" customHeight="1" x14ac:dyDescent="0.25">
      <c r="A11" s="106"/>
      <c r="B11" s="266"/>
      <c r="C11" s="266"/>
      <c r="D11" s="266"/>
      <c r="E11" s="266"/>
      <c r="F11" s="266"/>
      <c r="G11" s="266"/>
      <c r="H11" s="267"/>
    </row>
    <row r="12" spans="1:8" ht="11.65" customHeight="1" thickBot="1" x14ac:dyDescent="0.3">
      <c r="A12" s="106"/>
      <c r="B12" s="101"/>
      <c r="C12" s="101"/>
      <c r="D12" s="101"/>
      <c r="E12" s="101"/>
      <c r="F12" s="101"/>
      <c r="G12" s="101"/>
      <c r="H12" s="104"/>
    </row>
    <row r="13" spans="1:8" ht="15.4" customHeight="1" thickTop="1" x14ac:dyDescent="0.25">
      <c r="A13" s="106"/>
      <c r="B13" s="101"/>
      <c r="C13" s="274" t="s">
        <v>145</v>
      </c>
      <c r="D13" s="269"/>
      <c r="E13" s="270" t="s">
        <v>182</v>
      </c>
      <c r="F13" s="271"/>
      <c r="G13" s="101"/>
      <c r="H13" s="104"/>
    </row>
    <row r="14" spans="1:8" ht="11.65" customHeight="1" x14ac:dyDescent="0.25">
      <c r="A14" s="106"/>
      <c r="B14" s="101"/>
      <c r="C14" s="244" t="s">
        <v>176</v>
      </c>
      <c r="D14" s="245"/>
      <c r="E14" s="246" t="s">
        <v>181</v>
      </c>
      <c r="F14" s="247"/>
      <c r="G14" s="101"/>
      <c r="H14" s="104"/>
    </row>
    <row r="15" spans="1:8" ht="11.65" customHeight="1" x14ac:dyDescent="0.25">
      <c r="A15" s="106"/>
      <c r="B15" s="101"/>
      <c r="C15" s="244" t="s">
        <v>178</v>
      </c>
      <c r="D15" s="245"/>
      <c r="E15" s="246" t="s">
        <v>180</v>
      </c>
      <c r="F15" s="247"/>
      <c r="G15" s="101"/>
      <c r="H15" s="104"/>
    </row>
    <row r="16" spans="1:8" ht="11.65" customHeight="1" x14ac:dyDescent="0.25">
      <c r="A16" s="106"/>
      <c r="B16" s="101"/>
      <c r="C16" s="244" t="s">
        <v>215</v>
      </c>
      <c r="D16" s="245"/>
      <c r="E16" s="246" t="s">
        <v>219</v>
      </c>
      <c r="F16" s="247"/>
      <c r="G16" s="101"/>
      <c r="H16" s="104"/>
    </row>
    <row r="17" spans="1:8" ht="13.5" customHeight="1" x14ac:dyDescent="0.25">
      <c r="A17" s="106"/>
      <c r="B17" s="101"/>
      <c r="C17" s="244" t="s">
        <v>216</v>
      </c>
      <c r="D17" s="245"/>
      <c r="E17" s="246" t="s">
        <v>179</v>
      </c>
      <c r="F17" s="247"/>
      <c r="G17" s="101"/>
      <c r="H17" s="103"/>
    </row>
    <row r="18" spans="1:8" ht="12.4" customHeight="1" x14ac:dyDescent="0.25">
      <c r="A18" s="106"/>
      <c r="B18" s="101"/>
      <c r="C18" s="244" t="s">
        <v>217</v>
      </c>
      <c r="D18" s="245"/>
      <c r="E18" s="248" t="s">
        <v>220</v>
      </c>
      <c r="F18" s="247"/>
      <c r="G18" s="101"/>
      <c r="H18" s="104"/>
    </row>
    <row r="19" spans="1:8" ht="24" customHeight="1" thickBot="1" x14ac:dyDescent="0.3">
      <c r="A19" s="106"/>
      <c r="B19" s="101"/>
      <c r="C19" s="242" t="s">
        <v>218</v>
      </c>
      <c r="D19" s="243"/>
      <c r="E19" s="249" t="s">
        <v>221</v>
      </c>
      <c r="F19" s="250"/>
      <c r="G19" s="101"/>
      <c r="H19" s="104"/>
    </row>
    <row r="20" spans="1:8" ht="11.65" customHeight="1" thickTop="1" x14ac:dyDescent="0.25">
      <c r="A20" s="106"/>
      <c r="B20" s="101"/>
      <c r="C20" s="108"/>
      <c r="D20" s="108"/>
      <c r="E20" s="108"/>
      <c r="F20" s="108"/>
      <c r="G20" s="101"/>
      <c r="H20" s="104"/>
    </row>
    <row r="21" spans="1:8" ht="27.4" customHeight="1" thickBot="1" x14ac:dyDescent="0.3">
      <c r="A21" s="106"/>
      <c r="B21" s="275" t="s">
        <v>214</v>
      </c>
      <c r="C21" s="276"/>
      <c r="D21" s="276"/>
      <c r="E21" s="276"/>
      <c r="F21" s="276"/>
      <c r="G21" s="276"/>
      <c r="H21" s="277"/>
    </row>
    <row r="22" spans="1:8" ht="15.75" thickTop="1" x14ac:dyDescent="0.25">
      <c r="A22" s="106"/>
      <c r="B22" s="110"/>
      <c r="C22" s="268" t="s">
        <v>145</v>
      </c>
      <c r="D22" s="269"/>
      <c r="E22" s="270" t="s">
        <v>182</v>
      </c>
      <c r="F22" s="271"/>
      <c r="G22" s="108"/>
      <c r="H22" s="109"/>
    </row>
    <row r="23" spans="1:8" ht="13.5" customHeight="1" x14ac:dyDescent="0.25">
      <c r="A23" s="106"/>
      <c r="B23" s="111"/>
      <c r="C23" s="282" t="s">
        <v>176</v>
      </c>
      <c r="D23" s="283"/>
      <c r="E23" s="284" t="s">
        <v>181</v>
      </c>
      <c r="F23" s="285"/>
      <c r="G23" s="75"/>
      <c r="H23" s="105"/>
    </row>
    <row r="24" spans="1:8" ht="13.5" customHeight="1" x14ac:dyDescent="0.25">
      <c r="A24" s="106"/>
      <c r="B24" s="111"/>
      <c r="C24" s="251" t="s">
        <v>177</v>
      </c>
      <c r="D24" s="252"/>
      <c r="E24" s="253" t="s">
        <v>179</v>
      </c>
      <c r="F24" s="247"/>
      <c r="G24" s="75"/>
      <c r="H24" s="105"/>
    </row>
    <row r="25" spans="1:8" ht="13.5" customHeight="1" x14ac:dyDescent="0.25">
      <c r="A25" s="106"/>
      <c r="B25" s="111"/>
      <c r="C25" s="251" t="s">
        <v>178</v>
      </c>
      <c r="D25" s="252"/>
      <c r="E25" s="253" t="s">
        <v>180</v>
      </c>
      <c r="F25" s="247"/>
      <c r="G25" s="75"/>
      <c r="H25" s="105"/>
    </row>
    <row r="26" spans="1:8" ht="22.9" customHeight="1" x14ac:dyDescent="0.25">
      <c r="A26" s="106"/>
      <c r="B26" s="111"/>
      <c r="C26" s="251" t="s">
        <v>147</v>
      </c>
      <c r="D26" s="252"/>
      <c r="E26" s="288" t="s">
        <v>148</v>
      </c>
      <c r="F26" s="289"/>
      <c r="G26" s="75"/>
      <c r="H26" s="105"/>
    </row>
    <row r="27" spans="1:8" ht="69.75" customHeight="1" x14ac:dyDescent="0.25">
      <c r="A27" s="106"/>
      <c r="B27" s="111"/>
      <c r="C27" s="279" t="s">
        <v>2</v>
      </c>
      <c r="D27" s="286"/>
      <c r="E27" s="280" t="s">
        <v>183</v>
      </c>
      <c r="F27" s="281"/>
      <c r="G27" s="75"/>
      <c r="H27" s="76"/>
    </row>
    <row r="28" spans="1:8" ht="34.5" customHeight="1" x14ac:dyDescent="0.25">
      <c r="B28" s="72"/>
      <c r="C28" s="287" t="s">
        <v>3</v>
      </c>
      <c r="D28" s="286"/>
      <c r="E28" s="280" t="s">
        <v>184</v>
      </c>
      <c r="F28" s="281"/>
      <c r="G28" s="75"/>
      <c r="H28" s="76"/>
    </row>
    <row r="29" spans="1:8" ht="27.75" customHeight="1" x14ac:dyDescent="0.25">
      <c r="B29" s="72"/>
      <c r="C29" s="287" t="s">
        <v>42</v>
      </c>
      <c r="D29" s="286"/>
      <c r="E29" s="280" t="s">
        <v>185</v>
      </c>
      <c r="F29" s="281"/>
      <c r="G29" s="75"/>
      <c r="H29" s="76"/>
    </row>
    <row r="30" spans="1:8" ht="28.5" customHeight="1" x14ac:dyDescent="0.25">
      <c r="B30" s="72"/>
      <c r="C30" s="287" t="s">
        <v>1</v>
      </c>
      <c r="D30" s="286"/>
      <c r="E30" s="280" t="s">
        <v>186</v>
      </c>
      <c r="F30" s="281"/>
      <c r="G30" s="75"/>
      <c r="H30" s="76"/>
    </row>
    <row r="31" spans="1:8" ht="72.75" customHeight="1" x14ac:dyDescent="0.25">
      <c r="B31" s="72"/>
      <c r="C31" s="287" t="s">
        <v>48</v>
      </c>
      <c r="D31" s="286"/>
      <c r="E31" s="280" t="s">
        <v>151</v>
      </c>
      <c r="F31" s="281"/>
      <c r="G31" s="75"/>
      <c r="H31" s="76"/>
    </row>
    <row r="32" spans="1:8" ht="64.5" customHeight="1" x14ac:dyDescent="0.25">
      <c r="B32" s="72"/>
      <c r="C32" s="287" t="s">
        <v>150</v>
      </c>
      <c r="D32" s="286"/>
      <c r="E32" s="280" t="s">
        <v>152</v>
      </c>
      <c r="F32" s="281"/>
      <c r="G32" s="75"/>
      <c r="H32" s="76"/>
    </row>
    <row r="33" spans="2:8" ht="71.25" customHeight="1" x14ac:dyDescent="0.25">
      <c r="B33" s="72"/>
      <c r="C33" s="278" t="s">
        <v>153</v>
      </c>
      <c r="D33" s="279"/>
      <c r="E33" s="280" t="s">
        <v>154</v>
      </c>
      <c r="F33" s="281"/>
      <c r="G33" s="75"/>
      <c r="H33" s="76"/>
    </row>
    <row r="34" spans="2:8" ht="55.5" customHeight="1" x14ac:dyDescent="0.25">
      <c r="B34" s="72"/>
      <c r="C34" s="278" t="s">
        <v>46</v>
      </c>
      <c r="D34" s="279"/>
      <c r="E34" s="280" t="s">
        <v>155</v>
      </c>
      <c r="F34" s="281"/>
      <c r="G34" s="75"/>
      <c r="H34" s="76"/>
    </row>
    <row r="35" spans="2:8" ht="42" customHeight="1" x14ac:dyDescent="0.25">
      <c r="B35" s="72"/>
      <c r="C35" s="278" t="s">
        <v>143</v>
      </c>
      <c r="D35" s="279"/>
      <c r="E35" s="280" t="s">
        <v>156</v>
      </c>
      <c r="F35" s="281"/>
      <c r="G35" s="75"/>
      <c r="H35" s="76"/>
    </row>
    <row r="36" spans="2:8" ht="59.25" customHeight="1" x14ac:dyDescent="0.25">
      <c r="B36" s="72"/>
      <c r="C36" s="278" t="s">
        <v>12</v>
      </c>
      <c r="D36" s="279"/>
      <c r="E36" s="280" t="s">
        <v>157</v>
      </c>
      <c r="F36" s="281"/>
      <c r="G36" s="75"/>
      <c r="H36" s="76"/>
    </row>
    <row r="37" spans="2:8" ht="23.25" customHeight="1" x14ac:dyDescent="0.25">
      <c r="B37" s="72"/>
      <c r="C37" s="278" t="s">
        <v>161</v>
      </c>
      <c r="D37" s="279"/>
      <c r="E37" s="280" t="s">
        <v>158</v>
      </c>
      <c r="F37" s="281"/>
      <c r="G37" s="75"/>
      <c r="H37" s="76"/>
    </row>
    <row r="38" spans="2:8" ht="30.75" customHeight="1" x14ac:dyDescent="0.25">
      <c r="B38" s="72"/>
      <c r="C38" s="278" t="s">
        <v>162</v>
      </c>
      <c r="D38" s="279"/>
      <c r="E38" s="280" t="s">
        <v>159</v>
      </c>
      <c r="F38" s="281"/>
      <c r="G38" s="75"/>
      <c r="H38" s="76"/>
    </row>
    <row r="39" spans="2:8" ht="35.25" customHeight="1" x14ac:dyDescent="0.25">
      <c r="B39" s="72"/>
      <c r="C39" s="278" t="s">
        <v>162</v>
      </c>
      <c r="D39" s="279"/>
      <c r="E39" s="280" t="s">
        <v>159</v>
      </c>
      <c r="F39" s="281"/>
      <c r="G39" s="75"/>
      <c r="H39" s="76"/>
    </row>
    <row r="40" spans="2:8" ht="33" customHeight="1" x14ac:dyDescent="0.25">
      <c r="B40" s="72"/>
      <c r="C40" s="278" t="s">
        <v>163</v>
      </c>
      <c r="D40" s="279"/>
      <c r="E40" s="280" t="s">
        <v>160</v>
      </c>
      <c r="F40" s="281"/>
      <c r="G40" s="75"/>
      <c r="H40" s="76"/>
    </row>
    <row r="41" spans="2:8" ht="30" customHeight="1" x14ac:dyDescent="0.25">
      <c r="B41" s="72"/>
      <c r="C41" s="278" t="s">
        <v>164</v>
      </c>
      <c r="D41" s="279"/>
      <c r="E41" s="280" t="s">
        <v>165</v>
      </c>
      <c r="F41" s="281"/>
      <c r="G41" s="75"/>
      <c r="H41" s="76"/>
    </row>
    <row r="42" spans="2:8" ht="35.25" customHeight="1" x14ac:dyDescent="0.25">
      <c r="B42" s="72"/>
      <c r="C42" s="278" t="s">
        <v>166</v>
      </c>
      <c r="D42" s="279"/>
      <c r="E42" s="280" t="s">
        <v>167</v>
      </c>
      <c r="F42" s="281"/>
      <c r="G42" s="75"/>
      <c r="H42" s="76"/>
    </row>
    <row r="43" spans="2:8" ht="31.5" customHeight="1" x14ac:dyDescent="0.25">
      <c r="B43" s="72"/>
      <c r="C43" s="278" t="s">
        <v>168</v>
      </c>
      <c r="D43" s="279"/>
      <c r="E43" s="280" t="s">
        <v>169</v>
      </c>
      <c r="F43" s="281"/>
      <c r="G43" s="75"/>
      <c r="H43" s="76"/>
    </row>
    <row r="44" spans="2:8" ht="35.25" customHeight="1" x14ac:dyDescent="0.25">
      <c r="B44" s="72"/>
      <c r="C44" s="278" t="s">
        <v>170</v>
      </c>
      <c r="D44" s="279"/>
      <c r="E44" s="280" t="s">
        <v>171</v>
      </c>
      <c r="F44" s="281"/>
      <c r="G44" s="75"/>
      <c r="H44" s="76"/>
    </row>
    <row r="45" spans="2:8" ht="59.25" customHeight="1" x14ac:dyDescent="0.25">
      <c r="B45" s="72"/>
      <c r="C45" s="278" t="s">
        <v>29</v>
      </c>
      <c r="D45" s="279"/>
      <c r="E45" s="280" t="s">
        <v>172</v>
      </c>
      <c r="F45" s="281"/>
      <c r="G45" s="75"/>
      <c r="H45" s="76"/>
    </row>
    <row r="46" spans="2:8" ht="29.25" customHeight="1" x14ac:dyDescent="0.25">
      <c r="B46" s="72"/>
      <c r="C46" s="278" t="s">
        <v>174</v>
      </c>
      <c r="D46" s="279"/>
      <c r="E46" s="280" t="s">
        <v>173</v>
      </c>
      <c r="F46" s="281"/>
      <c r="G46" s="75"/>
      <c r="H46" s="76"/>
    </row>
    <row r="47" spans="2:8" ht="82.5" customHeight="1" x14ac:dyDescent="0.25">
      <c r="B47" s="72"/>
      <c r="C47" s="278" t="s">
        <v>39</v>
      </c>
      <c r="D47" s="279"/>
      <c r="E47" s="280" t="s">
        <v>175</v>
      </c>
      <c r="F47" s="281"/>
      <c r="G47" s="75"/>
      <c r="H47" s="76"/>
    </row>
    <row r="48" spans="2:8" ht="46.5" customHeight="1" thickBot="1" x14ac:dyDescent="0.3">
      <c r="B48" s="72"/>
      <c r="C48" s="290"/>
      <c r="D48" s="291"/>
      <c r="E48" s="292"/>
      <c r="F48" s="293"/>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3"/>
  <sheetViews>
    <sheetView showGridLines="0" topLeftCell="A26" zoomScale="91" zoomScaleNormal="91" workbookViewId="0">
      <selection activeCell="C2" sqref="C2:E5"/>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3" t="s">
        <v>234</v>
      </c>
    </row>
    <row r="2" spans="2:52" ht="18" customHeight="1" thickBot="1" x14ac:dyDescent="0.3">
      <c r="B2" s="297"/>
      <c r="C2" s="300" t="s">
        <v>204</v>
      </c>
      <c r="D2" s="301"/>
      <c r="E2" s="301"/>
      <c r="F2" s="124" t="s">
        <v>233</v>
      </c>
      <c r="AZ2" s="123" t="s">
        <v>232</v>
      </c>
    </row>
    <row r="3" spans="2:52" ht="18" customHeight="1" thickBot="1" x14ac:dyDescent="0.3">
      <c r="B3" s="298"/>
      <c r="C3" s="302"/>
      <c r="D3" s="303"/>
      <c r="E3" s="303"/>
      <c r="F3" s="122" t="s">
        <v>231</v>
      </c>
      <c r="AZ3" s="123" t="s">
        <v>230</v>
      </c>
    </row>
    <row r="4" spans="2:52" ht="18" customHeight="1" thickBot="1" x14ac:dyDescent="0.3">
      <c r="B4" s="298"/>
      <c r="C4" s="302"/>
      <c r="D4" s="303"/>
      <c r="E4" s="303"/>
      <c r="F4" s="122" t="s">
        <v>241</v>
      </c>
      <c r="AZ4" s="123" t="s">
        <v>229</v>
      </c>
    </row>
    <row r="5" spans="2:52" ht="18" customHeight="1" thickBot="1" x14ac:dyDescent="0.3">
      <c r="B5" s="299"/>
      <c r="C5" s="304"/>
      <c r="D5" s="305"/>
      <c r="E5" s="305"/>
      <c r="F5" s="122" t="s">
        <v>228</v>
      </c>
      <c r="AZ5" s="118"/>
    </row>
    <row r="6" spans="2:52" ht="18" customHeight="1" thickBot="1" x14ac:dyDescent="0.3">
      <c r="B6" s="121"/>
      <c r="C6" s="120"/>
      <c r="D6" s="120"/>
      <c r="E6" s="120"/>
      <c r="F6" s="119"/>
      <c r="AZ6" s="118"/>
    </row>
    <row r="7" spans="2:52" ht="33.4" customHeight="1" x14ac:dyDescent="0.25">
      <c r="B7" s="114" t="s">
        <v>198</v>
      </c>
      <c r="C7" s="308" t="s">
        <v>273</v>
      </c>
      <c r="D7" s="309"/>
      <c r="E7" s="309"/>
      <c r="F7" s="310"/>
      <c r="AZ7" s="118"/>
    </row>
    <row r="8" spans="2:52" ht="34.5" customHeight="1" thickBot="1" x14ac:dyDescent="0.3">
      <c r="B8" s="115" t="s">
        <v>199</v>
      </c>
      <c r="C8" s="311" t="s">
        <v>274</v>
      </c>
      <c r="D8" s="312"/>
      <c r="E8" s="312"/>
      <c r="F8" s="313"/>
      <c r="AZ8" s="118"/>
    </row>
    <row r="9" spans="2:52" ht="16.5" thickBot="1" x14ac:dyDescent="0.3">
      <c r="B9" s="314"/>
      <c r="C9" s="314"/>
      <c r="D9" s="314"/>
      <c r="E9" s="314"/>
      <c r="F9" s="314"/>
    </row>
    <row r="10" spans="2:52" ht="15.6" customHeight="1" x14ac:dyDescent="0.25">
      <c r="B10" s="315" t="s">
        <v>204</v>
      </c>
      <c r="C10" s="316"/>
      <c r="D10" s="316"/>
      <c r="E10" s="316"/>
      <c r="F10" s="317"/>
    </row>
    <row r="11" spans="2:52" ht="31.5" x14ac:dyDescent="0.25">
      <c r="B11" s="318" t="s">
        <v>197</v>
      </c>
      <c r="C11" s="319"/>
      <c r="D11" s="112" t="s">
        <v>212</v>
      </c>
      <c r="E11" s="112" t="s">
        <v>196</v>
      </c>
      <c r="F11" s="113" t="s">
        <v>206</v>
      </c>
    </row>
    <row r="12" spans="2:52" ht="189" customHeight="1" thickBot="1" x14ac:dyDescent="0.3">
      <c r="B12" s="320" t="s">
        <v>229</v>
      </c>
      <c r="C12" s="321"/>
      <c r="D12" s="167" t="s">
        <v>275</v>
      </c>
      <c r="E12" s="93" t="s">
        <v>276</v>
      </c>
      <c r="F12" s="94" t="s">
        <v>277</v>
      </c>
    </row>
    <row r="15" spans="2:52" ht="18" x14ac:dyDescent="0.25">
      <c r="B15" s="322" t="s">
        <v>227</v>
      </c>
      <c r="C15" s="322"/>
      <c r="D15" s="322"/>
      <c r="E15" s="322"/>
      <c r="F15" s="322"/>
    </row>
    <row r="16" spans="2:52" ht="15.75" x14ac:dyDescent="0.25">
      <c r="B16" s="117"/>
    </row>
    <row r="17" spans="2:6" ht="15.75" thickBot="1" x14ac:dyDescent="0.3">
      <c r="B17" s="116"/>
    </row>
    <row r="18" spans="2:6" ht="16.5" thickBot="1" x14ac:dyDescent="0.3">
      <c r="B18" s="294" t="s">
        <v>226</v>
      </c>
      <c r="C18" s="295"/>
      <c r="D18" s="296"/>
      <c r="E18" s="306" t="s">
        <v>225</v>
      </c>
      <c r="F18" s="307"/>
    </row>
    <row r="19" spans="2:6" ht="34.5" customHeight="1" x14ac:dyDescent="0.25">
      <c r="B19" s="327" t="s">
        <v>278</v>
      </c>
      <c r="C19" s="328"/>
      <c r="D19" s="329"/>
      <c r="E19" s="323" t="s">
        <v>283</v>
      </c>
      <c r="F19" s="324"/>
    </row>
    <row r="20" spans="2:6" ht="34.5" customHeight="1" x14ac:dyDescent="0.25">
      <c r="B20" s="330" t="s">
        <v>279</v>
      </c>
      <c r="C20" s="331"/>
      <c r="D20" s="332"/>
      <c r="E20" s="325" t="s">
        <v>284</v>
      </c>
      <c r="F20" s="326"/>
    </row>
    <row r="21" spans="2:6" ht="34.5" customHeight="1" x14ac:dyDescent="0.25">
      <c r="B21" s="330" t="s">
        <v>280</v>
      </c>
      <c r="C21" s="331"/>
      <c r="D21" s="332"/>
      <c r="E21" s="325" t="s">
        <v>285</v>
      </c>
      <c r="F21" s="326"/>
    </row>
    <row r="22" spans="2:6" ht="34.5" customHeight="1" x14ac:dyDescent="0.25">
      <c r="B22" s="325" t="s">
        <v>281</v>
      </c>
      <c r="C22" s="333"/>
      <c r="D22" s="326"/>
      <c r="E22" s="325" t="s">
        <v>286</v>
      </c>
      <c r="F22" s="326"/>
    </row>
    <row r="23" spans="2:6" ht="34.5" customHeight="1" thickBot="1" x14ac:dyDescent="0.3">
      <c r="B23" s="330" t="s">
        <v>282</v>
      </c>
      <c r="C23" s="331"/>
      <c r="D23" s="332"/>
      <c r="E23" s="325" t="s">
        <v>287</v>
      </c>
      <c r="F23" s="326"/>
    </row>
    <row r="24" spans="2:6" ht="15.75" customHeight="1" thickBot="1" x14ac:dyDescent="0.3">
      <c r="B24" s="294" t="s">
        <v>224</v>
      </c>
      <c r="C24" s="295"/>
      <c r="D24" s="296"/>
      <c r="E24" s="306" t="s">
        <v>223</v>
      </c>
      <c r="F24" s="307"/>
    </row>
    <row r="25" spans="2:6" ht="36" customHeight="1" x14ac:dyDescent="0.25">
      <c r="B25" s="337" t="s">
        <v>288</v>
      </c>
      <c r="C25" s="338"/>
      <c r="D25" s="339"/>
      <c r="E25" s="323" t="s">
        <v>295</v>
      </c>
      <c r="F25" s="324"/>
    </row>
    <row r="26" spans="2:6" ht="36" customHeight="1" x14ac:dyDescent="0.25">
      <c r="B26" s="340" t="s">
        <v>289</v>
      </c>
      <c r="C26" s="341"/>
      <c r="D26" s="342"/>
      <c r="E26" s="325" t="s">
        <v>296</v>
      </c>
      <c r="F26" s="326"/>
    </row>
    <row r="27" spans="2:6" ht="36" customHeight="1" x14ac:dyDescent="0.25">
      <c r="B27" s="325" t="s">
        <v>290</v>
      </c>
      <c r="C27" s="333"/>
      <c r="D27" s="336"/>
      <c r="E27" s="325" t="s">
        <v>297</v>
      </c>
      <c r="F27" s="326"/>
    </row>
    <row r="28" spans="2:6" ht="36" customHeight="1" x14ac:dyDescent="0.25">
      <c r="B28" s="325" t="s">
        <v>291</v>
      </c>
      <c r="C28" s="333"/>
      <c r="D28" s="336"/>
      <c r="E28" s="325" t="s">
        <v>298</v>
      </c>
      <c r="F28" s="326"/>
    </row>
    <row r="29" spans="2:6" ht="36" customHeight="1" x14ac:dyDescent="0.25">
      <c r="B29" s="325" t="s">
        <v>292</v>
      </c>
      <c r="C29" s="333"/>
      <c r="D29" s="336"/>
      <c r="E29" s="325" t="s">
        <v>299</v>
      </c>
      <c r="F29" s="326"/>
    </row>
    <row r="30" spans="2:6" ht="36" customHeight="1" x14ac:dyDescent="0.25">
      <c r="B30" s="325" t="s">
        <v>293</v>
      </c>
      <c r="C30" s="333"/>
      <c r="D30" s="336"/>
      <c r="E30" s="325" t="s">
        <v>300</v>
      </c>
      <c r="F30" s="326"/>
    </row>
    <row r="31" spans="2:6" ht="36" customHeight="1" x14ac:dyDescent="0.25">
      <c r="B31" s="325" t="s">
        <v>294</v>
      </c>
      <c r="C31" s="333"/>
      <c r="D31" s="336"/>
      <c r="E31" s="325" t="s">
        <v>301</v>
      </c>
      <c r="F31" s="326"/>
    </row>
    <row r="32" spans="2:6" ht="36" customHeight="1" x14ac:dyDescent="0.25">
      <c r="B32" s="168"/>
      <c r="C32" s="169"/>
      <c r="D32" s="169"/>
      <c r="E32" s="325" t="s">
        <v>302</v>
      </c>
      <c r="F32" s="326"/>
    </row>
    <row r="33" spans="2:6" ht="36" customHeight="1" thickBot="1" x14ac:dyDescent="0.3">
      <c r="B33" s="170"/>
      <c r="C33" s="171"/>
      <c r="D33" s="171"/>
      <c r="E33" s="334" t="s">
        <v>303</v>
      </c>
      <c r="F33" s="335"/>
    </row>
  </sheetData>
  <mergeCells count="39">
    <mergeCell ref="E32:F32"/>
    <mergeCell ref="E33:F33"/>
    <mergeCell ref="B30:D30"/>
    <mergeCell ref="B31:D31"/>
    <mergeCell ref="E25:F25"/>
    <mergeCell ref="E26:F26"/>
    <mergeCell ref="E27:F27"/>
    <mergeCell ref="E28:F28"/>
    <mergeCell ref="E29:F29"/>
    <mergeCell ref="E30:F30"/>
    <mergeCell ref="E31:F31"/>
    <mergeCell ref="B25:D25"/>
    <mergeCell ref="B26:D26"/>
    <mergeCell ref="B27:D27"/>
    <mergeCell ref="B28:D28"/>
    <mergeCell ref="B29:D29"/>
    <mergeCell ref="E22:F22"/>
    <mergeCell ref="E23:F23"/>
    <mergeCell ref="B19:D19"/>
    <mergeCell ref="B20:D20"/>
    <mergeCell ref="B21:D21"/>
    <mergeCell ref="B22:D22"/>
    <mergeCell ref="B23:D23"/>
    <mergeCell ref="B24:D24"/>
    <mergeCell ref="B2:B5"/>
    <mergeCell ref="C2:E5"/>
    <mergeCell ref="B18:D18"/>
    <mergeCell ref="E24:F24"/>
    <mergeCell ref="C7:F7"/>
    <mergeCell ref="C8:F8"/>
    <mergeCell ref="B9:F9"/>
    <mergeCell ref="B10:F10"/>
    <mergeCell ref="B11:C11"/>
    <mergeCell ref="B12:C12"/>
    <mergeCell ref="B15:F15"/>
    <mergeCell ref="E18:F18"/>
    <mergeCell ref="E19:F19"/>
    <mergeCell ref="E20:F20"/>
    <mergeCell ref="E21:F21"/>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83"/>
  <sheetViews>
    <sheetView showGridLines="0" tabSelected="1" topLeftCell="W46" zoomScale="80" zoomScaleNormal="80" workbookViewId="0">
      <selection activeCell="AG45" sqref="AG45"/>
    </sheetView>
  </sheetViews>
  <sheetFormatPr baseColWidth="10" defaultColWidth="11.42578125" defaultRowHeight="16.5" x14ac:dyDescent="0.3"/>
  <cols>
    <col min="1" max="1" width="5" style="92" customWidth="1"/>
    <col min="2" max="2" width="4" style="2" bestFit="1" customWidth="1" collapsed="1"/>
    <col min="3" max="3" width="14.28515625" style="2" customWidth="1" collapsed="1"/>
    <col min="4" max="4" width="16.8554687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26.140625" style="1" customWidth="1" collapsed="1"/>
    <col min="37" max="37" width="21" style="1" customWidth="1" collapsed="1"/>
    <col min="38" max="16384" width="11.42578125" style="1" collapsed="1"/>
  </cols>
  <sheetData>
    <row r="1" spans="1:69" s="82" customFormat="1" ht="14.25" x14ac:dyDescent="0.2">
      <c r="B1" s="81"/>
      <c r="C1" s="81"/>
      <c r="D1" s="81"/>
      <c r="E1" s="81"/>
      <c r="G1" s="83"/>
      <c r="AG1" s="89"/>
    </row>
    <row r="2" spans="1:69" s="82" customFormat="1" ht="14.25" x14ac:dyDescent="0.2">
      <c r="B2" s="81"/>
      <c r="C2" s="81"/>
      <c r="D2" s="81"/>
      <c r="E2" s="81"/>
      <c r="G2" s="83"/>
      <c r="AG2" s="89"/>
    </row>
    <row r="3" spans="1:69" s="82" customFormat="1" ht="15" thickBot="1" x14ac:dyDescent="0.25">
      <c r="B3" s="81"/>
      <c r="C3" s="81"/>
      <c r="D3" s="81"/>
      <c r="E3" s="81"/>
      <c r="G3" s="83"/>
      <c r="AG3" s="89"/>
    </row>
    <row r="4" spans="1:69" s="82" customFormat="1" ht="14.65" customHeight="1" x14ac:dyDescent="0.2">
      <c r="B4" s="414"/>
      <c r="C4" s="415"/>
      <c r="D4" s="415"/>
      <c r="E4" s="415"/>
      <c r="F4" s="408" t="s">
        <v>213</v>
      </c>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6" t="s">
        <v>200</v>
      </c>
      <c r="AK4" s="407"/>
    </row>
    <row r="5" spans="1:69" s="82" customFormat="1" ht="14.65" customHeight="1" x14ac:dyDescent="0.2">
      <c r="B5" s="416"/>
      <c r="C5" s="417"/>
      <c r="D5" s="417"/>
      <c r="E5" s="417"/>
      <c r="F5" s="410"/>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04" t="s">
        <v>201</v>
      </c>
      <c r="AK5" s="405"/>
    </row>
    <row r="6" spans="1:69" ht="16.5" customHeight="1" x14ac:dyDescent="0.3">
      <c r="B6" s="416"/>
      <c r="C6" s="417"/>
      <c r="D6" s="417"/>
      <c r="E6" s="417"/>
      <c r="F6" s="410"/>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04" t="s">
        <v>242</v>
      </c>
      <c r="AK6" s="405"/>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418"/>
      <c r="C7" s="419"/>
      <c r="D7" s="419"/>
      <c r="E7" s="419"/>
      <c r="F7" s="412"/>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02" t="s">
        <v>202</v>
      </c>
      <c r="AK7" s="40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25"/>
      <c r="B9" s="423" t="s">
        <v>198</v>
      </c>
      <c r="C9" s="424"/>
      <c r="D9" s="429" t="str">
        <f>CONTEXTO!C7</f>
        <v>Gestión de Servicios de la Educación Pública</v>
      </c>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3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39" customHeight="1" x14ac:dyDescent="0.35">
      <c r="A10" s="125"/>
      <c r="B10" s="425" t="s">
        <v>205</v>
      </c>
      <c r="C10" s="426"/>
      <c r="D10" s="431" t="str">
        <f>CONTEXTO!D12</f>
        <v>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v>
      </c>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427" t="s">
        <v>199</v>
      </c>
      <c r="C11" s="428"/>
      <c r="D11" s="433" t="str">
        <f>CONTEXTO!C8</f>
        <v>Inicia con un análisis estratégico del sector educativo y culmina con la prestación del servicio educativo de calidad en las instituciones educativas del municipio de Bucaramanga</v>
      </c>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420"/>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95" t="s">
        <v>120</v>
      </c>
      <c r="C13" s="396"/>
      <c r="D13" s="396"/>
      <c r="E13" s="396"/>
      <c r="F13" s="396"/>
      <c r="G13" s="396"/>
      <c r="H13" s="396"/>
      <c r="I13" s="396" t="s">
        <v>121</v>
      </c>
      <c r="J13" s="396"/>
      <c r="K13" s="396"/>
      <c r="L13" s="396"/>
      <c r="M13" s="396"/>
      <c r="N13" s="396"/>
      <c r="O13" s="396"/>
      <c r="P13" s="396" t="s">
        <v>122</v>
      </c>
      <c r="Q13" s="396"/>
      <c r="R13" s="396"/>
      <c r="S13" s="396"/>
      <c r="T13" s="396"/>
      <c r="U13" s="396"/>
      <c r="V13" s="396"/>
      <c r="W13" s="396"/>
      <c r="X13" s="396"/>
      <c r="Y13" s="396" t="s">
        <v>123</v>
      </c>
      <c r="Z13" s="396"/>
      <c r="AA13" s="396"/>
      <c r="AB13" s="396"/>
      <c r="AC13" s="396"/>
      <c r="AD13" s="396"/>
      <c r="AE13" s="396"/>
      <c r="AF13" s="396" t="s">
        <v>34</v>
      </c>
      <c r="AG13" s="396"/>
      <c r="AH13" s="396"/>
      <c r="AI13" s="396"/>
      <c r="AJ13" s="396"/>
      <c r="AK13" s="39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43" t="s">
        <v>0</v>
      </c>
      <c r="C14" s="345" t="s">
        <v>2</v>
      </c>
      <c r="D14" s="344" t="s">
        <v>3</v>
      </c>
      <c r="E14" s="344" t="s">
        <v>42</v>
      </c>
      <c r="F14" s="345" t="s">
        <v>1</v>
      </c>
      <c r="G14" s="344" t="s">
        <v>48</v>
      </c>
      <c r="H14" s="344" t="s">
        <v>116</v>
      </c>
      <c r="I14" s="344" t="s">
        <v>33</v>
      </c>
      <c r="J14" s="345" t="s">
        <v>5</v>
      </c>
      <c r="K14" s="344" t="s">
        <v>78</v>
      </c>
      <c r="L14" s="344" t="s">
        <v>83</v>
      </c>
      <c r="M14" s="344" t="s">
        <v>43</v>
      </c>
      <c r="N14" s="345" t="s">
        <v>5</v>
      </c>
      <c r="O14" s="344" t="s">
        <v>46</v>
      </c>
      <c r="P14" s="346" t="s">
        <v>11</v>
      </c>
      <c r="Q14" s="344" t="s">
        <v>143</v>
      </c>
      <c r="R14" s="344" t="s">
        <v>12</v>
      </c>
      <c r="S14" s="344" t="s">
        <v>8</v>
      </c>
      <c r="T14" s="344"/>
      <c r="U14" s="344"/>
      <c r="V14" s="344"/>
      <c r="W14" s="344"/>
      <c r="X14" s="344"/>
      <c r="Y14" s="346" t="s">
        <v>119</v>
      </c>
      <c r="Z14" s="346" t="s">
        <v>44</v>
      </c>
      <c r="AA14" s="346" t="s">
        <v>5</v>
      </c>
      <c r="AB14" s="346" t="s">
        <v>45</v>
      </c>
      <c r="AC14" s="346" t="s">
        <v>5</v>
      </c>
      <c r="AD14" s="346" t="s">
        <v>47</v>
      </c>
      <c r="AE14" s="346" t="s">
        <v>29</v>
      </c>
      <c r="AF14" s="344" t="s">
        <v>34</v>
      </c>
      <c r="AG14" s="344" t="s">
        <v>35</v>
      </c>
      <c r="AH14" s="344" t="s">
        <v>36</v>
      </c>
      <c r="AI14" s="344" t="s">
        <v>38</v>
      </c>
      <c r="AJ14" s="344" t="s">
        <v>37</v>
      </c>
      <c r="AK14" s="350"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92"/>
      <c r="B15" s="343"/>
      <c r="C15" s="345"/>
      <c r="D15" s="344"/>
      <c r="E15" s="344"/>
      <c r="F15" s="345"/>
      <c r="G15" s="344"/>
      <c r="H15" s="344"/>
      <c r="I15" s="344"/>
      <c r="J15" s="345"/>
      <c r="K15" s="344"/>
      <c r="L15" s="344"/>
      <c r="M15" s="345"/>
      <c r="N15" s="345"/>
      <c r="O15" s="344"/>
      <c r="P15" s="346"/>
      <c r="Q15" s="344"/>
      <c r="R15" s="344"/>
      <c r="S15" s="177" t="s">
        <v>13</v>
      </c>
      <c r="T15" s="177" t="s">
        <v>17</v>
      </c>
      <c r="U15" s="177" t="s">
        <v>28</v>
      </c>
      <c r="V15" s="177" t="s">
        <v>18</v>
      </c>
      <c r="W15" s="177" t="s">
        <v>21</v>
      </c>
      <c r="X15" s="177" t="s">
        <v>24</v>
      </c>
      <c r="Y15" s="346"/>
      <c r="Z15" s="346"/>
      <c r="AA15" s="346"/>
      <c r="AB15" s="346"/>
      <c r="AC15" s="346"/>
      <c r="AD15" s="346"/>
      <c r="AE15" s="346"/>
      <c r="AF15" s="344"/>
      <c r="AG15" s="344"/>
      <c r="AH15" s="344"/>
      <c r="AI15" s="344"/>
      <c r="AJ15" s="344"/>
      <c r="AK15" s="35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4" customFormat="1" ht="94.5" customHeight="1" x14ac:dyDescent="0.3">
      <c r="A16" s="92"/>
      <c r="B16" s="435">
        <v>1</v>
      </c>
      <c r="C16" s="450" t="s">
        <v>195</v>
      </c>
      <c r="D16" s="450" t="s">
        <v>243</v>
      </c>
      <c r="E16" s="450" t="s">
        <v>244</v>
      </c>
      <c r="F16" s="450" t="s">
        <v>245</v>
      </c>
      <c r="G16" s="450" t="s">
        <v>188</v>
      </c>
      <c r="H16" s="453">
        <v>5000</v>
      </c>
      <c r="I16" s="456" t="str">
        <f>IF(H16&lt;=0,"",IF(H16&lt;=2,"Muy Baja",IF(H16&lt;=24,"Baja",IF(H16&lt;=500,"Media",IF(H16&lt;=5000,"Alta","Muy Alta")))))</f>
        <v>Alta</v>
      </c>
      <c r="J16" s="459">
        <f>IF(I16="","",IF(I16="Muy Baja",0.2,IF(I16="Baja",0.4,IF(I16="Media",0.6,IF(I16="Alta",0.8,IF(I16="Muy Alta",1,))))))</f>
        <v>0.8</v>
      </c>
      <c r="K16" s="462" t="s">
        <v>136</v>
      </c>
      <c r="L16" s="178"/>
      <c r="M16" s="456" t="str">
        <f ca="1">IF(OR(L18='Tabla Impacto'!$C$12,L18='Tabla Impacto'!$D$12),"Leve",IF(OR(L18='Tabla Impacto'!$C$13,L18='Tabla Impacto'!$D$13),"Menor",IF(OR(L18='Tabla Impacto'!$C$14,L18='Tabla Impacto'!$D$14),"Moderado",IF(OR(L18='Tabla Impacto'!$C$15,L18='Tabla Impacto'!$D$15),"Mayor",IF(OR(L18='Tabla Impacto'!$C$16,L18='Tabla Impacto'!$D$16),"Catastrófico","")))))</f>
        <v>Mayor</v>
      </c>
      <c r="N16" s="459">
        <f ca="1">IF(M16="","",IF(M16="Leve",0.2,IF(M16="Menor",0.4,IF(M16="Moderado",0.6,IF(M16="Mayor",0.8,IF(M16="Catastrófico",1,))))))</f>
        <v>0.8</v>
      </c>
      <c r="O16" s="447"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441">
        <v>1</v>
      </c>
      <c r="Q16" s="438" t="s">
        <v>246</v>
      </c>
      <c r="R16" s="444" t="str">
        <f>IF(OR(S16="Preventivo",S16="Detectivo"),"Probabilidad",IF(S16="Correctivo","Impacto",""))</f>
        <v>Probabilidad</v>
      </c>
      <c r="S16" s="352" t="s">
        <v>14</v>
      </c>
      <c r="T16" s="352" t="s">
        <v>9</v>
      </c>
      <c r="U16" s="355" t="str">
        <f>IF(AND(S16="Preventivo",T16="Automático"),"50%",IF(AND(S16="Preventivo",T16="Manual"),"40%",IF(AND(S16="Detectivo",T16="Automático"),"40%",IF(AND(S16="Detectivo",T16="Manual"),"30%",IF(AND(S16="Correctivo",T16="Automático"),"35%",IF(AND(S16="Correctivo",T16="Manual"),"25%",""))))))</f>
        <v>40%</v>
      </c>
      <c r="V16" s="352" t="s">
        <v>19</v>
      </c>
      <c r="W16" s="352" t="s">
        <v>22</v>
      </c>
      <c r="X16" s="352" t="s">
        <v>110</v>
      </c>
      <c r="Y16" s="179"/>
      <c r="Z16" s="358" t="str">
        <f>IFERROR(IF(Y18="","",IF(Y18&lt;=0.2,"Muy Baja",IF(Y18&lt;=0.4,"Baja",IF(Y18&lt;=0.6,"Media",IF(Y18&lt;=0.8,"Alta","Muy Alta"))))),"")</f>
        <v>Media</v>
      </c>
      <c r="AA16" s="355">
        <f>+Y18</f>
        <v>0.48</v>
      </c>
      <c r="AB16" s="358" t="str">
        <f ca="1">IFERROR(IF(AC16="","",IF(AC16&lt;=0.2,"Leve",IF(AC16&lt;=0.4,"Menor",IF(AC16&lt;=0.6,"Moderado",IF(AC16&lt;=0.8,"Mayor","Catastrófico"))))),"")</f>
        <v>Mayor</v>
      </c>
      <c r="AC16" s="355">
        <f ca="1">IFERROR(IF(R16="Impacto",(N16-(+N16*U16)),IF(R16="Probabilidad",N16,"")),"")</f>
        <v>0.8</v>
      </c>
      <c r="AD16" s="466"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352" t="s">
        <v>117</v>
      </c>
      <c r="AF16" s="180" t="s">
        <v>247</v>
      </c>
      <c r="AG16" s="166" t="s">
        <v>248</v>
      </c>
      <c r="AH16" s="199">
        <v>44489</v>
      </c>
      <c r="AI16" s="166" t="s">
        <v>318</v>
      </c>
      <c r="AJ16" s="239" t="s">
        <v>317</v>
      </c>
      <c r="AK16" s="166" t="s">
        <v>319</v>
      </c>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1:69" s="4" customFormat="1" ht="94.5" customHeight="1" x14ac:dyDescent="0.3">
      <c r="A17" s="92"/>
      <c r="B17" s="436"/>
      <c r="C17" s="451"/>
      <c r="D17" s="451"/>
      <c r="E17" s="451"/>
      <c r="F17" s="451"/>
      <c r="G17" s="451"/>
      <c r="H17" s="454"/>
      <c r="I17" s="457"/>
      <c r="J17" s="460"/>
      <c r="K17" s="463"/>
      <c r="L17" s="178"/>
      <c r="M17" s="457"/>
      <c r="N17" s="460"/>
      <c r="O17" s="448"/>
      <c r="P17" s="442"/>
      <c r="Q17" s="439"/>
      <c r="R17" s="445"/>
      <c r="S17" s="353"/>
      <c r="T17" s="353"/>
      <c r="U17" s="356"/>
      <c r="V17" s="353"/>
      <c r="W17" s="353"/>
      <c r="X17" s="353"/>
      <c r="Y17" s="179"/>
      <c r="Z17" s="359"/>
      <c r="AA17" s="356"/>
      <c r="AB17" s="359"/>
      <c r="AC17" s="356"/>
      <c r="AD17" s="467"/>
      <c r="AE17" s="353"/>
      <c r="AF17" s="180" t="s">
        <v>249</v>
      </c>
      <c r="AG17" s="166" t="s">
        <v>248</v>
      </c>
      <c r="AH17" s="199">
        <v>44469</v>
      </c>
      <c r="AI17" s="166" t="s">
        <v>318</v>
      </c>
      <c r="AJ17" s="239" t="s">
        <v>315</v>
      </c>
      <c r="AK17" s="166" t="s">
        <v>319</v>
      </c>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row>
    <row r="18" spans="1:69" s="3" customFormat="1" ht="141" customHeight="1" x14ac:dyDescent="0.25">
      <c r="B18" s="436"/>
      <c r="C18" s="451"/>
      <c r="D18" s="451"/>
      <c r="E18" s="451"/>
      <c r="F18" s="451"/>
      <c r="G18" s="451"/>
      <c r="H18" s="454"/>
      <c r="I18" s="457"/>
      <c r="J18" s="460"/>
      <c r="K18" s="463"/>
      <c r="L18" s="351" t="str">
        <f ca="1">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8" s="457"/>
      <c r="N18" s="460"/>
      <c r="O18" s="448"/>
      <c r="P18" s="443"/>
      <c r="Q18" s="440"/>
      <c r="R18" s="446"/>
      <c r="S18" s="354"/>
      <c r="T18" s="354"/>
      <c r="U18" s="357"/>
      <c r="V18" s="354"/>
      <c r="W18" s="354"/>
      <c r="X18" s="354"/>
      <c r="Y18" s="181">
        <f>IFERROR(IF(R16="Probabilidad",(J16-(+J16*U16)),IF(R16="Impacto",J16,"")),"")</f>
        <v>0.48</v>
      </c>
      <c r="Z18" s="360"/>
      <c r="AA18" s="357"/>
      <c r="AB18" s="360"/>
      <c r="AC18" s="357"/>
      <c r="AD18" s="468"/>
      <c r="AE18" s="354"/>
      <c r="AF18" s="182" t="s">
        <v>250</v>
      </c>
      <c r="AG18" s="172" t="s">
        <v>248</v>
      </c>
      <c r="AH18" s="227">
        <v>44498</v>
      </c>
      <c r="AI18" s="166" t="s">
        <v>318</v>
      </c>
      <c r="AJ18" s="239" t="s">
        <v>316</v>
      </c>
      <c r="AK18" s="166" t="s">
        <v>319</v>
      </c>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row>
    <row r="19" spans="1:69" ht="132" hidden="1" customHeight="1" x14ac:dyDescent="0.3">
      <c r="B19" s="436"/>
      <c r="C19" s="451"/>
      <c r="D19" s="451"/>
      <c r="E19" s="451"/>
      <c r="F19" s="451"/>
      <c r="G19" s="451"/>
      <c r="H19" s="454"/>
      <c r="I19" s="457"/>
      <c r="J19" s="460"/>
      <c r="K19" s="463"/>
      <c r="L19" s="351">
        <f ca="1">IF(NOT(ISERROR(MATCH(K19,_xlfn.ANCHORARRAY(F30),0))),J32&amp;"Por favor no seleccionar los criterios de impacto",K19)</f>
        <v>0</v>
      </c>
      <c r="M19" s="457"/>
      <c r="N19" s="460"/>
      <c r="O19" s="448"/>
      <c r="P19" s="184">
        <v>2</v>
      </c>
      <c r="Q19" s="180"/>
      <c r="R19" s="185" t="str">
        <f t="shared" ref="R19" si="0">IF(OR(S19="Preventivo",S19="Detectivo"),"Probabilidad",IF(S19="Correctivo","Impacto",""))</f>
        <v/>
      </c>
      <c r="S19" s="186"/>
      <c r="T19" s="186"/>
      <c r="U19" s="187" t="str">
        <f t="shared" ref="U19:U23" si="1">IF(AND(S19="Preventivo",T19="Automático"),"50%",IF(AND(S19="Preventivo",T19="Manual"),"40%",IF(AND(S19="Detectivo",T19="Automático"),"40%",IF(AND(S19="Detectivo",T19="Manual"),"30%",IF(AND(S19="Correctivo",T19="Automático"),"35%",IF(AND(S19="Correctivo",T19="Manual"),"25%",""))))))</f>
        <v/>
      </c>
      <c r="V19" s="186"/>
      <c r="W19" s="186"/>
      <c r="X19" s="186"/>
      <c r="Y19" s="181" t="str">
        <f>IFERROR(IF(AND(R16="Probabilidad",R19="Probabilidad"),(AA16-(+AA16*U19)),IF(R19="Probabilidad",(J16-(+J16*U19)),IF(R19="Impacto",AA16,""))),"")</f>
        <v/>
      </c>
      <c r="Z19" s="188" t="str">
        <f t="shared" ref="Z19:Z80" si="2">IFERROR(IF(Y19="","",IF(Y19&lt;=0.2,"Muy Baja",IF(Y19&lt;=0.4,"Baja",IF(Y19&lt;=0.6,"Media",IF(Y19&lt;=0.8,"Alta","Muy Alta"))))),"")</f>
        <v/>
      </c>
      <c r="AA19" s="187" t="str">
        <f t="shared" ref="AA19:AA23" si="3">+Y19</f>
        <v/>
      </c>
      <c r="AB19" s="188" t="str">
        <f t="shared" ref="AB19:AB80" si="4">IFERROR(IF(AC19="","",IF(AC19&lt;=0.2,"Leve",IF(AC19&lt;=0.4,"Menor",IF(AC19&lt;=0.6,"Moderado",IF(AC19&lt;=0.8,"Mayor","Catastrófico"))))),"")</f>
        <v/>
      </c>
      <c r="AC19" s="187" t="str">
        <f>IFERROR(IF(AND(R16="Impacto",R19="Impacto"),(AC16-(+AC16*U19)),IF(R19="Impacto",($N$16-(+$N$16*U19)),IF(R19="Probabilidad",AC16,""))),"")</f>
        <v/>
      </c>
      <c r="AD19" s="189" t="str">
        <f t="shared" ref="AD19:AD23" si="5">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86"/>
      <c r="AF19" s="190"/>
      <c r="AG19" s="190"/>
      <c r="AH19" s="190"/>
      <c r="AI19" s="166" t="s">
        <v>318</v>
      </c>
      <c r="AJ19" s="239" t="s">
        <v>320</v>
      </c>
      <c r="AK19" s="166" t="s">
        <v>319</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1:69" ht="24" hidden="1" customHeight="1" x14ac:dyDescent="0.3">
      <c r="B20" s="436"/>
      <c r="C20" s="451"/>
      <c r="D20" s="451"/>
      <c r="E20" s="451"/>
      <c r="F20" s="451"/>
      <c r="G20" s="451"/>
      <c r="H20" s="454"/>
      <c r="I20" s="457"/>
      <c r="J20" s="460"/>
      <c r="K20" s="463"/>
      <c r="L20" s="351">
        <f ca="1">IF(NOT(ISERROR(MATCH(K20,_xlfn.ANCHORARRAY(F31),0))),J33&amp;"Por favor no seleccionar los criterios de impacto",K20)</f>
        <v>0</v>
      </c>
      <c r="M20" s="457"/>
      <c r="N20" s="460"/>
      <c r="O20" s="448"/>
      <c r="P20" s="184">
        <v>3</v>
      </c>
      <c r="Q20" s="191"/>
      <c r="R20" s="185" t="str">
        <f>IF(OR(S20="Preventivo",S20="Detectivo"),"Probabilidad",IF(S20="Correctivo","Impacto",""))</f>
        <v/>
      </c>
      <c r="S20" s="186"/>
      <c r="T20" s="186"/>
      <c r="U20" s="187" t="str">
        <f t="shared" si="1"/>
        <v/>
      </c>
      <c r="V20" s="186"/>
      <c r="W20" s="186"/>
      <c r="X20" s="186"/>
      <c r="Y20" s="181" t="str">
        <f>IFERROR(IF(AND(R19="Probabilidad",R20="Probabilidad"),(AA19-(+AA19*U20)),IF(AND(R19="Impacto",R20="Probabilidad"),(AA16-(+AA16*U20)),IF(R20="Impacto",AA19,""))),"")</f>
        <v/>
      </c>
      <c r="Z20" s="188" t="str">
        <f t="shared" si="2"/>
        <v/>
      </c>
      <c r="AA20" s="187" t="str">
        <f t="shared" si="3"/>
        <v/>
      </c>
      <c r="AB20" s="188" t="str">
        <f t="shared" si="4"/>
        <v/>
      </c>
      <c r="AC20" s="187" t="str">
        <f>IFERROR(IF(AND(R19="Impacto",R20="Impacto"),(AC19-(+AC19*U20)),IF(AND(R19="Probabilidad",R20="Impacto"),(AC16-(+AC16*U20)),IF(R20="Probabilidad",AC19,""))),"")</f>
        <v/>
      </c>
      <c r="AD20" s="189" t="str">
        <f t="shared" si="5"/>
        <v/>
      </c>
      <c r="AE20" s="186"/>
      <c r="AF20" s="166"/>
      <c r="AG20" s="166"/>
      <c r="AH20" s="183"/>
      <c r="AI20" s="166" t="s">
        <v>318</v>
      </c>
      <c r="AJ20" s="239" t="s">
        <v>321</v>
      </c>
      <c r="AK20" s="166" t="s">
        <v>319</v>
      </c>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ht="24" hidden="1" customHeight="1" x14ac:dyDescent="0.3">
      <c r="B21" s="436"/>
      <c r="C21" s="451"/>
      <c r="D21" s="451"/>
      <c r="E21" s="451"/>
      <c r="F21" s="451"/>
      <c r="G21" s="451"/>
      <c r="H21" s="454"/>
      <c r="I21" s="457"/>
      <c r="J21" s="460"/>
      <c r="K21" s="463"/>
      <c r="L21" s="351">
        <f ca="1">IF(NOT(ISERROR(MATCH(K21,_xlfn.ANCHORARRAY(F32),0))),J34&amp;"Por favor no seleccionar los criterios de impacto",K21)</f>
        <v>0</v>
      </c>
      <c r="M21" s="457"/>
      <c r="N21" s="460"/>
      <c r="O21" s="448"/>
      <c r="P21" s="184">
        <v>4</v>
      </c>
      <c r="Q21" s="180"/>
      <c r="R21" s="185" t="str">
        <f t="shared" ref="R21:R23" si="6">IF(OR(S21="Preventivo",S21="Detectivo"),"Probabilidad",IF(S21="Correctivo","Impacto",""))</f>
        <v/>
      </c>
      <c r="S21" s="186"/>
      <c r="T21" s="186"/>
      <c r="U21" s="187" t="str">
        <f t="shared" si="1"/>
        <v/>
      </c>
      <c r="V21" s="186"/>
      <c r="W21" s="186"/>
      <c r="X21" s="186"/>
      <c r="Y21" s="181" t="str">
        <f t="shared" ref="Y21:Y23" si="7">IFERROR(IF(AND(R20="Probabilidad",R21="Probabilidad"),(AA20-(+AA20*U21)),IF(AND(R20="Impacto",R21="Probabilidad"),(AA19-(+AA19*U21)),IF(R21="Impacto",AA20,""))),"")</f>
        <v/>
      </c>
      <c r="Z21" s="188" t="str">
        <f t="shared" si="2"/>
        <v/>
      </c>
      <c r="AA21" s="187" t="str">
        <f t="shared" si="3"/>
        <v/>
      </c>
      <c r="AB21" s="188" t="str">
        <f t="shared" si="4"/>
        <v/>
      </c>
      <c r="AC21" s="187" t="str">
        <f t="shared" ref="AC21:AC23" si="8">IFERROR(IF(AND(R20="Impacto",R21="Impacto"),(AC20-(+AC20*U21)),IF(AND(R20="Probabilidad",R21="Impacto"),(AC19-(+AC19*U21)),IF(R21="Probabilidad",AC20,""))),"")</f>
        <v/>
      </c>
      <c r="AD21" s="189"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186"/>
      <c r="AF21" s="166"/>
      <c r="AG21" s="166"/>
      <c r="AH21" s="183"/>
      <c r="AI21" s="166" t="s">
        <v>318</v>
      </c>
      <c r="AJ21" s="239" t="s">
        <v>321</v>
      </c>
      <c r="AK21" s="166" t="s">
        <v>319</v>
      </c>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ht="24" hidden="1" customHeight="1" x14ac:dyDescent="0.3">
      <c r="B22" s="436"/>
      <c r="C22" s="451"/>
      <c r="D22" s="451"/>
      <c r="E22" s="451"/>
      <c r="F22" s="451"/>
      <c r="G22" s="451"/>
      <c r="H22" s="454"/>
      <c r="I22" s="457"/>
      <c r="J22" s="460"/>
      <c r="K22" s="463"/>
      <c r="L22" s="351">
        <f ca="1">IF(NOT(ISERROR(MATCH(K22,_xlfn.ANCHORARRAY(F33),0))),J35&amp;"Por favor no seleccionar los criterios de impacto",K22)</f>
        <v>0</v>
      </c>
      <c r="M22" s="457"/>
      <c r="N22" s="460"/>
      <c r="O22" s="448"/>
      <c r="P22" s="184">
        <v>5</v>
      </c>
      <c r="Q22" s="180"/>
      <c r="R22" s="185" t="str">
        <f t="shared" si="6"/>
        <v/>
      </c>
      <c r="S22" s="186"/>
      <c r="T22" s="186"/>
      <c r="U22" s="187" t="str">
        <f t="shared" si="1"/>
        <v/>
      </c>
      <c r="V22" s="186"/>
      <c r="W22" s="186"/>
      <c r="X22" s="186"/>
      <c r="Y22" s="181" t="str">
        <f t="shared" si="7"/>
        <v/>
      </c>
      <c r="Z22" s="188" t="str">
        <f t="shared" si="2"/>
        <v/>
      </c>
      <c r="AA22" s="187" t="str">
        <f t="shared" si="3"/>
        <v/>
      </c>
      <c r="AB22" s="188" t="str">
        <f t="shared" si="4"/>
        <v/>
      </c>
      <c r="AC22" s="187" t="str">
        <f t="shared" si="8"/>
        <v/>
      </c>
      <c r="AD22" s="189" t="str">
        <f t="shared" si="5"/>
        <v/>
      </c>
      <c r="AE22" s="186"/>
      <c r="AF22" s="166"/>
      <c r="AG22" s="166"/>
      <c r="AH22" s="183"/>
      <c r="AI22" s="166" t="s">
        <v>318</v>
      </c>
      <c r="AJ22" s="239" t="s">
        <v>322</v>
      </c>
      <c r="AK22" s="166" t="s">
        <v>319</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1:69" ht="24" hidden="1" customHeight="1" x14ac:dyDescent="0.3">
      <c r="B23" s="437"/>
      <c r="C23" s="452"/>
      <c r="D23" s="452"/>
      <c r="E23" s="452"/>
      <c r="F23" s="452"/>
      <c r="G23" s="452"/>
      <c r="H23" s="455"/>
      <c r="I23" s="458"/>
      <c r="J23" s="461"/>
      <c r="K23" s="464"/>
      <c r="L23" s="351">
        <f ca="1">IF(NOT(ISERROR(MATCH(K23,_xlfn.ANCHORARRAY(F34),0))),J36&amp;"Por favor no seleccionar los criterios de impacto",K23)</f>
        <v>0</v>
      </c>
      <c r="M23" s="458"/>
      <c r="N23" s="461"/>
      <c r="O23" s="449"/>
      <c r="P23" s="184">
        <v>6</v>
      </c>
      <c r="Q23" s="180"/>
      <c r="R23" s="185" t="str">
        <f t="shared" si="6"/>
        <v/>
      </c>
      <c r="S23" s="186"/>
      <c r="T23" s="186"/>
      <c r="U23" s="187" t="str">
        <f t="shared" si="1"/>
        <v/>
      </c>
      <c r="V23" s="186"/>
      <c r="W23" s="186"/>
      <c r="X23" s="186"/>
      <c r="Y23" s="181" t="str">
        <f t="shared" si="7"/>
        <v/>
      </c>
      <c r="Z23" s="188" t="str">
        <f t="shared" si="2"/>
        <v/>
      </c>
      <c r="AA23" s="187" t="str">
        <f t="shared" si="3"/>
        <v/>
      </c>
      <c r="AB23" s="188" t="str">
        <f t="shared" si="4"/>
        <v/>
      </c>
      <c r="AC23" s="187" t="str">
        <f t="shared" si="8"/>
        <v/>
      </c>
      <c r="AD23" s="189" t="str">
        <f t="shared" si="5"/>
        <v/>
      </c>
      <c r="AE23" s="186"/>
      <c r="AF23" s="166"/>
      <c r="AG23" s="166"/>
      <c r="AH23" s="183"/>
      <c r="AI23" s="166" t="s">
        <v>318</v>
      </c>
      <c r="AJ23" s="239" t="s">
        <v>323</v>
      </c>
      <c r="AK23" s="166" t="s">
        <v>319</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1:69" ht="206.25" customHeight="1" x14ac:dyDescent="0.3">
      <c r="B24" s="367">
        <v>2</v>
      </c>
      <c r="C24" s="347" t="s">
        <v>195</v>
      </c>
      <c r="D24" s="347" t="s">
        <v>251</v>
      </c>
      <c r="E24" s="347" t="s">
        <v>252</v>
      </c>
      <c r="F24" s="347" t="s">
        <v>310</v>
      </c>
      <c r="G24" s="347" t="s">
        <v>188</v>
      </c>
      <c r="H24" s="361">
        <v>12</v>
      </c>
      <c r="I24" s="368" t="str">
        <f>IF(H24&lt;=0,"",IF(H24&lt;=2,"Muy Baja",IF(H24&lt;=24,"Baja",IF(H24&lt;=500,"Media",IF(H24&lt;=5000,"Alta","Muy Alta")))))</f>
        <v>Baja</v>
      </c>
      <c r="J24" s="371">
        <f>IF(I24="","",IF(I24="Muy Baja",0.2,IF(I24="Baja",0.4,IF(I24="Media",0.6,IF(I24="Alta",0.8,IF(I24="Muy Alta",1,))))))</f>
        <v>0.4</v>
      </c>
      <c r="K24" s="374" t="s">
        <v>136</v>
      </c>
      <c r="L24" s="364" t="str">
        <f ca="1">IF(NOT(ISERROR(MATCH(K24,'Tabla Impacto'!$B$222:$B$224,0))),'Tabla Impacto'!$F$224&amp;"Por favor no seleccionar los criterios de impacto(Afectación Económica o presupuestal y Pérdida Reputacional)",K24)</f>
        <v xml:space="preserve">     El riesgo afecta la imagen de de la entidad con efecto publicitario sostenido a nivel de sector administrativo, nivel departamental o municipal</v>
      </c>
      <c r="M24" s="365" t="str">
        <f ca="1">IF(OR(L24='Tabla Impacto'!$C$12,L24='Tabla Impacto'!$D$12),"Leve",IF(OR(L24='Tabla Impacto'!$C$13,L24='Tabla Impacto'!$D$13),"Menor",IF(OR(L24='Tabla Impacto'!$C$14,L24='Tabla Impacto'!$D$14),"Moderado",IF(OR(L24='Tabla Impacto'!$C$15,L24='Tabla Impacto'!$D$15),"Mayor",IF(OR(L24='Tabla Impacto'!$C$16,L24='Tabla Impacto'!$D$16),"Catastrófico","")))))</f>
        <v>Mayor</v>
      </c>
      <c r="N24" s="364">
        <f ca="1">IF(M24="","",IF(M24="Leve",0.2,IF(M24="Menor",0.4,IF(M24="Moderado",0.6,IF(M24="Mayor",0.8,IF(M24="Catastrófico",1,))))))</f>
        <v>0.8</v>
      </c>
      <c r="O24" s="366" t="str">
        <f ca="1">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Alto</v>
      </c>
      <c r="P24" s="192">
        <v>1</v>
      </c>
      <c r="Q24" s="180" t="s">
        <v>304</v>
      </c>
      <c r="R24" s="193" t="str">
        <f>IF(OR(S24="Preventivo",S24="Detectivo"),"Probabilidad",IF(S24="Correctivo","Impacto",""))</f>
        <v>Probabilidad</v>
      </c>
      <c r="S24" s="194" t="s">
        <v>15</v>
      </c>
      <c r="T24" s="194" t="s">
        <v>9</v>
      </c>
      <c r="U24" s="195" t="str">
        <f>IF(AND(S24="Preventivo",T24="Automático"),"50%",IF(AND(S24="Preventivo",T24="Manual"),"40%",IF(AND(S24="Detectivo",T24="Automático"),"40%",IF(AND(S24="Detectivo",T24="Manual"),"30%",IF(AND(S24="Correctivo",T24="Automático"),"35%",IF(AND(S24="Correctivo",T24="Manual"),"25%",""))))))</f>
        <v>30%</v>
      </c>
      <c r="V24" s="194" t="s">
        <v>19</v>
      </c>
      <c r="W24" s="194" t="s">
        <v>22</v>
      </c>
      <c r="X24" s="194" t="s">
        <v>110</v>
      </c>
      <c r="Y24" s="196">
        <f>IFERROR(IF(R24="Probabilidad",(J24-(+J24*U24)),IF(R24="Impacto",J24,"")),"")</f>
        <v>0.28000000000000003</v>
      </c>
      <c r="Z24" s="197" t="str">
        <f>IFERROR(IF(Y24="","",IF(Y24&lt;=0.2,"Muy Baja",IF(Y24&lt;=0.4,"Baja",IF(Y24&lt;=0.6,"Media",IF(Y24&lt;=0.8,"Alta","Muy Alta"))))),"")</f>
        <v>Baja</v>
      </c>
      <c r="AA24" s="195">
        <f>+Y24</f>
        <v>0.28000000000000003</v>
      </c>
      <c r="AB24" s="197" t="str">
        <f ca="1">IFERROR(IF(AC24="","",IF(AC24&lt;=0.2,"Leve",IF(AC24&lt;=0.4,"Menor",IF(AC24&lt;=0.6,"Moderado",IF(AC24&lt;=0.8,"Mayor","Catastrófico"))))),"")</f>
        <v>Mayor</v>
      </c>
      <c r="AC24" s="195">
        <f ca="1">IFERROR(IF(R24="Impacto",(N24-(+N24*U24)),IF(R24="Probabilidad",N24,"")),"")</f>
        <v>0.8</v>
      </c>
      <c r="AD24" s="198" t="str">
        <f ca="1">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194" t="s">
        <v>117</v>
      </c>
      <c r="AF24" s="180" t="s">
        <v>254</v>
      </c>
      <c r="AG24" s="166" t="s">
        <v>255</v>
      </c>
      <c r="AH24" s="199" t="s">
        <v>253</v>
      </c>
      <c r="AI24" s="166" t="s">
        <v>318</v>
      </c>
      <c r="AJ24" s="239" t="s">
        <v>320</v>
      </c>
      <c r="AK24" s="166" t="s">
        <v>319</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1:69" ht="151.5" hidden="1" customHeight="1" x14ac:dyDescent="0.3">
      <c r="B25" s="367"/>
      <c r="C25" s="348"/>
      <c r="D25" s="348"/>
      <c r="E25" s="348"/>
      <c r="F25" s="348"/>
      <c r="G25" s="348"/>
      <c r="H25" s="362"/>
      <c r="I25" s="369"/>
      <c r="J25" s="372"/>
      <c r="K25" s="375"/>
      <c r="L25" s="364">
        <f ca="1">IF(NOT(ISERROR(MATCH(K25,_xlfn.ANCHORARRAY(F36),0))),J40&amp;"Por favor no seleccionar los criterios de impacto",K25)</f>
        <v>0</v>
      </c>
      <c r="M25" s="365"/>
      <c r="N25" s="364"/>
      <c r="O25" s="366"/>
      <c r="P25" s="192">
        <v>2</v>
      </c>
      <c r="Q25" s="202"/>
      <c r="R25" s="193" t="str">
        <f>IF(OR(S25="Preventivo",S25="Detectivo"),"Probabilidad",IF(S25="Correctivo","Impacto",""))</f>
        <v/>
      </c>
      <c r="S25" s="194"/>
      <c r="T25" s="194"/>
      <c r="U25" s="195" t="str">
        <f t="shared" ref="U25:U29" si="9">IF(AND(S25="Preventivo",T25="Automático"),"50%",IF(AND(S25="Preventivo",T25="Manual"),"40%",IF(AND(S25="Detectivo",T25="Automático"),"40%",IF(AND(S25="Detectivo",T25="Manual"),"30%",IF(AND(S25="Correctivo",T25="Automático"),"35%",IF(AND(S25="Correctivo",T25="Manual"),"25%",""))))))</f>
        <v/>
      </c>
      <c r="V25" s="194"/>
      <c r="W25" s="194"/>
      <c r="X25" s="194"/>
      <c r="Y25" s="196" t="str">
        <f>IFERROR(IF(AND(R24="Probabilidad",R25="Probabilidad"),(AA24-(+AA24*U25)),IF(R25="Probabilidad",(J24-(+J24*U25)),IF(R25="Impacto",AA24,""))),"")</f>
        <v/>
      </c>
      <c r="Z25" s="197" t="str">
        <f t="shared" si="2"/>
        <v/>
      </c>
      <c r="AA25" s="195" t="str">
        <f t="shared" ref="AA25:AA29" si="10">+Y25</f>
        <v/>
      </c>
      <c r="AB25" s="197" t="str">
        <f t="shared" si="4"/>
        <v/>
      </c>
      <c r="AC25" s="195" t="str">
        <f>IFERROR(IF(AND(R24="Impacto",R25="Impacto"),(AC16-(+AC16*U25)),IF(R25="Impacto",($N$24-(+$N$24*U25)),IF(R25="Probabilidad",AC16,""))),"")</f>
        <v/>
      </c>
      <c r="AD25" s="198" t="str">
        <f t="shared" ref="AD25:AD26" si="11">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94"/>
      <c r="AF25" s="173"/>
      <c r="AG25" s="173"/>
      <c r="AH25" s="200"/>
      <c r="AI25" s="166" t="s">
        <v>318</v>
      </c>
      <c r="AJ25" s="239" t="s">
        <v>325</v>
      </c>
      <c r="AK25" s="166" t="s">
        <v>319</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1:69" ht="151.5" hidden="1" customHeight="1" x14ac:dyDescent="0.3">
      <c r="B26" s="367"/>
      <c r="C26" s="348"/>
      <c r="D26" s="348"/>
      <c r="E26" s="348"/>
      <c r="F26" s="348"/>
      <c r="G26" s="348"/>
      <c r="H26" s="362"/>
      <c r="I26" s="369"/>
      <c r="J26" s="372"/>
      <c r="K26" s="375"/>
      <c r="L26" s="364">
        <f ca="1">IF(NOT(ISERROR(MATCH(K26,_xlfn.ANCHORARRAY(F39),0))),J41&amp;"Por favor no seleccionar los criterios de impacto",K26)</f>
        <v>0</v>
      </c>
      <c r="M26" s="365"/>
      <c r="N26" s="364"/>
      <c r="O26" s="366"/>
      <c r="P26" s="192">
        <v>3</v>
      </c>
      <c r="Q26" s="203"/>
      <c r="R26" s="193" t="str">
        <f>IF(OR(S26="Preventivo",S26="Detectivo"),"Probabilidad",IF(S26="Correctivo","Impacto",""))</f>
        <v/>
      </c>
      <c r="S26" s="194"/>
      <c r="T26" s="194"/>
      <c r="U26" s="195" t="str">
        <f t="shared" si="9"/>
        <v/>
      </c>
      <c r="V26" s="194"/>
      <c r="W26" s="194"/>
      <c r="X26" s="194"/>
      <c r="Y26" s="196" t="str">
        <f>IFERROR(IF(AND(R25="Probabilidad",R26="Probabilidad"),(AA25-(+AA25*U26)),IF(AND(R25="Impacto",R26="Probabilidad"),(AA24-(+AA24*U26)),IF(R26="Impacto",AA25,""))),"")</f>
        <v/>
      </c>
      <c r="Z26" s="197" t="str">
        <f t="shared" si="2"/>
        <v/>
      </c>
      <c r="AA26" s="195" t="str">
        <f t="shared" si="10"/>
        <v/>
      </c>
      <c r="AB26" s="197" t="str">
        <f t="shared" si="4"/>
        <v/>
      </c>
      <c r="AC26" s="195" t="str">
        <f>IFERROR(IF(AND(R25="Impacto",R26="Impacto"),(AC25-(+AC25*U26)),IF(AND(R25="Probabilidad",R26="Impacto"),(AC24-(+AC24*U26)),IF(R26="Probabilidad",AC25,""))),"")</f>
        <v/>
      </c>
      <c r="AD26" s="198" t="str">
        <f t="shared" si="11"/>
        <v/>
      </c>
      <c r="AE26" s="194"/>
      <c r="AF26" s="173"/>
      <c r="AG26" s="173"/>
      <c r="AH26" s="200"/>
      <c r="AI26" s="166" t="s">
        <v>318</v>
      </c>
      <c r="AJ26" s="239" t="s">
        <v>326</v>
      </c>
      <c r="AK26" s="166" t="s">
        <v>327</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1:69" ht="151.5" hidden="1" customHeight="1" x14ac:dyDescent="0.3">
      <c r="B27" s="367"/>
      <c r="C27" s="348"/>
      <c r="D27" s="348"/>
      <c r="E27" s="348"/>
      <c r="F27" s="348"/>
      <c r="G27" s="348"/>
      <c r="H27" s="362"/>
      <c r="I27" s="369"/>
      <c r="J27" s="372"/>
      <c r="K27" s="375"/>
      <c r="L27" s="364">
        <f ca="1">IF(NOT(ISERROR(MATCH(K27,_xlfn.ANCHORARRAY(F40),0))),J42&amp;"Por favor no seleccionar los criterios de impacto",K27)</f>
        <v>0</v>
      </c>
      <c r="M27" s="365"/>
      <c r="N27" s="364"/>
      <c r="O27" s="366"/>
      <c r="P27" s="192">
        <v>4</v>
      </c>
      <c r="Q27" s="202"/>
      <c r="R27" s="193" t="str">
        <f t="shared" ref="R27:R29" si="12">IF(OR(S27="Preventivo",S27="Detectivo"),"Probabilidad",IF(S27="Correctivo","Impacto",""))</f>
        <v/>
      </c>
      <c r="S27" s="194"/>
      <c r="T27" s="194"/>
      <c r="U27" s="195" t="str">
        <f t="shared" si="9"/>
        <v/>
      </c>
      <c r="V27" s="194"/>
      <c r="W27" s="194"/>
      <c r="X27" s="194"/>
      <c r="Y27" s="196" t="str">
        <f t="shared" ref="Y27:Y29" si="13">IFERROR(IF(AND(R26="Probabilidad",R27="Probabilidad"),(AA26-(+AA26*U27)),IF(AND(R26="Impacto",R27="Probabilidad"),(AA25-(+AA25*U27)),IF(R27="Impacto",AA26,""))),"")</f>
        <v/>
      </c>
      <c r="Z27" s="197" t="str">
        <f t="shared" si="2"/>
        <v/>
      </c>
      <c r="AA27" s="195" t="str">
        <f t="shared" si="10"/>
        <v/>
      </c>
      <c r="AB27" s="197" t="str">
        <f t="shared" si="4"/>
        <v/>
      </c>
      <c r="AC27" s="195" t="str">
        <f t="shared" ref="AC27:AC29" si="14">IFERROR(IF(AND(R26="Impacto",R27="Impacto"),(AC26-(+AC26*U27)),IF(AND(R26="Probabilidad",R27="Impacto"),(AC25-(+AC25*U27)),IF(R27="Probabilidad",AC26,""))),"")</f>
        <v/>
      </c>
      <c r="AD27" s="198"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194"/>
      <c r="AF27" s="173"/>
      <c r="AG27" s="173"/>
      <c r="AH27" s="200"/>
      <c r="AI27" s="199">
        <v>44469</v>
      </c>
      <c r="AJ27" s="239"/>
      <c r="AK27" s="16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1:69" ht="151.5" hidden="1" customHeight="1" x14ac:dyDescent="0.3">
      <c r="B28" s="367"/>
      <c r="C28" s="348"/>
      <c r="D28" s="348"/>
      <c r="E28" s="348"/>
      <c r="F28" s="348"/>
      <c r="G28" s="348"/>
      <c r="H28" s="362"/>
      <c r="I28" s="369"/>
      <c r="J28" s="372"/>
      <c r="K28" s="375"/>
      <c r="L28" s="364">
        <f ca="1">IF(NOT(ISERROR(MATCH(K28,_xlfn.ANCHORARRAY(F41),0))),J43&amp;"Por favor no seleccionar los criterios de impacto",K28)</f>
        <v>0</v>
      </c>
      <c r="M28" s="365"/>
      <c r="N28" s="364"/>
      <c r="O28" s="366"/>
      <c r="P28" s="192">
        <v>5</v>
      </c>
      <c r="Q28" s="202"/>
      <c r="R28" s="193" t="str">
        <f t="shared" si="12"/>
        <v/>
      </c>
      <c r="S28" s="194"/>
      <c r="T28" s="194"/>
      <c r="U28" s="195" t="str">
        <f t="shared" si="9"/>
        <v/>
      </c>
      <c r="V28" s="194"/>
      <c r="W28" s="194"/>
      <c r="X28" s="194"/>
      <c r="Y28" s="196" t="str">
        <f t="shared" si="13"/>
        <v/>
      </c>
      <c r="Z28" s="197" t="str">
        <f t="shared" si="2"/>
        <v/>
      </c>
      <c r="AA28" s="195" t="str">
        <f t="shared" si="10"/>
        <v/>
      </c>
      <c r="AB28" s="197" t="str">
        <f t="shared" si="4"/>
        <v/>
      </c>
      <c r="AC28" s="195" t="str">
        <f t="shared" si="14"/>
        <v/>
      </c>
      <c r="AD28" s="198" t="str">
        <f t="shared" ref="AD28:AD29" si="15">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94"/>
      <c r="AF28" s="173"/>
      <c r="AG28" s="173"/>
      <c r="AH28" s="200"/>
      <c r="AI28" s="199">
        <v>44469</v>
      </c>
      <c r="AJ28" s="239"/>
      <c r="AK28" s="16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1:69" ht="151.5" hidden="1" customHeight="1" x14ac:dyDescent="0.3">
      <c r="B29" s="367"/>
      <c r="C29" s="349"/>
      <c r="D29" s="349"/>
      <c r="E29" s="349"/>
      <c r="F29" s="349"/>
      <c r="G29" s="349"/>
      <c r="H29" s="363"/>
      <c r="I29" s="370"/>
      <c r="J29" s="373"/>
      <c r="K29" s="376"/>
      <c r="L29" s="364">
        <f ca="1">IF(NOT(ISERROR(MATCH(K29,_xlfn.ANCHORARRAY(F42),0))),J44&amp;"Por favor no seleccionar los criterios de impacto",K29)</f>
        <v>0</v>
      </c>
      <c r="M29" s="365"/>
      <c r="N29" s="364"/>
      <c r="O29" s="366"/>
      <c r="P29" s="192">
        <v>6</v>
      </c>
      <c r="Q29" s="202"/>
      <c r="R29" s="193" t="str">
        <f t="shared" si="12"/>
        <v/>
      </c>
      <c r="S29" s="194"/>
      <c r="T29" s="194"/>
      <c r="U29" s="195" t="str">
        <f t="shared" si="9"/>
        <v/>
      </c>
      <c r="V29" s="194"/>
      <c r="W29" s="194"/>
      <c r="X29" s="194"/>
      <c r="Y29" s="196" t="str">
        <f t="shared" si="13"/>
        <v/>
      </c>
      <c r="Z29" s="197" t="str">
        <f t="shared" si="2"/>
        <v/>
      </c>
      <c r="AA29" s="195" t="str">
        <f t="shared" si="10"/>
        <v/>
      </c>
      <c r="AB29" s="197" t="str">
        <f t="shared" si="4"/>
        <v/>
      </c>
      <c r="AC29" s="195" t="str">
        <f t="shared" si="14"/>
        <v/>
      </c>
      <c r="AD29" s="198" t="str">
        <f t="shared" si="15"/>
        <v/>
      </c>
      <c r="AE29" s="194"/>
      <c r="AF29" s="173"/>
      <c r="AG29" s="173"/>
      <c r="AH29" s="200"/>
      <c r="AI29" s="199">
        <v>44469</v>
      </c>
      <c r="AJ29" s="239"/>
      <c r="AK29" s="16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1:69" ht="151.5" customHeight="1" x14ac:dyDescent="0.3">
      <c r="B30" s="367">
        <v>3</v>
      </c>
      <c r="C30" s="347" t="s">
        <v>195</v>
      </c>
      <c r="D30" s="347" t="s">
        <v>256</v>
      </c>
      <c r="E30" s="347" t="s">
        <v>257</v>
      </c>
      <c r="F30" s="347" t="s">
        <v>258</v>
      </c>
      <c r="G30" s="347" t="s">
        <v>188</v>
      </c>
      <c r="H30" s="361">
        <v>1800</v>
      </c>
      <c r="I30" s="368" t="str">
        <f>IF(H30&lt;=0,"",IF(H30&lt;=2,"Muy Baja",IF(H30&lt;=24,"Baja",IF(H30&lt;=500,"Media",IF(H30&lt;=5000,"Alta","Muy Alta")))))</f>
        <v>Alta</v>
      </c>
      <c r="J30" s="371">
        <f>IF(I30="","",IF(I30="Muy Baja",0.2,IF(I30="Baja",0.4,IF(I30="Media",0.6,IF(I30="Alta",0.8,IF(I30="Muy Alta",1,))))))</f>
        <v>0.8</v>
      </c>
      <c r="K30" s="374" t="s">
        <v>135</v>
      </c>
      <c r="L30" s="204" t="str">
        <f ca="1">IF(NOT(ISERROR(MATCH(K30,'Tabla Impacto'!$B$222:$B$224,0))),'Tabla Impacto'!$F$224&amp;"Por favor no seleccionar los criterios de impacto(Afectación Económica o presupuestal y Pérdida Reputacional)",K30)</f>
        <v xml:space="preserve">     El riesgo afecta la imagen de la entidad con algunos usuarios de relevancia frente al logro de los objetivos</v>
      </c>
      <c r="M30" s="368" t="str">
        <f ca="1">IF(OR(L30='Tabla Impacto'!$C$12,L30='Tabla Impacto'!$D$12),"Leve",IF(OR(L30='Tabla Impacto'!$C$13,L30='Tabla Impacto'!$D$13),"Menor",IF(OR(L30='Tabla Impacto'!$C$14,L30='Tabla Impacto'!$D$14),"Moderado",IF(OR(L30='Tabla Impacto'!$C$15,L30='Tabla Impacto'!$D$15),"Mayor",IF(OR(L30='Tabla Impacto'!$C$16,L30='Tabla Impacto'!$D$16),"Catastrófico","")))))</f>
        <v>Moderado</v>
      </c>
      <c r="N30" s="371">
        <f ca="1">IF(M30="","",IF(M30="Leve",0.2,IF(M30="Menor",0.4,IF(M30="Moderado",0.6,IF(M30="Mayor",0.8,IF(M30="Catastrófico",1,))))))</f>
        <v>0.6</v>
      </c>
      <c r="O30" s="377" t="str">
        <f ca="1">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Alto</v>
      </c>
      <c r="P30" s="192">
        <v>1</v>
      </c>
      <c r="Q30" s="180" t="s">
        <v>259</v>
      </c>
      <c r="R30" s="193" t="str">
        <f>IF(OR(S30="Preventivo",S30="Detectivo"),"Probabilidad",IF(S30="Correctivo","Impacto",""))</f>
        <v>Probabilidad</v>
      </c>
      <c r="S30" s="194" t="s">
        <v>14</v>
      </c>
      <c r="T30" s="194" t="s">
        <v>9</v>
      </c>
      <c r="U30" s="195" t="str">
        <f>IF(AND(S30="Preventivo",T30="Automático"),"50%",IF(AND(S30="Preventivo",T30="Manual"),"40%",IF(AND(S30="Detectivo",T30="Automático"),"40%",IF(AND(S30="Detectivo",T30="Manual"),"30%",IF(AND(S30="Correctivo",T30="Automático"),"35%",IF(AND(S30="Correctivo",T30="Manual"),"25%",""))))))</f>
        <v>40%</v>
      </c>
      <c r="V30" s="194" t="s">
        <v>19</v>
      </c>
      <c r="W30" s="194" t="s">
        <v>22</v>
      </c>
      <c r="X30" s="194" t="s">
        <v>110</v>
      </c>
      <c r="Y30" s="196">
        <f>IFERROR(IF(R30="Probabilidad",(J30-(+J30*U30)),IF(R30="Impacto",J30,"")),"")</f>
        <v>0.48</v>
      </c>
      <c r="Z30" s="197" t="str">
        <f>IFERROR(IF(Y30="","",IF(Y30&lt;=0.2,"Muy Baja",IF(Y30&lt;=0.4,"Baja",IF(Y30&lt;=0.6,"Media",IF(Y30&lt;=0.8,"Alta","Muy Alta"))))),"")</f>
        <v>Media</v>
      </c>
      <c r="AA30" s="195">
        <f>+Y30</f>
        <v>0.48</v>
      </c>
      <c r="AB30" s="197" t="str">
        <f ca="1">IFERROR(IF(AC30="","",IF(AC30&lt;=0.2,"Leve",IF(AC30&lt;=0.4,"Menor",IF(AC30&lt;=0.6,"Moderado",IF(AC30&lt;=0.8,"Mayor","Catastrófico"))))),"")</f>
        <v>Moderado</v>
      </c>
      <c r="AC30" s="195">
        <f ca="1">IFERROR(IF(R30="Impacto",(N30-(+N30*U30)),IF(R30="Probabilidad",N30,"")),"")</f>
        <v>0.6</v>
      </c>
      <c r="AD30" s="198" t="str">
        <f ca="1">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Moderado</v>
      </c>
      <c r="AE30" s="194" t="s">
        <v>117</v>
      </c>
      <c r="AF30" s="180" t="s">
        <v>260</v>
      </c>
      <c r="AG30" s="166" t="s">
        <v>261</v>
      </c>
      <c r="AH30" s="199">
        <v>44438</v>
      </c>
      <c r="AI30" s="166" t="s">
        <v>318</v>
      </c>
      <c r="AJ30" s="239" t="s">
        <v>321</v>
      </c>
      <c r="AK30" s="166" t="s">
        <v>319</v>
      </c>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1:69" ht="151.5" hidden="1" customHeight="1" x14ac:dyDescent="0.3">
      <c r="B31" s="367"/>
      <c r="C31" s="348"/>
      <c r="D31" s="348"/>
      <c r="E31" s="348"/>
      <c r="F31" s="348"/>
      <c r="G31" s="348"/>
      <c r="H31" s="362"/>
      <c r="I31" s="369"/>
      <c r="J31" s="372"/>
      <c r="K31" s="375"/>
      <c r="L31" s="204">
        <f ca="1">IF(NOT(ISERROR(MATCH(K31,_xlfn.ANCHORARRAY(F44),0))),J47&amp;"Por favor no seleccionar los criterios de impacto",K31)</f>
        <v>0</v>
      </c>
      <c r="M31" s="369"/>
      <c r="N31" s="372"/>
      <c r="O31" s="378"/>
      <c r="P31" s="192">
        <v>2</v>
      </c>
      <c r="Q31" s="202"/>
      <c r="R31" s="193" t="str">
        <f>IF(OR(S31="Preventivo",S31="Detectivo"),"Probabilidad",IF(S31="Correctivo","Impacto",""))</f>
        <v/>
      </c>
      <c r="S31" s="194"/>
      <c r="T31" s="194"/>
      <c r="U31" s="195" t="str">
        <f t="shared" ref="U31:U35" si="16">IF(AND(S31="Preventivo",T31="Automático"),"50%",IF(AND(S31="Preventivo",T31="Manual"),"40%",IF(AND(S31="Detectivo",T31="Automático"),"40%",IF(AND(S31="Detectivo",T31="Manual"),"30%",IF(AND(S31="Correctivo",T31="Automático"),"35%",IF(AND(S31="Correctivo",T31="Manual"),"25%",""))))))</f>
        <v/>
      </c>
      <c r="V31" s="194"/>
      <c r="W31" s="194"/>
      <c r="X31" s="194"/>
      <c r="Y31" s="205" t="str">
        <f>IFERROR(IF(AND(R30="Probabilidad",R31="Probabilidad"),(AA30-(+AA30*U31)),IF(R31="Probabilidad",(J30-(+J30*U31)),IF(R31="Impacto",AA30,""))),"")</f>
        <v/>
      </c>
      <c r="Z31" s="197" t="str">
        <f t="shared" si="2"/>
        <v/>
      </c>
      <c r="AA31" s="195" t="str">
        <f t="shared" ref="AA31:AA35" si="17">+Y31</f>
        <v/>
      </c>
      <c r="AB31" s="197" t="str">
        <f t="shared" si="4"/>
        <v/>
      </c>
      <c r="AC31" s="195" t="str">
        <f>IFERROR(IF(AND(R30="Impacto",R31="Impacto"),(AC24-(+AC24*U31)),IF(R31="Impacto",($N$30-(+$N$30*U31)),IF(R31="Probabilidad",AC24,""))),"")</f>
        <v/>
      </c>
      <c r="AD31" s="198" t="str">
        <f t="shared" ref="AD31:AD32" si="18">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94"/>
      <c r="AF31" s="173"/>
      <c r="AG31" s="173"/>
      <c r="AH31" s="200"/>
      <c r="AI31" s="199">
        <v>44469</v>
      </c>
      <c r="AJ31" s="239"/>
      <c r="AK31" s="16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1:69" ht="151.5" hidden="1" customHeight="1" x14ac:dyDescent="0.3">
      <c r="B32" s="367"/>
      <c r="C32" s="348"/>
      <c r="D32" s="348"/>
      <c r="E32" s="348"/>
      <c r="F32" s="348"/>
      <c r="G32" s="348"/>
      <c r="H32" s="362"/>
      <c r="I32" s="369"/>
      <c r="J32" s="372"/>
      <c r="K32" s="375"/>
      <c r="L32" s="204">
        <f ca="1">IF(NOT(ISERROR(MATCH(K32,_xlfn.ANCHORARRAY(F46),0))),J48&amp;"Por favor no seleccionar los criterios de impacto",K32)</f>
        <v>0</v>
      </c>
      <c r="M32" s="369"/>
      <c r="N32" s="372"/>
      <c r="O32" s="378"/>
      <c r="P32" s="192">
        <v>3</v>
      </c>
      <c r="Q32" s="203"/>
      <c r="R32" s="193" t="str">
        <f>IF(OR(S32="Preventivo",S32="Detectivo"),"Probabilidad",IF(S32="Correctivo","Impacto",""))</f>
        <v/>
      </c>
      <c r="S32" s="194"/>
      <c r="T32" s="194"/>
      <c r="U32" s="195" t="str">
        <f t="shared" si="16"/>
        <v/>
      </c>
      <c r="V32" s="194"/>
      <c r="W32" s="194"/>
      <c r="X32" s="194"/>
      <c r="Y32" s="196" t="str">
        <f>IFERROR(IF(AND(R31="Probabilidad",R32="Probabilidad"),(AA31-(+AA31*U32)),IF(AND(R31="Impacto",R32="Probabilidad"),(AA30-(+AA30*U32)),IF(R32="Impacto",AA31,""))),"")</f>
        <v/>
      </c>
      <c r="Z32" s="197" t="str">
        <f t="shared" si="2"/>
        <v/>
      </c>
      <c r="AA32" s="195" t="str">
        <f t="shared" si="17"/>
        <v/>
      </c>
      <c r="AB32" s="197" t="str">
        <f t="shared" si="4"/>
        <v/>
      </c>
      <c r="AC32" s="195" t="str">
        <f>IFERROR(IF(AND(R31="Impacto",R32="Impacto"),(AC31-(+AC31*U32)),IF(AND(R31="Probabilidad",R32="Impacto"),(AC30-(+AC30*U32)),IF(R32="Probabilidad",AC31,""))),"")</f>
        <v/>
      </c>
      <c r="AD32" s="198" t="str">
        <f t="shared" si="18"/>
        <v/>
      </c>
      <c r="AE32" s="194"/>
      <c r="AF32" s="173"/>
      <c r="AG32" s="173"/>
      <c r="AH32" s="200"/>
      <c r="AI32" s="199">
        <v>44469</v>
      </c>
      <c r="AJ32" s="239"/>
      <c r="AK32" s="16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67"/>
      <c r="C33" s="348"/>
      <c r="D33" s="348"/>
      <c r="E33" s="348"/>
      <c r="F33" s="348"/>
      <c r="G33" s="348"/>
      <c r="H33" s="362"/>
      <c r="I33" s="369"/>
      <c r="J33" s="372"/>
      <c r="K33" s="375"/>
      <c r="L33" s="204">
        <f ca="1">IF(NOT(ISERROR(MATCH(K33,_xlfn.ANCHORARRAY(F47),0))),J49&amp;"Por favor no seleccionar los criterios de impacto",K33)</f>
        <v>0</v>
      </c>
      <c r="M33" s="369"/>
      <c r="N33" s="372"/>
      <c r="O33" s="378"/>
      <c r="P33" s="192">
        <v>4</v>
      </c>
      <c r="Q33" s="202"/>
      <c r="R33" s="193" t="str">
        <f t="shared" ref="R33:R35" si="19">IF(OR(S33="Preventivo",S33="Detectivo"),"Probabilidad",IF(S33="Correctivo","Impacto",""))</f>
        <v/>
      </c>
      <c r="S33" s="194"/>
      <c r="T33" s="194"/>
      <c r="U33" s="195" t="str">
        <f t="shared" si="16"/>
        <v/>
      </c>
      <c r="V33" s="194"/>
      <c r="W33" s="194"/>
      <c r="X33" s="194"/>
      <c r="Y33" s="196" t="str">
        <f t="shared" ref="Y33:Y35" si="20">IFERROR(IF(AND(R32="Probabilidad",R33="Probabilidad"),(AA32-(+AA32*U33)),IF(AND(R32="Impacto",R33="Probabilidad"),(AA31-(+AA31*U33)),IF(R33="Impacto",AA32,""))),"")</f>
        <v/>
      </c>
      <c r="Z33" s="197" t="str">
        <f t="shared" si="2"/>
        <v/>
      </c>
      <c r="AA33" s="195" t="str">
        <f t="shared" si="17"/>
        <v/>
      </c>
      <c r="AB33" s="197" t="str">
        <f t="shared" si="4"/>
        <v/>
      </c>
      <c r="AC33" s="195" t="str">
        <f t="shared" ref="AC33:AC35" si="21">IFERROR(IF(AND(R32="Impacto",R33="Impacto"),(AC32-(+AC32*U33)),IF(AND(R32="Probabilidad",R33="Impacto"),(AC31-(+AC31*U33)),IF(R33="Probabilidad",AC32,""))),"")</f>
        <v/>
      </c>
      <c r="AD33" s="198"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194"/>
      <c r="AF33" s="173"/>
      <c r="AG33" s="173"/>
      <c r="AH33" s="200"/>
      <c r="AI33" s="199">
        <v>44469</v>
      </c>
      <c r="AJ33" s="239"/>
      <c r="AK33" s="16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67"/>
      <c r="C34" s="348"/>
      <c r="D34" s="348"/>
      <c r="E34" s="348"/>
      <c r="F34" s="348"/>
      <c r="G34" s="348"/>
      <c r="H34" s="362"/>
      <c r="I34" s="369"/>
      <c r="J34" s="372"/>
      <c r="K34" s="375"/>
      <c r="L34" s="204">
        <f ca="1">IF(NOT(ISERROR(MATCH(K34,_xlfn.ANCHORARRAY(F48),0))),J50&amp;"Por favor no seleccionar los criterios de impacto",K34)</f>
        <v>0</v>
      </c>
      <c r="M34" s="369"/>
      <c r="N34" s="372"/>
      <c r="O34" s="378"/>
      <c r="P34" s="192">
        <v>5</v>
      </c>
      <c r="Q34" s="202"/>
      <c r="R34" s="193" t="str">
        <f t="shared" si="19"/>
        <v/>
      </c>
      <c r="S34" s="194"/>
      <c r="T34" s="194"/>
      <c r="U34" s="195" t="str">
        <f t="shared" si="16"/>
        <v/>
      </c>
      <c r="V34" s="194"/>
      <c r="W34" s="194"/>
      <c r="X34" s="194"/>
      <c r="Y34" s="196" t="str">
        <f t="shared" si="20"/>
        <v/>
      </c>
      <c r="Z34" s="197" t="str">
        <f t="shared" si="2"/>
        <v/>
      </c>
      <c r="AA34" s="195" t="str">
        <f t="shared" si="17"/>
        <v/>
      </c>
      <c r="AB34" s="197" t="str">
        <f t="shared" si="4"/>
        <v/>
      </c>
      <c r="AC34" s="195" t="str">
        <f t="shared" si="21"/>
        <v/>
      </c>
      <c r="AD34" s="198"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94"/>
      <c r="AF34" s="173"/>
      <c r="AG34" s="173"/>
      <c r="AH34" s="200"/>
      <c r="AI34" s="199">
        <v>44469</v>
      </c>
      <c r="AJ34" s="239"/>
      <c r="AK34" s="16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67"/>
      <c r="C35" s="349"/>
      <c r="D35" s="349"/>
      <c r="E35" s="349"/>
      <c r="F35" s="349"/>
      <c r="G35" s="349"/>
      <c r="H35" s="363"/>
      <c r="I35" s="370"/>
      <c r="J35" s="373"/>
      <c r="K35" s="376"/>
      <c r="L35" s="204">
        <f ca="1">IF(NOT(ISERROR(MATCH(K35,_xlfn.ANCHORARRAY(F49),0))),J51&amp;"Por favor no seleccionar los criterios de impacto",K35)</f>
        <v>0</v>
      </c>
      <c r="M35" s="370"/>
      <c r="N35" s="373"/>
      <c r="O35" s="379"/>
      <c r="P35" s="192">
        <v>6</v>
      </c>
      <c r="Q35" s="202"/>
      <c r="R35" s="193" t="str">
        <f t="shared" si="19"/>
        <v/>
      </c>
      <c r="S35" s="194"/>
      <c r="T35" s="194"/>
      <c r="U35" s="195" t="str">
        <f t="shared" si="16"/>
        <v/>
      </c>
      <c r="V35" s="194"/>
      <c r="W35" s="194"/>
      <c r="X35" s="194"/>
      <c r="Y35" s="196" t="str">
        <f t="shared" si="20"/>
        <v/>
      </c>
      <c r="Z35" s="197" t="str">
        <f t="shared" si="2"/>
        <v/>
      </c>
      <c r="AA35" s="195" t="str">
        <f t="shared" si="17"/>
        <v/>
      </c>
      <c r="AB35" s="197" t="str">
        <f t="shared" si="4"/>
        <v/>
      </c>
      <c r="AC35" s="195" t="str">
        <f t="shared" si="21"/>
        <v/>
      </c>
      <c r="AD35" s="198" t="str">
        <f t="shared" si="22"/>
        <v/>
      </c>
      <c r="AE35" s="194"/>
      <c r="AF35" s="173"/>
      <c r="AG35" s="173"/>
      <c r="AH35" s="200"/>
      <c r="AI35" s="199">
        <v>44469</v>
      </c>
      <c r="AJ35" s="239"/>
      <c r="AK35" s="16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s="92" customFormat="1" ht="139.5" customHeight="1" x14ac:dyDescent="0.3">
      <c r="B36" s="401">
        <v>4</v>
      </c>
      <c r="C36" s="347" t="s">
        <v>114</v>
      </c>
      <c r="D36" s="347" t="s">
        <v>305</v>
      </c>
      <c r="E36" s="347" t="s">
        <v>306</v>
      </c>
      <c r="F36" s="347" t="s">
        <v>307</v>
      </c>
      <c r="G36" s="347" t="s">
        <v>188</v>
      </c>
      <c r="H36" s="361">
        <v>1200</v>
      </c>
      <c r="I36" s="368" t="str">
        <f>IF(H36&lt;=0,"",IF(H36&lt;=2,"Muy Baja",IF(H36&lt;=24,"Baja",IF(H36&lt;=500,"Media",IF(H36&lt;=5000,"Alta","Muy Alta")))))</f>
        <v>Alta</v>
      </c>
      <c r="J36" s="371">
        <f>IF(I36="","",IF(I36="Muy Baja",0.2,IF(I36="Baja",0.4,IF(I36="Media",0.6,IF(I36="Alta",0.8,IF(I36="Muy Alta",1,))))))</f>
        <v>0.8</v>
      </c>
      <c r="K36" s="374" t="s">
        <v>135</v>
      </c>
      <c r="L36" s="204"/>
      <c r="M36" s="368" t="str">
        <f ca="1">IF(OR(L38='Tabla Impacto'!$C$12,L38='Tabla Impacto'!$D$12),"Leve",IF(OR(L38='Tabla Impacto'!$C$13,L38='Tabla Impacto'!$D$13),"Menor",IF(OR(L38='Tabla Impacto'!$C$14,L38='Tabla Impacto'!$D$14),"Moderado",IF(OR(L38='Tabla Impacto'!$C$15,L38='Tabla Impacto'!$D$15),"Mayor",IF(OR(L38='Tabla Impacto'!$C$16,L38='Tabla Impacto'!$D$16),"Catastrófico","")))))</f>
        <v>Moderado</v>
      </c>
      <c r="N36" s="371">
        <f ca="1">IF(M36="","",IF(M36="Leve",0.2,IF(M36="Menor",0.4,IF(M36="Moderado",0.6,IF(M36="Mayor",0.8,IF(M36="Catastrófico",1,))))))</f>
        <v>0.6</v>
      </c>
      <c r="O36" s="377" t="str">
        <f ca="1">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Alto</v>
      </c>
      <c r="P36" s="472">
        <v>1</v>
      </c>
      <c r="Q36" s="469" t="s">
        <v>308</v>
      </c>
      <c r="R36" s="475" t="str">
        <f>IF(OR(S36="Preventivo",S36="Detectivo"),"Probabilidad",IF(S36="Correctivo","Impacto",""))</f>
        <v>Probabilidad</v>
      </c>
      <c r="S36" s="478" t="s">
        <v>15</v>
      </c>
      <c r="T36" s="478" t="s">
        <v>9</v>
      </c>
      <c r="U36" s="481" t="str">
        <f>IF(AND(S36="Preventivo",T36="Automático"),"50%",IF(AND(S36="Preventivo",T36="Manual"),"40%",IF(AND(S36="Detectivo",T36="Automático"),"40%",IF(AND(S36="Detectivo",T36="Manual"),"30%",IF(AND(S36="Correctivo",T36="Automático"),"35%",IF(AND(S36="Correctivo",T36="Manual"),"25%",""))))))</f>
        <v>30%</v>
      </c>
      <c r="V36" s="478" t="s">
        <v>19</v>
      </c>
      <c r="W36" s="478" t="s">
        <v>22</v>
      </c>
      <c r="X36" s="478" t="s">
        <v>110</v>
      </c>
      <c r="Y36" s="196"/>
      <c r="Z36" s="484" t="str">
        <f>IFERROR(IF(Y38="","",IF(Y38&lt;=0.2,"Muy Baja",IF(Y38&lt;=0.4,"Baja",IF(Y38&lt;=0.6,"Media",IF(Y38&lt;=0.8,"Alta","Muy Alta"))))),"")</f>
        <v>Media</v>
      </c>
      <c r="AA36" s="481">
        <f>+Y38</f>
        <v>0.56000000000000005</v>
      </c>
      <c r="AB36" s="484" t="str">
        <f ca="1">IFERROR(IF(AC36="","",IF(AC36&lt;=0.2,"Leve",IF(AC36&lt;=0.4,"Menor",IF(AC36&lt;=0.6,"Moderado",IF(AC36&lt;=0.8,"Mayor","Catastrófico"))))),"")</f>
        <v>Moderado</v>
      </c>
      <c r="AC36" s="481">
        <f ca="1">IFERROR(IF(R36="Impacto",(N36-(+N36*U36)),IF(R36="Probabilidad",N36,"")),"")</f>
        <v>0.6</v>
      </c>
      <c r="AD36" s="487" t="str">
        <f ca="1">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Moderado</v>
      </c>
      <c r="AE36" s="478" t="s">
        <v>117</v>
      </c>
      <c r="AF36" s="180" t="s">
        <v>262</v>
      </c>
      <c r="AG36" s="166" t="s">
        <v>263</v>
      </c>
      <c r="AH36" s="199">
        <v>44438</v>
      </c>
      <c r="AI36" s="166" t="s">
        <v>318</v>
      </c>
      <c r="AJ36" s="239" t="s">
        <v>321</v>
      </c>
      <c r="AK36" s="166" t="s">
        <v>319</v>
      </c>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s="92" customFormat="1" ht="139.5" customHeight="1" x14ac:dyDescent="0.3">
      <c r="B37" s="465"/>
      <c r="C37" s="348"/>
      <c r="D37" s="348"/>
      <c r="E37" s="348"/>
      <c r="F37" s="348"/>
      <c r="G37" s="348"/>
      <c r="H37" s="362"/>
      <c r="I37" s="369"/>
      <c r="J37" s="372"/>
      <c r="K37" s="375"/>
      <c r="L37" s="204"/>
      <c r="M37" s="369"/>
      <c r="N37" s="372"/>
      <c r="O37" s="378"/>
      <c r="P37" s="473"/>
      <c r="Q37" s="470"/>
      <c r="R37" s="476"/>
      <c r="S37" s="479"/>
      <c r="T37" s="479"/>
      <c r="U37" s="482"/>
      <c r="V37" s="479"/>
      <c r="W37" s="479"/>
      <c r="X37" s="479"/>
      <c r="Y37" s="196"/>
      <c r="Z37" s="485"/>
      <c r="AA37" s="482"/>
      <c r="AB37" s="485"/>
      <c r="AC37" s="482"/>
      <c r="AD37" s="488"/>
      <c r="AE37" s="479"/>
      <c r="AF37" s="180" t="s">
        <v>264</v>
      </c>
      <c r="AG37" s="166" t="s">
        <v>263</v>
      </c>
      <c r="AH37" s="199" t="s">
        <v>265</v>
      </c>
      <c r="AI37" s="166" t="s">
        <v>318</v>
      </c>
      <c r="AJ37" s="239" t="s">
        <v>322</v>
      </c>
      <c r="AK37" s="166" t="s">
        <v>319</v>
      </c>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15.5" customHeight="1" x14ac:dyDescent="0.3">
      <c r="B38" s="465"/>
      <c r="C38" s="348"/>
      <c r="D38" s="348"/>
      <c r="E38" s="348"/>
      <c r="F38" s="348"/>
      <c r="G38" s="348"/>
      <c r="H38" s="362"/>
      <c r="I38" s="369"/>
      <c r="J38" s="372"/>
      <c r="K38" s="375"/>
      <c r="L38" s="364" t="str">
        <f ca="1">IF(NOT(ISERROR(MATCH(K36,'Tabla Impacto'!$B$222:$B$224,0))),'Tabla Impacto'!$F$224&amp;"Por favor no seleccionar los criterios de impacto(Afectación Económica o presupuestal y Pérdida Reputacional)",K36)</f>
        <v xml:space="preserve">     El riesgo afecta la imagen de la entidad con algunos usuarios de relevancia frente al logro de los objetivos</v>
      </c>
      <c r="M38" s="369"/>
      <c r="N38" s="372"/>
      <c r="O38" s="378"/>
      <c r="P38" s="474"/>
      <c r="Q38" s="471"/>
      <c r="R38" s="477"/>
      <c r="S38" s="480"/>
      <c r="T38" s="480"/>
      <c r="U38" s="483"/>
      <c r="V38" s="480"/>
      <c r="W38" s="480"/>
      <c r="X38" s="480"/>
      <c r="Y38" s="196">
        <f>IFERROR(IF(R36="Probabilidad",(J36-(+J36*U36)),IF(R36="Impacto",J36,"")),"")</f>
        <v>0.56000000000000005</v>
      </c>
      <c r="Z38" s="486"/>
      <c r="AA38" s="483"/>
      <c r="AB38" s="486"/>
      <c r="AC38" s="483"/>
      <c r="AD38" s="489"/>
      <c r="AE38" s="480"/>
      <c r="AF38" s="180" t="s">
        <v>266</v>
      </c>
      <c r="AG38" s="166" t="s">
        <v>263</v>
      </c>
      <c r="AH38" s="199">
        <v>44407</v>
      </c>
      <c r="AI38" s="166" t="s">
        <v>318</v>
      </c>
      <c r="AJ38" s="239" t="s">
        <v>323</v>
      </c>
      <c r="AK38" s="166" t="s">
        <v>319</v>
      </c>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465"/>
      <c r="C39" s="348"/>
      <c r="D39" s="348"/>
      <c r="E39" s="348"/>
      <c r="F39" s="348"/>
      <c r="G39" s="348"/>
      <c r="H39" s="362"/>
      <c r="I39" s="369"/>
      <c r="J39" s="372"/>
      <c r="K39" s="375"/>
      <c r="L39" s="364">
        <f ca="1">IF(NOT(ISERROR(MATCH(K39,_xlfn.ANCHORARRAY(F51),0))),J53&amp;"Por favor no seleccionar los criterios de impacto",K39)</f>
        <v>0</v>
      </c>
      <c r="M39" s="369"/>
      <c r="N39" s="372"/>
      <c r="O39" s="378"/>
      <c r="P39" s="192">
        <v>2</v>
      </c>
      <c r="Q39" s="202"/>
      <c r="R39" s="193" t="str">
        <f>IF(OR(S39="Preventivo",S39="Detectivo"),"Probabilidad",IF(S39="Correctivo","Impacto",""))</f>
        <v/>
      </c>
      <c r="S39" s="194"/>
      <c r="T39" s="194"/>
      <c r="U39" s="195" t="str">
        <f t="shared" ref="U39:U43" si="23">IF(AND(S39="Preventivo",T39="Automático"),"50%",IF(AND(S39="Preventivo",T39="Manual"),"40%",IF(AND(S39="Detectivo",T39="Automático"),"40%",IF(AND(S39="Detectivo",T39="Manual"),"30%",IF(AND(S39="Correctivo",T39="Automático"),"35%",IF(AND(S39="Correctivo",T39="Manual"),"25%",""))))))</f>
        <v/>
      </c>
      <c r="V39" s="194"/>
      <c r="W39" s="194"/>
      <c r="X39" s="194"/>
      <c r="Y39" s="196" t="str">
        <f>IFERROR(IF(AND(R36="Probabilidad",R39="Probabilidad"),(AA36-(+AA36*U39)),IF(R39="Probabilidad",(J36-(+J36*U39)),IF(R39="Impacto",AA36,""))),"")</f>
        <v/>
      </c>
      <c r="Z39" s="197" t="str">
        <f t="shared" si="2"/>
        <v/>
      </c>
      <c r="AA39" s="195" t="str">
        <f t="shared" ref="AA39:AA43" si="24">+Y39</f>
        <v/>
      </c>
      <c r="AB39" s="197" t="str">
        <f t="shared" si="4"/>
        <v/>
      </c>
      <c r="AC39" s="195" t="str">
        <f>IFERROR(IF(AND(R36="Impacto",R39="Impacto"),(AC30-(+AC30*U39)),IF(R39="Impacto",($N$36-(+$N$36*U39)),IF(R39="Probabilidad",AC30,""))),"")</f>
        <v/>
      </c>
      <c r="AD39" s="198" t="str">
        <f t="shared" ref="AD39:AD40" si="25">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194"/>
      <c r="AF39" s="173"/>
      <c r="AG39" s="173"/>
      <c r="AH39" s="200"/>
      <c r="AI39" s="199">
        <v>44489</v>
      </c>
      <c r="AJ39" s="239"/>
      <c r="AK39" s="16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465"/>
      <c r="C40" s="348"/>
      <c r="D40" s="348"/>
      <c r="E40" s="348"/>
      <c r="F40" s="348"/>
      <c r="G40" s="348"/>
      <c r="H40" s="362"/>
      <c r="I40" s="369"/>
      <c r="J40" s="372"/>
      <c r="K40" s="375"/>
      <c r="L40" s="364">
        <f ca="1">IF(NOT(ISERROR(MATCH(K40,_xlfn.ANCHORARRAY(F52),0))),J54&amp;"Por favor no seleccionar los criterios de impacto",K40)</f>
        <v>0</v>
      </c>
      <c r="M40" s="369"/>
      <c r="N40" s="372"/>
      <c r="O40" s="378"/>
      <c r="P40" s="192">
        <v>3</v>
      </c>
      <c r="Q40" s="203"/>
      <c r="R40" s="193" t="str">
        <f>IF(OR(S40="Preventivo",S40="Detectivo"),"Probabilidad",IF(S40="Correctivo","Impacto",""))</f>
        <v/>
      </c>
      <c r="S40" s="194"/>
      <c r="T40" s="194"/>
      <c r="U40" s="195" t="str">
        <f t="shared" si="23"/>
        <v/>
      </c>
      <c r="V40" s="194"/>
      <c r="W40" s="194"/>
      <c r="X40" s="194"/>
      <c r="Y40" s="196" t="str">
        <f>IFERROR(IF(AND(R39="Probabilidad",R40="Probabilidad"),(AA39-(+AA39*U40)),IF(AND(R39="Impacto",R40="Probabilidad"),(AA36-(+AA36*U40)),IF(R40="Impacto",AA39,""))),"")</f>
        <v/>
      </c>
      <c r="Z40" s="197" t="str">
        <f t="shared" si="2"/>
        <v/>
      </c>
      <c r="AA40" s="195" t="str">
        <f t="shared" si="24"/>
        <v/>
      </c>
      <c r="AB40" s="197" t="str">
        <f t="shared" si="4"/>
        <v/>
      </c>
      <c r="AC40" s="195" t="str">
        <f>IFERROR(IF(AND(R39="Impacto",R40="Impacto"),(AC39-(+AC39*U40)),IF(AND(R39="Probabilidad",R40="Impacto"),(AC36-(+AC36*U40)),IF(R40="Probabilidad",AC39,""))),"")</f>
        <v/>
      </c>
      <c r="AD40" s="198" t="str">
        <f t="shared" si="25"/>
        <v/>
      </c>
      <c r="AE40" s="194"/>
      <c r="AF40" s="173"/>
      <c r="AG40" s="173"/>
      <c r="AH40" s="200"/>
      <c r="AI40" s="199">
        <v>44489</v>
      </c>
      <c r="AJ40" s="239"/>
      <c r="AK40" s="16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465"/>
      <c r="C41" s="348"/>
      <c r="D41" s="348"/>
      <c r="E41" s="348"/>
      <c r="F41" s="348"/>
      <c r="G41" s="348"/>
      <c r="H41" s="362"/>
      <c r="I41" s="369"/>
      <c r="J41" s="372"/>
      <c r="K41" s="375"/>
      <c r="L41" s="364">
        <f ca="1">IF(NOT(ISERROR(MATCH(K41,_xlfn.ANCHORARRAY(F53),0))),J55&amp;"Por favor no seleccionar los criterios de impacto",K41)</f>
        <v>0</v>
      </c>
      <c r="M41" s="369"/>
      <c r="N41" s="372"/>
      <c r="O41" s="378"/>
      <c r="P41" s="192">
        <v>4</v>
      </c>
      <c r="Q41" s="202"/>
      <c r="R41" s="193" t="str">
        <f t="shared" ref="R41:R43" si="26">IF(OR(S41="Preventivo",S41="Detectivo"),"Probabilidad",IF(S41="Correctivo","Impacto",""))</f>
        <v/>
      </c>
      <c r="S41" s="194"/>
      <c r="T41" s="194"/>
      <c r="U41" s="195" t="str">
        <f t="shared" si="23"/>
        <v/>
      </c>
      <c r="V41" s="194"/>
      <c r="W41" s="194"/>
      <c r="X41" s="194"/>
      <c r="Y41" s="196" t="str">
        <f t="shared" ref="Y41:Y43" si="27">IFERROR(IF(AND(R40="Probabilidad",R41="Probabilidad"),(AA40-(+AA40*U41)),IF(AND(R40="Impacto",R41="Probabilidad"),(AA39-(+AA39*U41)),IF(R41="Impacto",AA40,""))),"")</f>
        <v/>
      </c>
      <c r="Z41" s="197" t="str">
        <f t="shared" si="2"/>
        <v/>
      </c>
      <c r="AA41" s="195" t="str">
        <f t="shared" si="24"/>
        <v/>
      </c>
      <c r="AB41" s="197" t="str">
        <f t="shared" si="4"/>
        <v/>
      </c>
      <c r="AC41" s="195" t="str">
        <f t="shared" ref="AC41:AC43" si="28">IFERROR(IF(AND(R40="Impacto",R41="Impacto"),(AC40-(+AC40*U41)),IF(AND(R40="Probabilidad",R41="Impacto"),(AC39-(+AC39*U41)),IF(R41="Probabilidad",AC40,""))),"")</f>
        <v/>
      </c>
      <c r="AD41" s="198"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94"/>
      <c r="AF41" s="173"/>
      <c r="AG41" s="173"/>
      <c r="AH41" s="200"/>
      <c r="AI41" s="199">
        <v>44489</v>
      </c>
      <c r="AJ41" s="239"/>
      <c r="AK41" s="16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465"/>
      <c r="C42" s="348"/>
      <c r="D42" s="348"/>
      <c r="E42" s="348"/>
      <c r="F42" s="348"/>
      <c r="G42" s="348"/>
      <c r="H42" s="362"/>
      <c r="I42" s="369"/>
      <c r="J42" s="372"/>
      <c r="K42" s="375"/>
      <c r="L42" s="364">
        <f ca="1">IF(NOT(ISERROR(MATCH(K42,_xlfn.ANCHORARRAY(F54),0))),J56&amp;"Por favor no seleccionar los criterios de impacto",K42)</f>
        <v>0</v>
      </c>
      <c r="M42" s="369"/>
      <c r="N42" s="372"/>
      <c r="O42" s="378"/>
      <c r="P42" s="192">
        <v>5</v>
      </c>
      <c r="Q42" s="202"/>
      <c r="R42" s="193" t="str">
        <f t="shared" si="26"/>
        <v/>
      </c>
      <c r="S42" s="194"/>
      <c r="T42" s="194"/>
      <c r="U42" s="195" t="str">
        <f t="shared" si="23"/>
        <v/>
      </c>
      <c r="V42" s="194"/>
      <c r="W42" s="194"/>
      <c r="X42" s="194"/>
      <c r="Y42" s="205" t="str">
        <f t="shared" si="27"/>
        <v/>
      </c>
      <c r="Z42" s="197" t="str">
        <f>IFERROR(IF(Y42="","",IF(Y42&lt;=0.2,"Muy Baja",IF(Y42&lt;=0.4,"Baja",IF(Y42&lt;=0.6,"Media",IF(Y42&lt;=0.8,"Alta","Muy Alta"))))),"")</f>
        <v/>
      </c>
      <c r="AA42" s="195" t="str">
        <f t="shared" si="24"/>
        <v/>
      </c>
      <c r="AB42" s="197" t="str">
        <f t="shared" si="4"/>
        <v/>
      </c>
      <c r="AC42" s="195" t="str">
        <f t="shared" si="28"/>
        <v/>
      </c>
      <c r="AD42" s="198" t="str">
        <f t="shared" ref="AD42:AD43" si="29">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194"/>
      <c r="AF42" s="173"/>
      <c r="AG42" s="173"/>
      <c r="AH42" s="200"/>
      <c r="AI42" s="199">
        <v>44489</v>
      </c>
      <c r="AJ42" s="239"/>
      <c r="AK42" s="16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86"/>
      <c r="C43" s="349"/>
      <c r="D43" s="349"/>
      <c r="E43" s="349"/>
      <c r="F43" s="349"/>
      <c r="G43" s="349"/>
      <c r="H43" s="363"/>
      <c r="I43" s="370"/>
      <c r="J43" s="373"/>
      <c r="K43" s="376"/>
      <c r="L43" s="364">
        <f ca="1">IF(NOT(ISERROR(MATCH(K43,_xlfn.ANCHORARRAY(F55),0))),J57&amp;"Por favor no seleccionar los criterios de impacto",K43)</f>
        <v>0</v>
      </c>
      <c r="M43" s="370"/>
      <c r="N43" s="373"/>
      <c r="O43" s="379"/>
      <c r="P43" s="192">
        <v>6</v>
      </c>
      <c r="Q43" s="202"/>
      <c r="R43" s="193" t="str">
        <f t="shared" si="26"/>
        <v/>
      </c>
      <c r="S43" s="194"/>
      <c r="T43" s="194"/>
      <c r="U43" s="195" t="str">
        <f t="shared" si="23"/>
        <v/>
      </c>
      <c r="V43" s="194"/>
      <c r="W43" s="194"/>
      <c r="X43" s="194"/>
      <c r="Y43" s="196" t="str">
        <f t="shared" si="27"/>
        <v/>
      </c>
      <c r="Z43" s="197" t="str">
        <f t="shared" si="2"/>
        <v/>
      </c>
      <c r="AA43" s="195" t="str">
        <f t="shared" si="24"/>
        <v/>
      </c>
      <c r="AB43" s="197" t="str">
        <f t="shared" si="4"/>
        <v/>
      </c>
      <c r="AC43" s="195" t="str">
        <f t="shared" si="28"/>
        <v/>
      </c>
      <c r="AD43" s="198" t="str">
        <f t="shared" si="29"/>
        <v/>
      </c>
      <c r="AE43" s="194"/>
      <c r="AF43" s="173"/>
      <c r="AG43" s="173"/>
      <c r="AH43" s="200"/>
      <c r="AI43" s="199">
        <v>44489</v>
      </c>
      <c r="AJ43" s="239"/>
      <c r="AK43" s="16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customHeight="1" x14ac:dyDescent="0.3">
      <c r="B44" s="367">
        <v>5</v>
      </c>
      <c r="C44" s="384" t="s">
        <v>115</v>
      </c>
      <c r="D44" s="384" t="s">
        <v>267</v>
      </c>
      <c r="E44" s="384" t="s">
        <v>268</v>
      </c>
      <c r="F44" s="384" t="s">
        <v>269</v>
      </c>
      <c r="G44" s="384" t="s">
        <v>188</v>
      </c>
      <c r="H44" s="387">
        <v>14</v>
      </c>
      <c r="I44" s="365" t="str">
        <f>IF(H44&lt;=0,"",IF(H44&lt;=2,"Muy Baja",IF(H44&lt;=24,"Baja",IF(H44&lt;=500,"Media",IF(H44&lt;=5000,"Alta","Muy Alta")))))</f>
        <v>Baja</v>
      </c>
      <c r="J44" s="364">
        <f>IF(I44="","",IF(I44="Muy Baja",0.2,IF(I44="Baja",0.4,IF(I44="Media",0.6,IF(I44="Alta",0.8,IF(I44="Muy Alta",1,))))))</f>
        <v>0.4</v>
      </c>
      <c r="K44" s="382" t="s">
        <v>129</v>
      </c>
      <c r="L44" s="364" t="str">
        <f ca="1">IF(NOT(ISERROR(MATCH(K44,'Tabla Impacto'!$B$222:$B$224,0))),'Tabla Impacto'!$F$224&amp;"Por favor no seleccionar los criterios de impacto(Afectación Económica o presupuestal y Pérdida Reputacional)",K44)</f>
        <v xml:space="preserve">     Entre 50 y 100 SMLMV </v>
      </c>
      <c r="M44" s="365" t="str">
        <f ca="1">IF(OR(L44='Tabla Impacto'!$C$12,L44='Tabla Impacto'!$D$12),"Leve",IF(OR(L44='Tabla Impacto'!$C$13,L44='Tabla Impacto'!$D$13),"Menor",IF(OR(L44='Tabla Impacto'!$C$14,L44='Tabla Impacto'!$D$14),"Moderado",IF(OR(L44='Tabla Impacto'!$C$15,L44='Tabla Impacto'!$D$15),"Mayor",IF(OR(L44='Tabla Impacto'!$C$16,L44='Tabla Impacto'!$D$16),"Catastrófico","")))))</f>
        <v>Moderado</v>
      </c>
      <c r="N44" s="364">
        <f ca="1">IF(M44="","",IF(M44="Leve",0.2,IF(M44="Menor",0.4,IF(M44="Moderado",0.6,IF(M44="Mayor",0.8,IF(M44="Catastrófico",1,))))))</f>
        <v>0.6</v>
      </c>
      <c r="O44" s="366" t="str">
        <f ca="1">IF(OR(AND(I44="Muy Baja",M44="Leve"),AND(I44="Muy Baja",M44="Menor"),AND(I44="Baja",M44="Leve")),"Bajo",IF(OR(AND(I44="Muy baja",M44="Moderado"),AND(I44="Baja",M44="Menor"),AND(I44="Baja",M44="Moderado"),AND(I44="Media",M44="Leve"),AND(I44="Media",M44="Menor"),AND(I44="Media",M44="Moderado"),AND(I44="Alta",M44="Leve"),AND(I44="Alta",M44="Menor")),"Moderado",IF(OR(AND(I44="Muy Baja",M44="Mayor"),AND(I44="Baja",M44="Mayor"),AND(I44="Media",M44="Mayor"),AND(I44="Alta",M44="Moderado"),AND(I44="Alta",M44="Mayor"),AND(I44="Muy Alta",M44="Leve"),AND(I44="Muy Alta",M44="Menor"),AND(I44="Muy Alta",M44="Moderado"),AND(I44="Muy Alta",M44="Mayor")),"Alto",IF(OR(AND(I44="Muy Baja",M44="Catastrófico"),AND(I44="Baja",M44="Catastrófico"),AND(I44="Media",M44="Catastrófico"),AND(I44="Alta",M44="Catastrófico"),AND(I44="Muy Alta",M44="Catastrófico")),"Extremo",""))))</f>
        <v>Moderado</v>
      </c>
      <c r="P44" s="192">
        <v>1</v>
      </c>
      <c r="Q44" s="180" t="s">
        <v>270</v>
      </c>
      <c r="R44" s="193" t="str">
        <f>IF(OR(S44="Preventivo",S44="Detectivo"),"Probabilidad",IF(S44="Correctivo","Impacto",""))</f>
        <v>Probabilidad</v>
      </c>
      <c r="S44" s="194" t="s">
        <v>15</v>
      </c>
      <c r="T44" s="194" t="s">
        <v>9</v>
      </c>
      <c r="U44" s="195" t="str">
        <f>IF(AND(S44="Preventivo",T44="Automático"),"50%",IF(AND(S44="Preventivo",T44="Manual"),"40%",IF(AND(S44="Detectivo",T44="Automático"),"40%",IF(AND(S44="Detectivo",T44="Manual"),"30%",IF(AND(S44="Correctivo",T44="Automático"),"35%",IF(AND(S44="Correctivo",T44="Manual"),"25%",""))))))</f>
        <v>30%</v>
      </c>
      <c r="V44" s="194" t="s">
        <v>19</v>
      </c>
      <c r="W44" s="194" t="s">
        <v>22</v>
      </c>
      <c r="X44" s="194" t="s">
        <v>110</v>
      </c>
      <c r="Y44" s="196">
        <f>IFERROR(IF(R44="Probabilidad",(J44-(+J44*U44)),IF(R44="Impacto",J44,"")),"")</f>
        <v>0.28000000000000003</v>
      </c>
      <c r="Z44" s="197" t="str">
        <f>IFERROR(IF(Y44="","",IF(Y44&lt;=0.2,"Muy Baja",IF(Y44&lt;=0.4,"Baja",IF(Y44&lt;=0.6,"Media",IF(Y44&lt;=0.8,"Alta","Muy Alta"))))),"")</f>
        <v>Baja</v>
      </c>
      <c r="AA44" s="195">
        <f>+Y44</f>
        <v>0.28000000000000003</v>
      </c>
      <c r="AB44" s="197" t="str">
        <f ca="1">IFERROR(IF(AC44="","",IF(AC44&lt;=0.2,"Leve",IF(AC44&lt;=0.4,"Menor",IF(AC44&lt;=0.6,"Moderado",IF(AC44&lt;=0.8,"Mayor","Catastrófico"))))),"")</f>
        <v>Moderado</v>
      </c>
      <c r="AC44" s="195">
        <f ca="1">IFERROR(IF(R44="Impacto",(N44-(+N44*U44)),IF(R44="Probabilidad",N44,"")),"")</f>
        <v>0.6</v>
      </c>
      <c r="AD44" s="198" t="str">
        <f ca="1">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Moderado</v>
      </c>
      <c r="AE44" s="194" t="s">
        <v>117</v>
      </c>
      <c r="AF44" s="180" t="s">
        <v>271</v>
      </c>
      <c r="AG44" s="166" t="s">
        <v>272</v>
      </c>
      <c r="AH44" s="199">
        <v>44547</v>
      </c>
      <c r="AI44" s="166" t="s">
        <v>318</v>
      </c>
      <c r="AJ44" s="239" t="s">
        <v>324</v>
      </c>
      <c r="AK44" s="166" t="s">
        <v>319</v>
      </c>
      <c r="AL44" s="241"/>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s="92" customFormat="1" ht="76.5" customHeight="1" x14ac:dyDescent="0.3">
      <c r="B45" s="367"/>
      <c r="C45" s="384"/>
      <c r="D45" s="384"/>
      <c r="E45" s="384"/>
      <c r="F45" s="384"/>
      <c r="G45" s="384"/>
      <c r="H45" s="387"/>
      <c r="I45" s="365"/>
      <c r="J45" s="364"/>
      <c r="K45" s="382"/>
      <c r="L45" s="364"/>
      <c r="M45" s="365"/>
      <c r="N45" s="364"/>
      <c r="O45" s="366"/>
      <c r="P45" s="472">
        <v>2</v>
      </c>
      <c r="Q45" s="450" t="s">
        <v>311</v>
      </c>
      <c r="R45" s="475" t="str">
        <f>IF(OR(S45="Preventivo",S45="Detectivo"),"Probabilidad",IF(S45="Correctivo","Impacto",""))</f>
        <v>Probabilidad</v>
      </c>
      <c r="S45" s="478" t="s">
        <v>15</v>
      </c>
      <c r="T45" s="478" t="s">
        <v>9</v>
      </c>
      <c r="U45" s="481" t="str">
        <f>IF(AND(S45="Preventivo",T45="Automático"),"50%",IF(AND(S45="Preventivo",T45="Manual"),"40%",IF(AND(S45="Detectivo",T45="Automático"),"40%",IF(AND(S45="Detectivo",T45="Manual"),"30%",IF(AND(S45="Correctivo",T45="Automático"),"35%",IF(AND(S45="Correctivo",T45="Manual"),"25%",""))))))</f>
        <v>30%</v>
      </c>
      <c r="V45" s="478" t="s">
        <v>19</v>
      </c>
      <c r="W45" s="478" t="s">
        <v>22</v>
      </c>
      <c r="X45" s="478" t="s">
        <v>110</v>
      </c>
      <c r="Y45" s="196"/>
      <c r="Z45" s="484" t="str">
        <f>IFERROR(IF(Y46="","",IF(Y46&lt;=0.2,"Muy Baja",IF(Y46&lt;=0.4,"Baja",IF(Y46&lt;=0.6,"Media",IF(Y46&lt;=0.8,"Alta","Muy Alta"))))),"")</f>
        <v>Muy Baja</v>
      </c>
      <c r="AA45" s="481">
        <f>+Y46</f>
        <v>0.19600000000000001</v>
      </c>
      <c r="AB45" s="484" t="str">
        <f ca="1">IFERROR(IF(AC45="","",IF(AC45&lt;=0.2,"Leve",IF(AC45&lt;=0.4,"Menor",IF(AC45&lt;=0.6,"Moderado",IF(AC45&lt;=0.8,"Mayor","Catastrófico"))))),"")</f>
        <v>Moderado</v>
      </c>
      <c r="AC45" s="481">
        <f ca="1">IFERROR(IF(AND(R44="Impacto",R45="Impacto"),(AC36-(+AC36*U45)),IF(R45="Impacto",($N$44-(+$N$44*U45)),IF(R45="Probabilidad",AC36,""))),"")</f>
        <v>0.6</v>
      </c>
      <c r="AD45" s="487" t="str">
        <f ca="1">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Moderado</v>
      </c>
      <c r="AE45" s="478" t="s">
        <v>117</v>
      </c>
      <c r="AF45" s="180" t="s">
        <v>313</v>
      </c>
      <c r="AG45" s="166" t="s">
        <v>309</v>
      </c>
      <c r="AH45" s="199">
        <v>44547</v>
      </c>
      <c r="AI45" s="166" t="s">
        <v>318</v>
      </c>
      <c r="AJ45" s="239" t="s">
        <v>325</v>
      </c>
      <c r="AK45" s="166" t="s">
        <v>319</v>
      </c>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25.25" customHeight="1" thickBot="1" x14ac:dyDescent="0.35">
      <c r="B46" s="367"/>
      <c r="C46" s="384"/>
      <c r="D46" s="384"/>
      <c r="E46" s="384"/>
      <c r="F46" s="384"/>
      <c r="G46" s="384"/>
      <c r="H46" s="387"/>
      <c r="I46" s="365"/>
      <c r="J46" s="364"/>
      <c r="K46" s="382"/>
      <c r="L46" s="364">
        <f t="shared" ref="L46:L50" ca="1" si="30">IF(NOT(ISERROR(MATCH(K46,_xlfn.ANCHORARRAY(F57),0))),J59&amp;"Por favor no seleccionar los criterios de impacto",K46)</f>
        <v>0</v>
      </c>
      <c r="M46" s="365"/>
      <c r="N46" s="364"/>
      <c r="O46" s="366"/>
      <c r="P46" s="474"/>
      <c r="Q46" s="452"/>
      <c r="R46" s="477"/>
      <c r="S46" s="480"/>
      <c r="T46" s="480"/>
      <c r="U46" s="483"/>
      <c r="V46" s="480"/>
      <c r="W46" s="480"/>
      <c r="X46" s="480"/>
      <c r="Y46" s="196">
        <f>IFERROR(IF(AND(R44="Probabilidad",R45="Probabilidad"),(AA44-(+AA44*U45)),IF(R45="Probabilidad",(J44-(+J44*U45)),IF(R45="Impacto",AA44,""))),"")</f>
        <v>0.19600000000000001</v>
      </c>
      <c r="Z46" s="486"/>
      <c r="AA46" s="483"/>
      <c r="AB46" s="486"/>
      <c r="AC46" s="483"/>
      <c r="AD46" s="489"/>
      <c r="AE46" s="480"/>
      <c r="AF46" s="180" t="s">
        <v>314</v>
      </c>
      <c r="AG46" s="166" t="s">
        <v>309</v>
      </c>
      <c r="AH46" s="199">
        <v>44547</v>
      </c>
      <c r="AI46" s="166" t="s">
        <v>318</v>
      </c>
      <c r="AJ46" s="239" t="s">
        <v>326</v>
      </c>
      <c r="AK46" s="166" t="s">
        <v>327</v>
      </c>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3" hidden="1" customHeight="1" x14ac:dyDescent="0.3">
      <c r="B47" s="367"/>
      <c r="C47" s="384"/>
      <c r="D47" s="384"/>
      <c r="E47" s="384"/>
      <c r="F47" s="384"/>
      <c r="G47" s="384"/>
      <c r="H47" s="387"/>
      <c r="I47" s="365"/>
      <c r="J47" s="364"/>
      <c r="K47" s="382"/>
      <c r="L47" s="364">
        <f t="shared" ca="1" si="30"/>
        <v>0</v>
      </c>
      <c r="M47" s="365"/>
      <c r="N47" s="364"/>
      <c r="O47" s="366"/>
      <c r="P47" s="192">
        <v>3</v>
      </c>
      <c r="Q47" s="203"/>
      <c r="R47" s="193" t="str">
        <f>IF(OR(S47="Preventivo",S47="Detectivo"),"Probabilidad",IF(S47="Correctivo","Impacto",""))</f>
        <v/>
      </c>
      <c r="S47" s="194"/>
      <c r="T47" s="194"/>
      <c r="U47" s="195" t="str">
        <f t="shared" ref="U47:U50" si="31">IF(AND(S47="Preventivo",T47="Automático"),"50%",IF(AND(S47="Preventivo",T47="Manual"),"40%",IF(AND(S47="Detectivo",T47="Automático"),"40%",IF(AND(S47="Detectivo",T47="Manual"),"30%",IF(AND(S47="Correctivo",T47="Automático"),"35%",IF(AND(S47="Correctivo",T47="Manual"),"25%",""))))))</f>
        <v/>
      </c>
      <c r="V47" s="194"/>
      <c r="W47" s="194"/>
      <c r="X47" s="194"/>
      <c r="Y47" s="196" t="str">
        <f>IFERROR(IF(AND(R45="Probabilidad",R47="Probabilidad"),(AA45-(+AA45*U47)),IF(AND(R45="Impacto",R47="Probabilidad"),(AA44-(+AA44*U47)),IF(R47="Impacto",AA45,""))),"")</f>
        <v/>
      </c>
      <c r="Z47" s="197" t="str">
        <f t="shared" si="2"/>
        <v/>
      </c>
      <c r="AA47" s="195" t="str">
        <f t="shared" ref="AA47:AA50" si="32">+Y47</f>
        <v/>
      </c>
      <c r="AB47" s="197" t="str">
        <f t="shared" si="4"/>
        <v/>
      </c>
      <c r="AC47" s="195" t="str">
        <f>IFERROR(IF(AND(R45="Impacto",R47="Impacto"),(AC45-(+AC45*U47)),IF(AND(R45="Probabilidad",R47="Impacto"),(AC44-(+AC44*U47)),IF(R47="Probabilidad",AC45,""))),"")</f>
        <v/>
      </c>
      <c r="AD47" s="198" t="str">
        <f t="shared" ref="AD47" si="3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94"/>
      <c r="AF47" s="173"/>
      <c r="AG47" s="173"/>
      <c r="AH47" s="200"/>
      <c r="AI47" s="200"/>
      <c r="AJ47" s="173"/>
      <c r="AK47" s="16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4.5" hidden="1" customHeight="1" x14ac:dyDescent="0.3">
      <c r="B48" s="367"/>
      <c r="C48" s="384"/>
      <c r="D48" s="384"/>
      <c r="E48" s="384"/>
      <c r="F48" s="384"/>
      <c r="G48" s="384"/>
      <c r="H48" s="387"/>
      <c r="I48" s="365"/>
      <c r="J48" s="364"/>
      <c r="K48" s="382"/>
      <c r="L48" s="364">
        <f t="shared" ca="1" si="30"/>
        <v>0</v>
      </c>
      <c r="M48" s="365"/>
      <c r="N48" s="364"/>
      <c r="O48" s="366"/>
      <c r="P48" s="192">
        <v>4</v>
      </c>
      <c r="Q48" s="202"/>
      <c r="R48" s="193" t="str">
        <f t="shared" ref="R48:R50" si="34">IF(OR(S48="Preventivo",S48="Detectivo"),"Probabilidad",IF(S48="Correctivo","Impacto",""))</f>
        <v/>
      </c>
      <c r="S48" s="194"/>
      <c r="T48" s="194"/>
      <c r="U48" s="195" t="str">
        <f t="shared" si="31"/>
        <v/>
      </c>
      <c r="V48" s="194"/>
      <c r="W48" s="194"/>
      <c r="X48" s="194"/>
      <c r="Y48" s="196" t="str">
        <f>IFERROR(IF(AND(R47="Probabilidad",R48="Probabilidad"),(AA47-(+AA47*U48)),IF(AND(R47="Impacto",R48="Probabilidad"),(AA45-(+AA45*U48)),IF(R48="Impacto",AA47,""))),"")</f>
        <v/>
      </c>
      <c r="Z48" s="197" t="str">
        <f t="shared" si="2"/>
        <v/>
      </c>
      <c r="AA48" s="195" t="str">
        <f t="shared" si="32"/>
        <v/>
      </c>
      <c r="AB48" s="197" t="str">
        <f t="shared" si="4"/>
        <v/>
      </c>
      <c r="AC48" s="195" t="str">
        <f>IFERROR(IF(AND(R47="Impacto",R48="Impacto"),(AC47-(+AC47*U48)),IF(AND(R47="Probabilidad",R48="Impacto"),(AC45-(+AC45*U48)),IF(R48="Probabilidad",AC47,""))),"")</f>
        <v/>
      </c>
      <c r="AD48" s="198"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194"/>
      <c r="AF48" s="173"/>
      <c r="AG48" s="173"/>
      <c r="AH48" s="200"/>
      <c r="AI48" s="200"/>
      <c r="AJ48" s="173"/>
      <c r="AK48" s="16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34.5" hidden="1" customHeight="1" x14ac:dyDescent="0.3">
      <c r="B49" s="367"/>
      <c r="C49" s="384"/>
      <c r="D49" s="384"/>
      <c r="E49" s="384"/>
      <c r="F49" s="384"/>
      <c r="G49" s="384"/>
      <c r="H49" s="387"/>
      <c r="I49" s="365"/>
      <c r="J49" s="364"/>
      <c r="K49" s="382"/>
      <c r="L49" s="364">
        <f t="shared" ca="1" si="30"/>
        <v>0</v>
      </c>
      <c r="M49" s="365"/>
      <c r="N49" s="364"/>
      <c r="O49" s="366"/>
      <c r="P49" s="192">
        <v>5</v>
      </c>
      <c r="Q49" s="202"/>
      <c r="R49" s="193" t="str">
        <f t="shared" si="34"/>
        <v/>
      </c>
      <c r="S49" s="194"/>
      <c r="T49" s="194"/>
      <c r="U49" s="195" t="str">
        <f t="shared" si="31"/>
        <v/>
      </c>
      <c r="V49" s="194"/>
      <c r="W49" s="194"/>
      <c r="X49" s="194"/>
      <c r="Y49" s="196" t="str">
        <f t="shared" ref="Y49:Y50" si="35">IFERROR(IF(AND(R48="Probabilidad",R49="Probabilidad"),(AA48-(+AA48*U49)),IF(AND(R48="Impacto",R49="Probabilidad"),(AA47-(+AA47*U49)),IF(R49="Impacto",AA48,""))),"")</f>
        <v/>
      </c>
      <c r="Z49" s="197" t="str">
        <f t="shared" si="2"/>
        <v/>
      </c>
      <c r="AA49" s="195" t="str">
        <f t="shared" si="32"/>
        <v/>
      </c>
      <c r="AB49" s="197" t="str">
        <f t="shared" si="4"/>
        <v/>
      </c>
      <c r="AC49" s="195" t="str">
        <f t="shared" ref="AC49:AC50" si="36">IFERROR(IF(AND(R48="Impacto",R49="Impacto"),(AC48-(+AC48*U49)),IF(AND(R48="Probabilidad",R49="Impacto"),(AC47-(+AC47*U49)),IF(R49="Probabilidad",AC48,""))),"")</f>
        <v/>
      </c>
      <c r="AD49" s="198" t="str">
        <f t="shared" ref="AD49:AD50" si="37">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94"/>
      <c r="AF49" s="173"/>
      <c r="AG49" s="173"/>
      <c r="AH49" s="200"/>
      <c r="AI49" s="200"/>
      <c r="AJ49" s="173"/>
      <c r="AK49" s="16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34.5" hidden="1" customHeight="1" thickBot="1" x14ac:dyDescent="0.35">
      <c r="B50" s="383"/>
      <c r="C50" s="385"/>
      <c r="D50" s="385"/>
      <c r="E50" s="385"/>
      <c r="F50" s="385"/>
      <c r="G50" s="385"/>
      <c r="H50" s="388"/>
      <c r="I50" s="389"/>
      <c r="J50" s="380"/>
      <c r="K50" s="390"/>
      <c r="L50" s="380">
        <f t="shared" ca="1" si="30"/>
        <v>0</v>
      </c>
      <c r="M50" s="389"/>
      <c r="N50" s="380"/>
      <c r="O50" s="381"/>
      <c r="P50" s="206">
        <v>6</v>
      </c>
      <c r="Q50" s="207"/>
      <c r="R50" s="208" t="str">
        <f t="shared" si="34"/>
        <v/>
      </c>
      <c r="S50" s="209"/>
      <c r="T50" s="209"/>
      <c r="U50" s="210" t="str">
        <f t="shared" si="31"/>
        <v/>
      </c>
      <c r="V50" s="209"/>
      <c r="W50" s="209"/>
      <c r="X50" s="209"/>
      <c r="Y50" s="211" t="str">
        <f t="shared" si="35"/>
        <v/>
      </c>
      <c r="Z50" s="212" t="str">
        <f t="shared" si="2"/>
        <v/>
      </c>
      <c r="AA50" s="210" t="str">
        <f t="shared" si="32"/>
        <v/>
      </c>
      <c r="AB50" s="212" t="str">
        <f t="shared" si="4"/>
        <v/>
      </c>
      <c r="AC50" s="210" t="str">
        <f t="shared" si="36"/>
        <v/>
      </c>
      <c r="AD50" s="213" t="str">
        <f t="shared" si="37"/>
        <v/>
      </c>
      <c r="AE50" s="209"/>
      <c r="AF50" s="175"/>
      <c r="AG50" s="175"/>
      <c r="AH50" s="214"/>
      <c r="AI50" s="214"/>
      <c r="AJ50" s="175"/>
      <c r="AK50" s="16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2.5" hidden="1" customHeight="1" x14ac:dyDescent="0.3">
      <c r="B51" s="386">
        <v>6</v>
      </c>
      <c r="C51" s="349"/>
      <c r="D51" s="349"/>
      <c r="E51" s="349"/>
      <c r="F51" s="349"/>
      <c r="G51" s="349"/>
      <c r="H51" s="363"/>
      <c r="I51" s="370" t="str">
        <f>IF(H51&lt;=0,"",IF(H51&lt;=2,"Muy Baja",IF(H51&lt;=24,"Baja",IF(H51&lt;=500,"Media",IF(H51&lt;=5000,"Alta","Muy Alta")))))</f>
        <v/>
      </c>
      <c r="J51" s="373" t="str">
        <f>IF(I51="","",IF(I51="Muy Baja",0.2,IF(I51="Baja",0.4,IF(I51="Media",0.6,IF(I51="Alta",0.8,IF(I51="Muy Alta",1,))))))</f>
        <v/>
      </c>
      <c r="K51" s="376"/>
      <c r="L51" s="373">
        <f ca="1">IF(NOT(ISERROR(MATCH(K51,'Tabla Impacto'!$B$222:$B$224,0))),'Tabla Impacto'!$F$224&amp;"Por favor no seleccionar los criterios de impacto(Afectación Económica o presupuestal y Pérdida Reputacional)",K51)</f>
        <v>0</v>
      </c>
      <c r="M51" s="370" t="str">
        <f ca="1">IF(OR(L51='Tabla Impacto'!$C$12,L51='Tabla Impacto'!$D$12),"Leve",IF(OR(L51='Tabla Impacto'!$C$13,L51='Tabla Impacto'!$D$13),"Menor",IF(OR(L51='Tabla Impacto'!$C$14,L51='Tabla Impacto'!$D$14),"Moderado",IF(OR(L51='Tabla Impacto'!$C$15,L51='Tabla Impacto'!$D$15),"Mayor",IF(OR(L51='Tabla Impacto'!$C$16,L51='Tabla Impacto'!$D$16),"Catastrófico","")))))</f>
        <v/>
      </c>
      <c r="N51" s="373" t="str">
        <f ca="1">IF(M51="","",IF(M51="Leve",0.2,IF(M51="Menor",0.4,IF(M51="Moderado",0.6,IF(M51="Mayor",0.8,IF(M51="Catastrófico",1,))))))</f>
        <v/>
      </c>
      <c r="O51" s="379" t="str">
        <f ca="1">IF(OR(AND(I51="Muy Baja",M51="Leve"),AND(I51="Muy Baja",M51="Menor"),AND(I51="Baja",M51="Leve")),"Bajo",IF(OR(AND(I51="Muy baja",M51="Moderado"),AND(I51="Baja",M51="Menor"),AND(I51="Baja",M51="Moderado"),AND(I51="Media",M51="Leve"),AND(I51="Media",M51="Menor"),AND(I51="Media",M51="Moderado"),AND(I51="Alta",M51="Leve"),AND(I51="Alta",M51="Menor")),"Moderado",IF(OR(AND(I51="Muy Baja",M51="Mayor"),AND(I51="Baja",M51="Mayor"),AND(I51="Media",M51="Mayor"),AND(I51="Alta",M51="Moderado"),AND(I51="Alta",M51="Mayor"),AND(I51="Muy Alta",M51="Leve"),AND(I51="Muy Alta",M51="Menor"),AND(I51="Muy Alta",M51="Moderado"),AND(I51="Muy Alta",M51="Mayor")),"Alto",IF(OR(AND(I51="Muy Baja",M51="Catastrófico"),AND(I51="Baja",M51="Catastrófico"),AND(I51="Media",M51="Catastrófico"),AND(I51="Alta",M51="Catastrófico"),AND(I51="Muy Alta",M51="Catastrófico")),"Extremo",""))))</f>
        <v/>
      </c>
      <c r="P51" s="215">
        <v>1</v>
      </c>
      <c r="Q51" s="216"/>
      <c r="R51" s="217" t="str">
        <f>IF(OR(S51="Preventivo",S51="Detectivo"),"Probabilidad",IF(S51="Correctivo","Impacto",""))</f>
        <v/>
      </c>
      <c r="S51" s="218"/>
      <c r="T51" s="218"/>
      <c r="U51" s="219" t="str">
        <f>IF(AND(S51="Preventivo",T51="Automático"),"50%",IF(AND(S51="Preventivo",T51="Manual"),"40%",IF(AND(S51="Detectivo",T51="Automático"),"40%",IF(AND(S51="Detectivo",T51="Manual"),"30%",IF(AND(S51="Correctivo",T51="Automático"),"35%",IF(AND(S51="Correctivo",T51="Manual"),"25%",""))))))</f>
        <v/>
      </c>
      <c r="V51" s="218"/>
      <c r="W51" s="218"/>
      <c r="X51" s="218"/>
      <c r="Y51" s="220" t="str">
        <f>IFERROR(IF(R51="Probabilidad",(J51-(+J51*U51)),IF(R51="Impacto",J51,"")),"")</f>
        <v/>
      </c>
      <c r="Z51" s="221" t="str">
        <f>IFERROR(IF(Y51="","",IF(Y51&lt;=0.2,"Muy Baja",IF(Y51&lt;=0.4,"Baja",IF(Y51&lt;=0.6,"Media",IF(Y51&lt;=0.8,"Alta","Muy Alta"))))),"")</f>
        <v/>
      </c>
      <c r="AA51" s="219" t="str">
        <f>+Y51</f>
        <v/>
      </c>
      <c r="AB51" s="221" t="str">
        <f>IFERROR(IF(AC51="","",IF(AC51&lt;=0.2,"Leve",IF(AC51&lt;=0.4,"Menor",IF(AC51&lt;=0.6,"Moderado",IF(AC51&lt;=0.8,"Mayor","Catastrófico"))))),"")</f>
        <v/>
      </c>
      <c r="AC51" s="219" t="str">
        <f>IFERROR(IF(R51="Impacto",(N51-(+N51*U51)),IF(R51="Probabilidad",N51,"")),"")</f>
        <v/>
      </c>
      <c r="AD51" s="22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218"/>
      <c r="AF51" s="174"/>
      <c r="AG51" s="174"/>
      <c r="AH51" s="223"/>
      <c r="AI51" s="223"/>
      <c r="AJ51" s="174"/>
      <c r="AK51" s="240">
        <v>0</v>
      </c>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2.5" hidden="1" customHeight="1" x14ac:dyDescent="0.3">
      <c r="B52" s="367"/>
      <c r="C52" s="384"/>
      <c r="D52" s="384"/>
      <c r="E52" s="384"/>
      <c r="F52" s="384"/>
      <c r="G52" s="384"/>
      <c r="H52" s="387"/>
      <c r="I52" s="365"/>
      <c r="J52" s="364"/>
      <c r="K52" s="382"/>
      <c r="L52" s="364">
        <f t="shared" ref="L52:L56" ca="1" si="38">IF(NOT(ISERROR(MATCH(K52,_xlfn.ANCHORARRAY(F63),0))),J65&amp;"Por favor no seleccionar los criterios de impacto",K52)</f>
        <v>0</v>
      </c>
      <c r="M52" s="365"/>
      <c r="N52" s="364"/>
      <c r="O52" s="366"/>
      <c r="P52" s="192">
        <v>2</v>
      </c>
      <c r="Q52" s="202"/>
      <c r="R52" s="193" t="str">
        <f>IF(OR(S52="Preventivo",S52="Detectivo"),"Probabilidad",IF(S52="Correctivo","Impacto",""))</f>
        <v/>
      </c>
      <c r="S52" s="194"/>
      <c r="T52" s="194"/>
      <c r="U52" s="195" t="str">
        <f t="shared" ref="U52:U56" si="39">IF(AND(S52="Preventivo",T52="Automático"),"50%",IF(AND(S52="Preventivo",T52="Manual"),"40%",IF(AND(S52="Detectivo",T52="Automático"),"40%",IF(AND(S52="Detectivo",T52="Manual"),"30%",IF(AND(S52="Correctivo",T52="Automático"),"35%",IF(AND(S52="Correctivo",T52="Manual"),"25%",""))))))</f>
        <v/>
      </c>
      <c r="V52" s="194"/>
      <c r="W52" s="194"/>
      <c r="X52" s="194"/>
      <c r="Y52" s="196" t="str">
        <f>IFERROR(IF(AND(R51="Probabilidad",R52="Probabilidad"),(AA51-(+AA51*U52)),IF(R52="Probabilidad",(J51-(+J51*U52)),IF(R52="Impacto",AA51,""))),"")</f>
        <v/>
      </c>
      <c r="Z52" s="197" t="str">
        <f t="shared" si="2"/>
        <v/>
      </c>
      <c r="AA52" s="195" t="str">
        <f t="shared" ref="AA52:AA56" si="40">+Y52</f>
        <v/>
      </c>
      <c r="AB52" s="197" t="str">
        <f t="shared" si="4"/>
        <v/>
      </c>
      <c r="AC52" s="195" t="str">
        <f>IFERROR(IF(AND(R51="Impacto",R52="Impacto"),(AC44-(+AC44*U52)),IF(R52="Impacto",($N$51-(+$N$51*U52)),IF(R52="Probabilidad",AC44,""))),"")</f>
        <v/>
      </c>
      <c r="AD52" s="198" t="str">
        <f t="shared" ref="AD52:AD53" si="41">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94"/>
      <c r="AF52" s="173"/>
      <c r="AG52" s="173"/>
      <c r="AH52" s="200"/>
      <c r="AI52" s="200"/>
      <c r="AJ52" s="173"/>
      <c r="AK52" s="20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2.5" hidden="1" customHeight="1" x14ac:dyDescent="0.3">
      <c r="B53" s="367"/>
      <c r="C53" s="384"/>
      <c r="D53" s="384"/>
      <c r="E53" s="384"/>
      <c r="F53" s="384"/>
      <c r="G53" s="384"/>
      <c r="H53" s="387"/>
      <c r="I53" s="365"/>
      <c r="J53" s="364"/>
      <c r="K53" s="382"/>
      <c r="L53" s="364">
        <f t="shared" ca="1" si="38"/>
        <v>0</v>
      </c>
      <c r="M53" s="365"/>
      <c r="N53" s="364"/>
      <c r="O53" s="366"/>
      <c r="P53" s="192">
        <v>3</v>
      </c>
      <c r="Q53" s="203"/>
      <c r="R53" s="193" t="str">
        <f>IF(OR(S53="Preventivo",S53="Detectivo"),"Probabilidad",IF(S53="Correctivo","Impacto",""))</f>
        <v/>
      </c>
      <c r="S53" s="194"/>
      <c r="T53" s="194"/>
      <c r="U53" s="195" t="str">
        <f t="shared" si="39"/>
        <v/>
      </c>
      <c r="V53" s="194"/>
      <c r="W53" s="194"/>
      <c r="X53" s="194"/>
      <c r="Y53" s="196" t="str">
        <f>IFERROR(IF(AND(R52="Probabilidad",R53="Probabilidad"),(AA52-(+AA52*U53)),IF(AND(R52="Impacto",R53="Probabilidad"),(AA51-(+AA51*U53)),IF(R53="Impacto",AA52,""))),"")</f>
        <v/>
      </c>
      <c r="Z53" s="197" t="str">
        <f t="shared" si="2"/>
        <v/>
      </c>
      <c r="AA53" s="195" t="str">
        <f t="shared" si="40"/>
        <v/>
      </c>
      <c r="AB53" s="197" t="str">
        <f t="shared" si="4"/>
        <v/>
      </c>
      <c r="AC53" s="195" t="str">
        <f>IFERROR(IF(AND(R52="Impacto",R53="Impacto"),(AC52-(+AC52*U53)),IF(AND(R52="Probabilidad",R53="Impacto"),(AC51-(+AC51*U53)),IF(R53="Probabilidad",AC52,""))),"")</f>
        <v/>
      </c>
      <c r="AD53" s="198" t="str">
        <f t="shared" si="41"/>
        <v/>
      </c>
      <c r="AE53" s="194"/>
      <c r="AF53" s="173"/>
      <c r="AG53" s="173"/>
      <c r="AH53" s="200"/>
      <c r="AI53" s="200"/>
      <c r="AJ53" s="173"/>
      <c r="AK53" s="20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2.5" hidden="1" customHeight="1" x14ac:dyDescent="0.3">
      <c r="B54" s="367"/>
      <c r="C54" s="384"/>
      <c r="D54" s="384"/>
      <c r="E54" s="384"/>
      <c r="F54" s="384"/>
      <c r="G54" s="384"/>
      <c r="H54" s="387"/>
      <c r="I54" s="365"/>
      <c r="J54" s="364"/>
      <c r="K54" s="382"/>
      <c r="L54" s="364">
        <f t="shared" ca="1" si="38"/>
        <v>0</v>
      </c>
      <c r="M54" s="365"/>
      <c r="N54" s="364"/>
      <c r="O54" s="366"/>
      <c r="P54" s="192">
        <v>4</v>
      </c>
      <c r="Q54" s="202"/>
      <c r="R54" s="193" t="str">
        <f t="shared" ref="R54:R56" si="42">IF(OR(S54="Preventivo",S54="Detectivo"),"Probabilidad",IF(S54="Correctivo","Impacto",""))</f>
        <v/>
      </c>
      <c r="S54" s="194"/>
      <c r="T54" s="194"/>
      <c r="U54" s="195" t="str">
        <f t="shared" si="39"/>
        <v/>
      </c>
      <c r="V54" s="194"/>
      <c r="W54" s="194"/>
      <c r="X54" s="194"/>
      <c r="Y54" s="196" t="str">
        <f t="shared" ref="Y54:Y56" si="43">IFERROR(IF(AND(R53="Probabilidad",R54="Probabilidad"),(AA53-(+AA53*U54)),IF(AND(R53="Impacto",R54="Probabilidad"),(AA52-(+AA52*U54)),IF(R54="Impacto",AA53,""))),"")</f>
        <v/>
      </c>
      <c r="Z54" s="197" t="str">
        <f t="shared" si="2"/>
        <v/>
      </c>
      <c r="AA54" s="195" t="str">
        <f t="shared" si="40"/>
        <v/>
      </c>
      <c r="AB54" s="197" t="str">
        <f t="shared" si="4"/>
        <v/>
      </c>
      <c r="AC54" s="195" t="str">
        <f t="shared" ref="AC54:AC56" si="44">IFERROR(IF(AND(R53="Impacto",R54="Impacto"),(AC53-(+AC53*U54)),IF(AND(R53="Probabilidad",R54="Impacto"),(AC52-(+AC52*U54)),IF(R54="Probabilidad",AC53,""))),"")</f>
        <v/>
      </c>
      <c r="AD54" s="198"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94"/>
      <c r="AF54" s="173"/>
      <c r="AG54" s="173"/>
      <c r="AH54" s="200"/>
      <c r="AI54" s="200"/>
      <c r="AJ54" s="173"/>
      <c r="AK54" s="20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2.5" hidden="1" customHeight="1" x14ac:dyDescent="0.3">
      <c r="B55" s="367"/>
      <c r="C55" s="384"/>
      <c r="D55" s="384"/>
      <c r="E55" s="384"/>
      <c r="F55" s="384"/>
      <c r="G55" s="384"/>
      <c r="H55" s="387"/>
      <c r="I55" s="365"/>
      <c r="J55" s="364"/>
      <c r="K55" s="382"/>
      <c r="L55" s="364">
        <f t="shared" ca="1" si="38"/>
        <v>0</v>
      </c>
      <c r="M55" s="365"/>
      <c r="N55" s="364"/>
      <c r="O55" s="366"/>
      <c r="P55" s="192">
        <v>5</v>
      </c>
      <c r="Q55" s="202"/>
      <c r="R55" s="193" t="str">
        <f t="shared" si="42"/>
        <v/>
      </c>
      <c r="S55" s="194"/>
      <c r="T55" s="194"/>
      <c r="U55" s="195" t="str">
        <f t="shared" si="39"/>
        <v/>
      </c>
      <c r="V55" s="194"/>
      <c r="W55" s="194"/>
      <c r="X55" s="194"/>
      <c r="Y55" s="196" t="str">
        <f t="shared" si="43"/>
        <v/>
      </c>
      <c r="Z55" s="197" t="str">
        <f t="shared" si="2"/>
        <v/>
      </c>
      <c r="AA55" s="195" t="str">
        <f t="shared" si="40"/>
        <v/>
      </c>
      <c r="AB55" s="197" t="str">
        <f t="shared" si="4"/>
        <v/>
      </c>
      <c r="AC55" s="195" t="str">
        <f t="shared" si="44"/>
        <v/>
      </c>
      <c r="AD55" s="198" t="str">
        <f t="shared" ref="AD55" si="45">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94"/>
      <c r="AF55" s="173"/>
      <c r="AG55" s="173"/>
      <c r="AH55" s="200"/>
      <c r="AI55" s="200"/>
      <c r="AJ55" s="173"/>
      <c r="AK55" s="20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2.5" hidden="1" customHeight="1" x14ac:dyDescent="0.3">
      <c r="B56" s="367"/>
      <c r="C56" s="384"/>
      <c r="D56" s="384"/>
      <c r="E56" s="384"/>
      <c r="F56" s="384"/>
      <c r="G56" s="384"/>
      <c r="H56" s="387"/>
      <c r="I56" s="365"/>
      <c r="J56" s="364"/>
      <c r="K56" s="382"/>
      <c r="L56" s="364">
        <f t="shared" ca="1" si="38"/>
        <v>0</v>
      </c>
      <c r="M56" s="365"/>
      <c r="N56" s="364"/>
      <c r="O56" s="366"/>
      <c r="P56" s="192">
        <v>6</v>
      </c>
      <c r="Q56" s="202"/>
      <c r="R56" s="193" t="str">
        <f t="shared" si="42"/>
        <v/>
      </c>
      <c r="S56" s="194"/>
      <c r="T56" s="194"/>
      <c r="U56" s="195" t="str">
        <f t="shared" si="39"/>
        <v/>
      </c>
      <c r="V56" s="194"/>
      <c r="W56" s="194"/>
      <c r="X56" s="194"/>
      <c r="Y56" s="196" t="str">
        <f t="shared" si="43"/>
        <v/>
      </c>
      <c r="Z56" s="197" t="str">
        <f t="shared" si="2"/>
        <v/>
      </c>
      <c r="AA56" s="195" t="str">
        <f t="shared" si="40"/>
        <v/>
      </c>
      <c r="AB56" s="197" t="str">
        <f>IFERROR(IF(AC56="","",IF(AC56&lt;=0.2,"Leve",IF(AC56&lt;=0.4,"Menor",IF(AC56&lt;=0.6,"Moderado",IF(AC56&lt;=0.8,"Mayor","Catastrófico"))))),"")</f>
        <v/>
      </c>
      <c r="AC56" s="195" t="str">
        <f t="shared" si="44"/>
        <v/>
      </c>
      <c r="AD56" s="198"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94"/>
      <c r="AF56" s="173"/>
      <c r="AG56" s="173"/>
      <c r="AH56" s="200"/>
      <c r="AI56" s="200"/>
      <c r="AJ56" s="173"/>
      <c r="AK56" s="20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2.5" hidden="1" customHeight="1" x14ac:dyDescent="0.3">
      <c r="B57" s="367">
        <v>7</v>
      </c>
      <c r="C57" s="384"/>
      <c r="D57" s="384"/>
      <c r="E57" s="384"/>
      <c r="F57" s="384"/>
      <c r="G57" s="384"/>
      <c r="H57" s="387"/>
      <c r="I57" s="365" t="str">
        <f>IF(H57&lt;=0,"",IF(H57&lt;=2,"Muy Baja",IF(H57&lt;=24,"Baja",IF(H57&lt;=500,"Media",IF(H57&lt;=5000,"Alta","Muy Alta")))))</f>
        <v/>
      </c>
      <c r="J57" s="364" t="str">
        <f>IF(I57="","",IF(I57="Muy Baja",0.2,IF(I57="Baja",0.4,IF(I57="Media",0.6,IF(I57="Alta",0.8,IF(I57="Muy Alta",1,))))))</f>
        <v/>
      </c>
      <c r="K57" s="382"/>
      <c r="L57" s="364">
        <f ca="1">IF(NOT(ISERROR(MATCH(K57,'Tabla Impacto'!$B$222:$B$224,0))),'Tabla Impacto'!$F$224&amp;"Por favor no seleccionar los criterios de impacto(Afectación Económica o presupuestal y Pérdida Reputacional)",K57)</f>
        <v>0</v>
      </c>
      <c r="M57" s="365" t="str">
        <f ca="1">IF(OR(L57='Tabla Impacto'!$C$12,L57='Tabla Impacto'!$D$12),"Leve",IF(OR(L57='Tabla Impacto'!$C$13,L57='Tabla Impacto'!$D$13),"Menor",IF(OR(L57='Tabla Impacto'!$C$14,L57='Tabla Impacto'!$D$14),"Moderado",IF(OR(L57='Tabla Impacto'!$C$15,L57='Tabla Impacto'!$D$15),"Mayor",IF(OR(L57='Tabla Impacto'!$C$16,L57='Tabla Impacto'!$D$16),"Catastrófico","")))))</f>
        <v/>
      </c>
      <c r="N57" s="364" t="str">
        <f ca="1">IF(M57="","",IF(M57="Leve",0.2,IF(M57="Menor",0.4,IF(M57="Moderado",0.6,IF(M57="Mayor",0.8,IF(M57="Catastrófico",1,))))))</f>
        <v/>
      </c>
      <c r="O57" s="366" t="str">
        <f ca="1">IF(OR(AND(I57="Muy Baja",M57="Leve"),AND(I57="Muy Baja",M57="Menor"),AND(I57="Baja",M57="Leve")),"Bajo",IF(OR(AND(I57="Muy baja",M57="Moderado"),AND(I57="Baja",M57="Menor"),AND(I57="Baja",M57="Moderado"),AND(I57="Media",M57="Leve"),AND(I57="Media",M57="Menor"),AND(I57="Media",M57="Moderado"),AND(I57="Alta",M57="Leve"),AND(I57="Alta",M57="Menor")),"Moderado",IF(OR(AND(I57="Muy Baja",M57="Mayor"),AND(I57="Baja",M57="Mayor"),AND(I57="Media",M57="Mayor"),AND(I57="Alta",M57="Moderado"),AND(I57="Alta",M57="Mayor"),AND(I57="Muy Alta",M57="Leve"),AND(I57="Muy Alta",M57="Menor"),AND(I57="Muy Alta",M57="Moderado"),AND(I57="Muy Alta",M57="Mayor")),"Alto",IF(OR(AND(I57="Muy Baja",M57="Catastrófico"),AND(I57="Baja",M57="Catastrófico"),AND(I57="Media",M57="Catastrófico"),AND(I57="Alta",M57="Catastrófico"),AND(I57="Muy Alta",M57="Catastrófico")),"Extremo",""))))</f>
        <v/>
      </c>
      <c r="P57" s="192">
        <v>1</v>
      </c>
      <c r="Q57" s="202"/>
      <c r="R57" s="193" t="str">
        <f>IF(OR(S57="Preventivo",S57="Detectivo"),"Probabilidad",IF(S57="Correctivo","Impacto",""))</f>
        <v/>
      </c>
      <c r="S57" s="194"/>
      <c r="T57" s="194"/>
      <c r="U57" s="195" t="str">
        <f>IF(AND(S57="Preventivo",T57="Automático"),"50%",IF(AND(S57="Preventivo",T57="Manual"),"40%",IF(AND(S57="Detectivo",T57="Automático"),"40%",IF(AND(S57="Detectivo",T57="Manual"),"30%",IF(AND(S57="Correctivo",T57="Automático"),"35%",IF(AND(S57="Correctivo",T57="Manual"),"25%",""))))))</f>
        <v/>
      </c>
      <c r="V57" s="194"/>
      <c r="W57" s="194"/>
      <c r="X57" s="194"/>
      <c r="Y57" s="196" t="str">
        <f>IFERROR(IF(R57="Probabilidad",(J57-(+J57*U57)),IF(R57="Impacto",J57,"")),"")</f>
        <v/>
      </c>
      <c r="Z57" s="197" t="str">
        <f>IFERROR(IF(Y57="","",IF(Y57&lt;=0.2,"Muy Baja",IF(Y57&lt;=0.4,"Baja",IF(Y57&lt;=0.6,"Media",IF(Y57&lt;=0.8,"Alta","Muy Alta"))))),"")</f>
        <v/>
      </c>
      <c r="AA57" s="195" t="str">
        <f>+Y57</f>
        <v/>
      </c>
      <c r="AB57" s="197" t="str">
        <f>IFERROR(IF(AC57="","",IF(AC57&lt;=0.2,"Leve",IF(AC57&lt;=0.4,"Menor",IF(AC57&lt;=0.6,"Moderado",IF(AC57&lt;=0.8,"Mayor","Catastrófico"))))),"")</f>
        <v/>
      </c>
      <c r="AC57" s="195" t="str">
        <f>IFERROR(IF(R57="Impacto",(N57-(+N57*U57)),IF(R57="Probabilidad",N57,"")),"")</f>
        <v/>
      </c>
      <c r="AD57" s="198"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194"/>
      <c r="AF57" s="173"/>
      <c r="AG57" s="173"/>
      <c r="AH57" s="200"/>
      <c r="AI57" s="200"/>
      <c r="AJ57" s="173"/>
      <c r="AK57" s="20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2.5" hidden="1" customHeight="1" x14ac:dyDescent="0.3">
      <c r="B58" s="367"/>
      <c r="C58" s="384"/>
      <c r="D58" s="384"/>
      <c r="E58" s="384"/>
      <c r="F58" s="384"/>
      <c r="G58" s="384"/>
      <c r="H58" s="387"/>
      <c r="I58" s="365"/>
      <c r="J58" s="364"/>
      <c r="K58" s="382"/>
      <c r="L58" s="364">
        <f t="shared" ref="L58:L62" ca="1" si="46">IF(NOT(ISERROR(MATCH(K58,_xlfn.ANCHORARRAY(F69),0))),J71&amp;"Por favor no seleccionar los criterios de impacto",K58)</f>
        <v>0</v>
      </c>
      <c r="M58" s="365"/>
      <c r="N58" s="364"/>
      <c r="O58" s="366"/>
      <c r="P58" s="192">
        <v>2</v>
      </c>
      <c r="Q58" s="202"/>
      <c r="R58" s="193" t="str">
        <f>IF(OR(S58="Preventivo",S58="Detectivo"),"Probabilidad",IF(S58="Correctivo","Impacto",""))</f>
        <v/>
      </c>
      <c r="S58" s="194"/>
      <c r="T58" s="194"/>
      <c r="U58" s="195" t="str">
        <f t="shared" ref="U58:U62" si="47">IF(AND(S58="Preventivo",T58="Automático"),"50%",IF(AND(S58="Preventivo",T58="Manual"),"40%",IF(AND(S58="Detectivo",T58="Automático"),"40%",IF(AND(S58="Detectivo",T58="Manual"),"30%",IF(AND(S58="Correctivo",T58="Automático"),"35%",IF(AND(S58="Correctivo",T58="Manual"),"25%",""))))))</f>
        <v/>
      </c>
      <c r="V58" s="194"/>
      <c r="W58" s="194"/>
      <c r="X58" s="194"/>
      <c r="Y58" s="196" t="str">
        <f>IFERROR(IF(AND(R57="Probabilidad",R58="Probabilidad"),(AA57-(+AA57*U58)),IF(R58="Probabilidad",(J57-(+J57*U58)),IF(R58="Impacto",AA57,""))),"")</f>
        <v/>
      </c>
      <c r="Z58" s="197" t="str">
        <f t="shared" si="2"/>
        <v/>
      </c>
      <c r="AA58" s="195" t="str">
        <f t="shared" ref="AA58:AA62" si="48">+Y58</f>
        <v/>
      </c>
      <c r="AB58" s="197" t="str">
        <f t="shared" si="4"/>
        <v/>
      </c>
      <c r="AC58" s="195" t="str">
        <f>IFERROR(IF(AND(R57="Impacto",R58="Impacto"),(AC51-(+AC51*U58)),IF(R58="Impacto",($N$57-(+$N$57*U58)),IF(R58="Probabilidad",AC51,""))),"")</f>
        <v/>
      </c>
      <c r="AD58" s="198" t="str">
        <f t="shared" ref="AD58:AD59" si="49">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94"/>
      <c r="AF58" s="173"/>
      <c r="AG58" s="173"/>
      <c r="AH58" s="200"/>
      <c r="AI58" s="200"/>
      <c r="AJ58" s="173"/>
      <c r="AK58" s="20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2.5" hidden="1" customHeight="1" x14ac:dyDescent="0.3">
      <c r="B59" s="367"/>
      <c r="C59" s="384"/>
      <c r="D59" s="384"/>
      <c r="E59" s="384"/>
      <c r="F59" s="384"/>
      <c r="G59" s="384"/>
      <c r="H59" s="387"/>
      <c r="I59" s="365"/>
      <c r="J59" s="364"/>
      <c r="K59" s="382"/>
      <c r="L59" s="364">
        <f t="shared" ca="1" si="46"/>
        <v>0</v>
      </c>
      <c r="M59" s="365"/>
      <c r="N59" s="364"/>
      <c r="O59" s="366"/>
      <c r="P59" s="192">
        <v>3</v>
      </c>
      <c r="Q59" s="203"/>
      <c r="R59" s="193" t="str">
        <f>IF(OR(S59="Preventivo",S59="Detectivo"),"Probabilidad",IF(S59="Correctivo","Impacto",""))</f>
        <v/>
      </c>
      <c r="S59" s="194"/>
      <c r="T59" s="194"/>
      <c r="U59" s="195" t="str">
        <f t="shared" si="47"/>
        <v/>
      </c>
      <c r="V59" s="194"/>
      <c r="W59" s="194"/>
      <c r="X59" s="194"/>
      <c r="Y59" s="196" t="str">
        <f>IFERROR(IF(AND(R58="Probabilidad",R59="Probabilidad"),(AA58-(+AA58*U59)),IF(AND(R58="Impacto",R59="Probabilidad"),(AA57-(+AA57*U59)),IF(R59="Impacto",AA58,""))),"")</f>
        <v/>
      </c>
      <c r="Z59" s="197" t="str">
        <f t="shared" si="2"/>
        <v/>
      </c>
      <c r="AA59" s="195" t="str">
        <f t="shared" si="48"/>
        <v/>
      </c>
      <c r="AB59" s="197" t="str">
        <f t="shared" si="4"/>
        <v/>
      </c>
      <c r="AC59" s="195" t="str">
        <f>IFERROR(IF(AND(R58="Impacto",R59="Impacto"),(AC58-(+AC58*U59)),IF(AND(R58="Probabilidad",R59="Impacto"),(AC57-(+AC57*U59)),IF(R59="Probabilidad",AC58,""))),"")</f>
        <v/>
      </c>
      <c r="AD59" s="198" t="str">
        <f t="shared" si="49"/>
        <v/>
      </c>
      <c r="AE59" s="194"/>
      <c r="AF59" s="173"/>
      <c r="AG59" s="173"/>
      <c r="AH59" s="200"/>
      <c r="AI59" s="200"/>
      <c r="AJ59" s="173"/>
      <c r="AK59" s="20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2.5" hidden="1" customHeight="1" x14ac:dyDescent="0.3">
      <c r="B60" s="367"/>
      <c r="C60" s="384"/>
      <c r="D60" s="384"/>
      <c r="E60" s="384"/>
      <c r="F60" s="384"/>
      <c r="G60" s="384"/>
      <c r="H60" s="387"/>
      <c r="I60" s="365"/>
      <c r="J60" s="364"/>
      <c r="K60" s="382"/>
      <c r="L60" s="364">
        <f t="shared" ca="1" si="46"/>
        <v>0</v>
      </c>
      <c r="M60" s="365"/>
      <c r="N60" s="364"/>
      <c r="O60" s="366"/>
      <c r="P60" s="192">
        <v>4</v>
      </c>
      <c r="Q60" s="202"/>
      <c r="R60" s="193" t="str">
        <f t="shared" ref="R60:R62" si="50">IF(OR(S60="Preventivo",S60="Detectivo"),"Probabilidad",IF(S60="Correctivo","Impacto",""))</f>
        <v/>
      </c>
      <c r="S60" s="194"/>
      <c r="T60" s="194"/>
      <c r="U60" s="195" t="str">
        <f t="shared" si="47"/>
        <v/>
      </c>
      <c r="V60" s="194"/>
      <c r="W60" s="194"/>
      <c r="X60" s="194"/>
      <c r="Y60" s="196" t="str">
        <f t="shared" ref="Y60:Y62" si="51">IFERROR(IF(AND(R59="Probabilidad",R60="Probabilidad"),(AA59-(+AA59*U60)),IF(AND(R59="Impacto",R60="Probabilidad"),(AA58-(+AA58*U60)),IF(R60="Impacto",AA59,""))),"")</f>
        <v/>
      </c>
      <c r="Z60" s="197" t="str">
        <f t="shared" si="2"/>
        <v/>
      </c>
      <c r="AA60" s="195" t="str">
        <f t="shared" si="48"/>
        <v/>
      </c>
      <c r="AB60" s="197" t="str">
        <f t="shared" si="4"/>
        <v/>
      </c>
      <c r="AC60" s="195" t="str">
        <f t="shared" ref="AC60:AC62" si="52">IFERROR(IF(AND(R59="Impacto",R60="Impacto"),(AC59-(+AC59*U60)),IF(AND(R59="Probabilidad",R60="Impacto"),(AC58-(+AC58*U60)),IF(R60="Probabilidad",AC59,""))),"")</f>
        <v/>
      </c>
      <c r="AD60" s="198"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194"/>
      <c r="AF60" s="173"/>
      <c r="AG60" s="173"/>
      <c r="AH60" s="200"/>
      <c r="AI60" s="200"/>
      <c r="AJ60" s="173"/>
      <c r="AK60" s="20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2.5" hidden="1" customHeight="1" x14ac:dyDescent="0.3">
      <c r="B61" s="367"/>
      <c r="C61" s="384"/>
      <c r="D61" s="384"/>
      <c r="E61" s="384"/>
      <c r="F61" s="384"/>
      <c r="G61" s="384"/>
      <c r="H61" s="387"/>
      <c r="I61" s="365"/>
      <c r="J61" s="364"/>
      <c r="K61" s="382"/>
      <c r="L61" s="364">
        <f t="shared" ca="1" si="46"/>
        <v>0</v>
      </c>
      <c r="M61" s="365"/>
      <c r="N61" s="364"/>
      <c r="O61" s="366"/>
      <c r="P61" s="192">
        <v>5</v>
      </c>
      <c r="Q61" s="202"/>
      <c r="R61" s="193" t="str">
        <f t="shared" si="50"/>
        <v/>
      </c>
      <c r="S61" s="194"/>
      <c r="T61" s="194"/>
      <c r="U61" s="195" t="str">
        <f t="shared" si="47"/>
        <v/>
      </c>
      <c r="V61" s="194"/>
      <c r="W61" s="194"/>
      <c r="X61" s="194"/>
      <c r="Y61" s="196" t="str">
        <f t="shared" si="51"/>
        <v/>
      </c>
      <c r="Z61" s="197" t="str">
        <f t="shared" si="2"/>
        <v/>
      </c>
      <c r="AA61" s="195" t="str">
        <f t="shared" si="48"/>
        <v/>
      </c>
      <c r="AB61" s="197" t="str">
        <f t="shared" si="4"/>
        <v/>
      </c>
      <c r="AC61" s="195" t="str">
        <f t="shared" si="52"/>
        <v/>
      </c>
      <c r="AD61" s="198" t="str">
        <f t="shared" ref="AD61:AD62" si="53">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94"/>
      <c r="AF61" s="173"/>
      <c r="AG61" s="173"/>
      <c r="AH61" s="200"/>
      <c r="AI61" s="200"/>
      <c r="AJ61" s="173"/>
      <c r="AK61" s="20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2.5" hidden="1" customHeight="1" x14ac:dyDescent="0.3">
      <c r="B62" s="367"/>
      <c r="C62" s="384"/>
      <c r="D62" s="384"/>
      <c r="E62" s="384"/>
      <c r="F62" s="384"/>
      <c r="G62" s="384"/>
      <c r="H62" s="387"/>
      <c r="I62" s="365"/>
      <c r="J62" s="364"/>
      <c r="K62" s="382"/>
      <c r="L62" s="364">
        <f t="shared" ca="1" si="46"/>
        <v>0</v>
      </c>
      <c r="M62" s="365"/>
      <c r="N62" s="364"/>
      <c r="O62" s="366"/>
      <c r="P62" s="192">
        <v>6</v>
      </c>
      <c r="Q62" s="202"/>
      <c r="R62" s="193" t="str">
        <f t="shared" si="50"/>
        <v/>
      </c>
      <c r="S62" s="194"/>
      <c r="T62" s="194"/>
      <c r="U62" s="195" t="str">
        <f t="shared" si="47"/>
        <v/>
      </c>
      <c r="V62" s="194"/>
      <c r="W62" s="194"/>
      <c r="X62" s="194"/>
      <c r="Y62" s="196" t="str">
        <f t="shared" si="51"/>
        <v/>
      </c>
      <c r="Z62" s="197" t="str">
        <f t="shared" si="2"/>
        <v/>
      </c>
      <c r="AA62" s="195" t="str">
        <f t="shared" si="48"/>
        <v/>
      </c>
      <c r="AB62" s="197" t="str">
        <f t="shared" si="4"/>
        <v/>
      </c>
      <c r="AC62" s="195" t="str">
        <f t="shared" si="52"/>
        <v/>
      </c>
      <c r="AD62" s="198" t="str">
        <f t="shared" si="53"/>
        <v/>
      </c>
      <c r="AE62" s="194"/>
      <c r="AF62" s="173"/>
      <c r="AG62" s="173"/>
      <c r="AH62" s="200"/>
      <c r="AI62" s="200"/>
      <c r="AJ62" s="173"/>
      <c r="AK62" s="20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2.5" hidden="1" customHeight="1" x14ac:dyDescent="0.3">
      <c r="B63" s="367">
        <v>8</v>
      </c>
      <c r="C63" s="384"/>
      <c r="D63" s="384"/>
      <c r="E63" s="384"/>
      <c r="F63" s="384"/>
      <c r="G63" s="384"/>
      <c r="H63" s="387"/>
      <c r="I63" s="365" t="str">
        <f>IF(H63&lt;=0,"",IF(H63&lt;=2,"Muy Baja",IF(H63&lt;=24,"Baja",IF(H63&lt;=500,"Media",IF(H63&lt;=5000,"Alta","Muy Alta")))))</f>
        <v/>
      </c>
      <c r="J63" s="364" t="str">
        <f>IF(I63="","",IF(I63="Muy Baja",0.2,IF(I63="Baja",0.4,IF(I63="Media",0.6,IF(I63="Alta",0.8,IF(I63="Muy Alta",1,))))))</f>
        <v/>
      </c>
      <c r="K63" s="382"/>
      <c r="L63" s="364">
        <f ca="1">IF(NOT(ISERROR(MATCH(K63,'Tabla Impacto'!$B$222:$B$224,0))),'Tabla Impacto'!$F$224&amp;"Por favor no seleccionar los criterios de impacto(Afectación Económica o presupuestal y Pérdida Reputacional)",K63)</f>
        <v>0</v>
      </c>
      <c r="M63" s="365" t="str">
        <f ca="1">IF(OR(L63='Tabla Impacto'!$C$12,L63='Tabla Impacto'!$D$12),"Leve",IF(OR(L63='Tabla Impacto'!$C$13,L63='Tabla Impacto'!$D$13),"Menor",IF(OR(L63='Tabla Impacto'!$C$14,L63='Tabla Impacto'!$D$14),"Moderado",IF(OR(L63='Tabla Impacto'!$C$15,L63='Tabla Impacto'!$D$15),"Mayor",IF(OR(L63='Tabla Impacto'!$C$16,L63='Tabla Impacto'!$D$16),"Catastrófico","")))))</f>
        <v/>
      </c>
      <c r="N63" s="364" t="str">
        <f ca="1">IF(M63="","",IF(M63="Leve",0.2,IF(M63="Menor",0.4,IF(M63="Moderado",0.6,IF(M63="Mayor",0.8,IF(M63="Catastrófico",1,))))))</f>
        <v/>
      </c>
      <c r="O63" s="366" t="str">
        <f ca="1">IF(OR(AND(I63="Muy Baja",M63="Leve"),AND(I63="Muy Baja",M63="Menor"),AND(I63="Baja",M63="Leve")),"Bajo",IF(OR(AND(I63="Muy baja",M63="Moderado"),AND(I63="Baja",M63="Menor"),AND(I63="Baja",M63="Moderado"),AND(I63="Media",M63="Leve"),AND(I63="Media",M63="Menor"),AND(I63="Media",M63="Moderado"),AND(I63="Alta",M63="Leve"),AND(I63="Alta",M63="Menor")),"Moderado",IF(OR(AND(I63="Muy Baja",M63="Mayor"),AND(I63="Baja",M63="Mayor"),AND(I63="Media",M63="Mayor"),AND(I63="Alta",M63="Moderado"),AND(I63="Alta",M63="Mayor"),AND(I63="Muy Alta",M63="Leve"),AND(I63="Muy Alta",M63="Menor"),AND(I63="Muy Alta",M63="Moderado"),AND(I63="Muy Alta",M63="Mayor")),"Alto",IF(OR(AND(I63="Muy Baja",M63="Catastrófico"),AND(I63="Baja",M63="Catastrófico"),AND(I63="Media",M63="Catastrófico"),AND(I63="Alta",M63="Catastrófico"),AND(I63="Muy Alta",M63="Catastrófico")),"Extremo",""))))</f>
        <v/>
      </c>
      <c r="P63" s="192">
        <v>1</v>
      </c>
      <c r="Q63" s="202"/>
      <c r="R63" s="193" t="str">
        <f>IF(OR(S63="Preventivo",S63="Detectivo"),"Probabilidad",IF(S63="Correctivo","Impacto",""))</f>
        <v/>
      </c>
      <c r="S63" s="194"/>
      <c r="T63" s="194"/>
      <c r="U63" s="195" t="str">
        <f>IF(AND(S63="Preventivo",T63="Automático"),"50%",IF(AND(S63="Preventivo",T63="Manual"),"40%",IF(AND(S63="Detectivo",T63="Automático"),"40%",IF(AND(S63="Detectivo",T63="Manual"),"30%",IF(AND(S63="Correctivo",T63="Automático"),"35%",IF(AND(S63="Correctivo",T63="Manual"),"25%",""))))))</f>
        <v/>
      </c>
      <c r="V63" s="194"/>
      <c r="W63" s="194"/>
      <c r="X63" s="194"/>
      <c r="Y63" s="196" t="str">
        <f>IFERROR(IF(R63="Probabilidad",(J63-(+J63*U63)),IF(R63="Impacto",J63,"")),"")</f>
        <v/>
      </c>
      <c r="Z63" s="197" t="str">
        <f>IFERROR(IF(Y63="","",IF(Y63&lt;=0.2,"Muy Baja",IF(Y63&lt;=0.4,"Baja",IF(Y63&lt;=0.6,"Media",IF(Y63&lt;=0.8,"Alta","Muy Alta"))))),"")</f>
        <v/>
      </c>
      <c r="AA63" s="195" t="str">
        <f>+Y63</f>
        <v/>
      </c>
      <c r="AB63" s="197" t="str">
        <f>IFERROR(IF(AC63="","",IF(AC63&lt;=0.2,"Leve",IF(AC63&lt;=0.4,"Menor",IF(AC63&lt;=0.6,"Moderado",IF(AC63&lt;=0.8,"Mayor","Catastrófico"))))),"")</f>
        <v/>
      </c>
      <c r="AC63" s="195" t="str">
        <f>IFERROR(IF(R63="Impacto",(N63-(+N63*U63)),IF(R63="Probabilidad",N63,"")),"")</f>
        <v/>
      </c>
      <c r="AD63" s="198"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194"/>
      <c r="AF63" s="173"/>
      <c r="AG63" s="173"/>
      <c r="AH63" s="200"/>
      <c r="AI63" s="200"/>
      <c r="AJ63" s="173"/>
      <c r="AK63" s="20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2.5" hidden="1" customHeight="1" x14ac:dyDescent="0.3">
      <c r="B64" s="367"/>
      <c r="C64" s="384"/>
      <c r="D64" s="384"/>
      <c r="E64" s="384"/>
      <c r="F64" s="384"/>
      <c r="G64" s="384"/>
      <c r="H64" s="387"/>
      <c r="I64" s="365"/>
      <c r="J64" s="364"/>
      <c r="K64" s="382"/>
      <c r="L64" s="364">
        <f ca="1">IF(NOT(ISERROR(MATCH(K64,_xlfn.ANCHORARRAY(F75),0))),J77&amp;"Por favor no seleccionar los criterios de impacto",K64)</f>
        <v>0</v>
      </c>
      <c r="M64" s="365"/>
      <c r="N64" s="364"/>
      <c r="O64" s="366"/>
      <c r="P64" s="192">
        <v>2</v>
      </c>
      <c r="Q64" s="202"/>
      <c r="R64" s="193" t="str">
        <f>IF(OR(S64="Preventivo",S64="Detectivo"),"Probabilidad",IF(S64="Correctivo","Impacto",""))</f>
        <v/>
      </c>
      <c r="S64" s="194"/>
      <c r="T64" s="194"/>
      <c r="U64" s="195" t="str">
        <f t="shared" ref="U64:U68" si="54">IF(AND(S64="Preventivo",T64="Automático"),"50%",IF(AND(S64="Preventivo",T64="Manual"),"40%",IF(AND(S64="Detectivo",T64="Automático"),"40%",IF(AND(S64="Detectivo",T64="Manual"),"30%",IF(AND(S64="Correctivo",T64="Automático"),"35%",IF(AND(S64="Correctivo",T64="Manual"),"25%",""))))))</f>
        <v/>
      </c>
      <c r="V64" s="194"/>
      <c r="W64" s="194"/>
      <c r="X64" s="194"/>
      <c r="Y64" s="196" t="str">
        <f>IFERROR(IF(AND(R63="Probabilidad",R64="Probabilidad"),(AA63-(+AA63*U64)),IF(R64="Probabilidad",(J63-(+J63*U64)),IF(R64="Impacto",AA63,""))),"")</f>
        <v/>
      </c>
      <c r="Z64" s="197" t="str">
        <f t="shared" si="2"/>
        <v/>
      </c>
      <c r="AA64" s="195" t="str">
        <f t="shared" ref="AA64:AA68" si="55">+Y64</f>
        <v/>
      </c>
      <c r="AB64" s="197" t="str">
        <f t="shared" si="4"/>
        <v/>
      </c>
      <c r="AC64" s="195" t="str">
        <f>IFERROR(IF(AND(R63="Impacto",R64="Impacto"),(AC57-(+AC57*U64)),IF(R64="Impacto",($N$63-(+$N$63*U64)),IF(R64="Probabilidad",AC57,""))),"")</f>
        <v/>
      </c>
      <c r="AD64" s="198" t="str">
        <f t="shared" ref="AD64:AD65" si="56">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94"/>
      <c r="AF64" s="173"/>
      <c r="AG64" s="173"/>
      <c r="AH64" s="200"/>
      <c r="AI64" s="200"/>
      <c r="AJ64" s="173"/>
      <c r="AK64" s="20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2.5" hidden="1" customHeight="1" x14ac:dyDescent="0.3">
      <c r="B65" s="367"/>
      <c r="C65" s="384"/>
      <c r="D65" s="384"/>
      <c r="E65" s="384"/>
      <c r="F65" s="384"/>
      <c r="G65" s="384"/>
      <c r="H65" s="387"/>
      <c r="I65" s="365"/>
      <c r="J65" s="364"/>
      <c r="K65" s="382"/>
      <c r="L65" s="364">
        <f ca="1">IF(NOT(ISERROR(MATCH(K65,_xlfn.ANCHORARRAY(F76),0))),J78&amp;"Por favor no seleccionar los criterios de impacto",K65)</f>
        <v>0</v>
      </c>
      <c r="M65" s="365"/>
      <c r="N65" s="364"/>
      <c r="O65" s="366"/>
      <c r="P65" s="192">
        <v>3</v>
      </c>
      <c r="Q65" s="203"/>
      <c r="R65" s="193" t="str">
        <f>IF(OR(S65="Preventivo",S65="Detectivo"),"Probabilidad",IF(S65="Correctivo","Impacto",""))</f>
        <v/>
      </c>
      <c r="S65" s="194"/>
      <c r="T65" s="194"/>
      <c r="U65" s="195" t="str">
        <f t="shared" si="54"/>
        <v/>
      </c>
      <c r="V65" s="194"/>
      <c r="W65" s="194"/>
      <c r="X65" s="194"/>
      <c r="Y65" s="196" t="str">
        <f>IFERROR(IF(AND(R64="Probabilidad",R65="Probabilidad"),(AA64-(+AA64*U65)),IF(AND(R64="Impacto",R65="Probabilidad"),(AA63-(+AA63*U65)),IF(R65="Impacto",AA64,""))),"")</f>
        <v/>
      </c>
      <c r="Z65" s="197" t="str">
        <f t="shared" si="2"/>
        <v/>
      </c>
      <c r="AA65" s="195" t="str">
        <f t="shared" si="55"/>
        <v/>
      </c>
      <c r="AB65" s="197" t="str">
        <f t="shared" si="4"/>
        <v/>
      </c>
      <c r="AC65" s="195" t="str">
        <f>IFERROR(IF(AND(R64="Impacto",R65="Impacto"),(AC64-(+AC64*U65)),IF(AND(R64="Probabilidad",R65="Impacto"),(AC63-(+AC63*U65)),IF(R65="Probabilidad",AC64,""))),"")</f>
        <v/>
      </c>
      <c r="AD65" s="198" t="str">
        <f t="shared" si="56"/>
        <v/>
      </c>
      <c r="AE65" s="194"/>
      <c r="AF65" s="173"/>
      <c r="AG65" s="173"/>
      <c r="AH65" s="200"/>
      <c r="AI65" s="200"/>
      <c r="AJ65" s="173"/>
      <c r="AK65" s="201"/>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2.5" hidden="1" customHeight="1" x14ac:dyDescent="0.3">
      <c r="B66" s="367"/>
      <c r="C66" s="384"/>
      <c r="D66" s="384"/>
      <c r="E66" s="384"/>
      <c r="F66" s="384"/>
      <c r="G66" s="384"/>
      <c r="H66" s="387"/>
      <c r="I66" s="365"/>
      <c r="J66" s="364"/>
      <c r="K66" s="382"/>
      <c r="L66" s="364">
        <f ca="1">IF(NOT(ISERROR(MATCH(K66,_xlfn.ANCHORARRAY(F77),0))),J79&amp;"Por favor no seleccionar los criterios de impacto",K66)</f>
        <v>0</v>
      </c>
      <c r="M66" s="365"/>
      <c r="N66" s="364"/>
      <c r="O66" s="366"/>
      <c r="P66" s="192">
        <v>4</v>
      </c>
      <c r="Q66" s="202"/>
      <c r="R66" s="193" t="str">
        <f t="shared" ref="R66:R68" si="57">IF(OR(S66="Preventivo",S66="Detectivo"),"Probabilidad",IF(S66="Correctivo","Impacto",""))</f>
        <v/>
      </c>
      <c r="S66" s="194"/>
      <c r="T66" s="194"/>
      <c r="U66" s="195" t="str">
        <f t="shared" si="54"/>
        <v/>
      </c>
      <c r="V66" s="194"/>
      <c r="W66" s="194"/>
      <c r="X66" s="194"/>
      <c r="Y66" s="196" t="str">
        <f t="shared" ref="Y66:Y68" si="58">IFERROR(IF(AND(R65="Probabilidad",R66="Probabilidad"),(AA65-(+AA65*U66)),IF(AND(R65="Impacto",R66="Probabilidad"),(AA64-(+AA64*U66)),IF(R66="Impacto",AA65,""))),"")</f>
        <v/>
      </c>
      <c r="Z66" s="197" t="str">
        <f t="shared" si="2"/>
        <v/>
      </c>
      <c r="AA66" s="195" t="str">
        <f t="shared" si="55"/>
        <v/>
      </c>
      <c r="AB66" s="197" t="str">
        <f t="shared" si="4"/>
        <v/>
      </c>
      <c r="AC66" s="195" t="str">
        <f t="shared" ref="AC66:AC68" si="59">IFERROR(IF(AND(R65="Impacto",R66="Impacto"),(AC65-(+AC65*U66)),IF(AND(R65="Probabilidad",R66="Impacto"),(AC64-(+AC64*U66)),IF(R66="Probabilidad",AC65,""))),"")</f>
        <v/>
      </c>
      <c r="AD66" s="198"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194"/>
      <c r="AF66" s="173"/>
      <c r="AG66" s="173"/>
      <c r="AH66" s="200"/>
      <c r="AI66" s="200"/>
      <c r="AJ66" s="173"/>
      <c r="AK66" s="201"/>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2.5" hidden="1" customHeight="1" x14ac:dyDescent="0.3">
      <c r="B67" s="367"/>
      <c r="C67" s="384"/>
      <c r="D67" s="384"/>
      <c r="E67" s="384"/>
      <c r="F67" s="384"/>
      <c r="G67" s="384"/>
      <c r="H67" s="387"/>
      <c r="I67" s="365"/>
      <c r="J67" s="364"/>
      <c r="K67" s="382"/>
      <c r="L67" s="364">
        <f ca="1">IF(NOT(ISERROR(MATCH(K67,_xlfn.ANCHORARRAY(F78),0))),J80&amp;"Por favor no seleccionar los criterios de impacto",K67)</f>
        <v>0</v>
      </c>
      <c r="M67" s="365"/>
      <c r="N67" s="364"/>
      <c r="O67" s="366"/>
      <c r="P67" s="192">
        <v>5</v>
      </c>
      <c r="Q67" s="202"/>
      <c r="R67" s="193" t="str">
        <f t="shared" si="57"/>
        <v/>
      </c>
      <c r="S67" s="194"/>
      <c r="T67" s="194"/>
      <c r="U67" s="195" t="str">
        <f t="shared" si="54"/>
        <v/>
      </c>
      <c r="V67" s="194"/>
      <c r="W67" s="194"/>
      <c r="X67" s="194"/>
      <c r="Y67" s="196" t="str">
        <f t="shared" si="58"/>
        <v/>
      </c>
      <c r="Z67" s="197" t="str">
        <f t="shared" si="2"/>
        <v/>
      </c>
      <c r="AA67" s="195" t="str">
        <f t="shared" si="55"/>
        <v/>
      </c>
      <c r="AB67" s="197" t="str">
        <f t="shared" si="4"/>
        <v/>
      </c>
      <c r="AC67" s="195" t="str">
        <f t="shared" si="59"/>
        <v/>
      </c>
      <c r="AD67" s="198" t="str">
        <f t="shared" ref="AD67:AD68" si="60">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94"/>
      <c r="AF67" s="173"/>
      <c r="AG67" s="173"/>
      <c r="AH67" s="200"/>
      <c r="AI67" s="200"/>
      <c r="AJ67" s="173"/>
      <c r="AK67" s="201"/>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22.5" hidden="1" customHeight="1" x14ac:dyDescent="0.3">
      <c r="B68" s="367"/>
      <c r="C68" s="384"/>
      <c r="D68" s="384"/>
      <c r="E68" s="384"/>
      <c r="F68" s="384"/>
      <c r="G68" s="384"/>
      <c r="H68" s="387"/>
      <c r="I68" s="365"/>
      <c r="J68" s="364"/>
      <c r="K68" s="382"/>
      <c r="L68" s="364">
        <f ca="1">IF(NOT(ISERROR(MATCH(K68,_xlfn.ANCHORARRAY(F79),0))),J81&amp;"Por favor no seleccionar los criterios de impacto",K68)</f>
        <v>0</v>
      </c>
      <c r="M68" s="365"/>
      <c r="N68" s="364"/>
      <c r="O68" s="366"/>
      <c r="P68" s="192">
        <v>6</v>
      </c>
      <c r="Q68" s="202"/>
      <c r="R68" s="193" t="str">
        <f t="shared" si="57"/>
        <v/>
      </c>
      <c r="S68" s="194"/>
      <c r="T68" s="194"/>
      <c r="U68" s="195" t="str">
        <f t="shared" si="54"/>
        <v/>
      </c>
      <c r="V68" s="194"/>
      <c r="W68" s="194"/>
      <c r="X68" s="194"/>
      <c r="Y68" s="196" t="str">
        <f t="shared" si="58"/>
        <v/>
      </c>
      <c r="Z68" s="197" t="str">
        <f t="shared" si="2"/>
        <v/>
      </c>
      <c r="AA68" s="195" t="str">
        <f t="shared" si="55"/>
        <v/>
      </c>
      <c r="AB68" s="197" t="str">
        <f t="shared" si="4"/>
        <v/>
      </c>
      <c r="AC68" s="195" t="str">
        <f t="shared" si="59"/>
        <v/>
      </c>
      <c r="AD68" s="198" t="str">
        <f t="shared" si="60"/>
        <v/>
      </c>
      <c r="AE68" s="194"/>
      <c r="AF68" s="173"/>
      <c r="AG68" s="173"/>
      <c r="AH68" s="200"/>
      <c r="AI68" s="200"/>
      <c r="AJ68" s="173"/>
      <c r="AK68" s="201"/>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2.5" hidden="1" customHeight="1" x14ac:dyDescent="0.3">
      <c r="B69" s="367">
        <v>9</v>
      </c>
      <c r="C69" s="384"/>
      <c r="D69" s="384"/>
      <c r="E69" s="384"/>
      <c r="F69" s="384"/>
      <c r="G69" s="384"/>
      <c r="H69" s="387"/>
      <c r="I69" s="365" t="str">
        <f>IF(H69&lt;=0,"",IF(H69&lt;=2,"Muy Baja",IF(H69&lt;=24,"Baja",IF(H69&lt;=500,"Media",IF(H69&lt;=5000,"Alta","Muy Alta")))))</f>
        <v/>
      </c>
      <c r="J69" s="364" t="str">
        <f>IF(I69="","",IF(I69="Muy Baja",0.2,IF(I69="Baja",0.4,IF(I69="Media",0.6,IF(I69="Alta",0.8,IF(I69="Muy Alta",1,))))))</f>
        <v/>
      </c>
      <c r="K69" s="382"/>
      <c r="L69" s="364">
        <f ca="1">IF(NOT(ISERROR(MATCH(K69,'Tabla Impacto'!$B$222:$B$224,0))),'Tabla Impacto'!$F$224&amp;"Por favor no seleccionar los criterios de impacto(Afectación Económica o presupuestal y Pérdida Reputacional)",K69)</f>
        <v>0</v>
      </c>
      <c r="M69" s="365" t="str">
        <f ca="1">IF(OR(L69='Tabla Impacto'!$C$12,L69='Tabla Impacto'!$D$12),"Leve",IF(OR(L69='Tabla Impacto'!$C$13,L69='Tabla Impacto'!$D$13),"Menor",IF(OR(L69='Tabla Impacto'!$C$14,L69='Tabla Impacto'!$D$14),"Moderado",IF(OR(L69='Tabla Impacto'!$C$15,L69='Tabla Impacto'!$D$15),"Mayor",IF(OR(L69='Tabla Impacto'!$C$16,L69='Tabla Impacto'!$D$16),"Catastrófico","")))))</f>
        <v/>
      </c>
      <c r="N69" s="364" t="str">
        <f ca="1">IF(M69="","",IF(M69="Leve",0.2,IF(M69="Menor",0.4,IF(M69="Moderado",0.6,IF(M69="Mayor",0.8,IF(M69="Catastrófico",1,))))))</f>
        <v/>
      </c>
      <c r="O69" s="366" t="str">
        <f ca="1">IF(OR(AND(I69="Muy Baja",M69="Leve"),AND(I69="Muy Baja",M69="Menor"),AND(I69="Baja",M69="Leve")),"Bajo",IF(OR(AND(I69="Muy baja",M69="Moderado"),AND(I69="Baja",M69="Menor"),AND(I69="Baja",M69="Moderado"),AND(I69="Media",M69="Leve"),AND(I69="Media",M69="Menor"),AND(I69="Media",M69="Moderado"),AND(I69="Alta",M69="Leve"),AND(I69="Alta",M69="Menor")),"Moderado",IF(OR(AND(I69="Muy Baja",M69="Mayor"),AND(I69="Baja",M69="Mayor"),AND(I69="Media",M69="Mayor"),AND(I69="Alta",M69="Moderado"),AND(I69="Alta",M69="Mayor"),AND(I69="Muy Alta",M69="Leve"),AND(I69="Muy Alta",M69="Menor"),AND(I69="Muy Alta",M69="Moderado"),AND(I69="Muy Alta",M69="Mayor")),"Alto",IF(OR(AND(I69="Muy Baja",M69="Catastrófico"),AND(I69="Baja",M69="Catastrófico"),AND(I69="Media",M69="Catastrófico"),AND(I69="Alta",M69="Catastrófico"),AND(I69="Muy Alta",M69="Catastrófico")),"Extremo",""))))</f>
        <v/>
      </c>
      <c r="P69" s="192">
        <v>1</v>
      </c>
      <c r="Q69" s="202"/>
      <c r="R69" s="193" t="str">
        <f>IF(OR(S69="Preventivo",S69="Detectivo"),"Probabilidad",IF(S69="Correctivo","Impacto",""))</f>
        <v/>
      </c>
      <c r="S69" s="194"/>
      <c r="T69" s="194"/>
      <c r="U69" s="195" t="str">
        <f>IF(AND(S69="Preventivo",T69="Automático"),"50%",IF(AND(S69="Preventivo",T69="Manual"),"40%",IF(AND(S69="Detectivo",T69="Automático"),"40%",IF(AND(S69="Detectivo",T69="Manual"),"30%",IF(AND(S69="Correctivo",T69="Automático"),"35%",IF(AND(S69="Correctivo",T69="Manual"),"25%",""))))))</f>
        <v/>
      </c>
      <c r="V69" s="194"/>
      <c r="W69" s="194"/>
      <c r="X69" s="194"/>
      <c r="Y69" s="196" t="str">
        <f>IFERROR(IF(R69="Probabilidad",(J69-(+J69*U69)),IF(R69="Impacto",J69,"")),"")</f>
        <v/>
      </c>
      <c r="Z69" s="197" t="str">
        <f>IFERROR(IF(Y69="","",IF(Y69&lt;=0.2,"Muy Baja",IF(Y69&lt;=0.4,"Baja",IF(Y69&lt;=0.6,"Media",IF(Y69&lt;=0.8,"Alta","Muy Alta"))))),"")</f>
        <v/>
      </c>
      <c r="AA69" s="195" t="str">
        <f>+Y69</f>
        <v/>
      </c>
      <c r="AB69" s="197" t="str">
        <f>IFERROR(IF(AC69="","",IF(AC69&lt;=0.2,"Leve",IF(AC69&lt;=0.4,"Menor",IF(AC69&lt;=0.6,"Moderado",IF(AC69&lt;=0.8,"Mayor","Catastrófico"))))),"")</f>
        <v/>
      </c>
      <c r="AC69" s="195" t="str">
        <f>IFERROR(IF(R69="Impacto",(N69-(+N69*U69)),IF(R69="Probabilidad",N69,"")),"")</f>
        <v/>
      </c>
      <c r="AD69" s="198" t="str">
        <f>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194"/>
      <c r="AF69" s="173"/>
      <c r="AG69" s="173"/>
      <c r="AH69" s="200"/>
      <c r="AI69" s="200"/>
      <c r="AJ69" s="173"/>
      <c r="AK69" s="201"/>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2.5" hidden="1" customHeight="1" x14ac:dyDescent="0.3">
      <c r="B70" s="367"/>
      <c r="C70" s="384"/>
      <c r="D70" s="384"/>
      <c r="E70" s="384"/>
      <c r="F70" s="384"/>
      <c r="G70" s="384"/>
      <c r="H70" s="387"/>
      <c r="I70" s="365"/>
      <c r="J70" s="364"/>
      <c r="K70" s="382"/>
      <c r="L70" s="364">
        <f ca="1">IF(NOT(ISERROR(MATCH(K70,_xlfn.ANCHORARRAY(F81),0))),J83&amp;"Por favor no seleccionar los criterios de impacto",K70)</f>
        <v>0</v>
      </c>
      <c r="M70" s="365"/>
      <c r="N70" s="364"/>
      <c r="O70" s="366"/>
      <c r="P70" s="192">
        <v>2</v>
      </c>
      <c r="Q70" s="202"/>
      <c r="R70" s="193" t="str">
        <f>IF(OR(S70="Preventivo",S70="Detectivo"),"Probabilidad",IF(S70="Correctivo","Impacto",""))</f>
        <v/>
      </c>
      <c r="S70" s="194"/>
      <c r="T70" s="194"/>
      <c r="U70" s="195" t="str">
        <f t="shared" ref="U70:U74" si="61">IF(AND(S70="Preventivo",T70="Automático"),"50%",IF(AND(S70="Preventivo",T70="Manual"),"40%",IF(AND(S70="Detectivo",T70="Automático"),"40%",IF(AND(S70="Detectivo",T70="Manual"),"30%",IF(AND(S70="Correctivo",T70="Automático"),"35%",IF(AND(S70="Correctivo",T70="Manual"),"25%",""))))))</f>
        <v/>
      </c>
      <c r="V70" s="194"/>
      <c r="W70" s="194"/>
      <c r="X70" s="194"/>
      <c r="Y70" s="196" t="str">
        <f>IFERROR(IF(AND(R69="Probabilidad",R70="Probabilidad"),(AA69-(+AA69*U70)),IF(R70="Probabilidad",(J69-(+J69*U70)),IF(R70="Impacto",AA69,""))),"")</f>
        <v/>
      </c>
      <c r="Z70" s="197" t="str">
        <f t="shared" si="2"/>
        <v/>
      </c>
      <c r="AA70" s="195" t="str">
        <f t="shared" ref="AA70:AA74" si="62">+Y70</f>
        <v/>
      </c>
      <c r="AB70" s="197" t="str">
        <f t="shared" si="4"/>
        <v/>
      </c>
      <c r="AC70" s="195" t="str">
        <f>IFERROR(IF(AND(R69="Impacto",R70="Impacto"),(AC63-(+AC63*U70)),IF(R70="Impacto",($N$69-(+$N$69*U70)),IF(R70="Probabilidad",AC63,""))),"")</f>
        <v/>
      </c>
      <c r="AD70" s="198" t="str">
        <f t="shared" ref="AD70:AD71" si="63">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94"/>
      <c r="AF70" s="173"/>
      <c r="AG70" s="173"/>
      <c r="AH70" s="200"/>
      <c r="AI70" s="200"/>
      <c r="AJ70" s="173"/>
      <c r="AK70" s="201"/>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2.5" hidden="1" customHeight="1" x14ac:dyDescent="0.3">
      <c r="B71" s="367"/>
      <c r="C71" s="384"/>
      <c r="D71" s="384"/>
      <c r="E71" s="384"/>
      <c r="F71" s="384"/>
      <c r="G71" s="384"/>
      <c r="H71" s="387"/>
      <c r="I71" s="365"/>
      <c r="J71" s="364"/>
      <c r="K71" s="382"/>
      <c r="L71" s="364">
        <f ca="1">IF(NOT(ISERROR(MATCH(K71,_xlfn.ANCHORARRAY(F82),0))),J84&amp;"Por favor no seleccionar los criterios de impacto",K71)</f>
        <v>0</v>
      </c>
      <c r="M71" s="365"/>
      <c r="N71" s="364"/>
      <c r="O71" s="366"/>
      <c r="P71" s="192">
        <v>3</v>
      </c>
      <c r="Q71" s="203"/>
      <c r="R71" s="193" t="str">
        <f>IF(OR(S71="Preventivo",S71="Detectivo"),"Probabilidad",IF(S71="Correctivo","Impacto",""))</f>
        <v/>
      </c>
      <c r="S71" s="194"/>
      <c r="T71" s="194"/>
      <c r="U71" s="195" t="str">
        <f t="shared" si="61"/>
        <v/>
      </c>
      <c r="V71" s="194"/>
      <c r="W71" s="194"/>
      <c r="X71" s="194"/>
      <c r="Y71" s="196" t="str">
        <f>IFERROR(IF(AND(R70="Probabilidad",R71="Probabilidad"),(AA70-(+AA70*U71)),IF(AND(R70="Impacto",R71="Probabilidad"),(AA69-(+AA69*U71)),IF(R71="Impacto",AA70,""))),"")</f>
        <v/>
      </c>
      <c r="Z71" s="197" t="str">
        <f t="shared" si="2"/>
        <v/>
      </c>
      <c r="AA71" s="195" t="str">
        <f t="shared" si="62"/>
        <v/>
      </c>
      <c r="AB71" s="197" t="str">
        <f t="shared" si="4"/>
        <v/>
      </c>
      <c r="AC71" s="195" t="str">
        <f>IFERROR(IF(AND(R70="Impacto",R71="Impacto"),(AC70-(+AC70*U71)),IF(AND(R70="Probabilidad",R71="Impacto"),(AC69-(+AC69*U71)),IF(R71="Probabilidad",AC70,""))),"")</f>
        <v/>
      </c>
      <c r="AD71" s="198" t="str">
        <f t="shared" si="63"/>
        <v/>
      </c>
      <c r="AE71" s="194"/>
      <c r="AF71" s="173"/>
      <c r="AG71" s="173"/>
      <c r="AH71" s="200"/>
      <c r="AI71" s="200"/>
      <c r="AJ71" s="173"/>
      <c r="AK71" s="201"/>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t="22.5" hidden="1" customHeight="1" x14ac:dyDescent="0.3">
      <c r="B72" s="392"/>
      <c r="C72" s="393"/>
      <c r="D72" s="393"/>
      <c r="E72" s="393"/>
      <c r="F72" s="391"/>
      <c r="G72" s="394"/>
      <c r="H72" s="391"/>
      <c r="I72" s="391"/>
      <c r="J72" s="391"/>
      <c r="K72" s="391"/>
      <c r="L72" s="391"/>
      <c r="M72" s="391"/>
      <c r="N72" s="391"/>
      <c r="O72" s="391"/>
      <c r="P72" s="224"/>
      <c r="Q72" s="224"/>
      <c r="R72" s="224"/>
      <c r="S72" s="224"/>
      <c r="T72" s="224"/>
      <c r="U72" s="224"/>
      <c r="V72" s="224"/>
      <c r="W72" s="224"/>
      <c r="X72" s="224"/>
      <c r="Y72" s="224"/>
      <c r="Z72" s="224"/>
      <c r="AA72" s="224"/>
      <c r="AB72" s="224"/>
      <c r="AC72" s="224"/>
      <c r="AD72" s="224"/>
      <c r="AE72" s="224"/>
      <c r="AF72" s="224"/>
      <c r="AG72" s="225"/>
      <c r="AH72" s="224"/>
      <c r="AI72" s="224"/>
      <c r="AJ72" s="224"/>
      <c r="AK72" s="226"/>
    </row>
    <row r="73" spans="2:69" ht="22.5" hidden="1" customHeight="1" x14ac:dyDescent="0.3">
      <c r="B73" s="367"/>
      <c r="C73" s="384"/>
      <c r="D73" s="384"/>
      <c r="E73" s="384"/>
      <c r="F73" s="384"/>
      <c r="G73" s="384"/>
      <c r="H73" s="387"/>
      <c r="I73" s="365"/>
      <c r="J73" s="364"/>
      <c r="K73" s="382"/>
      <c r="L73" s="364">
        <f ca="1">IF(NOT(ISERROR(MATCH(K73,_xlfn.ANCHORARRAY(F84),0))),J86&amp;"Por favor no seleccionar los criterios de impacto",K73)</f>
        <v>0</v>
      </c>
      <c r="M73" s="365"/>
      <c r="N73" s="364"/>
      <c r="O73" s="366"/>
      <c r="P73" s="192">
        <v>5</v>
      </c>
      <c r="Q73" s="202"/>
      <c r="R73" s="193" t="str">
        <f t="shared" ref="R73:R74" si="64">IF(OR(S73="Preventivo",S73="Detectivo"),"Probabilidad",IF(S73="Correctivo","Impacto",""))</f>
        <v/>
      </c>
      <c r="S73" s="194"/>
      <c r="T73" s="194"/>
      <c r="U73" s="195" t="str">
        <f t="shared" si="61"/>
        <v/>
      </c>
      <c r="V73" s="194"/>
      <c r="W73" s="194"/>
      <c r="X73" s="194"/>
      <c r="Y73" s="196" t="str">
        <f t="shared" ref="Y73:Y74" si="65">IFERROR(IF(AND(R72="Probabilidad",R73="Probabilidad"),(AA72-(+AA72*U73)),IF(AND(R72="Impacto",R73="Probabilidad"),(AA71-(+AA71*U73)),IF(R73="Impacto",AA72,""))),"")</f>
        <v/>
      </c>
      <c r="Z73" s="197" t="str">
        <f t="shared" si="2"/>
        <v/>
      </c>
      <c r="AA73" s="195" t="str">
        <f t="shared" si="62"/>
        <v/>
      </c>
      <c r="AB73" s="197" t="str">
        <f t="shared" si="4"/>
        <v/>
      </c>
      <c r="AC73" s="195" t="str">
        <f t="shared" ref="AC73:AC74" si="66">IFERROR(IF(AND(R72="Impacto",R73="Impacto"),(AC72-(+AC72*U73)),IF(AND(R72="Probabilidad",R73="Impacto"),(AC71-(+AC71*U73)),IF(R73="Probabilidad",AC72,""))),"")</f>
        <v/>
      </c>
      <c r="AD73" s="198" t="str">
        <f t="shared" ref="AD73:AD74" si="67">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94"/>
      <c r="AF73" s="173"/>
      <c r="AG73" s="173"/>
      <c r="AH73" s="200"/>
      <c r="AI73" s="200"/>
      <c r="AJ73" s="173"/>
      <c r="AK73" s="201"/>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row>
    <row r="74" spans="2:69" ht="22.5" hidden="1" customHeight="1" x14ac:dyDescent="0.3">
      <c r="B74" s="367"/>
      <c r="C74" s="384"/>
      <c r="D74" s="384"/>
      <c r="E74" s="384"/>
      <c r="F74" s="384"/>
      <c r="G74" s="384"/>
      <c r="H74" s="387"/>
      <c r="I74" s="365"/>
      <c r="J74" s="364"/>
      <c r="K74" s="382"/>
      <c r="L74" s="364">
        <f ca="1">IF(NOT(ISERROR(MATCH(K74,_xlfn.ANCHORARRAY(F85),0))),J87&amp;"Por favor no seleccionar los criterios de impacto",K74)</f>
        <v>0</v>
      </c>
      <c r="M74" s="365"/>
      <c r="N74" s="364"/>
      <c r="O74" s="366"/>
      <c r="P74" s="192">
        <v>6</v>
      </c>
      <c r="Q74" s="202"/>
      <c r="R74" s="193" t="str">
        <f t="shared" si="64"/>
        <v/>
      </c>
      <c r="S74" s="194"/>
      <c r="T74" s="194"/>
      <c r="U74" s="195" t="str">
        <f t="shared" si="61"/>
        <v/>
      </c>
      <c r="V74" s="194"/>
      <c r="W74" s="194"/>
      <c r="X74" s="194"/>
      <c r="Y74" s="196" t="str">
        <f t="shared" si="65"/>
        <v/>
      </c>
      <c r="Z74" s="197" t="str">
        <f t="shared" si="2"/>
        <v/>
      </c>
      <c r="AA74" s="195" t="str">
        <f t="shared" si="62"/>
        <v/>
      </c>
      <c r="AB74" s="197" t="str">
        <f t="shared" si="4"/>
        <v/>
      </c>
      <c r="AC74" s="195" t="str">
        <f t="shared" si="66"/>
        <v/>
      </c>
      <c r="AD74" s="198" t="str">
        <f t="shared" si="67"/>
        <v/>
      </c>
      <c r="AE74" s="194"/>
      <c r="AF74" s="173"/>
      <c r="AG74" s="173"/>
      <c r="AH74" s="200"/>
      <c r="AI74" s="200"/>
      <c r="AJ74" s="173"/>
      <c r="AK74" s="201"/>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row>
    <row r="75" spans="2:69" ht="22.5" hidden="1" customHeight="1" x14ac:dyDescent="0.3">
      <c r="B75" s="367">
        <v>10</v>
      </c>
      <c r="C75" s="384"/>
      <c r="D75" s="384"/>
      <c r="E75" s="384"/>
      <c r="F75" s="384"/>
      <c r="G75" s="384"/>
      <c r="H75" s="387"/>
      <c r="I75" s="365" t="str">
        <f>IF(H75&lt;=0,"",IF(H75&lt;=2,"Muy Baja",IF(H75&lt;=24,"Baja",IF(H75&lt;=500,"Media",IF(H75&lt;=5000,"Alta","Muy Alta")))))</f>
        <v/>
      </c>
      <c r="J75" s="364" t="str">
        <f>IF(I75="","",IF(I75="Muy Baja",0.2,IF(I75="Baja",0.4,IF(I75="Media",0.6,IF(I75="Alta",0.8,IF(I75="Muy Alta",1,))))))</f>
        <v/>
      </c>
      <c r="K75" s="382"/>
      <c r="L75" s="364">
        <f ca="1">IF(NOT(ISERROR(MATCH(K75,'Tabla Impacto'!$B$222:$B$224,0))),'Tabla Impacto'!$F$224&amp;"Por favor no seleccionar los criterios de impacto(Afectación Económica o presupuestal y Pérdida Reputacional)",K75)</f>
        <v>0</v>
      </c>
      <c r="M75" s="365" t="str">
        <f ca="1">IF(OR(L75='Tabla Impacto'!$C$12,L75='Tabla Impacto'!$D$12),"Leve",IF(OR(L75='Tabla Impacto'!$C$13,L75='Tabla Impacto'!$D$13),"Menor",IF(OR(L75='Tabla Impacto'!$C$14,L75='Tabla Impacto'!$D$14),"Moderado",IF(OR(L75='Tabla Impacto'!$C$15,L75='Tabla Impacto'!$D$15),"Mayor",IF(OR(L75='Tabla Impacto'!$C$16,L75='Tabla Impacto'!$D$16),"Catastrófico","")))))</f>
        <v/>
      </c>
      <c r="N75" s="364" t="str">
        <f ca="1">IF(M75="","",IF(M75="Leve",0.2,IF(M75="Menor",0.4,IF(M75="Moderado",0.6,IF(M75="Mayor",0.8,IF(M75="Catastrófico",1,))))))</f>
        <v/>
      </c>
      <c r="O75" s="366" t="str">
        <f ca="1">IF(OR(AND(I75="Muy Baja",M75="Leve"),AND(I75="Muy Baja",M75="Menor"),AND(I75="Baja",M75="Leve")),"Bajo",IF(OR(AND(I75="Muy baja",M75="Moderado"),AND(I75="Baja",M75="Menor"),AND(I75="Baja",M75="Moderado"),AND(I75="Media",M75="Leve"),AND(I75="Media",M75="Menor"),AND(I75="Media",M75="Moderado"),AND(I75="Alta",M75="Leve"),AND(I75="Alta",M75="Menor")),"Moderado",IF(OR(AND(I75="Muy Baja",M75="Mayor"),AND(I75="Baja",M75="Mayor"),AND(I75="Media",M75="Mayor"),AND(I75="Alta",M75="Moderado"),AND(I75="Alta",M75="Mayor"),AND(I75="Muy Alta",M75="Leve"),AND(I75="Muy Alta",M75="Menor"),AND(I75="Muy Alta",M75="Moderado"),AND(I75="Muy Alta",M75="Mayor")),"Alto",IF(OR(AND(I75="Muy Baja",M75="Catastrófico"),AND(I75="Baja",M75="Catastrófico"),AND(I75="Media",M75="Catastrófico"),AND(I75="Alta",M75="Catastrófico"),AND(I75="Muy Alta",M75="Catastrófico")),"Extremo",""))))</f>
        <v/>
      </c>
      <c r="P75" s="192">
        <v>1</v>
      </c>
      <c r="Q75" s="202"/>
      <c r="R75" s="193" t="str">
        <f>IF(OR(S75="Preventivo",S75="Detectivo"),"Probabilidad",IF(S75="Correctivo","Impacto",""))</f>
        <v/>
      </c>
      <c r="S75" s="194"/>
      <c r="T75" s="194"/>
      <c r="U75" s="195" t="str">
        <f>IF(AND(S75="Preventivo",T75="Automático"),"50%",IF(AND(S75="Preventivo",T75="Manual"),"40%",IF(AND(S75="Detectivo",T75="Automático"),"40%",IF(AND(S75="Detectivo",T75="Manual"),"30%",IF(AND(S75="Correctivo",T75="Automático"),"35%",IF(AND(S75="Correctivo",T75="Manual"),"25%",""))))))</f>
        <v/>
      </c>
      <c r="V75" s="194"/>
      <c r="W75" s="194"/>
      <c r="X75" s="194"/>
      <c r="Y75" s="196" t="str">
        <f>IFERROR(IF(R75="Probabilidad",(J75-(+J75*U75)),IF(R75="Impacto",J75,"")),"")</f>
        <v/>
      </c>
      <c r="Z75" s="197" t="str">
        <f>IFERROR(IF(Y75="","",IF(Y75&lt;=0.2,"Muy Baja",IF(Y75&lt;=0.4,"Baja",IF(Y75&lt;=0.6,"Media",IF(Y75&lt;=0.8,"Alta","Muy Alta"))))),"")</f>
        <v/>
      </c>
      <c r="AA75" s="195" t="str">
        <f>+Y75</f>
        <v/>
      </c>
      <c r="AB75" s="197" t="str">
        <f>IFERROR(IF(AC75="","",IF(AC75&lt;=0.2,"Leve",IF(AC75&lt;=0.4,"Menor",IF(AC75&lt;=0.6,"Moderado",IF(AC75&lt;=0.8,"Mayor","Catastrófico"))))),"")</f>
        <v/>
      </c>
      <c r="AC75" s="195" t="str">
        <f>IFERROR(IF(R75="Impacto",(N75-(+N75*U75)),IF(R75="Probabilidad",N75,"")),"")</f>
        <v/>
      </c>
      <c r="AD75" s="198" t="str">
        <f>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194"/>
      <c r="AF75" s="173"/>
      <c r="AG75" s="173"/>
      <c r="AH75" s="200"/>
      <c r="AI75" s="200"/>
      <c r="AJ75" s="173"/>
      <c r="AK75" s="201"/>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row>
    <row r="76" spans="2:69" ht="22.5" hidden="1" customHeight="1" x14ac:dyDescent="0.3">
      <c r="B76" s="367"/>
      <c r="C76" s="384"/>
      <c r="D76" s="384"/>
      <c r="E76" s="384"/>
      <c r="F76" s="384"/>
      <c r="G76" s="384"/>
      <c r="H76" s="387"/>
      <c r="I76" s="365"/>
      <c r="J76" s="364"/>
      <c r="K76" s="382"/>
      <c r="L76" s="364">
        <f ca="1">IF(NOT(ISERROR(MATCH(K76,_xlfn.ANCHORARRAY(F87),0))),J89&amp;"Por favor no seleccionar los criterios de impacto",K76)</f>
        <v>0</v>
      </c>
      <c r="M76" s="365"/>
      <c r="N76" s="364"/>
      <c r="O76" s="366"/>
      <c r="P76" s="192">
        <v>2</v>
      </c>
      <c r="Q76" s="202"/>
      <c r="R76" s="193" t="str">
        <f>IF(OR(S76="Preventivo",S76="Detectivo"),"Probabilidad",IF(S76="Correctivo","Impacto",""))</f>
        <v/>
      </c>
      <c r="S76" s="194"/>
      <c r="T76" s="194"/>
      <c r="U76" s="195" t="str">
        <f t="shared" ref="U76:U80" si="68">IF(AND(S76="Preventivo",T76="Automático"),"50%",IF(AND(S76="Preventivo",T76="Manual"),"40%",IF(AND(S76="Detectivo",T76="Automático"),"40%",IF(AND(S76="Detectivo",T76="Manual"),"30%",IF(AND(S76="Correctivo",T76="Automático"),"35%",IF(AND(S76="Correctivo",T76="Manual"),"25%",""))))))</f>
        <v/>
      </c>
      <c r="V76" s="194"/>
      <c r="W76" s="194"/>
      <c r="X76" s="194"/>
      <c r="Y76" s="196" t="str">
        <f>IFERROR(IF(AND(R75="Probabilidad",R76="Probabilidad"),(AA75-(+AA75*U76)),IF(R76="Probabilidad",(J75-(+J75*U76)),IF(R76="Impacto",AA75,""))),"")</f>
        <v/>
      </c>
      <c r="Z76" s="197" t="str">
        <f t="shared" si="2"/>
        <v/>
      </c>
      <c r="AA76" s="195" t="str">
        <f t="shared" ref="AA76:AA80" si="69">+Y76</f>
        <v/>
      </c>
      <c r="AB76" s="197" t="str">
        <f t="shared" si="4"/>
        <v/>
      </c>
      <c r="AC76" s="195" t="str">
        <f>IFERROR(IF(AND(R75="Impacto",R76="Impacto"),(AC69-(+AC69*U76)),IF(R76="Impacto",($N$75-(+$N$75*U76)),IF(R76="Probabilidad",AC69,""))),"")</f>
        <v/>
      </c>
      <c r="AD76" s="198" t="str">
        <f t="shared" ref="AD76:AD77" si="70">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194"/>
      <c r="AF76" s="173"/>
      <c r="AG76" s="173"/>
      <c r="AH76" s="200"/>
      <c r="AI76" s="200"/>
      <c r="AJ76" s="173"/>
      <c r="AK76" s="201"/>
    </row>
    <row r="77" spans="2:69" ht="22.5" hidden="1" customHeight="1" x14ac:dyDescent="0.3">
      <c r="B77" s="367"/>
      <c r="C77" s="384"/>
      <c r="D77" s="384"/>
      <c r="E77" s="384"/>
      <c r="F77" s="384"/>
      <c r="G77" s="384"/>
      <c r="H77" s="387"/>
      <c r="I77" s="365"/>
      <c r="J77" s="364"/>
      <c r="K77" s="382"/>
      <c r="L77" s="364">
        <f ca="1">IF(NOT(ISERROR(MATCH(K77,_xlfn.ANCHORARRAY(F88),0))),J90&amp;"Por favor no seleccionar los criterios de impacto",K77)</f>
        <v>0</v>
      </c>
      <c r="M77" s="365"/>
      <c r="N77" s="364"/>
      <c r="O77" s="366"/>
      <c r="P77" s="192">
        <v>3</v>
      </c>
      <c r="Q77" s="203"/>
      <c r="R77" s="193" t="str">
        <f>IF(OR(S77="Preventivo",S77="Detectivo"),"Probabilidad",IF(S77="Correctivo","Impacto",""))</f>
        <v/>
      </c>
      <c r="S77" s="194"/>
      <c r="T77" s="194"/>
      <c r="U77" s="195" t="str">
        <f t="shared" si="68"/>
        <v/>
      </c>
      <c r="V77" s="194"/>
      <c r="W77" s="194"/>
      <c r="X77" s="194"/>
      <c r="Y77" s="196" t="str">
        <f>IFERROR(IF(AND(R76="Probabilidad",R77="Probabilidad"),(AA76-(+AA76*U77)),IF(AND(R76="Impacto",R77="Probabilidad"),(AA75-(+AA75*U77)),IF(R77="Impacto",AA76,""))),"")</f>
        <v/>
      </c>
      <c r="Z77" s="197" t="str">
        <f t="shared" si="2"/>
        <v/>
      </c>
      <c r="AA77" s="195" t="str">
        <f t="shared" si="69"/>
        <v/>
      </c>
      <c r="AB77" s="197" t="str">
        <f t="shared" si="4"/>
        <v/>
      </c>
      <c r="AC77" s="195" t="str">
        <f>IFERROR(IF(AND(R76="Impacto",R77="Impacto"),(AC76-(+AC76*U77)),IF(AND(R76="Probabilidad",R77="Impacto"),(AC75-(+AC75*U77)),IF(R77="Probabilidad",AC76,""))),"")</f>
        <v/>
      </c>
      <c r="AD77" s="198" t="str">
        <f t="shared" si="70"/>
        <v/>
      </c>
      <c r="AE77" s="194"/>
      <c r="AF77" s="173"/>
      <c r="AG77" s="173"/>
      <c r="AH77" s="200"/>
      <c r="AI77" s="200"/>
      <c r="AJ77" s="173"/>
      <c r="AK77" s="201"/>
    </row>
    <row r="78" spans="2:69" ht="22.5" hidden="1" customHeight="1" x14ac:dyDescent="0.3">
      <c r="B78" s="367"/>
      <c r="C78" s="384"/>
      <c r="D78" s="384"/>
      <c r="E78" s="384"/>
      <c r="F78" s="384"/>
      <c r="G78" s="384"/>
      <c r="H78" s="387"/>
      <c r="I78" s="365"/>
      <c r="J78" s="364"/>
      <c r="K78" s="382"/>
      <c r="L78" s="364">
        <f ca="1">IF(NOT(ISERROR(MATCH(K78,_xlfn.ANCHORARRAY(F89),0))),J91&amp;"Por favor no seleccionar los criterios de impacto",K78)</f>
        <v>0</v>
      </c>
      <c r="M78" s="365"/>
      <c r="N78" s="364"/>
      <c r="O78" s="366"/>
      <c r="P78" s="192">
        <v>4</v>
      </c>
      <c r="Q78" s="202"/>
      <c r="R78" s="193" t="str">
        <f t="shared" ref="R78:R80" si="71">IF(OR(S78="Preventivo",S78="Detectivo"),"Probabilidad",IF(S78="Correctivo","Impacto",""))</f>
        <v/>
      </c>
      <c r="S78" s="194"/>
      <c r="T78" s="194"/>
      <c r="U78" s="195" t="str">
        <f t="shared" si="68"/>
        <v/>
      </c>
      <c r="V78" s="194"/>
      <c r="W78" s="194"/>
      <c r="X78" s="194"/>
      <c r="Y78" s="196" t="str">
        <f t="shared" ref="Y78:Y80" si="72">IFERROR(IF(AND(R77="Probabilidad",R78="Probabilidad"),(AA77-(+AA77*U78)),IF(AND(R77="Impacto",R78="Probabilidad"),(AA76-(+AA76*U78)),IF(R78="Impacto",AA77,""))),"")</f>
        <v/>
      </c>
      <c r="Z78" s="197" t="str">
        <f t="shared" si="2"/>
        <v/>
      </c>
      <c r="AA78" s="195" t="str">
        <f t="shared" si="69"/>
        <v/>
      </c>
      <c r="AB78" s="197" t="str">
        <f t="shared" si="4"/>
        <v/>
      </c>
      <c r="AC78" s="195" t="str">
        <f t="shared" ref="AC78:AC80" si="73">IFERROR(IF(AND(R77="Impacto",R78="Impacto"),(AC77-(+AC77*U78)),IF(AND(R77="Probabilidad",R78="Impacto"),(AC76-(+AC76*U78)),IF(R78="Probabilidad",AC77,""))),"")</f>
        <v/>
      </c>
      <c r="AD78" s="198" t="str">
        <f>IFERROR(IF(OR(AND(Z78="Muy Baja",AB78="Leve"),AND(Z78="Muy Baja",AB78="Menor"),AND(Z78="Baja",AB78="Leve")),"Bajo",IF(OR(AND(Z78="Muy baja",AB78="Moderado"),AND(Z78="Baja",AB78="Menor"),AND(Z78="Baja",AB78="Moderado"),AND(Z78="Media",AB78="Leve"),AND(Z78="Media",AB78="Menor"),AND(Z78="Media",AB78="Moderado"),AND(Z78="Alta",AB78="Leve"),AND(Z78="Alta",AB78="Menor")),"Moderado",IF(OR(AND(Z78="Muy Baja",AB78="Mayor"),AND(Z78="Baja",AB78="Mayor"),AND(Z78="Media",AB78="Mayor"),AND(Z78="Alta",AB78="Moderado"),AND(Z78="Alta",AB78="Mayor"),AND(Z78="Muy Alta",AB78="Leve"),AND(Z78="Muy Alta",AB78="Menor"),AND(Z78="Muy Alta",AB78="Moderado"),AND(Z78="Muy Alta",AB78="Mayor")),"Alto",IF(OR(AND(Z78="Muy Baja",AB78="Catastrófico"),AND(Z78="Baja",AB78="Catastrófico"),AND(Z78="Media",AB78="Catastrófico"),AND(Z78="Alta",AB78="Catastrófico"),AND(Z78="Muy Alta",AB78="Catastrófico")),"Extremo","")))),"")</f>
        <v/>
      </c>
      <c r="AE78" s="194"/>
      <c r="AF78" s="173"/>
      <c r="AG78" s="173"/>
      <c r="AH78" s="200"/>
      <c r="AI78" s="200"/>
      <c r="AJ78" s="173"/>
      <c r="AK78" s="201"/>
    </row>
    <row r="79" spans="2:69" ht="22.5" hidden="1" customHeight="1" x14ac:dyDescent="0.3">
      <c r="B79" s="367"/>
      <c r="C79" s="384"/>
      <c r="D79" s="384"/>
      <c r="E79" s="384"/>
      <c r="F79" s="384"/>
      <c r="G79" s="384"/>
      <c r="H79" s="387"/>
      <c r="I79" s="365"/>
      <c r="J79" s="364"/>
      <c r="K79" s="382"/>
      <c r="L79" s="364">
        <f ca="1">IF(NOT(ISERROR(MATCH(K79,_xlfn.ANCHORARRAY(F90),0))),J92&amp;"Por favor no seleccionar los criterios de impacto",K79)</f>
        <v>0</v>
      </c>
      <c r="M79" s="365"/>
      <c r="N79" s="364"/>
      <c r="O79" s="366"/>
      <c r="P79" s="192">
        <v>5</v>
      </c>
      <c r="Q79" s="202"/>
      <c r="R79" s="193" t="str">
        <f t="shared" si="71"/>
        <v/>
      </c>
      <c r="S79" s="194"/>
      <c r="T79" s="194"/>
      <c r="U79" s="195" t="str">
        <f t="shared" si="68"/>
        <v/>
      </c>
      <c r="V79" s="194"/>
      <c r="W79" s="194"/>
      <c r="X79" s="194"/>
      <c r="Y79" s="196" t="str">
        <f t="shared" si="72"/>
        <v/>
      </c>
      <c r="Z79" s="197" t="str">
        <f t="shared" si="2"/>
        <v/>
      </c>
      <c r="AA79" s="195" t="str">
        <f t="shared" si="69"/>
        <v/>
      </c>
      <c r="AB79" s="197" t="str">
        <f t="shared" si="4"/>
        <v/>
      </c>
      <c r="AC79" s="195" t="str">
        <f t="shared" si="73"/>
        <v/>
      </c>
      <c r="AD79" s="198" t="str">
        <f t="shared" ref="AD79:AD80" si="74">IFERROR(IF(OR(AND(Z79="Muy Baja",AB79="Leve"),AND(Z79="Muy Baja",AB79="Menor"),AND(Z79="Baja",AB79="Leve")),"Bajo",IF(OR(AND(Z79="Muy baja",AB79="Moderado"),AND(Z79="Baja",AB79="Menor"),AND(Z79="Baja",AB79="Moderado"),AND(Z79="Media",AB79="Leve"),AND(Z79="Media",AB79="Menor"),AND(Z79="Media",AB79="Moderado"),AND(Z79="Alta",AB79="Leve"),AND(Z79="Alta",AB79="Menor")),"Moderado",IF(OR(AND(Z79="Muy Baja",AB79="Mayor"),AND(Z79="Baja",AB79="Mayor"),AND(Z79="Media",AB79="Mayor"),AND(Z79="Alta",AB79="Moderado"),AND(Z79="Alta",AB79="Mayor"),AND(Z79="Muy Alta",AB79="Leve"),AND(Z79="Muy Alta",AB79="Menor"),AND(Z79="Muy Alta",AB79="Moderado"),AND(Z79="Muy Alta",AB79="Mayor")),"Alto",IF(OR(AND(Z79="Muy Baja",AB79="Catastrófico"),AND(Z79="Baja",AB79="Catastrófico"),AND(Z79="Media",AB79="Catastrófico"),AND(Z79="Alta",AB79="Catastrófico"),AND(Z79="Muy Alta",AB79="Catastrófico")),"Extremo","")))),"")</f>
        <v/>
      </c>
      <c r="AE79" s="194"/>
      <c r="AF79" s="173"/>
      <c r="AG79" s="173"/>
      <c r="AH79" s="200"/>
      <c r="AI79" s="200"/>
      <c r="AJ79" s="173"/>
      <c r="AK79" s="201"/>
    </row>
    <row r="80" spans="2:69" ht="22.5" hidden="1" customHeight="1" x14ac:dyDescent="0.3">
      <c r="B80" s="401"/>
      <c r="C80" s="347"/>
      <c r="D80" s="347"/>
      <c r="E80" s="347"/>
      <c r="F80" s="347"/>
      <c r="G80" s="347"/>
      <c r="H80" s="361"/>
      <c r="I80" s="368"/>
      <c r="J80" s="371"/>
      <c r="K80" s="374"/>
      <c r="L80" s="371">
        <f ca="1">IF(NOT(ISERROR(MATCH(K80,_xlfn.ANCHORARRAY(F91),0))),J93&amp;"Por favor no seleccionar los criterios de impacto",K80)</f>
        <v>0</v>
      </c>
      <c r="M80" s="368"/>
      <c r="N80" s="371"/>
      <c r="O80" s="377"/>
      <c r="P80" s="228">
        <v>6</v>
      </c>
      <c r="Q80" s="229"/>
      <c r="R80" s="230" t="str">
        <f t="shared" si="71"/>
        <v/>
      </c>
      <c r="S80" s="231"/>
      <c r="T80" s="231"/>
      <c r="U80" s="232" t="str">
        <f t="shared" si="68"/>
        <v/>
      </c>
      <c r="V80" s="231"/>
      <c r="W80" s="231"/>
      <c r="X80" s="231"/>
      <c r="Y80" s="233" t="str">
        <f t="shared" si="72"/>
        <v/>
      </c>
      <c r="Z80" s="234" t="str">
        <f t="shared" si="2"/>
        <v/>
      </c>
      <c r="AA80" s="232" t="str">
        <f t="shared" si="69"/>
        <v/>
      </c>
      <c r="AB80" s="234" t="str">
        <f t="shared" si="4"/>
        <v/>
      </c>
      <c r="AC80" s="232" t="str">
        <f t="shared" si="73"/>
        <v/>
      </c>
      <c r="AD80" s="235" t="str">
        <f t="shared" si="74"/>
        <v/>
      </c>
      <c r="AE80" s="231"/>
      <c r="AF80" s="176"/>
      <c r="AG80" s="176"/>
      <c r="AH80" s="236"/>
      <c r="AI80" s="236"/>
      <c r="AJ80" s="176"/>
      <c r="AK80" s="237"/>
    </row>
    <row r="81" spans="2:37" ht="49.5" customHeight="1" thickBot="1" x14ac:dyDescent="0.35">
      <c r="B81" s="238"/>
      <c r="C81" s="398" t="s">
        <v>312</v>
      </c>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400"/>
    </row>
    <row r="83" spans="2:37" x14ac:dyDescent="0.3">
      <c r="B83" s="1"/>
      <c r="C83" s="9" t="s">
        <v>124</v>
      </c>
      <c r="D83" s="1"/>
      <c r="E83" s="1"/>
      <c r="G83" s="1"/>
    </row>
  </sheetData>
  <dataConsolidate/>
  <mergeCells count="234">
    <mergeCell ref="Z45:Z46"/>
    <mergeCell ref="AA45:AA46"/>
    <mergeCell ref="AB45:AB46"/>
    <mergeCell ref="AC45:AC46"/>
    <mergeCell ref="AD45:AD46"/>
    <mergeCell ref="AE45:AE46"/>
    <mergeCell ref="P45:P46"/>
    <mergeCell ref="Q45:Q46"/>
    <mergeCell ref="R45:R46"/>
    <mergeCell ref="S45:S46"/>
    <mergeCell ref="T45:T46"/>
    <mergeCell ref="U45:U46"/>
    <mergeCell ref="V45:V46"/>
    <mergeCell ref="W45:W46"/>
    <mergeCell ref="X45:X46"/>
    <mergeCell ref="F36:F43"/>
    <mergeCell ref="E36:E43"/>
    <mergeCell ref="D36:D43"/>
    <mergeCell ref="C36:C43"/>
    <mergeCell ref="B36:B43"/>
    <mergeCell ref="AC16:AC18"/>
    <mergeCell ref="AD16:AD18"/>
    <mergeCell ref="AE16:AE18"/>
    <mergeCell ref="Q36:Q38"/>
    <mergeCell ref="P36:P38"/>
    <mergeCell ref="R36:R38"/>
    <mergeCell ref="S36:S38"/>
    <mergeCell ref="T36:T38"/>
    <mergeCell ref="U36:U38"/>
    <mergeCell ref="V36:V38"/>
    <mergeCell ref="W36:W38"/>
    <mergeCell ref="X36:X38"/>
    <mergeCell ref="Z36:Z38"/>
    <mergeCell ref="AA36:AA38"/>
    <mergeCell ref="AB36:AB38"/>
    <mergeCell ref="AC36:AC38"/>
    <mergeCell ref="AD36:AD38"/>
    <mergeCell ref="AE36:AE38"/>
    <mergeCell ref="S16:S18"/>
    <mergeCell ref="B16:B23"/>
    <mergeCell ref="Q16:Q18"/>
    <mergeCell ref="P16:P18"/>
    <mergeCell ref="R16:R18"/>
    <mergeCell ref="O16:O23"/>
    <mergeCell ref="C16:C23"/>
    <mergeCell ref="D16:D23"/>
    <mergeCell ref="E16:E23"/>
    <mergeCell ref="F16:F23"/>
    <mergeCell ref="G16:G23"/>
    <mergeCell ref="H16:H23"/>
    <mergeCell ref="I16:I23"/>
    <mergeCell ref="J16:J23"/>
    <mergeCell ref="K16:K23"/>
    <mergeCell ref="M16:M23"/>
    <mergeCell ref="N16:N23"/>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81:AK81"/>
    <mergeCell ref="N69:N74"/>
    <mergeCell ref="O69:O74"/>
    <mergeCell ref="B75:B80"/>
    <mergeCell ref="C75:C80"/>
    <mergeCell ref="D75:D80"/>
    <mergeCell ref="E75:E80"/>
    <mergeCell ref="F75:F80"/>
    <mergeCell ref="G75:G80"/>
    <mergeCell ref="H75:H80"/>
    <mergeCell ref="I75:I80"/>
    <mergeCell ref="J75:J80"/>
    <mergeCell ref="K75:K80"/>
    <mergeCell ref="L75:L80"/>
    <mergeCell ref="M75:M80"/>
    <mergeCell ref="N75:N80"/>
    <mergeCell ref="O75:O80"/>
    <mergeCell ref="K69:K74"/>
    <mergeCell ref="L69:L74"/>
    <mergeCell ref="M69:M74"/>
    <mergeCell ref="B69:B74"/>
    <mergeCell ref="C69:C74"/>
    <mergeCell ref="D69:D74"/>
    <mergeCell ref="E69:E74"/>
    <mergeCell ref="F69:F74"/>
    <mergeCell ref="G69:G74"/>
    <mergeCell ref="H69:H74"/>
    <mergeCell ref="I69:I74"/>
    <mergeCell ref="J69:J74"/>
    <mergeCell ref="N57:N62"/>
    <mergeCell ref="O57:O62"/>
    <mergeCell ref="G63:G68"/>
    <mergeCell ref="H63:H68"/>
    <mergeCell ref="I63:I68"/>
    <mergeCell ref="J63:J68"/>
    <mergeCell ref="K63:K68"/>
    <mergeCell ref="G57:G62"/>
    <mergeCell ref="H57:H62"/>
    <mergeCell ref="I57:I62"/>
    <mergeCell ref="J57:J62"/>
    <mergeCell ref="L63:L68"/>
    <mergeCell ref="M63:M68"/>
    <mergeCell ref="N63:N68"/>
    <mergeCell ref="O63:O68"/>
    <mergeCell ref="J44:J50"/>
    <mergeCell ref="K44:K50"/>
    <mergeCell ref="H51:H56"/>
    <mergeCell ref="I51:I56"/>
    <mergeCell ref="J51:J56"/>
    <mergeCell ref="L44:L50"/>
    <mergeCell ref="M44:M50"/>
    <mergeCell ref="B63:B68"/>
    <mergeCell ref="C63:C68"/>
    <mergeCell ref="D63:D68"/>
    <mergeCell ref="E63:E68"/>
    <mergeCell ref="F63:F68"/>
    <mergeCell ref="B57:B62"/>
    <mergeCell ref="C57:C62"/>
    <mergeCell ref="D57:D62"/>
    <mergeCell ref="E57:E62"/>
    <mergeCell ref="F57:F62"/>
    <mergeCell ref="N44:N50"/>
    <mergeCell ref="O44:O50"/>
    <mergeCell ref="N51:N56"/>
    <mergeCell ref="O51:O56"/>
    <mergeCell ref="K57:K62"/>
    <mergeCell ref="L57:L62"/>
    <mergeCell ref="M57:M62"/>
    <mergeCell ref="B44:B50"/>
    <mergeCell ref="C44:C50"/>
    <mergeCell ref="D44:D50"/>
    <mergeCell ref="B51:B56"/>
    <mergeCell ref="C51:C56"/>
    <mergeCell ref="D51:D56"/>
    <mergeCell ref="E51:E56"/>
    <mergeCell ref="F51:F56"/>
    <mergeCell ref="G51:G56"/>
    <mergeCell ref="E44:E50"/>
    <mergeCell ref="F44:F50"/>
    <mergeCell ref="K51:K56"/>
    <mergeCell ref="L51:L56"/>
    <mergeCell ref="M51:M56"/>
    <mergeCell ref="G44:G50"/>
    <mergeCell ref="H44:H50"/>
    <mergeCell ref="I44:I50"/>
    <mergeCell ref="N30:N35"/>
    <mergeCell ref="O30:O35"/>
    <mergeCell ref="L38:L43"/>
    <mergeCell ref="O36:O43"/>
    <mergeCell ref="N36:N43"/>
    <mergeCell ref="M36:M43"/>
    <mergeCell ref="K36:K43"/>
    <mergeCell ref="J36:J43"/>
    <mergeCell ref="I36:I43"/>
    <mergeCell ref="H36:H43"/>
    <mergeCell ref="G36:G43"/>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M30:M35"/>
    <mergeCell ref="G24:G29"/>
    <mergeCell ref="H24:H29"/>
    <mergeCell ref="I24:I29"/>
    <mergeCell ref="J24:J29"/>
    <mergeCell ref="K24:K29"/>
    <mergeCell ref="B24:B29"/>
    <mergeCell ref="C24:C29"/>
    <mergeCell ref="D24:D29"/>
    <mergeCell ref="E24:E29"/>
    <mergeCell ref="F24:F29"/>
    <mergeCell ref="AF14:AF15"/>
    <mergeCell ref="AK14:AK15"/>
    <mergeCell ref="AJ14:AJ15"/>
    <mergeCell ref="AI14:AI15"/>
    <mergeCell ref="AH14:AH15"/>
    <mergeCell ref="AG14:AG15"/>
    <mergeCell ref="S14:X14"/>
    <mergeCell ref="L18:L23"/>
    <mergeCell ref="T16:T18"/>
    <mergeCell ref="U16:U18"/>
    <mergeCell ref="V16:V18"/>
    <mergeCell ref="W16:W18"/>
    <mergeCell ref="X16:X18"/>
    <mergeCell ref="Z16:Z18"/>
    <mergeCell ref="AA16:AA18"/>
    <mergeCell ref="AB16:AB18"/>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s>
  <conditionalFormatting sqref="I16 I24 Z19:Z23 Z16 Z39:Z43 Z36 Z47:Z50 Z45">
    <cfRule type="cellIs" dxfId="212" priority="319" operator="equal">
      <formula>"Muy Alta"</formula>
    </cfRule>
    <cfRule type="cellIs" dxfId="211" priority="320" operator="equal">
      <formula>"Alta"</formula>
    </cfRule>
    <cfRule type="cellIs" dxfId="210" priority="321" operator="equal">
      <formula>"Media"</formula>
    </cfRule>
    <cfRule type="cellIs" dxfId="209" priority="322" operator="equal">
      <formula>"Baja"</formula>
    </cfRule>
    <cfRule type="cellIs" dxfId="208" priority="323" operator="equal">
      <formula>"Muy Baja"</formula>
    </cfRule>
  </conditionalFormatting>
  <conditionalFormatting sqref="M16 M24 M30 M36 M44:M45 M51 M57 M63 M69 M75 AB19:AB23 AB16 AB39:AB43 AB36 AB47:AB50 AB45">
    <cfRule type="cellIs" dxfId="207" priority="314" operator="equal">
      <formula>"Catastrófico"</formula>
    </cfRule>
    <cfRule type="cellIs" dxfId="206" priority="315" operator="equal">
      <formula>"Mayor"</formula>
    </cfRule>
    <cfRule type="cellIs" dxfId="205" priority="316" operator="equal">
      <formula>"Moderado"</formula>
    </cfRule>
    <cfRule type="cellIs" dxfId="204" priority="317" operator="equal">
      <formula>"Menor"</formula>
    </cfRule>
    <cfRule type="cellIs" dxfId="203" priority="318" operator="equal">
      <formula>"Leve"</formula>
    </cfRule>
  </conditionalFormatting>
  <conditionalFormatting sqref="O16 AD19:AD23 AD16 AD39:AD43 AD36 AD47:AD50 AD45">
    <cfRule type="cellIs" dxfId="202" priority="310" operator="equal">
      <formula>"Extremo"</formula>
    </cfRule>
    <cfRule type="cellIs" dxfId="201" priority="311" operator="equal">
      <formula>"Alto"</formula>
    </cfRule>
    <cfRule type="cellIs" dxfId="200" priority="312" operator="equal">
      <formula>"Moderado"</formula>
    </cfRule>
    <cfRule type="cellIs" dxfId="199" priority="313" operator="equal">
      <formula>"Bajo"</formula>
    </cfRule>
  </conditionalFormatting>
  <conditionalFormatting sqref="I69">
    <cfRule type="cellIs" dxfId="198" priority="53" operator="equal">
      <formula>"Muy Alta"</formula>
    </cfRule>
    <cfRule type="cellIs" dxfId="197" priority="54" operator="equal">
      <formula>"Alta"</formula>
    </cfRule>
    <cfRule type="cellIs" dxfId="196" priority="55" operator="equal">
      <formula>"Media"</formula>
    </cfRule>
    <cfRule type="cellIs" dxfId="195" priority="56" operator="equal">
      <formula>"Baja"</formula>
    </cfRule>
    <cfRule type="cellIs" dxfId="194" priority="57" operator="equal">
      <formula>"Muy Baja"</formula>
    </cfRule>
  </conditionalFormatting>
  <conditionalFormatting sqref="O24">
    <cfRule type="cellIs" dxfId="193" priority="240" operator="equal">
      <formula>"Extremo"</formula>
    </cfRule>
    <cfRule type="cellIs" dxfId="192" priority="241" operator="equal">
      <formula>"Alto"</formula>
    </cfRule>
    <cfRule type="cellIs" dxfId="191" priority="242" operator="equal">
      <formula>"Moderado"</formula>
    </cfRule>
    <cfRule type="cellIs" dxfId="190" priority="243" operator="equal">
      <formula>"Bajo"</formula>
    </cfRule>
  </conditionalFormatting>
  <conditionalFormatting sqref="Z24:Z29">
    <cfRule type="cellIs" dxfId="189" priority="235" operator="equal">
      <formula>"Muy Alta"</formula>
    </cfRule>
    <cfRule type="cellIs" dxfId="188" priority="236" operator="equal">
      <formula>"Alta"</formula>
    </cfRule>
    <cfRule type="cellIs" dxfId="187" priority="237" operator="equal">
      <formula>"Media"</formula>
    </cfRule>
    <cfRule type="cellIs" dxfId="186" priority="238" operator="equal">
      <formula>"Baja"</formula>
    </cfRule>
    <cfRule type="cellIs" dxfId="185" priority="239" operator="equal">
      <formula>"Muy Baja"</formula>
    </cfRule>
  </conditionalFormatting>
  <conditionalFormatting sqref="AB24:AB29">
    <cfRule type="cellIs" dxfId="184" priority="230" operator="equal">
      <formula>"Catastrófico"</formula>
    </cfRule>
    <cfRule type="cellIs" dxfId="183" priority="231" operator="equal">
      <formula>"Mayor"</formula>
    </cfRule>
    <cfRule type="cellIs" dxfId="182" priority="232" operator="equal">
      <formula>"Moderado"</formula>
    </cfRule>
    <cfRule type="cellIs" dxfId="181" priority="233" operator="equal">
      <formula>"Menor"</formula>
    </cfRule>
    <cfRule type="cellIs" dxfId="180" priority="234" operator="equal">
      <formula>"Leve"</formula>
    </cfRule>
  </conditionalFormatting>
  <conditionalFormatting sqref="AD24:AD29">
    <cfRule type="cellIs" dxfId="179" priority="226" operator="equal">
      <formula>"Extremo"</formula>
    </cfRule>
    <cfRule type="cellIs" dxfId="178" priority="227" operator="equal">
      <formula>"Alto"</formula>
    </cfRule>
    <cfRule type="cellIs" dxfId="177" priority="228" operator="equal">
      <formula>"Moderado"</formula>
    </cfRule>
    <cfRule type="cellIs" dxfId="176" priority="229" operator="equal">
      <formula>"Bajo"</formula>
    </cfRule>
  </conditionalFormatting>
  <conditionalFormatting sqref="I30">
    <cfRule type="cellIs" dxfId="175" priority="221" operator="equal">
      <formula>"Muy Alta"</formula>
    </cfRule>
    <cfRule type="cellIs" dxfId="174" priority="222" operator="equal">
      <formula>"Alta"</formula>
    </cfRule>
    <cfRule type="cellIs" dxfId="173" priority="223" operator="equal">
      <formula>"Media"</formula>
    </cfRule>
    <cfRule type="cellIs" dxfId="172" priority="224" operator="equal">
      <formula>"Baja"</formula>
    </cfRule>
    <cfRule type="cellIs" dxfId="171" priority="225" operator="equal">
      <formula>"Muy Baja"</formula>
    </cfRule>
  </conditionalFormatting>
  <conditionalFormatting sqref="O30">
    <cfRule type="cellIs" dxfId="170" priority="212" operator="equal">
      <formula>"Extremo"</formula>
    </cfRule>
    <cfRule type="cellIs" dxfId="169" priority="213" operator="equal">
      <formula>"Alto"</formula>
    </cfRule>
    <cfRule type="cellIs" dxfId="168" priority="214" operator="equal">
      <formula>"Moderado"</formula>
    </cfRule>
    <cfRule type="cellIs" dxfId="167" priority="215" operator="equal">
      <formula>"Bajo"</formula>
    </cfRule>
  </conditionalFormatting>
  <conditionalFormatting sqref="Z30:Z35">
    <cfRule type="cellIs" dxfId="166" priority="207" operator="equal">
      <formula>"Muy Alta"</formula>
    </cfRule>
    <cfRule type="cellIs" dxfId="165" priority="208" operator="equal">
      <formula>"Alta"</formula>
    </cfRule>
    <cfRule type="cellIs" dxfId="164" priority="209" operator="equal">
      <formula>"Media"</formula>
    </cfRule>
    <cfRule type="cellIs" dxfId="163" priority="210" operator="equal">
      <formula>"Baja"</formula>
    </cfRule>
    <cfRule type="cellIs" dxfId="162" priority="211" operator="equal">
      <formula>"Muy Baja"</formula>
    </cfRule>
  </conditionalFormatting>
  <conditionalFormatting sqref="AB30:AB35">
    <cfRule type="cellIs" dxfId="161" priority="202" operator="equal">
      <formula>"Catastrófico"</formula>
    </cfRule>
    <cfRule type="cellIs" dxfId="160" priority="203" operator="equal">
      <formula>"Mayor"</formula>
    </cfRule>
    <cfRule type="cellIs" dxfId="159" priority="204" operator="equal">
      <formula>"Moderado"</formula>
    </cfRule>
    <cfRule type="cellIs" dxfId="158" priority="205" operator="equal">
      <formula>"Menor"</formula>
    </cfRule>
    <cfRule type="cellIs" dxfId="157" priority="206" operator="equal">
      <formula>"Leve"</formula>
    </cfRule>
  </conditionalFormatting>
  <conditionalFormatting sqref="AD30:AD35">
    <cfRule type="cellIs" dxfId="156" priority="198" operator="equal">
      <formula>"Extremo"</formula>
    </cfRule>
    <cfRule type="cellIs" dxfId="155" priority="199" operator="equal">
      <formula>"Alto"</formula>
    </cfRule>
    <cfRule type="cellIs" dxfId="154" priority="200" operator="equal">
      <formula>"Moderado"</formula>
    </cfRule>
    <cfRule type="cellIs" dxfId="153" priority="201" operator="equal">
      <formula>"Bajo"</formula>
    </cfRule>
  </conditionalFormatting>
  <conditionalFormatting sqref="I36">
    <cfRule type="cellIs" dxfId="152" priority="193" operator="equal">
      <formula>"Muy Alta"</formula>
    </cfRule>
    <cfRule type="cellIs" dxfId="151" priority="194" operator="equal">
      <formula>"Alta"</formula>
    </cfRule>
    <cfRule type="cellIs" dxfId="150" priority="195" operator="equal">
      <formula>"Media"</formula>
    </cfRule>
    <cfRule type="cellIs" dxfId="149" priority="196" operator="equal">
      <formula>"Baja"</formula>
    </cfRule>
    <cfRule type="cellIs" dxfId="148" priority="197" operator="equal">
      <formula>"Muy Baja"</formula>
    </cfRule>
  </conditionalFormatting>
  <conditionalFormatting sqref="O36">
    <cfRule type="cellIs" dxfId="147" priority="184" operator="equal">
      <formula>"Extremo"</formula>
    </cfRule>
    <cfRule type="cellIs" dxfId="146" priority="185" operator="equal">
      <formula>"Alto"</formula>
    </cfRule>
    <cfRule type="cellIs" dxfId="145" priority="186" operator="equal">
      <formula>"Moderado"</formula>
    </cfRule>
    <cfRule type="cellIs" dxfId="144" priority="187" operator="equal">
      <formula>"Bajo"</formula>
    </cfRule>
  </conditionalFormatting>
  <conditionalFormatting sqref="I44:I45">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4:O45">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4">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4">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4">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51">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51">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51:Z56">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51:AB56">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51:AD56">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7">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7">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7:Z62">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7:AB62">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7:AD62">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63">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63">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63:Z68">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63:AB68">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63:AD68">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9">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9:Z74">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9:AB74">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9:AD74">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5">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5">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5:Z80">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5:AB80">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5:AD80">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8:L80">
    <cfRule type="containsText" dxfId="10" priority="1" operator="containsText" text="❌">
      <formula>NOT(ISERROR(SEARCH("❌",L18)))</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AK54:AK55 AK57:AK58 AK60:AK61 AK63:AK64 AK66:AK67 AK69:AK70 AK72:AK73 AK75:AK76 AK78:AK79 AK52</xm:sqref>
        </x14:dataValidation>
        <x14:dataValidation type="custom" allowBlank="1" showInputMessage="1" showErrorMessage="1" error="Recuerde que las acciones se generan bajo la medida de mitigar el riesgo">
          <x14:formula1>
            <xm:f>IF(OR(AE20='Opciones Tratamiento'!$B$2,AE20='Opciones Tratamiento'!$B$3,AE20='Opciones Tratamiento'!$B$4),ISBLANK(AE20),ISTEXT(AE20))</xm:f>
          </x14:formula1>
          <xm:sqref>AF20:AF23 AF25:AF29 AF31:AF35 AF39:AF43 AF47:AF80</xm:sqref>
        </x14:dataValidation>
        <x14:dataValidation type="custom" allowBlank="1" showInputMessage="1" showErrorMessage="1" error="Recuerde que las acciones se generan bajo la medida de mitigar el riesgo">
          <x14:formula1>
            <xm:f>IF(OR(AE20='Opciones Tratamiento'!$B$2,AE20='Opciones Tratamiento'!$B$3,AE20='Opciones Tratamiento'!$B$4),ISBLANK(AE20),ISTEXT(AE20))</xm:f>
          </x14:formula1>
          <xm:sqref>AG20:AG23 AG25:AG29 AG31:AG35 AG39:AG43 AG47:AG80</xm:sqref>
        </x14:dataValidation>
        <x14:dataValidation type="custom" allowBlank="1" showInputMessage="1" showErrorMessage="1" error="Recuerde que las acciones se generan bajo la medida de mitigar el riesgo">
          <x14:formula1>
            <xm:f>IF(OR(AE20='Opciones Tratamiento'!$B$2,AE20='Opciones Tratamiento'!$B$3,AE20='Opciones Tratamiento'!$B$4),ISBLANK(AE20),ISTEXT(AE20))</xm:f>
          </x14:formula1>
          <xm:sqref>AH20:AH23 AH25:AH29 AH31:AH35 AH39:AH43 AH47:AH80</xm:sqref>
        </x14:dataValidation>
        <x14:dataValidation type="list" allowBlank="1" showInputMessage="1" showErrorMessage="1">
          <x14:formula1>
            <xm:f>'Opciones Tratamiento'!$E$2:$E$4</xm:f>
          </x14:formula1>
          <xm:sqref>C16 C44:C80 C24:C36</xm:sqref>
        </x14:dataValidation>
        <x14:dataValidation type="list" allowBlank="1" showInputMessage="1" showErrorMessage="1">
          <x14:formula1>
            <xm:f>'Opciones Tratamiento'!$B$13:$B$19</xm:f>
          </x14:formula1>
          <xm:sqref>G16 G44:G80 G24:G36</xm:sqref>
        </x14:dataValidation>
        <x14:dataValidation type="list" allowBlank="1" showInputMessage="1" showErrorMessage="1">
          <x14:formula1>
            <xm:f>'Tabla Impacto'!$F$211:$F$222</xm:f>
          </x14:formula1>
          <xm:sqref>K16 K44:K80 K24:K36</xm:sqref>
        </x14:dataValidation>
        <x14:dataValidation type="list" allowBlank="1" showInputMessage="1" showErrorMessage="1">
          <x14:formula1>
            <xm:f>'Tabla Valoración controles'!$D$5:$D$7</xm:f>
          </x14:formula1>
          <xm:sqref>S16 S19:S36 S39:S45 S47:S80</xm:sqref>
        </x14:dataValidation>
        <x14:dataValidation type="list" allowBlank="1" showInputMessage="1" showErrorMessage="1">
          <x14:formula1>
            <xm:f>'Tabla Valoración controles'!$D$8:$D$9</xm:f>
          </x14:formula1>
          <xm:sqref>T16 T19:T36 T39:T45 T47:T80</xm:sqref>
        </x14:dataValidation>
        <x14:dataValidation type="list" allowBlank="1" showInputMessage="1" showErrorMessage="1">
          <x14:formula1>
            <xm:f>'Tabla Valoración controles'!$D$10:$D$11</xm:f>
          </x14:formula1>
          <xm:sqref>V16 V19:V36 V39:V45 V47:V80</xm:sqref>
        </x14:dataValidation>
        <x14:dataValidation type="list" allowBlank="1" showInputMessage="1" showErrorMessage="1">
          <x14:formula1>
            <xm:f>'Tabla Valoración controles'!$D$12:$D$13</xm:f>
          </x14:formula1>
          <xm:sqref>W16 W19:W36 W39:W45 W47:W80</xm:sqref>
        </x14:dataValidation>
        <x14:dataValidation type="list" allowBlank="1" showInputMessage="1" showErrorMessage="1">
          <x14:formula1>
            <xm:f>'Tabla Valoración controles'!$D$14:$D$15</xm:f>
          </x14:formula1>
          <xm:sqref>X16 X19:X36 X39:X45 X47:X80</xm:sqref>
        </x14:dataValidation>
        <x14:dataValidation type="list" allowBlank="1" showInputMessage="1" showErrorMessage="1">
          <x14:formula1>
            <xm:f>'Opciones Tratamiento'!$B$2:$B$5</xm:f>
          </x14:formula1>
          <xm:sqref>AE16 AE19:AE36 AE39:AE45 AE47:AE80</xm:sqref>
        </x14:dataValidation>
        <x14:dataValidation type="custom" allowBlank="1" showInputMessage="1" showErrorMessage="1" error="Recuerde que las acciones se generan bajo la medida de mitigar el riesgo">
          <x14:formula1>
            <xm:f>IF(OR(AE47='Opciones Tratamiento'!$B$2,AE47='Opciones Tratamiento'!$B$3,AE47='Opciones Tratamiento'!$B$4),ISBLANK(AE47),ISTEXT(AE47))</xm:f>
          </x14:formula1>
          <xm:sqref>AI47:AI80</xm:sqref>
        </x14:dataValidation>
        <x14:dataValidation type="custom" allowBlank="1" showInputMessage="1" showErrorMessage="1" error="Recuerde que las acciones se generan bajo la medida de mitigar el riesgo">
          <x14:formula1>
            <xm:f>IF(OR(AE42='Opciones Tratamiento'!$B$2,AE42='Opciones Tratamiento'!$B$3,AE42='Opciones Tratamiento'!$B$4),ISBLANK(AE42),ISTEXT(AE42))</xm:f>
          </x14:formula1>
          <xm:sqref>AJ47:AJ80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BB37" sqref="BB37:BB38"/>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90" t="s">
        <v>141</v>
      </c>
      <c r="C2" s="490"/>
      <c r="D2" s="490"/>
      <c r="E2" s="490"/>
      <c r="F2" s="490"/>
      <c r="G2" s="490"/>
      <c r="H2" s="490"/>
      <c r="I2" s="490"/>
      <c r="J2" s="528" t="s">
        <v>2</v>
      </c>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90"/>
      <c r="C3" s="490"/>
      <c r="D3" s="490"/>
      <c r="E3" s="490"/>
      <c r="F3" s="490"/>
      <c r="G3" s="490"/>
      <c r="H3" s="490"/>
      <c r="I3" s="490"/>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90"/>
      <c r="C4" s="490"/>
      <c r="D4" s="490"/>
      <c r="E4" s="490"/>
      <c r="F4" s="490"/>
      <c r="G4" s="490"/>
      <c r="H4" s="490"/>
      <c r="I4" s="490"/>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540" t="s">
        <v>4</v>
      </c>
      <c r="C6" s="540"/>
      <c r="D6" s="541"/>
      <c r="E6" s="529" t="s">
        <v>107</v>
      </c>
      <c r="F6" s="530"/>
      <c r="G6" s="530"/>
      <c r="H6" s="530"/>
      <c r="I6" s="531"/>
      <c r="J6" s="525" t="str">
        <f ca="1">IF(AND('MAPA DE RIESGO'!$I$16="Muy Alta",'MAPA DE RIESGO'!$M$16="Leve"),CONCATENATE("R",'MAPA DE RIESGO'!$B$16),"")</f>
        <v/>
      </c>
      <c r="K6" s="526"/>
      <c r="L6" s="526" t="str">
        <f ca="1">IF(AND('MAPA DE RIESGO'!$I$24="Muy Alta",'MAPA DE RIESGO'!$M$24="Leve"),CONCATENATE("R",'MAPA DE RIESGO'!$B$24),"")</f>
        <v/>
      </c>
      <c r="M6" s="526"/>
      <c r="N6" s="526" t="str">
        <f ca="1">IF(AND('MAPA DE RIESGO'!$I$30="Muy Alta",'MAPA DE RIESGO'!$M$30="Leve"),CONCATENATE("R",'MAPA DE RIESGO'!$B$30),"")</f>
        <v/>
      </c>
      <c r="O6" s="527"/>
      <c r="P6" s="525" t="str">
        <f ca="1">IF(AND('MAPA DE RIESGO'!$I$16="Muy Alta",'MAPA DE RIESGO'!$M$16="Menor"),CONCATENATE("R",'MAPA DE RIESGO'!$B$16),"")</f>
        <v/>
      </c>
      <c r="Q6" s="526"/>
      <c r="R6" s="526" t="str">
        <f ca="1">IF(AND('MAPA DE RIESGO'!$I$24="Muy Alta",'MAPA DE RIESGO'!$M$24="Menor"),CONCATENATE("R",'MAPA DE RIESGO'!$B$24),"")</f>
        <v/>
      </c>
      <c r="S6" s="526"/>
      <c r="T6" s="526" t="str">
        <f ca="1">IF(AND('MAPA DE RIESGO'!$I$30="Muy Alta",'MAPA DE RIESGO'!$M$30="Menor"),CONCATENATE("R",'MAPA DE RIESGO'!$B$30),"")</f>
        <v/>
      </c>
      <c r="U6" s="527"/>
      <c r="V6" s="525" t="str">
        <f ca="1">IF(AND('MAPA DE RIESGO'!$I$16="Muy Alta",'MAPA DE RIESGO'!$M$16="Moderado"),CONCATENATE("R",'MAPA DE RIESGO'!$B$16),"")</f>
        <v/>
      </c>
      <c r="W6" s="526"/>
      <c r="X6" s="526" t="str">
        <f ca="1">IF(AND('MAPA DE RIESGO'!$I$24="Muy Alta",'MAPA DE RIESGO'!$M$24="Moderado"),CONCATENATE("R",'MAPA DE RIESGO'!$B$24),"")</f>
        <v/>
      </c>
      <c r="Y6" s="526"/>
      <c r="Z6" s="526" t="str">
        <f ca="1">IF(AND('MAPA DE RIESGO'!$I$30="Muy Alta",'MAPA DE RIESGO'!$M$30="Moderado"),CONCATENATE("R",'MAPA DE RIESGO'!$B$30),"")</f>
        <v/>
      </c>
      <c r="AA6" s="527"/>
      <c r="AB6" s="525" t="str">
        <f ca="1">IF(AND('MAPA DE RIESGO'!$I$16="Muy Alta",'MAPA DE RIESGO'!$M$16="Mayor"),CONCATENATE("R",'MAPA DE RIESGO'!$B$16),"")</f>
        <v/>
      </c>
      <c r="AC6" s="526"/>
      <c r="AD6" s="526" t="str">
        <f ca="1">IF(AND('MAPA DE RIESGO'!$I$24="Muy Alta",'MAPA DE RIESGO'!$M$24="Mayor"),CONCATENATE("R",'MAPA DE RIESGO'!$B$24),"")</f>
        <v/>
      </c>
      <c r="AE6" s="526"/>
      <c r="AF6" s="526" t="str">
        <f ca="1">IF(AND('MAPA DE RIESGO'!$I$30="Muy Alta",'MAPA DE RIESGO'!$M$30="Mayor"),CONCATENATE("R",'MAPA DE RIESGO'!$B$30),"")</f>
        <v/>
      </c>
      <c r="AG6" s="527"/>
      <c r="AH6" s="515" t="str">
        <f ca="1">IF(AND('MAPA DE RIESGO'!$I$16="Muy Alta",'MAPA DE RIESGO'!$M$16="Catastrófico"),CONCATENATE("R",'MAPA DE RIESGO'!$B$16),"")</f>
        <v/>
      </c>
      <c r="AI6" s="516"/>
      <c r="AJ6" s="516" t="str">
        <f ca="1">IF(AND('MAPA DE RIESGO'!$I$24="Muy Alta",'MAPA DE RIESGO'!$M$24="Catastrófico"),CONCATENATE("R",'MAPA DE RIESGO'!$B$24),"")</f>
        <v/>
      </c>
      <c r="AK6" s="516"/>
      <c r="AL6" s="516" t="str">
        <f ca="1">IF(AND('MAPA DE RIESGO'!$I$30="Muy Alta",'MAPA DE RIESGO'!$M$30="Catastrófico"),CONCATENATE("R",'MAPA DE RIESGO'!$B$30),"")</f>
        <v/>
      </c>
      <c r="AM6" s="517"/>
      <c r="AO6" s="542" t="s">
        <v>71</v>
      </c>
      <c r="AP6" s="543"/>
      <c r="AQ6" s="543"/>
      <c r="AR6" s="543"/>
      <c r="AS6" s="543"/>
      <c r="AT6" s="54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540"/>
      <c r="C7" s="540"/>
      <c r="D7" s="541"/>
      <c r="E7" s="532"/>
      <c r="F7" s="533"/>
      <c r="G7" s="533"/>
      <c r="H7" s="533"/>
      <c r="I7" s="534"/>
      <c r="J7" s="518"/>
      <c r="K7" s="519"/>
      <c r="L7" s="519"/>
      <c r="M7" s="519"/>
      <c r="N7" s="519"/>
      <c r="O7" s="521"/>
      <c r="P7" s="518"/>
      <c r="Q7" s="519"/>
      <c r="R7" s="519"/>
      <c r="S7" s="519"/>
      <c r="T7" s="519"/>
      <c r="U7" s="521"/>
      <c r="V7" s="518"/>
      <c r="W7" s="519"/>
      <c r="X7" s="519"/>
      <c r="Y7" s="519"/>
      <c r="Z7" s="519"/>
      <c r="AA7" s="521"/>
      <c r="AB7" s="518"/>
      <c r="AC7" s="519"/>
      <c r="AD7" s="519"/>
      <c r="AE7" s="519"/>
      <c r="AF7" s="519"/>
      <c r="AG7" s="521"/>
      <c r="AH7" s="509"/>
      <c r="AI7" s="510"/>
      <c r="AJ7" s="510"/>
      <c r="AK7" s="510"/>
      <c r="AL7" s="510"/>
      <c r="AM7" s="511"/>
      <c r="AN7" s="55"/>
      <c r="AO7" s="545"/>
      <c r="AP7" s="546"/>
      <c r="AQ7" s="546"/>
      <c r="AR7" s="546"/>
      <c r="AS7" s="546"/>
      <c r="AT7" s="54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540"/>
      <c r="C8" s="540"/>
      <c r="D8" s="541"/>
      <c r="E8" s="532"/>
      <c r="F8" s="533"/>
      <c r="G8" s="533"/>
      <c r="H8" s="533"/>
      <c r="I8" s="534"/>
      <c r="J8" s="518" t="str">
        <f ca="1">IF(AND('MAPA DE RIESGO'!$I$36="Muy Alta",'MAPA DE RIESGO'!$M$36="Leve"),CONCATENATE("R",'MAPA DE RIESGO'!$B$36),"")</f>
        <v/>
      </c>
      <c r="K8" s="519"/>
      <c r="L8" s="520" t="str">
        <f ca="1">IF(AND('MAPA DE RIESGO'!$I$44="Muy Alta",'MAPA DE RIESGO'!$M$44="Leve"),CONCATENATE("R",'MAPA DE RIESGO'!$B$44),"")</f>
        <v/>
      </c>
      <c r="M8" s="520"/>
      <c r="N8" s="520" t="str">
        <f ca="1">IF(AND('MAPA DE RIESGO'!$I$51="Muy Alta",'MAPA DE RIESGO'!$M$51="Leve"),CONCATENATE("R",'MAPA DE RIESGO'!$B$51),"")</f>
        <v/>
      </c>
      <c r="O8" s="521"/>
      <c r="P8" s="518" t="str">
        <f ca="1">IF(AND('MAPA DE RIESGO'!$I$36="Muy Alta",'MAPA DE RIESGO'!$M$36="Menor"),CONCATENATE("R",'MAPA DE RIESGO'!$B$36),"")</f>
        <v/>
      </c>
      <c r="Q8" s="519"/>
      <c r="R8" s="520" t="str">
        <f ca="1">IF(AND('MAPA DE RIESGO'!$I$44="Muy Alta",'MAPA DE RIESGO'!$M$44="Menor"),CONCATENATE("R",'MAPA DE RIESGO'!$B$44),"")</f>
        <v/>
      </c>
      <c r="S8" s="520"/>
      <c r="T8" s="520" t="str">
        <f ca="1">IF(AND('MAPA DE RIESGO'!$I$51="Muy Alta",'MAPA DE RIESGO'!$M$51="Menor"),CONCATENATE("R",'MAPA DE RIESGO'!$B$51),"")</f>
        <v/>
      </c>
      <c r="U8" s="521"/>
      <c r="V8" s="518" t="str">
        <f ca="1">IF(AND('MAPA DE RIESGO'!$I$36="Muy Alta",'MAPA DE RIESGO'!$M$36="Moderado"),CONCATENATE("R",'MAPA DE RIESGO'!$B$36),"")</f>
        <v/>
      </c>
      <c r="W8" s="519"/>
      <c r="X8" s="520" t="str">
        <f ca="1">IF(AND('MAPA DE RIESGO'!$I$44="Muy Alta",'MAPA DE RIESGO'!$M$44="Moderado"),CONCATENATE("R",'MAPA DE RIESGO'!$B$44),"")</f>
        <v/>
      </c>
      <c r="Y8" s="520"/>
      <c r="Z8" s="520" t="str">
        <f ca="1">IF(AND('MAPA DE RIESGO'!$I$51="Muy Alta",'MAPA DE RIESGO'!$M$51="Moderado"),CONCATENATE("R",'MAPA DE RIESGO'!$B$51),"")</f>
        <v/>
      </c>
      <c r="AA8" s="521"/>
      <c r="AB8" s="518" t="str">
        <f ca="1">IF(AND('MAPA DE RIESGO'!$I$36="Muy Alta",'MAPA DE RIESGO'!$M$36="Mayor"),CONCATENATE("R",'MAPA DE RIESGO'!$B$36),"")</f>
        <v/>
      </c>
      <c r="AC8" s="519"/>
      <c r="AD8" s="520" t="str">
        <f ca="1">IF(AND('MAPA DE RIESGO'!$I$44="Muy Alta",'MAPA DE RIESGO'!$M$44="Mayor"),CONCATENATE("R",'MAPA DE RIESGO'!$B$44),"")</f>
        <v/>
      </c>
      <c r="AE8" s="520"/>
      <c r="AF8" s="520" t="str">
        <f ca="1">IF(AND('MAPA DE RIESGO'!$I$51="Muy Alta",'MAPA DE RIESGO'!$M$51="Mayor"),CONCATENATE("R",'MAPA DE RIESGO'!$B$51),"")</f>
        <v/>
      </c>
      <c r="AG8" s="521"/>
      <c r="AH8" s="509" t="str">
        <f ca="1">IF(AND('MAPA DE RIESGO'!$I$36="Muy Alta",'MAPA DE RIESGO'!$M$36="Catastrófico"),CONCATENATE("R",'MAPA DE RIESGO'!$B$36),"")</f>
        <v/>
      </c>
      <c r="AI8" s="510"/>
      <c r="AJ8" s="510" t="str">
        <f ca="1">IF(AND('MAPA DE RIESGO'!$I$44="Muy Alta",'MAPA DE RIESGO'!$M$44="Catastrófico"),CONCATENATE("R",'MAPA DE RIESGO'!$B$44),"")</f>
        <v/>
      </c>
      <c r="AK8" s="510"/>
      <c r="AL8" s="510" t="str">
        <f ca="1">IF(AND('MAPA DE RIESGO'!$I$51="Muy Alta",'MAPA DE RIESGO'!$M$51="Catastrófico"),CONCATENATE("R",'MAPA DE RIESGO'!$B$51),"")</f>
        <v/>
      </c>
      <c r="AM8" s="511"/>
      <c r="AN8" s="55"/>
      <c r="AO8" s="545"/>
      <c r="AP8" s="546"/>
      <c r="AQ8" s="546"/>
      <c r="AR8" s="546"/>
      <c r="AS8" s="546"/>
      <c r="AT8" s="54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540"/>
      <c r="C9" s="540"/>
      <c r="D9" s="541"/>
      <c r="E9" s="532"/>
      <c r="F9" s="533"/>
      <c r="G9" s="533"/>
      <c r="H9" s="533"/>
      <c r="I9" s="534"/>
      <c r="J9" s="518"/>
      <c r="K9" s="519"/>
      <c r="L9" s="520"/>
      <c r="M9" s="520"/>
      <c r="N9" s="520"/>
      <c r="O9" s="521"/>
      <c r="P9" s="518"/>
      <c r="Q9" s="519"/>
      <c r="R9" s="520"/>
      <c r="S9" s="520"/>
      <c r="T9" s="520"/>
      <c r="U9" s="521"/>
      <c r="V9" s="518"/>
      <c r="W9" s="519"/>
      <c r="X9" s="520"/>
      <c r="Y9" s="520"/>
      <c r="Z9" s="520"/>
      <c r="AA9" s="521"/>
      <c r="AB9" s="518"/>
      <c r="AC9" s="519"/>
      <c r="AD9" s="520"/>
      <c r="AE9" s="520"/>
      <c r="AF9" s="520"/>
      <c r="AG9" s="521"/>
      <c r="AH9" s="509"/>
      <c r="AI9" s="510"/>
      <c r="AJ9" s="510"/>
      <c r="AK9" s="510"/>
      <c r="AL9" s="510"/>
      <c r="AM9" s="511"/>
      <c r="AN9" s="55"/>
      <c r="AO9" s="545"/>
      <c r="AP9" s="546"/>
      <c r="AQ9" s="546"/>
      <c r="AR9" s="546"/>
      <c r="AS9" s="546"/>
      <c r="AT9" s="54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540"/>
      <c r="C10" s="540"/>
      <c r="D10" s="541"/>
      <c r="E10" s="532"/>
      <c r="F10" s="533"/>
      <c r="G10" s="533"/>
      <c r="H10" s="533"/>
      <c r="I10" s="534"/>
      <c r="J10" s="518" t="str">
        <f ca="1">IF(AND('MAPA DE RIESGO'!$I$57="Muy Alta",'MAPA DE RIESGO'!$M$57="Leve"),CONCATENATE("R",'MAPA DE RIESGO'!$B$57),"")</f>
        <v/>
      </c>
      <c r="K10" s="519"/>
      <c r="L10" s="520" t="str">
        <f ca="1">IF(AND('MAPA DE RIESGO'!$I$63="Muy Alta",'MAPA DE RIESGO'!$M$63="Leve"),CONCATENATE("R",'MAPA DE RIESGO'!$B$63),"")</f>
        <v/>
      </c>
      <c r="M10" s="520"/>
      <c r="N10" s="520" t="str">
        <f ca="1">IF(AND('MAPA DE RIESGO'!$I$69="Muy Alta",'MAPA DE RIESGO'!$M$69="Leve"),CONCATENATE("R",'MAPA DE RIESGO'!$B$69),"")</f>
        <v/>
      </c>
      <c r="O10" s="521"/>
      <c r="P10" s="518" t="str">
        <f ca="1">IF(AND('MAPA DE RIESGO'!$I$57="Muy Alta",'MAPA DE RIESGO'!$M$57="Menor"),CONCATENATE("R",'MAPA DE RIESGO'!$B$57),"")</f>
        <v/>
      </c>
      <c r="Q10" s="519"/>
      <c r="R10" s="520" t="str">
        <f ca="1">IF(AND('MAPA DE RIESGO'!$I$63="Muy Alta",'MAPA DE RIESGO'!$M$63="Menor"),CONCATENATE("R",'MAPA DE RIESGO'!$B$63),"")</f>
        <v/>
      </c>
      <c r="S10" s="520"/>
      <c r="T10" s="520" t="str">
        <f ca="1">IF(AND('MAPA DE RIESGO'!$I$69="Muy Alta",'MAPA DE RIESGO'!$M$69="Menor"),CONCATENATE("R",'MAPA DE RIESGO'!$B$69),"")</f>
        <v/>
      </c>
      <c r="U10" s="521"/>
      <c r="V10" s="518" t="str">
        <f ca="1">IF(AND('MAPA DE RIESGO'!$I$57="Muy Alta",'MAPA DE RIESGO'!$M$57="Moderado"),CONCATENATE("R",'MAPA DE RIESGO'!$B$57),"")</f>
        <v/>
      </c>
      <c r="W10" s="519"/>
      <c r="X10" s="520" t="str">
        <f ca="1">IF(AND('MAPA DE RIESGO'!$I$63="Muy Alta",'MAPA DE RIESGO'!$M$63="Moderado"),CONCATENATE("R",'MAPA DE RIESGO'!$B$63),"")</f>
        <v/>
      </c>
      <c r="Y10" s="520"/>
      <c r="Z10" s="520" t="str">
        <f ca="1">IF(AND('MAPA DE RIESGO'!$I$69="Muy Alta",'MAPA DE RIESGO'!$M$69="Moderado"),CONCATENATE("R",'MAPA DE RIESGO'!$B$69),"")</f>
        <v/>
      </c>
      <c r="AA10" s="521"/>
      <c r="AB10" s="518" t="str">
        <f ca="1">IF(AND('MAPA DE RIESGO'!$I$57="Muy Alta",'MAPA DE RIESGO'!$M$57="Mayor"),CONCATENATE("R",'MAPA DE RIESGO'!$B$57),"")</f>
        <v/>
      </c>
      <c r="AC10" s="519"/>
      <c r="AD10" s="520" t="str">
        <f ca="1">IF(AND('MAPA DE RIESGO'!$I$63="Muy Alta",'MAPA DE RIESGO'!$M$63="Mayor"),CONCATENATE("R",'MAPA DE RIESGO'!$B$63),"")</f>
        <v/>
      </c>
      <c r="AE10" s="520"/>
      <c r="AF10" s="520" t="str">
        <f ca="1">IF(AND('MAPA DE RIESGO'!$I$69="Muy Alta",'MAPA DE RIESGO'!$M$69="Mayor"),CONCATENATE("R",'MAPA DE RIESGO'!$B$69),"")</f>
        <v/>
      </c>
      <c r="AG10" s="521"/>
      <c r="AH10" s="509" t="str">
        <f ca="1">IF(AND('MAPA DE RIESGO'!$I$57="Muy Alta",'MAPA DE RIESGO'!$M$57="Catastrófico"),CONCATENATE("R",'MAPA DE RIESGO'!$B$57),"")</f>
        <v/>
      </c>
      <c r="AI10" s="510"/>
      <c r="AJ10" s="510" t="str">
        <f ca="1">IF(AND('MAPA DE RIESGO'!$I$63="Muy Alta",'MAPA DE RIESGO'!$M$63="Catastrófico"),CONCATENATE("R",'MAPA DE RIESGO'!$B$63),"")</f>
        <v/>
      </c>
      <c r="AK10" s="510"/>
      <c r="AL10" s="510" t="str">
        <f ca="1">IF(AND('MAPA DE RIESGO'!$I$69="Muy Alta",'MAPA DE RIESGO'!$M$69="Catastrófico"),CONCATENATE("R",'MAPA DE RIESGO'!$B$69),"")</f>
        <v/>
      </c>
      <c r="AM10" s="511"/>
      <c r="AN10" s="55"/>
      <c r="AO10" s="545"/>
      <c r="AP10" s="546"/>
      <c r="AQ10" s="546"/>
      <c r="AR10" s="546"/>
      <c r="AS10" s="546"/>
      <c r="AT10" s="54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540"/>
      <c r="C11" s="540"/>
      <c r="D11" s="541"/>
      <c r="E11" s="532"/>
      <c r="F11" s="533"/>
      <c r="G11" s="533"/>
      <c r="H11" s="533"/>
      <c r="I11" s="534"/>
      <c r="J11" s="518"/>
      <c r="K11" s="519"/>
      <c r="L11" s="520"/>
      <c r="M11" s="520"/>
      <c r="N11" s="520"/>
      <c r="O11" s="521"/>
      <c r="P11" s="518"/>
      <c r="Q11" s="519"/>
      <c r="R11" s="520"/>
      <c r="S11" s="520"/>
      <c r="T11" s="520"/>
      <c r="U11" s="521"/>
      <c r="V11" s="518"/>
      <c r="W11" s="519"/>
      <c r="X11" s="520"/>
      <c r="Y11" s="520"/>
      <c r="Z11" s="520"/>
      <c r="AA11" s="521"/>
      <c r="AB11" s="518"/>
      <c r="AC11" s="519"/>
      <c r="AD11" s="520"/>
      <c r="AE11" s="520"/>
      <c r="AF11" s="520"/>
      <c r="AG11" s="521"/>
      <c r="AH11" s="509"/>
      <c r="AI11" s="510"/>
      <c r="AJ11" s="510"/>
      <c r="AK11" s="510"/>
      <c r="AL11" s="510"/>
      <c r="AM11" s="511"/>
      <c r="AN11" s="55"/>
      <c r="AO11" s="545"/>
      <c r="AP11" s="546"/>
      <c r="AQ11" s="546"/>
      <c r="AR11" s="546"/>
      <c r="AS11" s="546"/>
      <c r="AT11" s="54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540"/>
      <c r="C12" s="540"/>
      <c r="D12" s="541"/>
      <c r="E12" s="532"/>
      <c r="F12" s="533"/>
      <c r="G12" s="533"/>
      <c r="H12" s="533"/>
      <c r="I12" s="534"/>
      <c r="J12" s="518" t="str">
        <f ca="1">IF(AND('MAPA DE RIESGO'!$I$75="Muy Alta",'MAPA DE RIESGO'!$M$75="Leve"),CONCATENATE("R",'MAPA DE RIESGO'!$B$75),"")</f>
        <v/>
      </c>
      <c r="K12" s="519"/>
      <c r="L12" s="520" t="str">
        <f>IF(AND('MAPA DE RIESGO'!$I$81="Muy Alta",'MAPA DE RIESGO'!$M$81="Leve"),CONCATENATE("R",'MAPA DE RIESGO'!$B$81),"")</f>
        <v/>
      </c>
      <c r="M12" s="520"/>
      <c r="N12" s="520" t="str">
        <f>IF(AND('MAPA DE RIESGO'!$I$87="Muy Alta",'MAPA DE RIESGO'!$M$87="Leve"),CONCATENATE("R",'MAPA DE RIESGO'!$B$87),"")</f>
        <v/>
      </c>
      <c r="O12" s="521"/>
      <c r="P12" s="518" t="str">
        <f ca="1">IF(AND('MAPA DE RIESGO'!$I$75="Muy Alta",'MAPA DE RIESGO'!$M$75="Menor"),CONCATENATE("R",'MAPA DE RIESGO'!$B$75),"")</f>
        <v/>
      </c>
      <c r="Q12" s="519"/>
      <c r="R12" s="520" t="str">
        <f>IF(AND('MAPA DE RIESGO'!$I$81="Muy Alta",'MAPA DE RIESGO'!$M$81="Menor"),CONCATENATE("R",'MAPA DE RIESGO'!$B$81),"")</f>
        <v/>
      </c>
      <c r="S12" s="520"/>
      <c r="T12" s="520" t="str">
        <f>IF(AND('MAPA DE RIESGO'!$I$87="Muy Alta",'MAPA DE RIESGO'!$M$87="Menor"),CONCATENATE("R",'MAPA DE RIESGO'!$B$87),"")</f>
        <v/>
      </c>
      <c r="U12" s="521"/>
      <c r="V12" s="518" t="str">
        <f ca="1">IF(AND('MAPA DE RIESGO'!$I$75="Muy Alta",'MAPA DE RIESGO'!$M$75="Moderado"),CONCATENATE("R",'MAPA DE RIESGO'!$B$75),"")</f>
        <v/>
      </c>
      <c r="W12" s="519"/>
      <c r="X12" s="520" t="str">
        <f>IF(AND('MAPA DE RIESGO'!$I$81="Muy Alta",'MAPA DE RIESGO'!$M$81="Moderado"),CONCATENATE("R",'MAPA DE RIESGO'!$B$81),"")</f>
        <v/>
      </c>
      <c r="Y12" s="520"/>
      <c r="Z12" s="520" t="str">
        <f>IF(AND('MAPA DE RIESGO'!$I$87="Muy Alta",'MAPA DE RIESGO'!$M$87="Moderado"),CONCATENATE("R",'MAPA DE RIESGO'!$B$87),"")</f>
        <v/>
      </c>
      <c r="AA12" s="521"/>
      <c r="AB12" s="518" t="str">
        <f ca="1">IF(AND('MAPA DE RIESGO'!$I$75="Muy Alta",'MAPA DE RIESGO'!$M$75="Mayor"),CONCATENATE("R",'MAPA DE RIESGO'!$B$75),"")</f>
        <v/>
      </c>
      <c r="AC12" s="519"/>
      <c r="AD12" s="520" t="str">
        <f>IF(AND('MAPA DE RIESGO'!$I$81="Muy Alta",'MAPA DE RIESGO'!$M$81="Mayor"),CONCATENATE("R",'MAPA DE RIESGO'!$B$81),"")</f>
        <v/>
      </c>
      <c r="AE12" s="520"/>
      <c r="AF12" s="520" t="str">
        <f>IF(AND('MAPA DE RIESGO'!$I$87="Muy Alta",'MAPA DE RIESGO'!$M$87="Mayor"),CONCATENATE("R",'MAPA DE RIESGO'!$B$87),"")</f>
        <v/>
      </c>
      <c r="AG12" s="521"/>
      <c r="AH12" s="509" t="str">
        <f ca="1">IF(AND('MAPA DE RIESGO'!$I$75="Muy Alta",'MAPA DE RIESGO'!$M$75="Catastrófico"),CONCATENATE("R",'MAPA DE RIESGO'!$B$75),"")</f>
        <v/>
      </c>
      <c r="AI12" s="510"/>
      <c r="AJ12" s="510" t="str">
        <f>IF(AND('MAPA DE RIESGO'!$I$81="Muy Alta",'MAPA DE RIESGO'!$M$81="Catastrófico"),CONCATENATE("R",'MAPA DE RIESGO'!$B$81),"")</f>
        <v/>
      </c>
      <c r="AK12" s="510"/>
      <c r="AL12" s="510" t="str">
        <f>IF(AND('MAPA DE RIESGO'!$I$87="Muy Alta",'MAPA DE RIESGO'!$M$87="Catastrófico"),CONCATENATE("R",'MAPA DE RIESGO'!$B$87),"")</f>
        <v/>
      </c>
      <c r="AM12" s="511"/>
      <c r="AN12" s="55"/>
      <c r="AO12" s="545"/>
      <c r="AP12" s="546"/>
      <c r="AQ12" s="546"/>
      <c r="AR12" s="546"/>
      <c r="AS12" s="546"/>
      <c r="AT12" s="54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540"/>
      <c r="C13" s="540"/>
      <c r="D13" s="541"/>
      <c r="E13" s="535"/>
      <c r="F13" s="536"/>
      <c r="G13" s="536"/>
      <c r="H13" s="536"/>
      <c r="I13" s="537"/>
      <c r="J13" s="518"/>
      <c r="K13" s="519"/>
      <c r="L13" s="519"/>
      <c r="M13" s="519"/>
      <c r="N13" s="519"/>
      <c r="O13" s="521"/>
      <c r="P13" s="518"/>
      <c r="Q13" s="519"/>
      <c r="R13" s="519"/>
      <c r="S13" s="519"/>
      <c r="T13" s="519"/>
      <c r="U13" s="521"/>
      <c r="V13" s="518"/>
      <c r="W13" s="519"/>
      <c r="X13" s="519"/>
      <c r="Y13" s="519"/>
      <c r="Z13" s="519"/>
      <c r="AA13" s="521"/>
      <c r="AB13" s="518"/>
      <c r="AC13" s="519"/>
      <c r="AD13" s="519"/>
      <c r="AE13" s="519"/>
      <c r="AF13" s="519"/>
      <c r="AG13" s="521"/>
      <c r="AH13" s="512"/>
      <c r="AI13" s="513"/>
      <c r="AJ13" s="513"/>
      <c r="AK13" s="513"/>
      <c r="AL13" s="513"/>
      <c r="AM13" s="514"/>
      <c r="AN13" s="55"/>
      <c r="AO13" s="548"/>
      <c r="AP13" s="549"/>
      <c r="AQ13" s="549"/>
      <c r="AR13" s="549"/>
      <c r="AS13" s="549"/>
      <c r="AT13" s="55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540"/>
      <c r="C14" s="540"/>
      <c r="D14" s="541"/>
      <c r="E14" s="529" t="s">
        <v>106</v>
      </c>
      <c r="F14" s="530"/>
      <c r="G14" s="530"/>
      <c r="H14" s="530"/>
      <c r="I14" s="530"/>
      <c r="J14" s="506" t="str">
        <f ca="1">IF(AND('MAPA DE RIESGO'!$I$16="Alta",'MAPA DE RIESGO'!$M$16="Leve"),CONCATENATE("R",'MAPA DE RIESGO'!$B$16),"")</f>
        <v/>
      </c>
      <c r="K14" s="507"/>
      <c r="L14" s="507" t="str">
        <f ca="1">IF(AND('MAPA DE RIESGO'!$I$24="Alta",'MAPA DE RIESGO'!$M$24="Leve"),CONCATENATE("R",'MAPA DE RIESGO'!$B$24),"")</f>
        <v/>
      </c>
      <c r="M14" s="507"/>
      <c r="N14" s="507" t="str">
        <f ca="1">IF(AND('MAPA DE RIESGO'!$I$30="Alta",'MAPA DE RIESGO'!$M$30="Leve"),CONCATENATE("R",'MAPA DE RIESGO'!$B$30),"")</f>
        <v/>
      </c>
      <c r="O14" s="508"/>
      <c r="P14" s="506" t="str">
        <f ca="1">IF(AND('MAPA DE RIESGO'!$I$16="Alta",'MAPA DE RIESGO'!$M$16="Menor"),CONCATENATE("R",'MAPA DE RIESGO'!$B$16),"")</f>
        <v/>
      </c>
      <c r="Q14" s="507"/>
      <c r="R14" s="507" t="str">
        <f ca="1">IF(AND('MAPA DE RIESGO'!$I$24="Alta",'MAPA DE RIESGO'!$M$24="Menor"),CONCATENATE("R",'MAPA DE RIESGO'!$B$24),"")</f>
        <v/>
      </c>
      <c r="S14" s="507"/>
      <c r="T14" s="507" t="str">
        <f ca="1">IF(AND('MAPA DE RIESGO'!$I$30="Alta",'MAPA DE RIESGO'!$M$30="Menor"),CONCATENATE("R",'MAPA DE RIESGO'!$B$30),"")</f>
        <v/>
      </c>
      <c r="U14" s="508"/>
      <c r="V14" s="525" t="str">
        <f ca="1">IF(AND('MAPA DE RIESGO'!$I$16="Alta",'MAPA DE RIESGO'!$M$16="Moderado"),CONCATENATE("R",'MAPA DE RIESGO'!$B$16),"")</f>
        <v/>
      </c>
      <c r="W14" s="526"/>
      <c r="X14" s="526" t="str">
        <f ca="1">IF(AND('MAPA DE RIESGO'!$I$24="Alta",'MAPA DE RIESGO'!$M$24="Moderado"),CONCATENATE("R",'MAPA DE RIESGO'!$B$24),"")</f>
        <v/>
      </c>
      <c r="Y14" s="526"/>
      <c r="Z14" s="526" t="str">
        <f ca="1">IF(AND('MAPA DE RIESGO'!$I$30="Alta",'MAPA DE RIESGO'!$M$30="Moderado"),CONCATENATE("R",'MAPA DE RIESGO'!$B$30),"")</f>
        <v>R3</v>
      </c>
      <c r="AA14" s="527"/>
      <c r="AB14" s="525" t="str">
        <f ca="1">IF(AND('MAPA DE RIESGO'!$I$16="Alta",'MAPA DE RIESGO'!$M$16="Mayor"),CONCATENATE("R",'MAPA DE RIESGO'!$B$16),"")</f>
        <v>R1</v>
      </c>
      <c r="AC14" s="526"/>
      <c r="AD14" s="526" t="str">
        <f ca="1">IF(AND('MAPA DE RIESGO'!$I$24="Alta",'MAPA DE RIESGO'!$M$24="Mayor"),CONCATENATE("R",'MAPA DE RIESGO'!$B$24),"")</f>
        <v/>
      </c>
      <c r="AE14" s="526"/>
      <c r="AF14" s="526" t="str">
        <f ca="1">IF(AND('MAPA DE RIESGO'!$I$30="Alta",'MAPA DE RIESGO'!$M$30="Mayor"),CONCATENATE("R",'MAPA DE RIESGO'!$B$30),"")</f>
        <v/>
      </c>
      <c r="AG14" s="527"/>
      <c r="AH14" s="515" t="str">
        <f ca="1">IF(AND('MAPA DE RIESGO'!$I$16="Alta",'MAPA DE RIESGO'!$M$16="Catastrófico"),CONCATENATE("R",'MAPA DE RIESGO'!$B$16),"")</f>
        <v/>
      </c>
      <c r="AI14" s="516"/>
      <c r="AJ14" s="516" t="str">
        <f ca="1">IF(AND('MAPA DE RIESGO'!$I$24="Alta",'MAPA DE RIESGO'!$M$24="Catastrófico"),CONCATENATE("R",'MAPA DE RIESGO'!$B$24),"")</f>
        <v/>
      </c>
      <c r="AK14" s="516"/>
      <c r="AL14" s="516" t="str">
        <f ca="1">IF(AND('MAPA DE RIESGO'!$I$30="Alta",'MAPA DE RIESGO'!$M$30="Catastrófico"),CONCATENATE("R",'MAPA DE RIESGO'!$B$30),"")</f>
        <v/>
      </c>
      <c r="AM14" s="517"/>
      <c r="AN14" s="55"/>
      <c r="AO14" s="551" t="s">
        <v>72</v>
      </c>
      <c r="AP14" s="552"/>
      <c r="AQ14" s="552"/>
      <c r="AR14" s="552"/>
      <c r="AS14" s="552"/>
      <c r="AT14" s="55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540"/>
      <c r="C15" s="540"/>
      <c r="D15" s="541"/>
      <c r="E15" s="532"/>
      <c r="F15" s="533"/>
      <c r="G15" s="533"/>
      <c r="H15" s="533"/>
      <c r="I15" s="538"/>
      <c r="J15" s="500"/>
      <c r="K15" s="501"/>
      <c r="L15" s="501"/>
      <c r="M15" s="501"/>
      <c r="N15" s="501"/>
      <c r="O15" s="502"/>
      <c r="P15" s="500"/>
      <c r="Q15" s="501"/>
      <c r="R15" s="501"/>
      <c r="S15" s="501"/>
      <c r="T15" s="501"/>
      <c r="U15" s="502"/>
      <c r="V15" s="518"/>
      <c r="W15" s="519"/>
      <c r="X15" s="519"/>
      <c r="Y15" s="519"/>
      <c r="Z15" s="519"/>
      <c r="AA15" s="521"/>
      <c r="AB15" s="518"/>
      <c r="AC15" s="519"/>
      <c r="AD15" s="519"/>
      <c r="AE15" s="519"/>
      <c r="AF15" s="519"/>
      <c r="AG15" s="521"/>
      <c r="AH15" s="509"/>
      <c r="AI15" s="510"/>
      <c r="AJ15" s="510"/>
      <c r="AK15" s="510"/>
      <c r="AL15" s="510"/>
      <c r="AM15" s="511"/>
      <c r="AN15" s="55"/>
      <c r="AO15" s="554"/>
      <c r="AP15" s="555"/>
      <c r="AQ15" s="555"/>
      <c r="AR15" s="555"/>
      <c r="AS15" s="555"/>
      <c r="AT15" s="55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540"/>
      <c r="C16" s="540"/>
      <c r="D16" s="541"/>
      <c r="E16" s="532"/>
      <c r="F16" s="533"/>
      <c r="G16" s="533"/>
      <c r="H16" s="533"/>
      <c r="I16" s="538"/>
      <c r="J16" s="500" t="str">
        <f ca="1">IF(AND('MAPA DE RIESGO'!$I$36="Alta",'MAPA DE RIESGO'!$M$36="Leve"),CONCATENATE("R",'MAPA DE RIESGO'!$B$36),"")</f>
        <v/>
      </c>
      <c r="K16" s="501"/>
      <c r="L16" s="501" t="str">
        <f ca="1">IF(AND('MAPA DE RIESGO'!$I$44="Alta",'MAPA DE RIESGO'!$M$44="Leve"),CONCATENATE("R",'MAPA DE RIESGO'!$B$44),"")</f>
        <v/>
      </c>
      <c r="M16" s="501"/>
      <c r="N16" s="501" t="str">
        <f ca="1">IF(AND('MAPA DE RIESGO'!$I$51="Alta",'MAPA DE RIESGO'!$M$51="Leve"),CONCATENATE("R",'MAPA DE RIESGO'!$B$51),"")</f>
        <v/>
      </c>
      <c r="O16" s="502"/>
      <c r="P16" s="500" t="str">
        <f ca="1">IF(AND('MAPA DE RIESGO'!$I$36="Alta",'MAPA DE RIESGO'!$M$36="Menor"),CONCATENATE("R",'MAPA DE RIESGO'!$B$36),"")</f>
        <v/>
      </c>
      <c r="Q16" s="501"/>
      <c r="R16" s="501" t="str">
        <f ca="1">IF(AND('MAPA DE RIESGO'!$I$44="Alta",'MAPA DE RIESGO'!$M$44="Menor"),CONCATENATE("R",'MAPA DE RIESGO'!$B$44),"")</f>
        <v/>
      </c>
      <c r="S16" s="501"/>
      <c r="T16" s="501" t="str">
        <f ca="1">IF(AND('MAPA DE RIESGO'!$I$51="Alta",'MAPA DE RIESGO'!$M$51="Menor"),CONCATENATE("R",'MAPA DE RIESGO'!$B$51),"")</f>
        <v/>
      </c>
      <c r="U16" s="502"/>
      <c r="V16" s="518" t="str">
        <f ca="1">IF(AND('MAPA DE RIESGO'!$I$36="Alta",'MAPA DE RIESGO'!$M$36="Moderado"),CONCATENATE("R",'MAPA DE RIESGO'!$B$36),"")</f>
        <v>R4</v>
      </c>
      <c r="W16" s="519"/>
      <c r="X16" s="520" t="str">
        <f ca="1">IF(AND('MAPA DE RIESGO'!$I$44="Alta",'MAPA DE RIESGO'!$M$44="Moderado"),CONCATENATE("R",'MAPA DE RIESGO'!$B$44),"")</f>
        <v/>
      </c>
      <c r="Y16" s="520"/>
      <c r="Z16" s="520" t="str">
        <f ca="1">IF(AND('MAPA DE RIESGO'!$I$51="Alta",'MAPA DE RIESGO'!$M$51="Moderado"),CONCATENATE("R",'MAPA DE RIESGO'!$B$51),"")</f>
        <v/>
      </c>
      <c r="AA16" s="521"/>
      <c r="AB16" s="518" t="str">
        <f ca="1">IF(AND('MAPA DE RIESGO'!$I$36="Alta",'MAPA DE RIESGO'!$M$36="Mayor"),CONCATENATE("R",'MAPA DE RIESGO'!$B$36),"")</f>
        <v/>
      </c>
      <c r="AC16" s="519"/>
      <c r="AD16" s="520" t="str">
        <f ca="1">IF(AND('MAPA DE RIESGO'!$I$44="Alta",'MAPA DE RIESGO'!$M$44="Mayor"),CONCATENATE("R",'MAPA DE RIESGO'!$B$44),"")</f>
        <v/>
      </c>
      <c r="AE16" s="520"/>
      <c r="AF16" s="520" t="str">
        <f ca="1">IF(AND('MAPA DE RIESGO'!$I$51="Alta",'MAPA DE RIESGO'!$M$51="Mayor"),CONCATENATE("R",'MAPA DE RIESGO'!$B$51),"")</f>
        <v/>
      </c>
      <c r="AG16" s="521"/>
      <c r="AH16" s="509" t="str">
        <f ca="1">IF(AND('MAPA DE RIESGO'!$I$36="Alta",'MAPA DE RIESGO'!$M$36="Catastrófico"),CONCATENATE("R",'MAPA DE RIESGO'!$B$36),"")</f>
        <v/>
      </c>
      <c r="AI16" s="510"/>
      <c r="AJ16" s="510" t="str">
        <f ca="1">IF(AND('MAPA DE RIESGO'!$I$44="Alta",'MAPA DE RIESGO'!$M$44="Catastrófico"),CONCATENATE("R",'MAPA DE RIESGO'!$B$44),"")</f>
        <v/>
      </c>
      <c r="AK16" s="510"/>
      <c r="AL16" s="510" t="str">
        <f ca="1">IF(AND('MAPA DE RIESGO'!$I$51="Alta",'MAPA DE RIESGO'!$M$51="Catastrófico"),CONCATENATE("R",'MAPA DE RIESGO'!$B$51),"")</f>
        <v/>
      </c>
      <c r="AM16" s="511"/>
      <c r="AN16" s="55"/>
      <c r="AO16" s="554"/>
      <c r="AP16" s="555"/>
      <c r="AQ16" s="555"/>
      <c r="AR16" s="555"/>
      <c r="AS16" s="555"/>
      <c r="AT16" s="55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540"/>
      <c r="C17" s="540"/>
      <c r="D17" s="541"/>
      <c r="E17" s="532"/>
      <c r="F17" s="533"/>
      <c r="G17" s="533"/>
      <c r="H17" s="533"/>
      <c r="I17" s="538"/>
      <c r="J17" s="500"/>
      <c r="K17" s="501"/>
      <c r="L17" s="501"/>
      <c r="M17" s="501"/>
      <c r="N17" s="501"/>
      <c r="O17" s="502"/>
      <c r="P17" s="500"/>
      <c r="Q17" s="501"/>
      <c r="R17" s="501"/>
      <c r="S17" s="501"/>
      <c r="T17" s="501"/>
      <c r="U17" s="502"/>
      <c r="V17" s="518"/>
      <c r="W17" s="519"/>
      <c r="X17" s="520"/>
      <c r="Y17" s="520"/>
      <c r="Z17" s="520"/>
      <c r="AA17" s="521"/>
      <c r="AB17" s="518"/>
      <c r="AC17" s="519"/>
      <c r="AD17" s="520"/>
      <c r="AE17" s="520"/>
      <c r="AF17" s="520"/>
      <c r="AG17" s="521"/>
      <c r="AH17" s="509"/>
      <c r="AI17" s="510"/>
      <c r="AJ17" s="510"/>
      <c r="AK17" s="510"/>
      <c r="AL17" s="510"/>
      <c r="AM17" s="511"/>
      <c r="AN17" s="55"/>
      <c r="AO17" s="554"/>
      <c r="AP17" s="555"/>
      <c r="AQ17" s="555"/>
      <c r="AR17" s="555"/>
      <c r="AS17" s="555"/>
      <c r="AT17" s="55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540"/>
      <c r="C18" s="540"/>
      <c r="D18" s="541"/>
      <c r="E18" s="532"/>
      <c r="F18" s="533"/>
      <c r="G18" s="533"/>
      <c r="H18" s="533"/>
      <c r="I18" s="538"/>
      <c r="J18" s="500" t="str">
        <f ca="1">IF(AND('MAPA DE RIESGO'!$I$57="Alta",'MAPA DE RIESGO'!$M$57="Leve"),CONCATENATE("R",'MAPA DE RIESGO'!$B$57),"")</f>
        <v/>
      </c>
      <c r="K18" s="501"/>
      <c r="L18" s="501" t="str">
        <f ca="1">IF(AND('MAPA DE RIESGO'!$I$63="Alta",'MAPA DE RIESGO'!$M$63="Leve"),CONCATENATE("R",'MAPA DE RIESGO'!$B$63),"")</f>
        <v/>
      </c>
      <c r="M18" s="501"/>
      <c r="N18" s="501" t="str">
        <f ca="1">IF(AND('MAPA DE RIESGO'!$I$69="Alta",'MAPA DE RIESGO'!$M$69="Leve"),CONCATENATE("R",'MAPA DE RIESGO'!$B$69),"")</f>
        <v/>
      </c>
      <c r="O18" s="502"/>
      <c r="P18" s="500" t="str">
        <f ca="1">IF(AND('MAPA DE RIESGO'!$I$57="Alta",'MAPA DE RIESGO'!$M$57="Menor"),CONCATENATE("R",'MAPA DE RIESGO'!$B$57),"")</f>
        <v/>
      </c>
      <c r="Q18" s="501"/>
      <c r="R18" s="501" t="str">
        <f ca="1">IF(AND('MAPA DE RIESGO'!$I$63="Alta",'MAPA DE RIESGO'!$M$63="Menor"),CONCATENATE("R",'MAPA DE RIESGO'!$B$63),"")</f>
        <v/>
      </c>
      <c r="S18" s="501"/>
      <c r="T18" s="501" t="str">
        <f ca="1">IF(AND('MAPA DE RIESGO'!$I$69="Alta",'MAPA DE RIESGO'!$M$69="Menor"),CONCATENATE("R",'MAPA DE RIESGO'!$B$69),"")</f>
        <v/>
      </c>
      <c r="U18" s="502"/>
      <c r="V18" s="518" t="str">
        <f ca="1">IF(AND('MAPA DE RIESGO'!$I$57="Alta",'MAPA DE RIESGO'!$M$57="Moderado"),CONCATENATE("R",'MAPA DE RIESGO'!$B$57),"")</f>
        <v/>
      </c>
      <c r="W18" s="519"/>
      <c r="X18" s="520" t="str">
        <f ca="1">IF(AND('MAPA DE RIESGO'!$I$63="Alta",'MAPA DE RIESGO'!$M$63="Moderado"),CONCATENATE("R",'MAPA DE RIESGO'!$B$63),"")</f>
        <v/>
      </c>
      <c r="Y18" s="520"/>
      <c r="Z18" s="520" t="str">
        <f ca="1">IF(AND('MAPA DE RIESGO'!$I$69="Alta",'MAPA DE RIESGO'!$M$69="Moderado"),CONCATENATE("R",'MAPA DE RIESGO'!$B$69),"")</f>
        <v/>
      </c>
      <c r="AA18" s="521"/>
      <c r="AB18" s="518" t="str">
        <f ca="1">IF(AND('MAPA DE RIESGO'!$I$57="Alta",'MAPA DE RIESGO'!$M$57="Mayor"),CONCATENATE("R",'MAPA DE RIESGO'!$B$57),"")</f>
        <v/>
      </c>
      <c r="AC18" s="519"/>
      <c r="AD18" s="520" t="str">
        <f ca="1">IF(AND('MAPA DE RIESGO'!$I$63="Alta",'MAPA DE RIESGO'!$M$63="Mayor"),CONCATENATE("R",'MAPA DE RIESGO'!$B$63),"")</f>
        <v/>
      </c>
      <c r="AE18" s="520"/>
      <c r="AF18" s="520" t="str">
        <f ca="1">IF(AND('MAPA DE RIESGO'!$I$69="Alta",'MAPA DE RIESGO'!$M$69="Mayor"),CONCATENATE("R",'MAPA DE RIESGO'!$B$69),"")</f>
        <v/>
      </c>
      <c r="AG18" s="521"/>
      <c r="AH18" s="509" t="str">
        <f ca="1">IF(AND('MAPA DE RIESGO'!$I$57="Alta",'MAPA DE RIESGO'!$M$57="Catastrófico"),CONCATENATE("R",'MAPA DE RIESGO'!$B$57),"")</f>
        <v/>
      </c>
      <c r="AI18" s="510"/>
      <c r="AJ18" s="510" t="str">
        <f ca="1">IF(AND('MAPA DE RIESGO'!$I$63="Alta",'MAPA DE RIESGO'!$M$63="Catastrófico"),CONCATENATE("R",'MAPA DE RIESGO'!$B$63),"")</f>
        <v/>
      </c>
      <c r="AK18" s="510"/>
      <c r="AL18" s="510" t="str">
        <f ca="1">IF(AND('MAPA DE RIESGO'!$I$69="Alta",'MAPA DE RIESGO'!$M$69="Catastrófico"),CONCATENATE("R",'MAPA DE RIESGO'!$B$69),"")</f>
        <v/>
      </c>
      <c r="AM18" s="511"/>
      <c r="AN18" s="55"/>
      <c r="AO18" s="554"/>
      <c r="AP18" s="555"/>
      <c r="AQ18" s="555"/>
      <c r="AR18" s="555"/>
      <c r="AS18" s="555"/>
      <c r="AT18" s="55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540"/>
      <c r="C19" s="540"/>
      <c r="D19" s="541"/>
      <c r="E19" s="532"/>
      <c r="F19" s="533"/>
      <c r="G19" s="533"/>
      <c r="H19" s="533"/>
      <c r="I19" s="538"/>
      <c r="J19" s="500"/>
      <c r="K19" s="501"/>
      <c r="L19" s="501"/>
      <c r="M19" s="501"/>
      <c r="N19" s="501"/>
      <c r="O19" s="502"/>
      <c r="P19" s="500"/>
      <c r="Q19" s="501"/>
      <c r="R19" s="501"/>
      <c r="S19" s="501"/>
      <c r="T19" s="501"/>
      <c r="U19" s="502"/>
      <c r="V19" s="518"/>
      <c r="W19" s="519"/>
      <c r="X19" s="520"/>
      <c r="Y19" s="520"/>
      <c r="Z19" s="520"/>
      <c r="AA19" s="521"/>
      <c r="AB19" s="518"/>
      <c r="AC19" s="519"/>
      <c r="AD19" s="520"/>
      <c r="AE19" s="520"/>
      <c r="AF19" s="520"/>
      <c r="AG19" s="521"/>
      <c r="AH19" s="509"/>
      <c r="AI19" s="510"/>
      <c r="AJ19" s="510"/>
      <c r="AK19" s="510"/>
      <c r="AL19" s="510"/>
      <c r="AM19" s="511"/>
      <c r="AN19" s="55"/>
      <c r="AO19" s="554"/>
      <c r="AP19" s="555"/>
      <c r="AQ19" s="555"/>
      <c r="AR19" s="555"/>
      <c r="AS19" s="555"/>
      <c r="AT19" s="55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540"/>
      <c r="C20" s="540"/>
      <c r="D20" s="541"/>
      <c r="E20" s="532"/>
      <c r="F20" s="533"/>
      <c r="G20" s="533"/>
      <c r="H20" s="533"/>
      <c r="I20" s="538"/>
      <c r="J20" s="500" t="str">
        <f ca="1">IF(AND('MAPA DE RIESGO'!$I$75="Alta",'MAPA DE RIESGO'!$M$75="Leve"),CONCATENATE("R",'MAPA DE RIESGO'!$B$75),"")</f>
        <v/>
      </c>
      <c r="K20" s="501"/>
      <c r="L20" s="501" t="str">
        <f>IF(AND('MAPA DE RIESGO'!$I$81="Alta",'MAPA DE RIESGO'!$M$81="Leve"),CONCATENATE("R",'MAPA DE RIESGO'!$B$81),"")</f>
        <v/>
      </c>
      <c r="M20" s="501"/>
      <c r="N20" s="501" t="str">
        <f>IF(AND('MAPA DE RIESGO'!$I$87="Alta",'MAPA DE RIESGO'!$M$87="Leve"),CONCATENATE("R",'MAPA DE RIESGO'!$B$87),"")</f>
        <v/>
      </c>
      <c r="O20" s="502"/>
      <c r="P20" s="500" t="str">
        <f ca="1">IF(AND('MAPA DE RIESGO'!$I$75="Alta",'MAPA DE RIESGO'!$M$75="Menor"),CONCATENATE("R",'MAPA DE RIESGO'!$B$75),"")</f>
        <v/>
      </c>
      <c r="Q20" s="501"/>
      <c r="R20" s="501" t="str">
        <f>IF(AND('MAPA DE RIESGO'!$I$81="Alta",'MAPA DE RIESGO'!$M$81="Menor"),CONCATENATE("R",'MAPA DE RIESGO'!$B$81),"")</f>
        <v/>
      </c>
      <c r="S20" s="501"/>
      <c r="T20" s="501" t="str">
        <f>IF(AND('MAPA DE RIESGO'!$I$87="Alta",'MAPA DE RIESGO'!$M$87="Menor"),CONCATENATE("R",'MAPA DE RIESGO'!$B$87),"")</f>
        <v/>
      </c>
      <c r="U20" s="502"/>
      <c r="V20" s="518" t="str">
        <f ca="1">IF(AND('MAPA DE RIESGO'!$I$75="Alta",'MAPA DE RIESGO'!$M$75="Moderado"),CONCATENATE("R",'MAPA DE RIESGO'!$B$75),"")</f>
        <v/>
      </c>
      <c r="W20" s="519"/>
      <c r="X20" s="520" t="str">
        <f>IF(AND('MAPA DE RIESGO'!$I$81="Alta",'MAPA DE RIESGO'!$M$81="Moderado"),CONCATENATE("R",'MAPA DE RIESGO'!$B$81),"")</f>
        <v/>
      </c>
      <c r="Y20" s="520"/>
      <c r="Z20" s="520" t="str">
        <f>IF(AND('MAPA DE RIESGO'!$I$87="Alta",'MAPA DE RIESGO'!$M$87="Moderado"),CONCATENATE("R",'MAPA DE RIESGO'!$B$87),"")</f>
        <v/>
      </c>
      <c r="AA20" s="521"/>
      <c r="AB20" s="518" t="str">
        <f ca="1">IF(AND('MAPA DE RIESGO'!$I$75="Alta",'MAPA DE RIESGO'!$M$75="Mayor"),CONCATENATE("R",'MAPA DE RIESGO'!$B$75),"")</f>
        <v/>
      </c>
      <c r="AC20" s="519"/>
      <c r="AD20" s="520" t="str">
        <f>IF(AND('MAPA DE RIESGO'!$I$81="Alta",'MAPA DE RIESGO'!$M$81="Mayor"),CONCATENATE("R",'MAPA DE RIESGO'!$B$81),"")</f>
        <v/>
      </c>
      <c r="AE20" s="520"/>
      <c r="AF20" s="520" t="str">
        <f>IF(AND('MAPA DE RIESGO'!$I$87="Alta",'MAPA DE RIESGO'!$M$87="Mayor"),CONCATENATE("R",'MAPA DE RIESGO'!$B$87),"")</f>
        <v/>
      </c>
      <c r="AG20" s="521"/>
      <c r="AH20" s="509" t="str">
        <f ca="1">IF(AND('MAPA DE RIESGO'!$I$75="Alta",'MAPA DE RIESGO'!$M$75="Catastrófico"),CONCATENATE("R",'MAPA DE RIESGO'!$B$75),"")</f>
        <v/>
      </c>
      <c r="AI20" s="510"/>
      <c r="AJ20" s="510" t="str">
        <f>IF(AND('MAPA DE RIESGO'!$I$81="Alta",'MAPA DE RIESGO'!$M$81="Catastrófico"),CONCATENATE("R",'MAPA DE RIESGO'!$B$81),"")</f>
        <v/>
      </c>
      <c r="AK20" s="510"/>
      <c r="AL20" s="510" t="str">
        <f>IF(AND('MAPA DE RIESGO'!$I$87="Alta",'MAPA DE RIESGO'!$M$87="Catastrófico"),CONCATENATE("R",'MAPA DE RIESGO'!$B$87),"")</f>
        <v/>
      </c>
      <c r="AM20" s="511"/>
      <c r="AN20" s="55"/>
      <c r="AO20" s="554"/>
      <c r="AP20" s="555"/>
      <c r="AQ20" s="555"/>
      <c r="AR20" s="555"/>
      <c r="AS20" s="555"/>
      <c r="AT20" s="55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540"/>
      <c r="C21" s="540"/>
      <c r="D21" s="541"/>
      <c r="E21" s="535"/>
      <c r="F21" s="536"/>
      <c r="G21" s="536"/>
      <c r="H21" s="536"/>
      <c r="I21" s="536"/>
      <c r="J21" s="503"/>
      <c r="K21" s="504"/>
      <c r="L21" s="504"/>
      <c r="M21" s="504"/>
      <c r="N21" s="504"/>
      <c r="O21" s="505"/>
      <c r="P21" s="503"/>
      <c r="Q21" s="504"/>
      <c r="R21" s="504"/>
      <c r="S21" s="504"/>
      <c r="T21" s="504"/>
      <c r="U21" s="505"/>
      <c r="V21" s="522"/>
      <c r="W21" s="523"/>
      <c r="X21" s="523"/>
      <c r="Y21" s="523"/>
      <c r="Z21" s="523"/>
      <c r="AA21" s="524"/>
      <c r="AB21" s="522"/>
      <c r="AC21" s="523"/>
      <c r="AD21" s="523"/>
      <c r="AE21" s="523"/>
      <c r="AF21" s="523"/>
      <c r="AG21" s="524"/>
      <c r="AH21" s="512"/>
      <c r="AI21" s="513"/>
      <c r="AJ21" s="513"/>
      <c r="AK21" s="513"/>
      <c r="AL21" s="513"/>
      <c r="AM21" s="514"/>
      <c r="AN21" s="55"/>
      <c r="AO21" s="557"/>
      <c r="AP21" s="558"/>
      <c r="AQ21" s="558"/>
      <c r="AR21" s="558"/>
      <c r="AS21" s="558"/>
      <c r="AT21" s="55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540"/>
      <c r="C22" s="540"/>
      <c r="D22" s="541"/>
      <c r="E22" s="529" t="s">
        <v>108</v>
      </c>
      <c r="F22" s="530"/>
      <c r="G22" s="530"/>
      <c r="H22" s="530"/>
      <c r="I22" s="531"/>
      <c r="J22" s="506" t="str">
        <f ca="1">IF(AND('MAPA DE RIESGO'!$I$16="Media",'MAPA DE RIESGO'!$M$16="Leve"),CONCATENATE("R",'MAPA DE RIESGO'!$B$16),"")</f>
        <v/>
      </c>
      <c r="K22" s="507"/>
      <c r="L22" s="507" t="str">
        <f ca="1">IF(AND('MAPA DE RIESGO'!$I$24="Media",'MAPA DE RIESGO'!$M$24="Leve"),CONCATENATE("R",'MAPA DE RIESGO'!$B$24),"")</f>
        <v/>
      </c>
      <c r="M22" s="507"/>
      <c r="N22" s="507" t="str">
        <f ca="1">IF(AND('MAPA DE RIESGO'!$I$30="Media",'MAPA DE RIESGO'!$M$30="Leve"),CONCATENATE("R",'MAPA DE RIESGO'!$B$30),"")</f>
        <v/>
      </c>
      <c r="O22" s="508"/>
      <c r="P22" s="506" t="str">
        <f ca="1">IF(AND('MAPA DE RIESGO'!$I$16="Media",'MAPA DE RIESGO'!$M$16="Menor"),CONCATENATE("R",'MAPA DE RIESGO'!$B$16),"")</f>
        <v/>
      </c>
      <c r="Q22" s="507"/>
      <c r="R22" s="507" t="str">
        <f ca="1">IF(AND('MAPA DE RIESGO'!$I$24="Media",'MAPA DE RIESGO'!$M$24="Menor"),CONCATENATE("R",'MAPA DE RIESGO'!$B$24),"")</f>
        <v/>
      </c>
      <c r="S22" s="507"/>
      <c r="T22" s="507" t="str">
        <f ca="1">IF(AND('MAPA DE RIESGO'!$I$30="Media",'MAPA DE RIESGO'!$M$30="Menor"),CONCATENATE("R",'MAPA DE RIESGO'!$B$30),"")</f>
        <v/>
      </c>
      <c r="U22" s="508"/>
      <c r="V22" s="506" t="str">
        <f ca="1">IF(AND('MAPA DE RIESGO'!$I$16="Media",'MAPA DE RIESGO'!$M$16="Moderado"),CONCATENATE("R",'MAPA DE RIESGO'!$B$16),"")</f>
        <v/>
      </c>
      <c r="W22" s="507"/>
      <c r="X22" s="507" t="str">
        <f ca="1">IF(AND('MAPA DE RIESGO'!$I$24="Media",'MAPA DE RIESGO'!$M$24="Moderado"),CONCATENATE("R",'MAPA DE RIESGO'!$B$24),"")</f>
        <v/>
      </c>
      <c r="Y22" s="507"/>
      <c r="Z22" s="507" t="str">
        <f ca="1">IF(AND('MAPA DE RIESGO'!$I$30="Media",'MAPA DE RIESGO'!$M$30="Moderado"),CONCATENATE("R",'MAPA DE RIESGO'!$B$30),"")</f>
        <v/>
      </c>
      <c r="AA22" s="508"/>
      <c r="AB22" s="525" t="str">
        <f ca="1">IF(AND('MAPA DE RIESGO'!$I$16="Media",'MAPA DE RIESGO'!$M$16="Mayor"),CONCATENATE("R",'MAPA DE RIESGO'!$B$16),"")</f>
        <v/>
      </c>
      <c r="AC22" s="526"/>
      <c r="AD22" s="526" t="str">
        <f ca="1">IF(AND('MAPA DE RIESGO'!$I$24="Media",'MAPA DE RIESGO'!$M$24="Mayor"),CONCATENATE("R",'MAPA DE RIESGO'!$B$24),"")</f>
        <v/>
      </c>
      <c r="AE22" s="526"/>
      <c r="AF22" s="526" t="str">
        <f ca="1">IF(AND('MAPA DE RIESGO'!$I$30="Media",'MAPA DE RIESGO'!$M$30="Mayor"),CONCATENATE("R",'MAPA DE RIESGO'!$B$30),"")</f>
        <v/>
      </c>
      <c r="AG22" s="527"/>
      <c r="AH22" s="515" t="str">
        <f ca="1">IF(AND('MAPA DE RIESGO'!$I$16="Media",'MAPA DE RIESGO'!$M$16="Catastrófico"),CONCATENATE("R",'MAPA DE RIESGO'!$B$16),"")</f>
        <v/>
      </c>
      <c r="AI22" s="516"/>
      <c r="AJ22" s="516" t="str">
        <f ca="1">IF(AND('MAPA DE RIESGO'!$I$24="Media",'MAPA DE RIESGO'!$M$24="Catastrófico"),CONCATENATE("R",'MAPA DE RIESGO'!$B$24),"")</f>
        <v/>
      </c>
      <c r="AK22" s="516"/>
      <c r="AL22" s="516" t="str">
        <f ca="1">IF(AND('MAPA DE RIESGO'!$I$30="Media",'MAPA DE RIESGO'!$M$30="Catastrófico"),CONCATENATE("R",'MAPA DE RIESGO'!$B$30),"")</f>
        <v/>
      </c>
      <c r="AM22" s="517"/>
      <c r="AN22" s="55"/>
      <c r="AO22" s="560" t="s">
        <v>73</v>
      </c>
      <c r="AP22" s="561"/>
      <c r="AQ22" s="561"/>
      <c r="AR22" s="561"/>
      <c r="AS22" s="561"/>
      <c r="AT22" s="56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540"/>
      <c r="C23" s="540"/>
      <c r="D23" s="541"/>
      <c r="E23" s="532"/>
      <c r="F23" s="533"/>
      <c r="G23" s="533"/>
      <c r="H23" s="533"/>
      <c r="I23" s="534"/>
      <c r="J23" s="500"/>
      <c r="K23" s="501"/>
      <c r="L23" s="501"/>
      <c r="M23" s="501"/>
      <c r="N23" s="501"/>
      <c r="O23" s="502"/>
      <c r="P23" s="500"/>
      <c r="Q23" s="501"/>
      <c r="R23" s="501"/>
      <c r="S23" s="501"/>
      <c r="T23" s="501"/>
      <c r="U23" s="502"/>
      <c r="V23" s="500"/>
      <c r="W23" s="501"/>
      <c r="X23" s="501"/>
      <c r="Y23" s="501"/>
      <c r="Z23" s="501"/>
      <c r="AA23" s="502"/>
      <c r="AB23" s="518"/>
      <c r="AC23" s="519"/>
      <c r="AD23" s="519"/>
      <c r="AE23" s="519"/>
      <c r="AF23" s="519"/>
      <c r="AG23" s="521"/>
      <c r="AH23" s="509"/>
      <c r="AI23" s="510"/>
      <c r="AJ23" s="510"/>
      <c r="AK23" s="510"/>
      <c r="AL23" s="510"/>
      <c r="AM23" s="511"/>
      <c r="AN23" s="55"/>
      <c r="AO23" s="563"/>
      <c r="AP23" s="564"/>
      <c r="AQ23" s="564"/>
      <c r="AR23" s="564"/>
      <c r="AS23" s="564"/>
      <c r="AT23" s="56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540"/>
      <c r="C24" s="540"/>
      <c r="D24" s="541"/>
      <c r="E24" s="532"/>
      <c r="F24" s="533"/>
      <c r="G24" s="533"/>
      <c r="H24" s="533"/>
      <c r="I24" s="534"/>
      <c r="J24" s="500" t="str">
        <f ca="1">IF(AND('MAPA DE RIESGO'!$I$36="Media",'MAPA DE RIESGO'!$M$36="Leve"),CONCATENATE("R",'MAPA DE RIESGO'!$B$36),"")</f>
        <v/>
      </c>
      <c r="K24" s="501"/>
      <c r="L24" s="501" t="str">
        <f ca="1">IF(AND('MAPA DE RIESGO'!$I$44="Media",'MAPA DE RIESGO'!$M$44="Leve"),CONCATENATE("R",'MAPA DE RIESGO'!$B$44),"")</f>
        <v/>
      </c>
      <c r="M24" s="501"/>
      <c r="N24" s="501" t="str">
        <f ca="1">IF(AND('MAPA DE RIESGO'!$I$51="Media",'MAPA DE RIESGO'!$M$51="Leve"),CONCATENATE("R",'MAPA DE RIESGO'!$B$51),"")</f>
        <v/>
      </c>
      <c r="O24" s="502"/>
      <c r="P24" s="500" t="str">
        <f ca="1">IF(AND('MAPA DE RIESGO'!$I$36="Media",'MAPA DE RIESGO'!$M$36="Menor"),CONCATENATE("R",'MAPA DE RIESGO'!$B$36),"")</f>
        <v/>
      </c>
      <c r="Q24" s="501"/>
      <c r="R24" s="501" t="str">
        <f ca="1">IF(AND('MAPA DE RIESGO'!$I$44="Media",'MAPA DE RIESGO'!$M$44="Menor"),CONCATENATE("R",'MAPA DE RIESGO'!$B$44),"")</f>
        <v/>
      </c>
      <c r="S24" s="501"/>
      <c r="T24" s="501" t="str">
        <f ca="1">IF(AND('MAPA DE RIESGO'!$I$51="Media",'MAPA DE RIESGO'!$M$51="Menor"),CONCATENATE("R",'MAPA DE RIESGO'!$B$51),"")</f>
        <v/>
      </c>
      <c r="U24" s="502"/>
      <c r="V24" s="500" t="str">
        <f ca="1">IF(AND('MAPA DE RIESGO'!$I$36="Media",'MAPA DE RIESGO'!$M$36="Moderado"),CONCATENATE("R",'MAPA DE RIESGO'!$B$36),"")</f>
        <v/>
      </c>
      <c r="W24" s="501"/>
      <c r="X24" s="501" t="str">
        <f ca="1">IF(AND('MAPA DE RIESGO'!$I$44="Media",'MAPA DE RIESGO'!$M$44="Moderado"),CONCATENATE("R",'MAPA DE RIESGO'!$B$44),"")</f>
        <v/>
      </c>
      <c r="Y24" s="501"/>
      <c r="Z24" s="501" t="str">
        <f ca="1">IF(AND('MAPA DE RIESGO'!$I$51="Media",'MAPA DE RIESGO'!$M$51="Moderado"),CONCATENATE("R",'MAPA DE RIESGO'!$B$51),"")</f>
        <v/>
      </c>
      <c r="AA24" s="502"/>
      <c r="AB24" s="518" t="str">
        <f ca="1">IF(AND('MAPA DE RIESGO'!$I$36="Media",'MAPA DE RIESGO'!$M$36="Mayor"),CONCATENATE("R",'MAPA DE RIESGO'!$B$36),"")</f>
        <v/>
      </c>
      <c r="AC24" s="519"/>
      <c r="AD24" s="520" t="str">
        <f ca="1">IF(AND('MAPA DE RIESGO'!$I$44="Media",'MAPA DE RIESGO'!$M$44="Mayor"),CONCATENATE("R",'MAPA DE RIESGO'!$B$44),"")</f>
        <v/>
      </c>
      <c r="AE24" s="520"/>
      <c r="AF24" s="520" t="str">
        <f ca="1">IF(AND('MAPA DE RIESGO'!$I$51="Media",'MAPA DE RIESGO'!$M$51="Mayor"),CONCATENATE("R",'MAPA DE RIESGO'!$B$51),"")</f>
        <v/>
      </c>
      <c r="AG24" s="521"/>
      <c r="AH24" s="509" t="str">
        <f ca="1">IF(AND('MAPA DE RIESGO'!$I$36="Media",'MAPA DE RIESGO'!$M$36="Catastrófico"),CONCATENATE("R",'MAPA DE RIESGO'!$B$36),"")</f>
        <v/>
      </c>
      <c r="AI24" s="510"/>
      <c r="AJ24" s="510" t="str">
        <f ca="1">IF(AND('MAPA DE RIESGO'!$I$44="Media",'MAPA DE RIESGO'!$M$44="Catastrófico"),CONCATENATE("R",'MAPA DE RIESGO'!$B$44),"")</f>
        <v/>
      </c>
      <c r="AK24" s="510"/>
      <c r="AL24" s="510" t="str">
        <f ca="1">IF(AND('MAPA DE RIESGO'!$I$51="Media",'MAPA DE RIESGO'!$M$51="Catastrófico"),CONCATENATE("R",'MAPA DE RIESGO'!$B$51),"")</f>
        <v/>
      </c>
      <c r="AM24" s="511"/>
      <c r="AN24" s="55"/>
      <c r="AO24" s="563"/>
      <c r="AP24" s="564"/>
      <c r="AQ24" s="564"/>
      <c r="AR24" s="564"/>
      <c r="AS24" s="564"/>
      <c r="AT24" s="56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540"/>
      <c r="C25" s="540"/>
      <c r="D25" s="541"/>
      <c r="E25" s="532"/>
      <c r="F25" s="533"/>
      <c r="G25" s="533"/>
      <c r="H25" s="533"/>
      <c r="I25" s="534"/>
      <c r="J25" s="500"/>
      <c r="K25" s="501"/>
      <c r="L25" s="501"/>
      <c r="M25" s="501"/>
      <c r="N25" s="501"/>
      <c r="O25" s="502"/>
      <c r="P25" s="500"/>
      <c r="Q25" s="501"/>
      <c r="R25" s="501"/>
      <c r="S25" s="501"/>
      <c r="T25" s="501"/>
      <c r="U25" s="502"/>
      <c r="V25" s="500"/>
      <c r="W25" s="501"/>
      <c r="X25" s="501"/>
      <c r="Y25" s="501"/>
      <c r="Z25" s="501"/>
      <c r="AA25" s="502"/>
      <c r="AB25" s="518"/>
      <c r="AC25" s="519"/>
      <c r="AD25" s="520"/>
      <c r="AE25" s="520"/>
      <c r="AF25" s="520"/>
      <c r="AG25" s="521"/>
      <c r="AH25" s="509"/>
      <c r="AI25" s="510"/>
      <c r="AJ25" s="510"/>
      <c r="AK25" s="510"/>
      <c r="AL25" s="510"/>
      <c r="AM25" s="511"/>
      <c r="AN25" s="55"/>
      <c r="AO25" s="563"/>
      <c r="AP25" s="564"/>
      <c r="AQ25" s="564"/>
      <c r="AR25" s="564"/>
      <c r="AS25" s="564"/>
      <c r="AT25" s="56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540"/>
      <c r="C26" s="540"/>
      <c r="D26" s="541"/>
      <c r="E26" s="532"/>
      <c r="F26" s="533"/>
      <c r="G26" s="533"/>
      <c r="H26" s="533"/>
      <c r="I26" s="534"/>
      <c r="J26" s="500" t="str">
        <f ca="1">IF(AND('MAPA DE RIESGO'!$I$57="Media",'MAPA DE RIESGO'!$M$57="Leve"),CONCATENATE("R",'MAPA DE RIESGO'!$B$57),"")</f>
        <v/>
      </c>
      <c r="K26" s="501"/>
      <c r="L26" s="501" t="str">
        <f ca="1">IF(AND('MAPA DE RIESGO'!$I$63="Media",'MAPA DE RIESGO'!$M$63="Leve"),CONCATENATE("R",'MAPA DE RIESGO'!$B$63),"")</f>
        <v/>
      </c>
      <c r="M26" s="501"/>
      <c r="N26" s="501" t="str">
        <f ca="1">IF(AND('MAPA DE RIESGO'!$I$69="Media",'MAPA DE RIESGO'!$M$69="Leve"),CONCATENATE("R",'MAPA DE RIESGO'!$B$69),"")</f>
        <v/>
      </c>
      <c r="O26" s="502"/>
      <c r="P26" s="500" t="str">
        <f ca="1">IF(AND('MAPA DE RIESGO'!$I$57="Media",'MAPA DE RIESGO'!$M$57="Menor"),CONCATENATE("R",'MAPA DE RIESGO'!$B$57),"")</f>
        <v/>
      </c>
      <c r="Q26" s="501"/>
      <c r="R26" s="501" t="str">
        <f ca="1">IF(AND('MAPA DE RIESGO'!$I$63="Media",'MAPA DE RIESGO'!$M$63="Menor"),CONCATENATE("R",'MAPA DE RIESGO'!$B$63),"")</f>
        <v/>
      </c>
      <c r="S26" s="501"/>
      <c r="T26" s="501" t="str">
        <f ca="1">IF(AND('MAPA DE RIESGO'!$I$69="Media",'MAPA DE RIESGO'!$M$69="Menor"),CONCATENATE("R",'MAPA DE RIESGO'!$B$69),"")</f>
        <v/>
      </c>
      <c r="U26" s="502"/>
      <c r="V26" s="500" t="str">
        <f ca="1">IF(AND('MAPA DE RIESGO'!$I$57="Media",'MAPA DE RIESGO'!$M$57="Moderado"),CONCATENATE("R",'MAPA DE RIESGO'!$B$57),"")</f>
        <v/>
      </c>
      <c r="W26" s="501"/>
      <c r="X26" s="501" t="str">
        <f ca="1">IF(AND('MAPA DE RIESGO'!$I$63="Media",'MAPA DE RIESGO'!$M$63="Moderado"),CONCATENATE("R",'MAPA DE RIESGO'!$B$63),"")</f>
        <v/>
      </c>
      <c r="Y26" s="501"/>
      <c r="Z26" s="501" t="str">
        <f ca="1">IF(AND('MAPA DE RIESGO'!$I$69="Media",'MAPA DE RIESGO'!$M$69="Moderado"),CONCATENATE("R",'MAPA DE RIESGO'!$B$69),"")</f>
        <v/>
      </c>
      <c r="AA26" s="502"/>
      <c r="AB26" s="518" t="str">
        <f ca="1">IF(AND('MAPA DE RIESGO'!$I$57="Media",'MAPA DE RIESGO'!$M$57="Mayor"),CONCATENATE("R",'MAPA DE RIESGO'!$B$57),"")</f>
        <v/>
      </c>
      <c r="AC26" s="519"/>
      <c r="AD26" s="520" t="str">
        <f ca="1">IF(AND('MAPA DE RIESGO'!$I$63="Media",'MAPA DE RIESGO'!$M$63="Mayor"),CONCATENATE("R",'MAPA DE RIESGO'!$B$63),"")</f>
        <v/>
      </c>
      <c r="AE26" s="520"/>
      <c r="AF26" s="520" t="str">
        <f ca="1">IF(AND('MAPA DE RIESGO'!$I$69="Media",'MAPA DE RIESGO'!$M$69="Mayor"),CONCATENATE("R",'MAPA DE RIESGO'!$B$69),"")</f>
        <v/>
      </c>
      <c r="AG26" s="521"/>
      <c r="AH26" s="509" t="str">
        <f ca="1">IF(AND('MAPA DE RIESGO'!$I$57="Media",'MAPA DE RIESGO'!$M$57="Catastrófico"),CONCATENATE("R",'MAPA DE RIESGO'!$B$57),"")</f>
        <v/>
      </c>
      <c r="AI26" s="510"/>
      <c r="AJ26" s="510" t="str">
        <f ca="1">IF(AND('MAPA DE RIESGO'!$I$63="Media",'MAPA DE RIESGO'!$M$63="Catastrófico"),CONCATENATE("R",'MAPA DE RIESGO'!$B$63),"")</f>
        <v/>
      </c>
      <c r="AK26" s="510"/>
      <c r="AL26" s="510" t="str">
        <f ca="1">IF(AND('MAPA DE RIESGO'!$I$69="Media",'MAPA DE RIESGO'!$M$69="Catastrófico"),CONCATENATE("R",'MAPA DE RIESGO'!$B$69),"")</f>
        <v/>
      </c>
      <c r="AM26" s="511"/>
      <c r="AN26" s="55"/>
      <c r="AO26" s="563"/>
      <c r="AP26" s="564"/>
      <c r="AQ26" s="564"/>
      <c r="AR26" s="564"/>
      <c r="AS26" s="564"/>
      <c r="AT26" s="56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540"/>
      <c r="C27" s="540"/>
      <c r="D27" s="541"/>
      <c r="E27" s="532"/>
      <c r="F27" s="533"/>
      <c r="G27" s="533"/>
      <c r="H27" s="533"/>
      <c r="I27" s="534"/>
      <c r="J27" s="500"/>
      <c r="K27" s="501"/>
      <c r="L27" s="501"/>
      <c r="M27" s="501"/>
      <c r="N27" s="501"/>
      <c r="O27" s="502"/>
      <c r="P27" s="500"/>
      <c r="Q27" s="501"/>
      <c r="R27" s="501"/>
      <c r="S27" s="501"/>
      <c r="T27" s="501"/>
      <c r="U27" s="502"/>
      <c r="V27" s="500"/>
      <c r="W27" s="501"/>
      <c r="X27" s="501"/>
      <c r="Y27" s="501"/>
      <c r="Z27" s="501"/>
      <c r="AA27" s="502"/>
      <c r="AB27" s="518"/>
      <c r="AC27" s="519"/>
      <c r="AD27" s="520"/>
      <c r="AE27" s="520"/>
      <c r="AF27" s="520"/>
      <c r="AG27" s="521"/>
      <c r="AH27" s="509"/>
      <c r="AI27" s="510"/>
      <c r="AJ27" s="510"/>
      <c r="AK27" s="510"/>
      <c r="AL27" s="510"/>
      <c r="AM27" s="511"/>
      <c r="AN27" s="55"/>
      <c r="AO27" s="563"/>
      <c r="AP27" s="564"/>
      <c r="AQ27" s="564"/>
      <c r="AR27" s="564"/>
      <c r="AS27" s="564"/>
      <c r="AT27" s="56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540"/>
      <c r="C28" s="540"/>
      <c r="D28" s="541"/>
      <c r="E28" s="532"/>
      <c r="F28" s="533"/>
      <c r="G28" s="533"/>
      <c r="H28" s="533"/>
      <c r="I28" s="534"/>
      <c r="J28" s="500" t="str">
        <f ca="1">IF(AND('MAPA DE RIESGO'!$I$75="Media",'MAPA DE RIESGO'!$M$75="Leve"),CONCATENATE("R",'MAPA DE RIESGO'!$B$75),"")</f>
        <v/>
      </c>
      <c r="K28" s="501"/>
      <c r="L28" s="501" t="str">
        <f>IF(AND('MAPA DE RIESGO'!$I$81="Media",'MAPA DE RIESGO'!$M$81="Leve"),CONCATENATE("R",'MAPA DE RIESGO'!$B$81),"")</f>
        <v/>
      </c>
      <c r="M28" s="501"/>
      <c r="N28" s="501" t="str">
        <f>IF(AND('MAPA DE RIESGO'!$I$87="Media",'MAPA DE RIESGO'!$M$87="Leve"),CONCATENATE("R",'MAPA DE RIESGO'!$B$87),"")</f>
        <v/>
      </c>
      <c r="O28" s="502"/>
      <c r="P28" s="500" t="str">
        <f ca="1">IF(AND('MAPA DE RIESGO'!$I$75="Media",'MAPA DE RIESGO'!$M$75="Menor"),CONCATENATE("R",'MAPA DE RIESGO'!$B$75),"")</f>
        <v/>
      </c>
      <c r="Q28" s="501"/>
      <c r="R28" s="501" t="str">
        <f>IF(AND('MAPA DE RIESGO'!$I$81="Media",'MAPA DE RIESGO'!$M$81="Menor"),CONCATENATE("R",'MAPA DE RIESGO'!$B$81),"")</f>
        <v/>
      </c>
      <c r="S28" s="501"/>
      <c r="T28" s="501" t="str">
        <f>IF(AND('MAPA DE RIESGO'!$I$87="Media",'MAPA DE RIESGO'!$M$87="Menor"),CONCATENATE("R",'MAPA DE RIESGO'!$B$87),"")</f>
        <v/>
      </c>
      <c r="U28" s="502"/>
      <c r="V28" s="500" t="str">
        <f ca="1">IF(AND('MAPA DE RIESGO'!$I$75="Media",'MAPA DE RIESGO'!$M$75="Moderado"),CONCATENATE("R",'MAPA DE RIESGO'!$B$75),"")</f>
        <v/>
      </c>
      <c r="W28" s="501"/>
      <c r="X28" s="501" t="str">
        <f>IF(AND('MAPA DE RIESGO'!$I$81="Media",'MAPA DE RIESGO'!$M$81="Moderado"),CONCATENATE("R",'MAPA DE RIESGO'!$B$81),"")</f>
        <v/>
      </c>
      <c r="Y28" s="501"/>
      <c r="Z28" s="501" t="str">
        <f>IF(AND('MAPA DE RIESGO'!$I$87="Media",'MAPA DE RIESGO'!$M$87="Moderado"),CONCATENATE("R",'MAPA DE RIESGO'!$B$87),"")</f>
        <v/>
      </c>
      <c r="AA28" s="502"/>
      <c r="AB28" s="518" t="str">
        <f ca="1">IF(AND('MAPA DE RIESGO'!$I$75="Media",'MAPA DE RIESGO'!$M$75="Mayor"),CONCATENATE("R",'MAPA DE RIESGO'!$B$75),"")</f>
        <v/>
      </c>
      <c r="AC28" s="519"/>
      <c r="AD28" s="520" t="str">
        <f>IF(AND('MAPA DE RIESGO'!$I$81="Media",'MAPA DE RIESGO'!$M$81="Mayor"),CONCATENATE("R",'MAPA DE RIESGO'!$B$81),"")</f>
        <v/>
      </c>
      <c r="AE28" s="520"/>
      <c r="AF28" s="520" t="str">
        <f>IF(AND('MAPA DE RIESGO'!$I$87="Media",'MAPA DE RIESGO'!$M$87="Mayor"),CONCATENATE("R",'MAPA DE RIESGO'!$B$87),"")</f>
        <v/>
      </c>
      <c r="AG28" s="521"/>
      <c r="AH28" s="509" t="str">
        <f ca="1">IF(AND('MAPA DE RIESGO'!$I$75="Media",'MAPA DE RIESGO'!$M$75="Catastrófico"),CONCATENATE("R",'MAPA DE RIESGO'!$B$75),"")</f>
        <v/>
      </c>
      <c r="AI28" s="510"/>
      <c r="AJ28" s="510" t="str">
        <f>IF(AND('MAPA DE RIESGO'!$I$81="Media",'MAPA DE RIESGO'!$M$81="Catastrófico"),CONCATENATE("R",'MAPA DE RIESGO'!$B$81),"")</f>
        <v/>
      </c>
      <c r="AK28" s="510"/>
      <c r="AL28" s="510" t="str">
        <f>IF(AND('MAPA DE RIESGO'!$I$87="Media",'MAPA DE RIESGO'!$M$87="Catastrófico"),CONCATENATE("R",'MAPA DE RIESGO'!$B$87),"")</f>
        <v/>
      </c>
      <c r="AM28" s="511"/>
      <c r="AN28" s="55"/>
      <c r="AO28" s="563"/>
      <c r="AP28" s="564"/>
      <c r="AQ28" s="564"/>
      <c r="AR28" s="564"/>
      <c r="AS28" s="564"/>
      <c r="AT28" s="56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540"/>
      <c r="C29" s="540"/>
      <c r="D29" s="541"/>
      <c r="E29" s="535"/>
      <c r="F29" s="536"/>
      <c r="G29" s="536"/>
      <c r="H29" s="536"/>
      <c r="I29" s="537"/>
      <c r="J29" s="500"/>
      <c r="K29" s="501"/>
      <c r="L29" s="501"/>
      <c r="M29" s="501"/>
      <c r="N29" s="501"/>
      <c r="O29" s="502"/>
      <c r="P29" s="503"/>
      <c r="Q29" s="504"/>
      <c r="R29" s="504"/>
      <c r="S29" s="504"/>
      <c r="T29" s="504"/>
      <c r="U29" s="505"/>
      <c r="V29" s="503"/>
      <c r="W29" s="504"/>
      <c r="X29" s="504"/>
      <c r="Y29" s="504"/>
      <c r="Z29" s="504"/>
      <c r="AA29" s="505"/>
      <c r="AB29" s="522"/>
      <c r="AC29" s="523"/>
      <c r="AD29" s="523"/>
      <c r="AE29" s="523"/>
      <c r="AF29" s="523"/>
      <c r="AG29" s="524"/>
      <c r="AH29" s="512"/>
      <c r="AI29" s="513"/>
      <c r="AJ29" s="513"/>
      <c r="AK29" s="513"/>
      <c r="AL29" s="513"/>
      <c r="AM29" s="514"/>
      <c r="AN29" s="55"/>
      <c r="AO29" s="566"/>
      <c r="AP29" s="567"/>
      <c r="AQ29" s="567"/>
      <c r="AR29" s="567"/>
      <c r="AS29" s="567"/>
      <c r="AT29" s="56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540"/>
      <c r="C30" s="540"/>
      <c r="D30" s="541"/>
      <c r="E30" s="529" t="s">
        <v>105</v>
      </c>
      <c r="F30" s="530"/>
      <c r="G30" s="530"/>
      <c r="H30" s="530"/>
      <c r="I30" s="530"/>
      <c r="J30" s="497" t="str">
        <f ca="1">IF(AND('MAPA DE RIESGO'!$I$16="Baja",'MAPA DE RIESGO'!$M$16="Leve"),CONCATENATE("R",'MAPA DE RIESGO'!$B$16),"")</f>
        <v/>
      </c>
      <c r="K30" s="498"/>
      <c r="L30" s="498" t="str">
        <f ca="1">IF(AND('MAPA DE RIESGO'!$I$24="Baja",'MAPA DE RIESGO'!$M$24="Leve"),CONCATENATE("R",'MAPA DE RIESGO'!$B$24),"")</f>
        <v/>
      </c>
      <c r="M30" s="498"/>
      <c r="N30" s="498" t="str">
        <f ca="1">IF(AND('MAPA DE RIESGO'!$I$30="Baja",'MAPA DE RIESGO'!$M$30="Leve"),CONCATENATE("R",'MAPA DE RIESGO'!$B$30),"")</f>
        <v/>
      </c>
      <c r="O30" s="499"/>
      <c r="P30" s="507" t="str">
        <f ca="1">IF(AND('MAPA DE RIESGO'!$I$16="Baja",'MAPA DE RIESGO'!$M$16="Menor"),CONCATENATE("R",'MAPA DE RIESGO'!$B$16),"")</f>
        <v/>
      </c>
      <c r="Q30" s="507"/>
      <c r="R30" s="507" t="str">
        <f ca="1">IF(AND('MAPA DE RIESGO'!$I$24="Baja",'MAPA DE RIESGO'!$M$24="Menor"),CONCATENATE("R",'MAPA DE RIESGO'!$B$24),"")</f>
        <v/>
      </c>
      <c r="S30" s="507"/>
      <c r="T30" s="507" t="str">
        <f ca="1">IF(AND('MAPA DE RIESGO'!$I$30="Baja",'MAPA DE RIESGO'!$M$30="Menor"),CONCATENATE("R",'MAPA DE RIESGO'!$B$30),"")</f>
        <v/>
      </c>
      <c r="U30" s="508"/>
      <c r="V30" s="506" t="str">
        <f ca="1">IF(AND('MAPA DE RIESGO'!$I$16="Baja",'MAPA DE RIESGO'!$M$16="Moderado"),CONCATENATE("R",'MAPA DE RIESGO'!$B$16),"")</f>
        <v/>
      </c>
      <c r="W30" s="507"/>
      <c r="X30" s="507" t="str">
        <f ca="1">IF(AND('MAPA DE RIESGO'!$I$24="Baja",'MAPA DE RIESGO'!$M$24="Moderado"),CONCATENATE("R",'MAPA DE RIESGO'!$B$24),"")</f>
        <v/>
      </c>
      <c r="Y30" s="507"/>
      <c r="Z30" s="507" t="str">
        <f ca="1">IF(AND('MAPA DE RIESGO'!$I$30="Baja",'MAPA DE RIESGO'!$M$30="Moderado"),CONCATENATE("R",'MAPA DE RIESGO'!$B$30),"")</f>
        <v/>
      </c>
      <c r="AA30" s="508"/>
      <c r="AB30" s="525" t="str">
        <f ca="1">IF(AND('MAPA DE RIESGO'!$I$16="Baja",'MAPA DE RIESGO'!$M$16="Mayor"),CONCATENATE("R",'MAPA DE RIESGO'!$B$16),"")</f>
        <v/>
      </c>
      <c r="AC30" s="526"/>
      <c r="AD30" s="526" t="str">
        <f ca="1">IF(AND('MAPA DE RIESGO'!$I$24="Baja",'MAPA DE RIESGO'!$M$24="Mayor"),CONCATENATE("R",'MAPA DE RIESGO'!$B$24),"")</f>
        <v>R2</v>
      </c>
      <c r="AE30" s="526"/>
      <c r="AF30" s="526" t="str">
        <f ca="1">IF(AND('MAPA DE RIESGO'!$I$30="Baja",'MAPA DE RIESGO'!$M$30="Mayor"),CONCATENATE("R",'MAPA DE RIESGO'!$B$30),"")</f>
        <v/>
      </c>
      <c r="AG30" s="527"/>
      <c r="AH30" s="515" t="str">
        <f ca="1">IF(AND('MAPA DE RIESGO'!$I$16="Baja",'MAPA DE RIESGO'!$M$16="Catastrófico"),CONCATENATE("R",'MAPA DE RIESGO'!$B$16),"")</f>
        <v/>
      </c>
      <c r="AI30" s="516"/>
      <c r="AJ30" s="516" t="str">
        <f ca="1">IF(AND('MAPA DE RIESGO'!$I$24="Baja",'MAPA DE RIESGO'!$M$24="Catastrófico"),CONCATENATE("R",'MAPA DE RIESGO'!$B$24),"")</f>
        <v/>
      </c>
      <c r="AK30" s="516"/>
      <c r="AL30" s="516" t="str">
        <f ca="1">IF(AND('MAPA DE RIESGO'!$I$30="Baja",'MAPA DE RIESGO'!$M$30="Catastrófico"),CONCATENATE("R",'MAPA DE RIESGO'!$B$30),"")</f>
        <v/>
      </c>
      <c r="AM30" s="517"/>
      <c r="AN30" s="55"/>
      <c r="AO30" s="569" t="s">
        <v>74</v>
      </c>
      <c r="AP30" s="570"/>
      <c r="AQ30" s="570"/>
      <c r="AR30" s="570"/>
      <c r="AS30" s="570"/>
      <c r="AT30" s="57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540"/>
      <c r="C31" s="540"/>
      <c r="D31" s="541"/>
      <c r="E31" s="532"/>
      <c r="F31" s="533"/>
      <c r="G31" s="533"/>
      <c r="H31" s="533"/>
      <c r="I31" s="538"/>
      <c r="J31" s="491"/>
      <c r="K31" s="492"/>
      <c r="L31" s="492"/>
      <c r="M31" s="492"/>
      <c r="N31" s="492"/>
      <c r="O31" s="493"/>
      <c r="P31" s="501"/>
      <c r="Q31" s="501"/>
      <c r="R31" s="501"/>
      <c r="S31" s="501"/>
      <c r="T31" s="501"/>
      <c r="U31" s="502"/>
      <c r="V31" s="500"/>
      <c r="W31" s="501"/>
      <c r="X31" s="501"/>
      <c r="Y31" s="501"/>
      <c r="Z31" s="501"/>
      <c r="AA31" s="502"/>
      <c r="AB31" s="518"/>
      <c r="AC31" s="519"/>
      <c r="AD31" s="519"/>
      <c r="AE31" s="519"/>
      <c r="AF31" s="519"/>
      <c r="AG31" s="521"/>
      <c r="AH31" s="509"/>
      <c r="AI31" s="510"/>
      <c r="AJ31" s="510"/>
      <c r="AK31" s="510"/>
      <c r="AL31" s="510"/>
      <c r="AM31" s="511"/>
      <c r="AN31" s="55"/>
      <c r="AO31" s="572"/>
      <c r="AP31" s="573"/>
      <c r="AQ31" s="573"/>
      <c r="AR31" s="573"/>
      <c r="AS31" s="573"/>
      <c r="AT31" s="57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540"/>
      <c r="C32" s="540"/>
      <c r="D32" s="541"/>
      <c r="E32" s="532"/>
      <c r="F32" s="533"/>
      <c r="G32" s="533"/>
      <c r="H32" s="533"/>
      <c r="I32" s="538"/>
      <c r="J32" s="491" t="str">
        <f ca="1">IF(AND('MAPA DE RIESGO'!$I$36="Baja",'MAPA DE RIESGO'!$M$36="Leve"),CONCATENATE("R",'MAPA DE RIESGO'!$B$36),"")</f>
        <v/>
      </c>
      <c r="K32" s="492"/>
      <c r="L32" s="492" t="str">
        <f ca="1">IF(AND('MAPA DE RIESGO'!$I$44="Baja",'MAPA DE RIESGO'!$M$44="Leve"),CONCATENATE("R",'MAPA DE RIESGO'!$B$44),"")</f>
        <v/>
      </c>
      <c r="M32" s="492"/>
      <c r="N32" s="492" t="str">
        <f ca="1">IF(AND('MAPA DE RIESGO'!$I$51="Baja",'MAPA DE RIESGO'!$M$51="Leve"),CONCATENATE("R",'MAPA DE RIESGO'!$B$51),"")</f>
        <v/>
      </c>
      <c r="O32" s="493"/>
      <c r="P32" s="501" t="str">
        <f ca="1">IF(AND('MAPA DE RIESGO'!$I$36="Baja",'MAPA DE RIESGO'!$M$36="Menor"),CONCATENATE("R",'MAPA DE RIESGO'!$B$36),"")</f>
        <v/>
      </c>
      <c r="Q32" s="501"/>
      <c r="R32" s="501" t="str">
        <f ca="1">IF(AND('MAPA DE RIESGO'!$I$44="Baja",'MAPA DE RIESGO'!$M$44="Menor"),CONCATENATE("R",'MAPA DE RIESGO'!$B$44),"")</f>
        <v/>
      </c>
      <c r="S32" s="501"/>
      <c r="T32" s="501" t="str">
        <f ca="1">IF(AND('MAPA DE RIESGO'!$I$51="Baja",'MAPA DE RIESGO'!$M$51="Menor"),CONCATENATE("R",'MAPA DE RIESGO'!$B$51),"")</f>
        <v/>
      </c>
      <c r="U32" s="502"/>
      <c r="V32" s="500" t="str">
        <f ca="1">IF(AND('MAPA DE RIESGO'!$I$36="Baja",'MAPA DE RIESGO'!$M$36="Moderado"),CONCATENATE("R",'MAPA DE RIESGO'!$B$36),"")</f>
        <v/>
      </c>
      <c r="W32" s="501"/>
      <c r="X32" s="501" t="str">
        <f ca="1">IF(AND('MAPA DE RIESGO'!$I$44="Baja",'MAPA DE RIESGO'!$M$44="Moderado"),CONCATENATE("R",'MAPA DE RIESGO'!$B$44),"")</f>
        <v>R5</v>
      </c>
      <c r="Y32" s="501"/>
      <c r="Z32" s="501" t="str">
        <f ca="1">IF(AND('MAPA DE RIESGO'!$I$51="Baja",'MAPA DE RIESGO'!$M$51="Moderado"),CONCATENATE("R",'MAPA DE RIESGO'!$B$51),"")</f>
        <v/>
      </c>
      <c r="AA32" s="502"/>
      <c r="AB32" s="518" t="str">
        <f ca="1">IF(AND('MAPA DE RIESGO'!$I$36="Baja",'MAPA DE RIESGO'!$M$36="Mayor"),CONCATENATE("R",'MAPA DE RIESGO'!$B$36),"")</f>
        <v/>
      </c>
      <c r="AC32" s="519"/>
      <c r="AD32" s="520" t="str">
        <f ca="1">IF(AND('MAPA DE RIESGO'!$I$44="Baja",'MAPA DE RIESGO'!$M$44="Mayor"),CONCATENATE("R",'MAPA DE RIESGO'!$B$44),"")</f>
        <v/>
      </c>
      <c r="AE32" s="520"/>
      <c r="AF32" s="520" t="str">
        <f ca="1">IF(AND('MAPA DE RIESGO'!$I$51="Baja",'MAPA DE RIESGO'!$M$51="Mayor"),CONCATENATE("R",'MAPA DE RIESGO'!$B$51),"")</f>
        <v/>
      </c>
      <c r="AG32" s="521"/>
      <c r="AH32" s="509" t="str">
        <f ca="1">IF(AND('MAPA DE RIESGO'!$I$36="Baja",'MAPA DE RIESGO'!$M$36="Catastrófico"),CONCATENATE("R",'MAPA DE RIESGO'!$B$36),"")</f>
        <v/>
      </c>
      <c r="AI32" s="510"/>
      <c r="AJ32" s="510" t="str">
        <f ca="1">IF(AND('MAPA DE RIESGO'!$I$44="Baja",'MAPA DE RIESGO'!$M$44="Catastrófico"),CONCATENATE("R",'MAPA DE RIESGO'!$B$44),"")</f>
        <v/>
      </c>
      <c r="AK32" s="510"/>
      <c r="AL32" s="510" t="str">
        <f ca="1">IF(AND('MAPA DE RIESGO'!$I$51="Baja",'MAPA DE RIESGO'!$M$51="Catastrófico"),CONCATENATE("R",'MAPA DE RIESGO'!$B$51),"")</f>
        <v/>
      </c>
      <c r="AM32" s="511"/>
      <c r="AN32" s="55"/>
      <c r="AO32" s="572"/>
      <c r="AP32" s="573"/>
      <c r="AQ32" s="573"/>
      <c r="AR32" s="573"/>
      <c r="AS32" s="573"/>
      <c r="AT32" s="57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540"/>
      <c r="C33" s="540"/>
      <c r="D33" s="541"/>
      <c r="E33" s="532"/>
      <c r="F33" s="533"/>
      <c r="G33" s="533"/>
      <c r="H33" s="533"/>
      <c r="I33" s="538"/>
      <c r="J33" s="491"/>
      <c r="K33" s="492"/>
      <c r="L33" s="492"/>
      <c r="M33" s="492"/>
      <c r="N33" s="492"/>
      <c r="O33" s="493"/>
      <c r="P33" s="501"/>
      <c r="Q33" s="501"/>
      <c r="R33" s="501"/>
      <c r="S33" s="501"/>
      <c r="T33" s="501"/>
      <c r="U33" s="502"/>
      <c r="V33" s="500"/>
      <c r="W33" s="501"/>
      <c r="X33" s="501"/>
      <c r="Y33" s="501"/>
      <c r="Z33" s="501"/>
      <c r="AA33" s="502"/>
      <c r="AB33" s="518"/>
      <c r="AC33" s="519"/>
      <c r="AD33" s="520"/>
      <c r="AE33" s="520"/>
      <c r="AF33" s="520"/>
      <c r="AG33" s="521"/>
      <c r="AH33" s="509"/>
      <c r="AI33" s="510"/>
      <c r="AJ33" s="510"/>
      <c r="AK33" s="510"/>
      <c r="AL33" s="510"/>
      <c r="AM33" s="511"/>
      <c r="AN33" s="55"/>
      <c r="AO33" s="572"/>
      <c r="AP33" s="573"/>
      <c r="AQ33" s="573"/>
      <c r="AR33" s="573"/>
      <c r="AS33" s="573"/>
      <c r="AT33" s="57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540"/>
      <c r="C34" s="540"/>
      <c r="D34" s="541"/>
      <c r="E34" s="532"/>
      <c r="F34" s="533"/>
      <c r="G34" s="533"/>
      <c r="H34" s="533"/>
      <c r="I34" s="538"/>
      <c r="J34" s="491" t="str">
        <f ca="1">IF(AND('MAPA DE RIESGO'!$I$57="Baja",'MAPA DE RIESGO'!$M$57="Leve"),CONCATENATE("R",'MAPA DE RIESGO'!$B$57),"")</f>
        <v/>
      </c>
      <c r="K34" s="492"/>
      <c r="L34" s="492" t="str">
        <f ca="1">IF(AND('MAPA DE RIESGO'!$I$63="Baja",'MAPA DE RIESGO'!$M$63="Leve"),CONCATENATE("R",'MAPA DE RIESGO'!$B$63),"")</f>
        <v/>
      </c>
      <c r="M34" s="492"/>
      <c r="N34" s="492" t="str">
        <f ca="1">IF(AND('MAPA DE RIESGO'!$I$69="Baja",'MAPA DE RIESGO'!$M$69="Leve"),CONCATENATE("R",'MAPA DE RIESGO'!$B$69),"")</f>
        <v/>
      </c>
      <c r="O34" s="493"/>
      <c r="P34" s="501" t="str">
        <f ca="1">IF(AND('MAPA DE RIESGO'!$I$57="Baja",'MAPA DE RIESGO'!$M$57="Menor"),CONCATENATE("R",'MAPA DE RIESGO'!$B$57),"")</f>
        <v/>
      </c>
      <c r="Q34" s="501"/>
      <c r="R34" s="501" t="str">
        <f ca="1">IF(AND('MAPA DE RIESGO'!$I$63="Baja",'MAPA DE RIESGO'!$M$63="Menor"),CONCATENATE("R",'MAPA DE RIESGO'!$B$63),"")</f>
        <v/>
      </c>
      <c r="S34" s="501"/>
      <c r="T34" s="501" t="str">
        <f ca="1">IF(AND('MAPA DE RIESGO'!$I$69="Baja",'MAPA DE RIESGO'!$M$69="Menor"),CONCATENATE("R",'MAPA DE RIESGO'!$B$69),"")</f>
        <v/>
      </c>
      <c r="U34" s="502"/>
      <c r="V34" s="500" t="str">
        <f ca="1">IF(AND('MAPA DE RIESGO'!$I$57="Baja",'MAPA DE RIESGO'!$M$57="Moderado"),CONCATENATE("R",'MAPA DE RIESGO'!$B$57),"")</f>
        <v/>
      </c>
      <c r="W34" s="501"/>
      <c r="X34" s="501" t="str">
        <f ca="1">IF(AND('MAPA DE RIESGO'!$I$63="Baja",'MAPA DE RIESGO'!$M$63="Moderado"),CONCATENATE("R",'MAPA DE RIESGO'!$B$63),"")</f>
        <v/>
      </c>
      <c r="Y34" s="501"/>
      <c r="Z34" s="501" t="str">
        <f ca="1">IF(AND('MAPA DE RIESGO'!$I$69="Baja",'MAPA DE RIESGO'!$M$69="Moderado"),CONCATENATE("R",'MAPA DE RIESGO'!$B$69),"")</f>
        <v/>
      </c>
      <c r="AA34" s="502"/>
      <c r="AB34" s="518" t="str">
        <f ca="1">IF(AND('MAPA DE RIESGO'!$I$57="Baja",'MAPA DE RIESGO'!$M$57="Mayor"),CONCATENATE("R",'MAPA DE RIESGO'!$B$57),"")</f>
        <v/>
      </c>
      <c r="AC34" s="519"/>
      <c r="AD34" s="520" t="str">
        <f ca="1">IF(AND('MAPA DE RIESGO'!$I$63="Baja",'MAPA DE RIESGO'!$M$63="Mayor"),CONCATENATE("R",'MAPA DE RIESGO'!$B$63),"")</f>
        <v/>
      </c>
      <c r="AE34" s="520"/>
      <c r="AF34" s="520" t="str">
        <f ca="1">IF(AND('MAPA DE RIESGO'!$I$69="Baja",'MAPA DE RIESGO'!$M$69="Mayor"),CONCATENATE("R",'MAPA DE RIESGO'!$B$69),"")</f>
        <v/>
      </c>
      <c r="AG34" s="521"/>
      <c r="AH34" s="509" t="str">
        <f ca="1">IF(AND('MAPA DE RIESGO'!$I$57="Baja",'MAPA DE RIESGO'!$M$57="Catastrófico"),CONCATENATE("R",'MAPA DE RIESGO'!$B$57),"")</f>
        <v/>
      </c>
      <c r="AI34" s="510"/>
      <c r="AJ34" s="510" t="str">
        <f ca="1">IF(AND('MAPA DE RIESGO'!$I$63="Baja",'MAPA DE RIESGO'!$M$63="Catastrófico"),CONCATENATE("R",'MAPA DE RIESGO'!$B$63),"")</f>
        <v/>
      </c>
      <c r="AK34" s="510"/>
      <c r="AL34" s="510" t="str">
        <f ca="1">IF(AND('MAPA DE RIESGO'!$I$69="Baja",'MAPA DE RIESGO'!$M$69="Catastrófico"),CONCATENATE("R",'MAPA DE RIESGO'!$B$69),"")</f>
        <v/>
      </c>
      <c r="AM34" s="511"/>
      <c r="AN34" s="55"/>
      <c r="AO34" s="572"/>
      <c r="AP34" s="573"/>
      <c r="AQ34" s="573"/>
      <c r="AR34" s="573"/>
      <c r="AS34" s="573"/>
      <c r="AT34" s="57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540"/>
      <c r="C35" s="540"/>
      <c r="D35" s="541"/>
      <c r="E35" s="532"/>
      <c r="F35" s="533"/>
      <c r="G35" s="533"/>
      <c r="H35" s="533"/>
      <c r="I35" s="538"/>
      <c r="J35" s="491"/>
      <c r="K35" s="492"/>
      <c r="L35" s="492"/>
      <c r="M35" s="492"/>
      <c r="N35" s="492"/>
      <c r="O35" s="493"/>
      <c r="P35" s="501"/>
      <c r="Q35" s="501"/>
      <c r="R35" s="501"/>
      <c r="S35" s="501"/>
      <c r="T35" s="501"/>
      <c r="U35" s="502"/>
      <c r="V35" s="500"/>
      <c r="W35" s="501"/>
      <c r="X35" s="501"/>
      <c r="Y35" s="501"/>
      <c r="Z35" s="501"/>
      <c r="AA35" s="502"/>
      <c r="AB35" s="518"/>
      <c r="AC35" s="519"/>
      <c r="AD35" s="520"/>
      <c r="AE35" s="520"/>
      <c r="AF35" s="520"/>
      <c r="AG35" s="521"/>
      <c r="AH35" s="509"/>
      <c r="AI35" s="510"/>
      <c r="AJ35" s="510"/>
      <c r="AK35" s="510"/>
      <c r="AL35" s="510"/>
      <c r="AM35" s="511"/>
      <c r="AN35" s="55"/>
      <c r="AO35" s="572"/>
      <c r="AP35" s="573"/>
      <c r="AQ35" s="573"/>
      <c r="AR35" s="573"/>
      <c r="AS35" s="573"/>
      <c r="AT35" s="57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540"/>
      <c r="C36" s="540"/>
      <c r="D36" s="541"/>
      <c r="E36" s="532"/>
      <c r="F36" s="533"/>
      <c r="G36" s="533"/>
      <c r="H36" s="533"/>
      <c r="I36" s="538"/>
      <c r="J36" s="491" t="str">
        <f ca="1">IF(AND('MAPA DE RIESGO'!$I$75="Baja",'MAPA DE RIESGO'!$M$75="Leve"),CONCATENATE("R",'MAPA DE RIESGO'!$B$75),"")</f>
        <v/>
      </c>
      <c r="K36" s="492"/>
      <c r="L36" s="492" t="str">
        <f>IF(AND('MAPA DE RIESGO'!$I$81="Baja",'MAPA DE RIESGO'!$M$81="Leve"),CONCATENATE("R",'MAPA DE RIESGO'!$B$81),"")</f>
        <v/>
      </c>
      <c r="M36" s="492"/>
      <c r="N36" s="492" t="str">
        <f>IF(AND('MAPA DE RIESGO'!$I$87="Baja",'MAPA DE RIESGO'!$M$87="Leve"),CONCATENATE("R",'MAPA DE RIESGO'!$B$87),"")</f>
        <v/>
      </c>
      <c r="O36" s="493"/>
      <c r="P36" s="501" t="str">
        <f ca="1">IF(AND('MAPA DE RIESGO'!$I$75="Baja",'MAPA DE RIESGO'!$M$75="Menor"),CONCATENATE("R",'MAPA DE RIESGO'!$B$75),"")</f>
        <v/>
      </c>
      <c r="Q36" s="501"/>
      <c r="R36" s="501" t="str">
        <f>IF(AND('MAPA DE RIESGO'!$I$81="Baja",'MAPA DE RIESGO'!$M$81="Menor"),CONCATENATE("R",'MAPA DE RIESGO'!$B$81),"")</f>
        <v/>
      </c>
      <c r="S36" s="501"/>
      <c r="T36" s="501" t="str">
        <f>IF(AND('MAPA DE RIESGO'!$I$87="Baja",'MAPA DE RIESGO'!$M$87="Menor"),CONCATENATE("R",'MAPA DE RIESGO'!$B$87),"")</f>
        <v/>
      </c>
      <c r="U36" s="502"/>
      <c r="V36" s="500" t="str">
        <f ca="1">IF(AND('MAPA DE RIESGO'!$I$75="Baja",'MAPA DE RIESGO'!$M$75="Moderado"),CONCATENATE("R",'MAPA DE RIESGO'!$B$75),"")</f>
        <v/>
      </c>
      <c r="W36" s="501"/>
      <c r="X36" s="501" t="str">
        <f>IF(AND('MAPA DE RIESGO'!$I$81="Baja",'MAPA DE RIESGO'!$M$81="Moderado"),CONCATENATE("R",'MAPA DE RIESGO'!$B$81),"")</f>
        <v/>
      </c>
      <c r="Y36" s="501"/>
      <c r="Z36" s="501" t="str">
        <f>IF(AND('MAPA DE RIESGO'!$I$87="Baja",'MAPA DE RIESGO'!$M$87="Moderado"),CONCATENATE("R",'MAPA DE RIESGO'!$B$87),"")</f>
        <v/>
      </c>
      <c r="AA36" s="502"/>
      <c r="AB36" s="518" t="str">
        <f ca="1">IF(AND('MAPA DE RIESGO'!$I$75="Baja",'MAPA DE RIESGO'!$M$75="Mayor"),CONCATENATE("R",'MAPA DE RIESGO'!$B$75),"")</f>
        <v/>
      </c>
      <c r="AC36" s="519"/>
      <c r="AD36" s="520" t="str">
        <f>IF(AND('MAPA DE RIESGO'!$I$81="Baja",'MAPA DE RIESGO'!$M$81="Mayor"),CONCATENATE("R",'MAPA DE RIESGO'!$B$81),"")</f>
        <v/>
      </c>
      <c r="AE36" s="520"/>
      <c r="AF36" s="520" t="str">
        <f>IF(AND('MAPA DE RIESGO'!$I$87="Baja",'MAPA DE RIESGO'!$M$87="Mayor"),CONCATENATE("R",'MAPA DE RIESGO'!$B$87),"")</f>
        <v/>
      </c>
      <c r="AG36" s="521"/>
      <c r="AH36" s="509" t="str">
        <f ca="1">IF(AND('MAPA DE RIESGO'!$I$75="Baja",'MAPA DE RIESGO'!$M$75="Catastrófico"),CONCATENATE("R",'MAPA DE RIESGO'!$B$75),"")</f>
        <v/>
      </c>
      <c r="AI36" s="510"/>
      <c r="AJ36" s="510" t="str">
        <f>IF(AND('MAPA DE RIESGO'!$I$81="Baja",'MAPA DE RIESGO'!$M$81="Catastrófico"),CONCATENATE("R",'MAPA DE RIESGO'!$B$81),"")</f>
        <v/>
      </c>
      <c r="AK36" s="510"/>
      <c r="AL36" s="510" t="str">
        <f>IF(AND('MAPA DE RIESGO'!$I$87="Baja",'MAPA DE RIESGO'!$M$87="Catastrófico"),CONCATENATE("R",'MAPA DE RIESGO'!$B$87),"")</f>
        <v/>
      </c>
      <c r="AM36" s="511"/>
      <c r="AN36" s="55"/>
      <c r="AO36" s="572"/>
      <c r="AP36" s="573"/>
      <c r="AQ36" s="573"/>
      <c r="AR36" s="573"/>
      <c r="AS36" s="573"/>
      <c r="AT36" s="57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540"/>
      <c r="C37" s="540"/>
      <c r="D37" s="541"/>
      <c r="E37" s="535"/>
      <c r="F37" s="536"/>
      <c r="G37" s="536"/>
      <c r="H37" s="536"/>
      <c r="I37" s="536"/>
      <c r="J37" s="494"/>
      <c r="K37" s="495"/>
      <c r="L37" s="495"/>
      <c r="M37" s="495"/>
      <c r="N37" s="495"/>
      <c r="O37" s="496"/>
      <c r="P37" s="504"/>
      <c r="Q37" s="504"/>
      <c r="R37" s="504"/>
      <c r="S37" s="504"/>
      <c r="T37" s="504"/>
      <c r="U37" s="505"/>
      <c r="V37" s="503"/>
      <c r="W37" s="504"/>
      <c r="X37" s="504"/>
      <c r="Y37" s="504"/>
      <c r="Z37" s="504"/>
      <c r="AA37" s="505"/>
      <c r="AB37" s="522"/>
      <c r="AC37" s="523"/>
      <c r="AD37" s="523"/>
      <c r="AE37" s="523"/>
      <c r="AF37" s="523"/>
      <c r="AG37" s="524"/>
      <c r="AH37" s="512"/>
      <c r="AI37" s="513"/>
      <c r="AJ37" s="513"/>
      <c r="AK37" s="513"/>
      <c r="AL37" s="513"/>
      <c r="AM37" s="514"/>
      <c r="AN37" s="55"/>
      <c r="AO37" s="575"/>
      <c r="AP37" s="576"/>
      <c r="AQ37" s="576"/>
      <c r="AR37" s="576"/>
      <c r="AS37" s="576"/>
      <c r="AT37" s="57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540"/>
      <c r="C38" s="540"/>
      <c r="D38" s="541"/>
      <c r="E38" s="529" t="s">
        <v>104</v>
      </c>
      <c r="F38" s="530"/>
      <c r="G38" s="530"/>
      <c r="H38" s="530"/>
      <c r="I38" s="531"/>
      <c r="J38" s="497" t="str">
        <f ca="1">IF(AND('MAPA DE RIESGO'!$I$16="Muy Baja",'MAPA DE RIESGO'!$M$16="Leve"),CONCATENATE("R",'MAPA DE RIESGO'!$B$16),"")</f>
        <v/>
      </c>
      <c r="K38" s="498"/>
      <c r="L38" s="498" t="str">
        <f ca="1">IF(AND('MAPA DE RIESGO'!$I$24="Muy Baja",'MAPA DE RIESGO'!$M$24="Leve"),CONCATENATE("R",'MAPA DE RIESGO'!$B$24),"")</f>
        <v/>
      </c>
      <c r="M38" s="498"/>
      <c r="N38" s="498" t="str">
        <f ca="1">IF(AND('MAPA DE RIESGO'!$I$30="Muy Baja",'MAPA DE RIESGO'!$M$30="Leve"),CONCATENATE("R",'MAPA DE RIESGO'!$B$30),"")</f>
        <v/>
      </c>
      <c r="O38" s="499"/>
      <c r="P38" s="497" t="str">
        <f ca="1">IF(AND('MAPA DE RIESGO'!$I$16="Muy Baja",'MAPA DE RIESGO'!$M$16="Menor"),CONCATENATE("R",'MAPA DE RIESGO'!$B$16),"")</f>
        <v/>
      </c>
      <c r="Q38" s="498"/>
      <c r="R38" s="498" t="str">
        <f ca="1">IF(AND('MAPA DE RIESGO'!$I$24="Muy Baja",'MAPA DE RIESGO'!$M$24="Menor"),CONCATENATE("R",'MAPA DE RIESGO'!$B$24),"")</f>
        <v/>
      </c>
      <c r="S38" s="498"/>
      <c r="T38" s="498" t="str">
        <f ca="1">IF(AND('MAPA DE RIESGO'!$I$30="Muy Baja",'MAPA DE RIESGO'!$M$30="Menor"),CONCATENATE("R",'MAPA DE RIESGO'!$B$30),"")</f>
        <v/>
      </c>
      <c r="U38" s="499"/>
      <c r="V38" s="506" t="str">
        <f ca="1">IF(AND('MAPA DE RIESGO'!$I$16="Muy Baja",'MAPA DE RIESGO'!$M$16="Moderado"),CONCATENATE("R",'MAPA DE RIESGO'!$B$16),"")</f>
        <v/>
      </c>
      <c r="W38" s="507"/>
      <c r="X38" s="507" t="str">
        <f ca="1">IF(AND('MAPA DE RIESGO'!$I$24="Muy Baja",'MAPA DE RIESGO'!$M$24="Moderado"),CONCATENATE("R",'MAPA DE RIESGO'!$B$24),"")</f>
        <v/>
      </c>
      <c r="Y38" s="507"/>
      <c r="Z38" s="507" t="str">
        <f ca="1">IF(AND('MAPA DE RIESGO'!$I$30="Muy Baja",'MAPA DE RIESGO'!$M$30="Moderado"),CONCATENATE("R",'MAPA DE RIESGO'!$B$30),"")</f>
        <v/>
      </c>
      <c r="AA38" s="508"/>
      <c r="AB38" s="525" t="str">
        <f ca="1">IF(AND('MAPA DE RIESGO'!$I$16="Muy Baja",'MAPA DE RIESGO'!$M$16="Mayor"),CONCATENATE("R",'MAPA DE RIESGO'!$B$16),"")</f>
        <v/>
      </c>
      <c r="AC38" s="526"/>
      <c r="AD38" s="526" t="str">
        <f ca="1">IF(AND('MAPA DE RIESGO'!$I$24="Muy Baja",'MAPA DE RIESGO'!$M$24="Mayor"),CONCATENATE("R",'MAPA DE RIESGO'!$B$24),"")</f>
        <v/>
      </c>
      <c r="AE38" s="526"/>
      <c r="AF38" s="526" t="str">
        <f ca="1">IF(AND('MAPA DE RIESGO'!$I$30="Muy Baja",'MAPA DE RIESGO'!$M$30="Mayor"),CONCATENATE("R",'MAPA DE RIESGO'!$B$30),"")</f>
        <v/>
      </c>
      <c r="AG38" s="527"/>
      <c r="AH38" s="515" t="str">
        <f ca="1">IF(AND('MAPA DE RIESGO'!$I$16="Muy Baja",'MAPA DE RIESGO'!$M$16="Catastrófico"),CONCATENATE("R",'MAPA DE RIESGO'!$B$16),"")</f>
        <v/>
      </c>
      <c r="AI38" s="516"/>
      <c r="AJ38" s="516" t="str">
        <f ca="1">IF(AND('MAPA DE RIESGO'!$I$24="Muy Baja",'MAPA DE RIESGO'!$M$24="Catastrófico"),CONCATENATE("R",'MAPA DE RIESGO'!$B$24),"")</f>
        <v/>
      </c>
      <c r="AK38" s="516"/>
      <c r="AL38" s="516" t="str">
        <f ca="1">IF(AND('MAPA DE RIESGO'!$I$30="Muy Baja",'MAPA DE RIESGO'!$M$30="Catastrófico"),CONCATENATE("R",'MAPA DE RIESGO'!$B$30),"")</f>
        <v/>
      </c>
      <c r="AM38" s="517"/>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540"/>
      <c r="C39" s="540"/>
      <c r="D39" s="541"/>
      <c r="E39" s="532"/>
      <c r="F39" s="533"/>
      <c r="G39" s="533"/>
      <c r="H39" s="533"/>
      <c r="I39" s="534"/>
      <c r="J39" s="491"/>
      <c r="K39" s="492"/>
      <c r="L39" s="492"/>
      <c r="M39" s="492"/>
      <c r="N39" s="492"/>
      <c r="O39" s="493"/>
      <c r="P39" s="491"/>
      <c r="Q39" s="492"/>
      <c r="R39" s="492"/>
      <c r="S39" s="492"/>
      <c r="T39" s="492"/>
      <c r="U39" s="493"/>
      <c r="V39" s="500"/>
      <c r="W39" s="501"/>
      <c r="X39" s="501"/>
      <c r="Y39" s="501"/>
      <c r="Z39" s="501"/>
      <c r="AA39" s="502"/>
      <c r="AB39" s="518"/>
      <c r="AC39" s="519"/>
      <c r="AD39" s="519"/>
      <c r="AE39" s="519"/>
      <c r="AF39" s="519"/>
      <c r="AG39" s="521"/>
      <c r="AH39" s="509"/>
      <c r="AI39" s="510"/>
      <c r="AJ39" s="510"/>
      <c r="AK39" s="510"/>
      <c r="AL39" s="510"/>
      <c r="AM39" s="511"/>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540"/>
      <c r="C40" s="540"/>
      <c r="D40" s="541"/>
      <c r="E40" s="532"/>
      <c r="F40" s="533"/>
      <c r="G40" s="533"/>
      <c r="H40" s="533"/>
      <c r="I40" s="534"/>
      <c r="J40" s="491" t="str">
        <f ca="1">IF(AND('MAPA DE RIESGO'!$I$36="Muy Baja",'MAPA DE RIESGO'!$M$36="Leve"),CONCATENATE("R",'MAPA DE RIESGO'!$B$36),"")</f>
        <v/>
      </c>
      <c r="K40" s="492"/>
      <c r="L40" s="492" t="str">
        <f ca="1">IF(AND('MAPA DE RIESGO'!$I$44="Muy Baja",'MAPA DE RIESGO'!$M$44="Leve"),CONCATENATE("R",'MAPA DE RIESGO'!$B$44),"")</f>
        <v/>
      </c>
      <c r="M40" s="492"/>
      <c r="N40" s="492" t="str">
        <f ca="1">IF(AND('MAPA DE RIESGO'!$I$51="Muy Baja",'MAPA DE RIESGO'!$M$51="Leve"),CONCATENATE("R",'MAPA DE RIESGO'!$B$51),"")</f>
        <v/>
      </c>
      <c r="O40" s="493"/>
      <c r="P40" s="491" t="str">
        <f ca="1">IF(AND('MAPA DE RIESGO'!$I$36="Muy Baja",'MAPA DE RIESGO'!$M$36="Menor"),CONCATENATE("R",'MAPA DE RIESGO'!$B$36),"")</f>
        <v/>
      </c>
      <c r="Q40" s="492"/>
      <c r="R40" s="492" t="str">
        <f ca="1">IF(AND('MAPA DE RIESGO'!$I$44="Muy Baja",'MAPA DE RIESGO'!$M$44="Menor"),CONCATENATE("R",'MAPA DE RIESGO'!$B$44),"")</f>
        <v/>
      </c>
      <c r="S40" s="492"/>
      <c r="T40" s="492" t="str">
        <f ca="1">IF(AND('MAPA DE RIESGO'!$I$51="Muy Baja",'MAPA DE RIESGO'!$M$51="Menor"),CONCATENATE("R",'MAPA DE RIESGO'!$B$51),"")</f>
        <v/>
      </c>
      <c r="U40" s="493"/>
      <c r="V40" s="500" t="str">
        <f ca="1">IF(AND('MAPA DE RIESGO'!$I$36="Muy Baja",'MAPA DE RIESGO'!$M$36="Moderado"),CONCATENATE("R",'MAPA DE RIESGO'!$B$36),"")</f>
        <v/>
      </c>
      <c r="W40" s="501"/>
      <c r="X40" s="501" t="str">
        <f ca="1">IF(AND('MAPA DE RIESGO'!$I$44="Muy Baja",'MAPA DE RIESGO'!$M$44="Moderado"),CONCATENATE("R",'MAPA DE RIESGO'!$B$44),"")</f>
        <v/>
      </c>
      <c r="Y40" s="501"/>
      <c r="Z40" s="501" t="str">
        <f ca="1">IF(AND('MAPA DE RIESGO'!$I$51="Muy Baja",'MAPA DE RIESGO'!$M$51="Moderado"),CONCATENATE("R",'MAPA DE RIESGO'!$B$51),"")</f>
        <v/>
      </c>
      <c r="AA40" s="502"/>
      <c r="AB40" s="518" t="str">
        <f ca="1">IF(AND('MAPA DE RIESGO'!$I$36="Muy Baja",'MAPA DE RIESGO'!$M$36="Mayor"),CONCATENATE("R",'MAPA DE RIESGO'!$B$36),"")</f>
        <v/>
      </c>
      <c r="AC40" s="519"/>
      <c r="AD40" s="520" t="str">
        <f ca="1">IF(AND('MAPA DE RIESGO'!$I$44="Muy Baja",'MAPA DE RIESGO'!$M$44="Mayor"),CONCATENATE("R",'MAPA DE RIESGO'!$B$44),"")</f>
        <v/>
      </c>
      <c r="AE40" s="520"/>
      <c r="AF40" s="520" t="str">
        <f ca="1">IF(AND('MAPA DE RIESGO'!$I$51="Muy Baja",'MAPA DE RIESGO'!$M$51="Mayor"),CONCATENATE("R",'MAPA DE RIESGO'!$B$51),"")</f>
        <v/>
      </c>
      <c r="AG40" s="521"/>
      <c r="AH40" s="509" t="str">
        <f ca="1">IF(AND('MAPA DE RIESGO'!$I$36="Muy Baja",'MAPA DE RIESGO'!$M$36="Catastrófico"),CONCATENATE("R",'MAPA DE RIESGO'!$B$36),"")</f>
        <v/>
      </c>
      <c r="AI40" s="510"/>
      <c r="AJ40" s="510" t="str">
        <f ca="1">IF(AND('MAPA DE RIESGO'!$I$44="Muy Baja",'MAPA DE RIESGO'!$M$44="Catastrófico"),CONCATENATE("R",'MAPA DE RIESGO'!$B$44),"")</f>
        <v/>
      </c>
      <c r="AK40" s="510"/>
      <c r="AL40" s="510" t="str">
        <f ca="1">IF(AND('MAPA DE RIESGO'!$I$51="Muy Baja",'MAPA DE RIESGO'!$M$51="Catastrófico"),CONCATENATE("R",'MAPA DE RIESGO'!$B$51),"")</f>
        <v/>
      </c>
      <c r="AM40" s="511"/>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540"/>
      <c r="C41" s="540"/>
      <c r="D41" s="541"/>
      <c r="E41" s="532"/>
      <c r="F41" s="533"/>
      <c r="G41" s="533"/>
      <c r="H41" s="533"/>
      <c r="I41" s="534"/>
      <c r="J41" s="491"/>
      <c r="K41" s="492"/>
      <c r="L41" s="492"/>
      <c r="M41" s="492"/>
      <c r="N41" s="492"/>
      <c r="O41" s="493"/>
      <c r="P41" s="491"/>
      <c r="Q41" s="492"/>
      <c r="R41" s="492"/>
      <c r="S41" s="492"/>
      <c r="T41" s="492"/>
      <c r="U41" s="493"/>
      <c r="V41" s="500"/>
      <c r="W41" s="501"/>
      <c r="X41" s="501"/>
      <c r="Y41" s="501"/>
      <c r="Z41" s="501"/>
      <c r="AA41" s="502"/>
      <c r="AB41" s="518"/>
      <c r="AC41" s="519"/>
      <c r="AD41" s="520"/>
      <c r="AE41" s="520"/>
      <c r="AF41" s="520"/>
      <c r="AG41" s="521"/>
      <c r="AH41" s="509"/>
      <c r="AI41" s="510"/>
      <c r="AJ41" s="510"/>
      <c r="AK41" s="510"/>
      <c r="AL41" s="510"/>
      <c r="AM41" s="511"/>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540"/>
      <c r="C42" s="540"/>
      <c r="D42" s="541"/>
      <c r="E42" s="532"/>
      <c r="F42" s="533"/>
      <c r="G42" s="533"/>
      <c r="H42" s="533"/>
      <c r="I42" s="534"/>
      <c r="J42" s="491" t="str">
        <f ca="1">IF(AND('MAPA DE RIESGO'!$I$57="Muy Baja",'MAPA DE RIESGO'!$M$57="Leve"),CONCATENATE("R",'MAPA DE RIESGO'!$B$57),"")</f>
        <v/>
      </c>
      <c r="K42" s="492"/>
      <c r="L42" s="492" t="str">
        <f ca="1">IF(AND('MAPA DE RIESGO'!$I$63="Muy Baja",'MAPA DE RIESGO'!$M$63="Leve"),CONCATENATE("R",'MAPA DE RIESGO'!$B$63),"")</f>
        <v/>
      </c>
      <c r="M42" s="492"/>
      <c r="N42" s="492" t="str">
        <f ca="1">IF(AND('MAPA DE RIESGO'!$I$69="Muy Baja",'MAPA DE RIESGO'!$M$69="Leve"),CONCATENATE("R",'MAPA DE RIESGO'!$B$69),"")</f>
        <v/>
      </c>
      <c r="O42" s="493"/>
      <c r="P42" s="491" t="str">
        <f ca="1">IF(AND('MAPA DE RIESGO'!$I$57="Muy Baja",'MAPA DE RIESGO'!$M$57="Menor"),CONCATENATE("R",'MAPA DE RIESGO'!$B$57),"")</f>
        <v/>
      </c>
      <c r="Q42" s="492"/>
      <c r="R42" s="492" t="str">
        <f ca="1">IF(AND('MAPA DE RIESGO'!$I$63="Muy Baja",'MAPA DE RIESGO'!$M$63="Menor"),CONCATENATE("R",'MAPA DE RIESGO'!$B$63),"")</f>
        <v/>
      </c>
      <c r="S42" s="492"/>
      <c r="T42" s="492" t="str">
        <f ca="1">IF(AND('MAPA DE RIESGO'!$I$69="Muy Baja",'MAPA DE RIESGO'!$M$69="Menor"),CONCATENATE("R",'MAPA DE RIESGO'!$B$69),"")</f>
        <v/>
      </c>
      <c r="U42" s="493"/>
      <c r="V42" s="500" t="str">
        <f ca="1">IF(AND('MAPA DE RIESGO'!$I$57="Muy Baja",'MAPA DE RIESGO'!$M$57="Moderado"),CONCATENATE("R",'MAPA DE RIESGO'!$B$57),"")</f>
        <v/>
      </c>
      <c r="W42" s="501"/>
      <c r="X42" s="501" t="str">
        <f ca="1">IF(AND('MAPA DE RIESGO'!$I$63="Muy Baja",'MAPA DE RIESGO'!$M$63="Moderado"),CONCATENATE("R",'MAPA DE RIESGO'!$B$63),"")</f>
        <v/>
      </c>
      <c r="Y42" s="501"/>
      <c r="Z42" s="501" t="str">
        <f ca="1">IF(AND('MAPA DE RIESGO'!$I$69="Muy Baja",'MAPA DE RIESGO'!$M$69="Moderado"),CONCATENATE("R",'MAPA DE RIESGO'!$B$69),"")</f>
        <v/>
      </c>
      <c r="AA42" s="502"/>
      <c r="AB42" s="518" t="str">
        <f ca="1">IF(AND('MAPA DE RIESGO'!$I$57="Muy Baja",'MAPA DE RIESGO'!$M$57="Mayor"),CONCATENATE("R",'MAPA DE RIESGO'!$B$57),"")</f>
        <v/>
      </c>
      <c r="AC42" s="519"/>
      <c r="AD42" s="520" t="str">
        <f ca="1">IF(AND('MAPA DE RIESGO'!$I$63="Muy Baja",'MAPA DE RIESGO'!$M$63="Mayor"),CONCATENATE("R",'MAPA DE RIESGO'!$B$63),"")</f>
        <v/>
      </c>
      <c r="AE42" s="520"/>
      <c r="AF42" s="520" t="str">
        <f ca="1">IF(AND('MAPA DE RIESGO'!$I$69="Muy Baja",'MAPA DE RIESGO'!$M$69="Mayor"),CONCATENATE("R",'MAPA DE RIESGO'!$B$69),"")</f>
        <v/>
      </c>
      <c r="AG42" s="521"/>
      <c r="AH42" s="509" t="str">
        <f ca="1">IF(AND('MAPA DE RIESGO'!$I$57="Muy Baja",'MAPA DE RIESGO'!$M$57="Catastrófico"),CONCATENATE("R",'MAPA DE RIESGO'!$B$57),"")</f>
        <v/>
      </c>
      <c r="AI42" s="510"/>
      <c r="AJ42" s="510" t="str">
        <f ca="1">IF(AND('MAPA DE RIESGO'!$I$63="Muy Baja",'MAPA DE RIESGO'!$M$63="Catastrófico"),CONCATENATE("R",'MAPA DE RIESGO'!$B$63),"")</f>
        <v/>
      </c>
      <c r="AK42" s="510"/>
      <c r="AL42" s="510" t="str">
        <f ca="1">IF(AND('MAPA DE RIESGO'!$I$69="Muy Baja",'MAPA DE RIESGO'!$M$69="Catastrófico"),CONCATENATE("R",'MAPA DE RIESGO'!$B$69),"")</f>
        <v/>
      </c>
      <c r="AM42" s="511"/>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540"/>
      <c r="C43" s="540"/>
      <c r="D43" s="541"/>
      <c r="E43" s="532"/>
      <c r="F43" s="533"/>
      <c r="G43" s="533"/>
      <c r="H43" s="533"/>
      <c r="I43" s="534"/>
      <c r="J43" s="491"/>
      <c r="K43" s="492"/>
      <c r="L43" s="492"/>
      <c r="M43" s="492"/>
      <c r="N43" s="492"/>
      <c r="O43" s="493"/>
      <c r="P43" s="491"/>
      <c r="Q43" s="492"/>
      <c r="R43" s="492"/>
      <c r="S43" s="492"/>
      <c r="T43" s="492"/>
      <c r="U43" s="493"/>
      <c r="V43" s="500"/>
      <c r="W43" s="501"/>
      <c r="X43" s="501"/>
      <c r="Y43" s="501"/>
      <c r="Z43" s="501"/>
      <c r="AA43" s="502"/>
      <c r="AB43" s="518"/>
      <c r="AC43" s="519"/>
      <c r="AD43" s="520"/>
      <c r="AE43" s="520"/>
      <c r="AF43" s="520"/>
      <c r="AG43" s="521"/>
      <c r="AH43" s="509"/>
      <c r="AI43" s="510"/>
      <c r="AJ43" s="510"/>
      <c r="AK43" s="510"/>
      <c r="AL43" s="510"/>
      <c r="AM43" s="511"/>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540"/>
      <c r="C44" s="540"/>
      <c r="D44" s="541"/>
      <c r="E44" s="532"/>
      <c r="F44" s="533"/>
      <c r="G44" s="533"/>
      <c r="H44" s="533"/>
      <c r="I44" s="534"/>
      <c r="J44" s="491" t="str">
        <f ca="1">IF(AND('MAPA DE RIESGO'!$I$75="Muy Baja",'MAPA DE RIESGO'!$M$75="Leve"),CONCATENATE("R",'MAPA DE RIESGO'!$B$75),"")</f>
        <v/>
      </c>
      <c r="K44" s="492"/>
      <c r="L44" s="492" t="str">
        <f>IF(AND('MAPA DE RIESGO'!$I$81="Muy Baja",'MAPA DE RIESGO'!$M$81="Leve"),CONCATENATE("R",'MAPA DE RIESGO'!$B$81),"")</f>
        <v/>
      </c>
      <c r="M44" s="492"/>
      <c r="N44" s="492" t="str">
        <f>IF(AND('MAPA DE RIESGO'!$I$87="Muy Baja",'MAPA DE RIESGO'!$M$87="Leve"),CONCATENATE("R",'MAPA DE RIESGO'!$B$87),"")</f>
        <v/>
      </c>
      <c r="O44" s="493"/>
      <c r="P44" s="491" t="str">
        <f ca="1">IF(AND('MAPA DE RIESGO'!$I$75="Muy Baja",'MAPA DE RIESGO'!$M$75="Menor"),CONCATENATE("R",'MAPA DE RIESGO'!$B$75),"")</f>
        <v/>
      </c>
      <c r="Q44" s="492"/>
      <c r="R44" s="492" t="str">
        <f>IF(AND('MAPA DE RIESGO'!$I$81="Muy Baja",'MAPA DE RIESGO'!$M$81="Menor"),CONCATENATE("R",'MAPA DE RIESGO'!$B$81),"")</f>
        <v/>
      </c>
      <c r="S44" s="492"/>
      <c r="T44" s="492" t="str">
        <f>IF(AND('MAPA DE RIESGO'!$I$87="Muy Baja",'MAPA DE RIESGO'!$M$87="Menor"),CONCATENATE("R",'MAPA DE RIESGO'!$B$87),"")</f>
        <v/>
      </c>
      <c r="U44" s="493"/>
      <c r="V44" s="500" t="str">
        <f ca="1">IF(AND('MAPA DE RIESGO'!$I$75="Muy Baja",'MAPA DE RIESGO'!$M$75="Moderado"),CONCATENATE("R",'MAPA DE RIESGO'!$B$75),"")</f>
        <v/>
      </c>
      <c r="W44" s="501"/>
      <c r="X44" s="501" t="str">
        <f>IF(AND('MAPA DE RIESGO'!$I$81="Muy Baja",'MAPA DE RIESGO'!$M$81="Moderado"),CONCATENATE("R",'MAPA DE RIESGO'!$B$81),"")</f>
        <v/>
      </c>
      <c r="Y44" s="501"/>
      <c r="Z44" s="501" t="str">
        <f>IF(AND('MAPA DE RIESGO'!$I$87="Muy Baja",'MAPA DE RIESGO'!$M$87="Moderado"),CONCATENATE("R",'MAPA DE RIESGO'!$B$87),"")</f>
        <v/>
      </c>
      <c r="AA44" s="502"/>
      <c r="AB44" s="518" t="str">
        <f ca="1">IF(AND('MAPA DE RIESGO'!$I$75="Muy Baja",'MAPA DE RIESGO'!$M$75="Mayor"),CONCATENATE("R",'MAPA DE RIESGO'!$B$75),"")</f>
        <v/>
      </c>
      <c r="AC44" s="519"/>
      <c r="AD44" s="520" t="str">
        <f>IF(AND('MAPA DE RIESGO'!$I$81="Muy Baja",'MAPA DE RIESGO'!$M$81="Mayor"),CONCATENATE("R",'MAPA DE RIESGO'!$B$81),"")</f>
        <v/>
      </c>
      <c r="AE44" s="520"/>
      <c r="AF44" s="520" t="str">
        <f>IF(AND('MAPA DE RIESGO'!$I$87="Muy Baja",'MAPA DE RIESGO'!$M$87="Mayor"),CONCATENATE("R",'MAPA DE RIESGO'!$B$87),"")</f>
        <v/>
      </c>
      <c r="AG44" s="521"/>
      <c r="AH44" s="509" t="str">
        <f ca="1">IF(AND('MAPA DE RIESGO'!$I$75="Muy Baja",'MAPA DE RIESGO'!$M$75="Catastrófico"),CONCATENATE("R",'MAPA DE RIESGO'!$B$75),"")</f>
        <v/>
      </c>
      <c r="AI44" s="510"/>
      <c r="AJ44" s="510" t="str">
        <f>IF(AND('MAPA DE RIESGO'!$I$81="Muy Baja",'MAPA DE RIESGO'!$M$81="Catastrófico"),CONCATENATE("R",'MAPA DE RIESGO'!$B$81),"")</f>
        <v/>
      </c>
      <c r="AK44" s="510"/>
      <c r="AL44" s="510" t="str">
        <f>IF(AND('MAPA DE RIESGO'!$I$87="Muy Baja",'MAPA DE RIESGO'!$M$87="Catastrófico"),CONCATENATE("R",'MAPA DE RIESGO'!$B$87),"")</f>
        <v/>
      </c>
      <c r="AM44" s="511"/>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540"/>
      <c r="C45" s="540"/>
      <c r="D45" s="541"/>
      <c r="E45" s="535"/>
      <c r="F45" s="536"/>
      <c r="G45" s="536"/>
      <c r="H45" s="536"/>
      <c r="I45" s="537"/>
      <c r="J45" s="494"/>
      <c r="K45" s="495"/>
      <c r="L45" s="495"/>
      <c r="M45" s="495"/>
      <c r="N45" s="495"/>
      <c r="O45" s="496"/>
      <c r="P45" s="494"/>
      <c r="Q45" s="495"/>
      <c r="R45" s="495"/>
      <c r="S45" s="495"/>
      <c r="T45" s="495"/>
      <c r="U45" s="496"/>
      <c r="V45" s="503"/>
      <c r="W45" s="504"/>
      <c r="X45" s="504"/>
      <c r="Y45" s="504"/>
      <c r="Z45" s="504"/>
      <c r="AA45" s="505"/>
      <c r="AB45" s="522"/>
      <c r="AC45" s="523"/>
      <c r="AD45" s="523"/>
      <c r="AE45" s="523"/>
      <c r="AF45" s="523"/>
      <c r="AG45" s="524"/>
      <c r="AH45" s="512"/>
      <c r="AI45" s="513"/>
      <c r="AJ45" s="513"/>
      <c r="AK45" s="513"/>
      <c r="AL45" s="513"/>
      <c r="AM45" s="514"/>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529" t="s">
        <v>103</v>
      </c>
      <c r="K46" s="530"/>
      <c r="L46" s="530"/>
      <c r="M46" s="530"/>
      <c r="N46" s="530"/>
      <c r="O46" s="531"/>
      <c r="P46" s="529" t="s">
        <v>102</v>
      </c>
      <c r="Q46" s="530"/>
      <c r="R46" s="530"/>
      <c r="S46" s="530"/>
      <c r="T46" s="530"/>
      <c r="U46" s="531"/>
      <c r="V46" s="529" t="s">
        <v>101</v>
      </c>
      <c r="W46" s="530"/>
      <c r="X46" s="530"/>
      <c r="Y46" s="530"/>
      <c r="Z46" s="530"/>
      <c r="AA46" s="531"/>
      <c r="AB46" s="529" t="s">
        <v>100</v>
      </c>
      <c r="AC46" s="539"/>
      <c r="AD46" s="530"/>
      <c r="AE46" s="530"/>
      <c r="AF46" s="530"/>
      <c r="AG46" s="531"/>
      <c r="AH46" s="529" t="s">
        <v>99</v>
      </c>
      <c r="AI46" s="530"/>
      <c r="AJ46" s="530"/>
      <c r="AK46" s="530"/>
      <c r="AL46" s="530"/>
      <c r="AM46" s="53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532"/>
      <c r="K47" s="533"/>
      <c r="L47" s="533"/>
      <c r="M47" s="533"/>
      <c r="N47" s="533"/>
      <c r="O47" s="534"/>
      <c r="P47" s="532"/>
      <c r="Q47" s="533"/>
      <c r="R47" s="533"/>
      <c r="S47" s="533"/>
      <c r="T47" s="533"/>
      <c r="U47" s="534"/>
      <c r="V47" s="532"/>
      <c r="W47" s="533"/>
      <c r="X47" s="533"/>
      <c r="Y47" s="533"/>
      <c r="Z47" s="533"/>
      <c r="AA47" s="534"/>
      <c r="AB47" s="532"/>
      <c r="AC47" s="533"/>
      <c r="AD47" s="533"/>
      <c r="AE47" s="533"/>
      <c r="AF47" s="533"/>
      <c r="AG47" s="534"/>
      <c r="AH47" s="532"/>
      <c r="AI47" s="533"/>
      <c r="AJ47" s="533"/>
      <c r="AK47" s="533"/>
      <c r="AL47" s="533"/>
      <c r="AM47" s="53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532"/>
      <c r="K48" s="533"/>
      <c r="L48" s="533"/>
      <c r="M48" s="533"/>
      <c r="N48" s="533"/>
      <c r="O48" s="534"/>
      <c r="P48" s="532"/>
      <c r="Q48" s="533"/>
      <c r="R48" s="533"/>
      <c r="S48" s="533"/>
      <c r="T48" s="533"/>
      <c r="U48" s="534"/>
      <c r="V48" s="532"/>
      <c r="W48" s="533"/>
      <c r="X48" s="533"/>
      <c r="Y48" s="533"/>
      <c r="Z48" s="533"/>
      <c r="AA48" s="534"/>
      <c r="AB48" s="532"/>
      <c r="AC48" s="533"/>
      <c r="AD48" s="533"/>
      <c r="AE48" s="533"/>
      <c r="AF48" s="533"/>
      <c r="AG48" s="534"/>
      <c r="AH48" s="532"/>
      <c r="AI48" s="533"/>
      <c r="AJ48" s="533"/>
      <c r="AK48" s="533"/>
      <c r="AL48" s="533"/>
      <c r="AM48" s="53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532"/>
      <c r="K49" s="533"/>
      <c r="L49" s="533"/>
      <c r="M49" s="533"/>
      <c r="N49" s="533"/>
      <c r="O49" s="534"/>
      <c r="P49" s="532"/>
      <c r="Q49" s="533"/>
      <c r="R49" s="533"/>
      <c r="S49" s="533"/>
      <c r="T49" s="533"/>
      <c r="U49" s="534"/>
      <c r="V49" s="532"/>
      <c r="W49" s="533"/>
      <c r="X49" s="533"/>
      <c r="Y49" s="533"/>
      <c r="Z49" s="533"/>
      <c r="AA49" s="534"/>
      <c r="AB49" s="532"/>
      <c r="AC49" s="533"/>
      <c r="AD49" s="533"/>
      <c r="AE49" s="533"/>
      <c r="AF49" s="533"/>
      <c r="AG49" s="534"/>
      <c r="AH49" s="532"/>
      <c r="AI49" s="533"/>
      <c r="AJ49" s="533"/>
      <c r="AK49" s="533"/>
      <c r="AL49" s="533"/>
      <c r="AM49" s="53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532"/>
      <c r="K50" s="533"/>
      <c r="L50" s="533"/>
      <c r="M50" s="533"/>
      <c r="N50" s="533"/>
      <c r="O50" s="534"/>
      <c r="P50" s="532"/>
      <c r="Q50" s="533"/>
      <c r="R50" s="533"/>
      <c r="S50" s="533"/>
      <c r="T50" s="533"/>
      <c r="U50" s="534"/>
      <c r="V50" s="532"/>
      <c r="W50" s="533"/>
      <c r="X50" s="533"/>
      <c r="Y50" s="533"/>
      <c r="Z50" s="533"/>
      <c r="AA50" s="534"/>
      <c r="AB50" s="532"/>
      <c r="AC50" s="533"/>
      <c r="AD50" s="533"/>
      <c r="AE50" s="533"/>
      <c r="AF50" s="533"/>
      <c r="AG50" s="534"/>
      <c r="AH50" s="532"/>
      <c r="AI50" s="533"/>
      <c r="AJ50" s="533"/>
      <c r="AK50" s="533"/>
      <c r="AL50" s="533"/>
      <c r="AM50" s="53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535"/>
      <c r="K51" s="536"/>
      <c r="L51" s="536"/>
      <c r="M51" s="536"/>
      <c r="N51" s="536"/>
      <c r="O51" s="537"/>
      <c r="P51" s="535"/>
      <c r="Q51" s="536"/>
      <c r="R51" s="536"/>
      <c r="S51" s="536"/>
      <c r="T51" s="536"/>
      <c r="U51" s="537"/>
      <c r="V51" s="535"/>
      <c r="W51" s="536"/>
      <c r="X51" s="536"/>
      <c r="Y51" s="536"/>
      <c r="Z51" s="536"/>
      <c r="AA51" s="537"/>
      <c r="AB51" s="535"/>
      <c r="AC51" s="536"/>
      <c r="AD51" s="536"/>
      <c r="AE51" s="536"/>
      <c r="AF51" s="536"/>
      <c r="AG51" s="537"/>
      <c r="AH51" s="535"/>
      <c r="AI51" s="536"/>
      <c r="AJ51" s="536"/>
      <c r="AK51" s="536"/>
      <c r="AL51" s="536"/>
      <c r="AM51" s="53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90" t="s">
        <v>140</v>
      </c>
      <c r="C2" s="490"/>
      <c r="D2" s="490"/>
      <c r="E2" s="490"/>
      <c r="F2" s="490"/>
      <c r="G2" s="490"/>
      <c r="H2" s="490"/>
      <c r="I2" s="490"/>
      <c r="J2" s="528" t="s">
        <v>2</v>
      </c>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90"/>
      <c r="C3" s="490"/>
      <c r="D3" s="490"/>
      <c r="E3" s="490"/>
      <c r="F3" s="490"/>
      <c r="G3" s="490"/>
      <c r="H3" s="490"/>
      <c r="I3" s="490"/>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90"/>
      <c r="C4" s="490"/>
      <c r="D4" s="490"/>
      <c r="E4" s="490"/>
      <c r="F4" s="490"/>
      <c r="G4" s="490"/>
      <c r="H4" s="490"/>
      <c r="I4" s="490"/>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540" t="s">
        <v>4</v>
      </c>
      <c r="C6" s="540"/>
      <c r="D6" s="541"/>
      <c r="E6" s="578" t="s">
        <v>107</v>
      </c>
      <c r="F6" s="579"/>
      <c r="G6" s="579"/>
      <c r="H6" s="579"/>
      <c r="I6" s="580"/>
      <c r="J6" s="17" t="str">
        <f ca="1">IF(AND('MAPA DE RIESGO'!$Z$16="Muy Alta",'MAPA DE RIESGO'!$AB$16="Leve"),CONCATENATE("R1C",'MAPA DE RIESGO'!$P$16),"")</f>
        <v/>
      </c>
      <c r="K6" s="18" t="str">
        <f>IF(AND('MAPA DE RIESGO'!$Z$19="Muy Alta",'MAPA DE RIESGO'!$AB$19="Leve"),CONCATENATE("R1C",'MAPA DE RIESGO'!$P$19),"")</f>
        <v/>
      </c>
      <c r="L6" s="18" t="str">
        <f>IF(AND('MAPA DE RIESGO'!$Z$20="Muy Alta",'MAPA DE RIESGO'!$AB$20="Leve"),CONCATENATE("R1C",'MAPA DE RIESGO'!$P$20),"")</f>
        <v/>
      </c>
      <c r="M6" s="18" t="str">
        <f>IF(AND('MAPA DE RIESGO'!$Z$21="Muy Alta",'MAPA DE RIESGO'!$AB$21="Leve"),CONCATENATE("R1C",'MAPA DE RIESGO'!$P$21),"")</f>
        <v/>
      </c>
      <c r="N6" s="18" t="str">
        <f>IF(AND('MAPA DE RIESGO'!$Z$22="Muy Alta",'MAPA DE RIESGO'!$AB$22="Leve"),CONCATENATE("R1C",'MAPA DE RIESGO'!$P$22),"")</f>
        <v/>
      </c>
      <c r="O6" s="19" t="str">
        <f>IF(AND('MAPA DE RIESGO'!$Z$23="Muy Alta",'MAPA DE RIESGO'!$AB$23="Leve"),CONCATENATE("R1C",'MAPA DE RIESGO'!$P$23),"")</f>
        <v/>
      </c>
      <c r="P6" s="17" t="str">
        <f ca="1">IF(AND('MAPA DE RIESGO'!$Z$16="Muy Alta",'MAPA DE RIESGO'!$AB$16="Menor"),CONCATENATE("R1C",'MAPA DE RIESGO'!$P$16),"")</f>
        <v/>
      </c>
      <c r="Q6" s="18" t="str">
        <f>IF(AND('MAPA DE RIESGO'!$Z$19="Muy Alta",'MAPA DE RIESGO'!$AB$19="Menor"),CONCATENATE("R1C",'MAPA DE RIESGO'!$P$19),"")</f>
        <v/>
      </c>
      <c r="R6" s="18" t="str">
        <f>IF(AND('MAPA DE RIESGO'!$Z$20="Muy Alta",'MAPA DE RIESGO'!$AB$20="Menor"),CONCATENATE("R1C",'MAPA DE RIESGO'!$P$20),"")</f>
        <v/>
      </c>
      <c r="S6" s="18" t="str">
        <f>IF(AND('MAPA DE RIESGO'!$Z$21="Muy Alta",'MAPA DE RIESGO'!$AB$21="Menor"),CONCATENATE("R1C",'MAPA DE RIESGO'!$P$21),"")</f>
        <v/>
      </c>
      <c r="T6" s="18" t="str">
        <f>IF(AND('MAPA DE RIESGO'!$Z$22="Muy Alta",'MAPA DE RIESGO'!$AB$22="Menor"),CONCATENATE("R1C",'MAPA DE RIESGO'!$P$22),"")</f>
        <v/>
      </c>
      <c r="U6" s="19" t="str">
        <f>IF(AND('MAPA DE RIESGO'!$Z$23="Muy Alta",'MAPA DE RIESGO'!$AB$23="Menor"),CONCATENATE("R1C",'MAPA DE RIESGO'!$P$23),"")</f>
        <v/>
      </c>
      <c r="V6" s="17" t="str">
        <f ca="1">IF(AND('MAPA DE RIESGO'!$Z$16="Muy Alta",'MAPA DE RIESGO'!$AB$16="Moderado"),CONCATENATE("R1C",'MAPA DE RIESGO'!$P$16),"")</f>
        <v/>
      </c>
      <c r="W6" s="18" t="str">
        <f>IF(AND('MAPA DE RIESGO'!$Z$19="Muy Alta",'MAPA DE RIESGO'!$AB$19="Moderado"),CONCATENATE("R1C",'MAPA DE RIESGO'!$P$19),"")</f>
        <v/>
      </c>
      <c r="X6" s="18" t="str">
        <f>IF(AND('MAPA DE RIESGO'!$Z$20="Muy Alta",'MAPA DE RIESGO'!$AB$20="Moderado"),CONCATENATE("R1C",'MAPA DE RIESGO'!$P$20),"")</f>
        <v/>
      </c>
      <c r="Y6" s="18" t="str">
        <f>IF(AND('MAPA DE RIESGO'!$Z$21="Muy Alta",'MAPA DE RIESGO'!$AB$21="Moderado"),CONCATENATE("R1C",'MAPA DE RIESGO'!$P$21),"")</f>
        <v/>
      </c>
      <c r="Z6" s="18" t="str">
        <f>IF(AND('MAPA DE RIESGO'!$Z$22="Muy Alta",'MAPA DE RIESGO'!$AB$22="Moderado"),CONCATENATE("R1C",'MAPA DE RIESGO'!$P$22),"")</f>
        <v/>
      </c>
      <c r="AA6" s="19" t="str">
        <f>IF(AND('MAPA DE RIESGO'!$Z$23="Muy Alta",'MAPA DE RIESGO'!$AB$23="Moderado"),CONCATENATE("R1C",'MAPA DE RIESGO'!$P$23),"")</f>
        <v/>
      </c>
      <c r="AB6" s="17" t="str">
        <f ca="1">IF(AND('MAPA DE RIESGO'!$Z$16="Muy Alta",'MAPA DE RIESGO'!$AB$16="Mayor"),CONCATENATE("R1C",'MAPA DE RIESGO'!$P$16),"")</f>
        <v/>
      </c>
      <c r="AC6" s="18" t="str">
        <f>IF(AND('MAPA DE RIESGO'!$Z$19="Muy Alta",'MAPA DE RIESGO'!$AB$19="Mayor"),CONCATENATE("R1C",'MAPA DE RIESGO'!$P$19),"")</f>
        <v/>
      </c>
      <c r="AD6" s="18" t="str">
        <f>IF(AND('MAPA DE RIESGO'!$Z$20="Muy Alta",'MAPA DE RIESGO'!$AB$20="Mayor"),CONCATENATE("R1C",'MAPA DE RIESGO'!$P$20),"")</f>
        <v/>
      </c>
      <c r="AE6" s="18" t="str">
        <f>IF(AND('MAPA DE RIESGO'!$Z$21="Muy Alta",'MAPA DE RIESGO'!$AB$21="Mayor"),CONCATENATE("R1C",'MAPA DE RIESGO'!$P$21),"")</f>
        <v/>
      </c>
      <c r="AF6" s="18" t="str">
        <f>IF(AND('MAPA DE RIESGO'!$Z$22="Muy Alta",'MAPA DE RIESGO'!$AB$22="Mayor"),CONCATENATE("R1C",'MAPA DE RIESGO'!$P$22),"")</f>
        <v/>
      </c>
      <c r="AG6" s="19" t="str">
        <f>IF(AND('MAPA DE RIESGO'!$Z$23="Muy Alta",'MAPA DE RIESGO'!$AB$23="Mayor"),CONCATENATE("R1C",'MAPA DE RIESGO'!$P$23),"")</f>
        <v/>
      </c>
      <c r="AH6" s="20" t="str">
        <f ca="1">IF(AND('MAPA DE RIESGO'!$Z$16="Muy Alta",'MAPA DE RIESGO'!$AB$16="Catastrófico"),CONCATENATE("R1C",'MAPA DE RIESGO'!$P$16),"")</f>
        <v/>
      </c>
      <c r="AI6" s="21" t="str">
        <f>IF(AND('MAPA DE RIESGO'!$Z$19="Muy Alta",'MAPA DE RIESGO'!$AB$19="Catastrófico"),CONCATENATE("R1C",'MAPA DE RIESGO'!$P$19),"")</f>
        <v/>
      </c>
      <c r="AJ6" s="21" t="str">
        <f>IF(AND('MAPA DE RIESGO'!$Z$20="Muy Alta",'MAPA DE RIESGO'!$AB$20="Catastrófico"),CONCATENATE("R1C",'MAPA DE RIESGO'!$P$20),"")</f>
        <v/>
      </c>
      <c r="AK6" s="21" t="str">
        <f>IF(AND('MAPA DE RIESGO'!$Z$21="Muy Alta",'MAPA DE RIESGO'!$AB$21="Catastrófico"),CONCATENATE("R1C",'MAPA DE RIESGO'!$P$21),"")</f>
        <v/>
      </c>
      <c r="AL6" s="21" t="str">
        <f>IF(AND('MAPA DE RIESGO'!$Z$22="Muy Alta",'MAPA DE RIESGO'!$AB$22="Catastrófico"),CONCATENATE("R1C",'MAPA DE RIESGO'!$P$22),"")</f>
        <v/>
      </c>
      <c r="AM6" s="22" t="str">
        <f>IF(AND('MAPA DE RIESGO'!$Z$23="Muy Alta",'MAPA DE RIESGO'!$AB$23="Catastrófico"),CONCATENATE("R1C",'MAPA DE RIESGO'!$P$23),"")</f>
        <v/>
      </c>
      <c r="AN6" s="55"/>
      <c r="AO6" s="599" t="s">
        <v>71</v>
      </c>
      <c r="AP6" s="600"/>
      <c r="AQ6" s="600"/>
      <c r="AR6" s="600"/>
      <c r="AS6" s="600"/>
      <c r="AT6" s="60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540"/>
      <c r="C7" s="540"/>
      <c r="D7" s="541"/>
      <c r="E7" s="581"/>
      <c r="F7" s="582"/>
      <c r="G7" s="582"/>
      <c r="H7" s="582"/>
      <c r="I7" s="583"/>
      <c r="J7" s="23" t="str">
        <f ca="1">IF(AND('MAPA DE RIESGO'!$Z$24="Muy Alta",'MAPA DE RIESGO'!$AB$24="Leve"),CONCATENATE("R2C",'MAPA DE RIESGO'!$P$24),"")</f>
        <v/>
      </c>
      <c r="K7" s="24" t="str">
        <f>IF(AND('MAPA DE RIESGO'!$Z$25="Muy Alta",'MAPA DE RIESGO'!$AB$25="Leve"),CONCATENATE("R2C",'MAPA DE RIESGO'!$P$25),"")</f>
        <v/>
      </c>
      <c r="L7" s="24" t="str">
        <f>IF(AND('MAPA DE RIESGO'!$Z$26="Muy Alta",'MAPA DE RIESGO'!$AB$26="Leve"),CONCATENATE("R2C",'MAPA DE RIESGO'!$P$26),"")</f>
        <v/>
      </c>
      <c r="M7" s="24" t="str">
        <f>IF(AND('MAPA DE RIESGO'!$Z$27="Muy Alta",'MAPA DE RIESGO'!$AB$27="Leve"),CONCATENATE("R2C",'MAPA DE RIESGO'!$P$27),"")</f>
        <v/>
      </c>
      <c r="N7" s="24" t="str">
        <f>IF(AND('MAPA DE RIESGO'!$Z$28="Muy Alta",'MAPA DE RIESGO'!$AB$28="Leve"),CONCATENATE("R2C",'MAPA DE RIESGO'!$P$28),"")</f>
        <v/>
      </c>
      <c r="O7" s="25" t="str">
        <f>IF(AND('MAPA DE RIESGO'!$Z$29="Muy Alta",'MAPA DE RIESGO'!$AB$29="Leve"),CONCATENATE("R2C",'MAPA DE RIESGO'!$P$29),"")</f>
        <v/>
      </c>
      <c r="P7" s="23" t="str">
        <f ca="1">IF(AND('MAPA DE RIESGO'!$Z$24="Muy Alta",'MAPA DE RIESGO'!$AB$24="Menor"),CONCATENATE("R2C",'MAPA DE RIESGO'!$P$24),"")</f>
        <v/>
      </c>
      <c r="Q7" s="24" t="str">
        <f>IF(AND('MAPA DE RIESGO'!$Z$25="Muy Alta",'MAPA DE RIESGO'!$AB$25="Menor"),CONCATENATE("R2C",'MAPA DE RIESGO'!$P$25),"")</f>
        <v/>
      </c>
      <c r="R7" s="24" t="str">
        <f>IF(AND('MAPA DE RIESGO'!$Z$26="Muy Alta",'MAPA DE RIESGO'!$AB$26="Menor"),CONCATENATE("R2C",'MAPA DE RIESGO'!$P$26),"")</f>
        <v/>
      </c>
      <c r="S7" s="24" t="str">
        <f>IF(AND('MAPA DE RIESGO'!$Z$27="Muy Alta",'MAPA DE RIESGO'!$AB$27="Menor"),CONCATENATE("R2C",'MAPA DE RIESGO'!$P$27),"")</f>
        <v/>
      </c>
      <c r="T7" s="24" t="str">
        <f>IF(AND('MAPA DE RIESGO'!$Z$28="Muy Alta",'MAPA DE RIESGO'!$AB$28="Menor"),CONCATENATE("R2C",'MAPA DE RIESGO'!$P$28),"")</f>
        <v/>
      </c>
      <c r="U7" s="25" t="str">
        <f>IF(AND('MAPA DE RIESGO'!$Z$29="Muy Alta",'MAPA DE RIESGO'!$AB$29="Menor"),CONCATENATE("R2C",'MAPA DE RIESGO'!$P$29),"")</f>
        <v/>
      </c>
      <c r="V7" s="23" t="str">
        <f ca="1">IF(AND('MAPA DE RIESGO'!$Z$24="Muy Alta",'MAPA DE RIESGO'!$AB$24="Moderado"),CONCATENATE("R2C",'MAPA DE RIESGO'!$P$24),"")</f>
        <v/>
      </c>
      <c r="W7" s="24" t="str">
        <f>IF(AND('MAPA DE RIESGO'!$Z$25="Muy Alta",'MAPA DE RIESGO'!$AB$25="Moderado"),CONCATENATE("R2C",'MAPA DE RIESGO'!$P$25),"")</f>
        <v/>
      </c>
      <c r="X7" s="24" t="str">
        <f>IF(AND('MAPA DE RIESGO'!$Z$26="Muy Alta",'MAPA DE RIESGO'!$AB$26="Moderado"),CONCATENATE("R2C",'MAPA DE RIESGO'!$P$26),"")</f>
        <v/>
      </c>
      <c r="Y7" s="24" t="str">
        <f>IF(AND('MAPA DE RIESGO'!$Z$27="Muy Alta",'MAPA DE RIESGO'!$AB$27="Moderado"),CONCATENATE("R2C",'MAPA DE RIESGO'!$P$27),"")</f>
        <v/>
      </c>
      <c r="Z7" s="24" t="str">
        <f>IF(AND('MAPA DE RIESGO'!$Z$28="Muy Alta",'MAPA DE RIESGO'!$AB$28="Moderado"),CONCATENATE("R2C",'MAPA DE RIESGO'!$P$28),"")</f>
        <v/>
      </c>
      <c r="AA7" s="25" t="str">
        <f>IF(AND('MAPA DE RIESGO'!$Z$29="Muy Alta",'MAPA DE RIESGO'!$AB$29="Moderado"),CONCATENATE("R2C",'MAPA DE RIESGO'!$P$29),"")</f>
        <v/>
      </c>
      <c r="AB7" s="23" t="str">
        <f ca="1">IF(AND('MAPA DE RIESGO'!$Z$24="Muy Alta",'MAPA DE RIESGO'!$AB$24="Mayor"),CONCATENATE("R2C",'MAPA DE RIESGO'!$P$24),"")</f>
        <v/>
      </c>
      <c r="AC7" s="24" t="str">
        <f>IF(AND('MAPA DE RIESGO'!$Z$25="Muy Alta",'MAPA DE RIESGO'!$AB$25="Mayor"),CONCATENATE("R2C",'MAPA DE RIESGO'!$P$25),"")</f>
        <v/>
      </c>
      <c r="AD7" s="24" t="str">
        <f>IF(AND('MAPA DE RIESGO'!$Z$26="Muy Alta",'MAPA DE RIESGO'!$AB$26="Mayor"),CONCATENATE("R2C",'MAPA DE RIESGO'!$P$26),"")</f>
        <v/>
      </c>
      <c r="AE7" s="24" t="str">
        <f>IF(AND('MAPA DE RIESGO'!$Z$27="Muy Alta",'MAPA DE RIESGO'!$AB$27="Mayor"),CONCATENATE("R2C",'MAPA DE RIESGO'!$P$27),"")</f>
        <v/>
      </c>
      <c r="AF7" s="24" t="str">
        <f>IF(AND('MAPA DE RIESGO'!$Z$28="Muy Alta",'MAPA DE RIESGO'!$AB$28="Mayor"),CONCATENATE("R2C",'MAPA DE RIESGO'!$P$28),"")</f>
        <v/>
      </c>
      <c r="AG7" s="25" t="str">
        <f>IF(AND('MAPA DE RIESGO'!$Z$29="Muy Alta",'MAPA DE RIESGO'!$AB$29="Mayor"),CONCATENATE("R2C",'MAPA DE RIESGO'!$P$29),"")</f>
        <v/>
      </c>
      <c r="AH7" s="26" t="str">
        <f ca="1">IF(AND('MAPA DE RIESGO'!$Z$24="Muy Alta",'MAPA DE RIESGO'!$AB$24="Catastrófico"),CONCATENATE("R2C",'MAPA DE RIESGO'!$P$24),"")</f>
        <v/>
      </c>
      <c r="AI7" s="27" t="str">
        <f>IF(AND('MAPA DE RIESGO'!$Z$25="Muy Alta",'MAPA DE RIESGO'!$AB$25="Catastrófico"),CONCATENATE("R2C",'MAPA DE RIESGO'!$P$25),"")</f>
        <v/>
      </c>
      <c r="AJ7" s="27" t="str">
        <f>IF(AND('MAPA DE RIESGO'!$Z$26="Muy Alta",'MAPA DE RIESGO'!$AB$26="Catastrófico"),CONCATENATE("R2C",'MAPA DE RIESGO'!$P$26),"")</f>
        <v/>
      </c>
      <c r="AK7" s="27" t="str">
        <f>IF(AND('MAPA DE RIESGO'!$Z$27="Muy Alta",'MAPA DE RIESGO'!$AB$27="Catastrófico"),CONCATENATE("R2C",'MAPA DE RIESGO'!$P$27),"")</f>
        <v/>
      </c>
      <c r="AL7" s="27" t="str">
        <f>IF(AND('MAPA DE RIESGO'!$Z$28="Muy Alta",'MAPA DE RIESGO'!$AB$28="Catastrófico"),CONCATENATE("R2C",'MAPA DE RIESGO'!$P$28),"")</f>
        <v/>
      </c>
      <c r="AM7" s="28" t="str">
        <f>IF(AND('MAPA DE RIESGO'!$Z$29="Muy Alta",'MAPA DE RIESGO'!$AB$29="Catastrófico"),CONCATENATE("R2C",'MAPA DE RIESGO'!$P$29),"")</f>
        <v/>
      </c>
      <c r="AN7" s="55"/>
      <c r="AO7" s="602"/>
      <c r="AP7" s="603"/>
      <c r="AQ7" s="603"/>
      <c r="AR7" s="603"/>
      <c r="AS7" s="603"/>
      <c r="AT7" s="60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540"/>
      <c r="C8" s="540"/>
      <c r="D8" s="541"/>
      <c r="E8" s="581"/>
      <c r="F8" s="582"/>
      <c r="G8" s="582"/>
      <c r="H8" s="582"/>
      <c r="I8" s="583"/>
      <c r="J8" s="23" t="str">
        <f ca="1">IF(AND('MAPA DE RIESGO'!$Z$30="Muy Alta",'MAPA DE RIESGO'!$AB$30="Leve"),CONCATENATE("R3C",'MAPA DE RIESGO'!$P$30),"")</f>
        <v/>
      </c>
      <c r="K8" s="24" t="str">
        <f>IF(AND('MAPA DE RIESGO'!$Z$31="Muy Alta",'MAPA DE RIESGO'!$AB$31="Leve"),CONCATENATE("R3C",'MAPA DE RIESGO'!$P$31),"")</f>
        <v/>
      </c>
      <c r="L8" s="24" t="str">
        <f>IF(AND('MAPA DE RIESGO'!$Z$32="Muy Alta",'MAPA DE RIESGO'!$AB$32="Leve"),CONCATENATE("R3C",'MAPA DE RIESGO'!$P$32),"")</f>
        <v/>
      </c>
      <c r="M8" s="24" t="str">
        <f>IF(AND('MAPA DE RIESGO'!$Z$33="Muy Alta",'MAPA DE RIESGO'!$AB$33="Leve"),CONCATENATE("R3C",'MAPA DE RIESGO'!$P$33),"")</f>
        <v/>
      </c>
      <c r="N8" s="24" t="str">
        <f>IF(AND('MAPA DE RIESGO'!$Z$34="Muy Alta",'MAPA DE RIESGO'!$AB$34="Leve"),CONCATENATE("R3C",'MAPA DE RIESGO'!$P$34),"")</f>
        <v/>
      </c>
      <c r="O8" s="25" t="str">
        <f>IF(AND('MAPA DE RIESGO'!$Z$35="Muy Alta",'MAPA DE RIESGO'!$AB$35="Leve"),CONCATENATE("R3C",'MAPA DE RIESGO'!$P$35),"")</f>
        <v/>
      </c>
      <c r="P8" s="23" t="str">
        <f ca="1">IF(AND('MAPA DE RIESGO'!$Z$30="Muy Alta",'MAPA DE RIESGO'!$AB$30="Menor"),CONCATENATE("R3C",'MAPA DE RIESGO'!$P$30),"")</f>
        <v/>
      </c>
      <c r="Q8" s="24" t="str">
        <f>IF(AND('MAPA DE RIESGO'!$Z$31="Muy Alta",'MAPA DE RIESGO'!$AB$31="Menor"),CONCATENATE("R3C",'MAPA DE RIESGO'!$P$31),"")</f>
        <v/>
      </c>
      <c r="R8" s="24" t="str">
        <f>IF(AND('MAPA DE RIESGO'!$Z$32="Muy Alta",'MAPA DE RIESGO'!$AB$32="Menor"),CONCATENATE("R3C",'MAPA DE RIESGO'!$P$32),"")</f>
        <v/>
      </c>
      <c r="S8" s="24" t="str">
        <f>IF(AND('MAPA DE RIESGO'!$Z$33="Muy Alta",'MAPA DE RIESGO'!$AB$33="Menor"),CONCATENATE("R3C",'MAPA DE RIESGO'!$P$33),"")</f>
        <v/>
      </c>
      <c r="T8" s="24" t="str">
        <f>IF(AND('MAPA DE RIESGO'!$Z$34="Muy Alta",'MAPA DE RIESGO'!$AB$34="Menor"),CONCATENATE("R3C",'MAPA DE RIESGO'!$P$34),"")</f>
        <v/>
      </c>
      <c r="U8" s="25" t="str">
        <f>IF(AND('MAPA DE RIESGO'!$Z$35="Muy Alta",'MAPA DE RIESGO'!$AB$35="Menor"),CONCATENATE("R3C",'MAPA DE RIESGO'!$P$35),"")</f>
        <v/>
      </c>
      <c r="V8" s="23" t="str">
        <f ca="1">IF(AND('MAPA DE RIESGO'!$Z$30="Muy Alta",'MAPA DE RIESGO'!$AB$30="Moderado"),CONCATENATE("R3C",'MAPA DE RIESGO'!$P$30),"")</f>
        <v/>
      </c>
      <c r="W8" s="24" t="str">
        <f>IF(AND('MAPA DE RIESGO'!$Z$31="Muy Alta",'MAPA DE RIESGO'!$AB$31="Moderado"),CONCATENATE("R3C",'MAPA DE RIESGO'!$P$31),"")</f>
        <v/>
      </c>
      <c r="X8" s="24" t="str">
        <f>IF(AND('MAPA DE RIESGO'!$Z$32="Muy Alta",'MAPA DE RIESGO'!$AB$32="Moderado"),CONCATENATE("R3C",'MAPA DE RIESGO'!$P$32),"")</f>
        <v/>
      </c>
      <c r="Y8" s="24" t="str">
        <f>IF(AND('MAPA DE RIESGO'!$Z$33="Muy Alta",'MAPA DE RIESGO'!$AB$33="Moderado"),CONCATENATE("R3C",'MAPA DE RIESGO'!$P$33),"")</f>
        <v/>
      </c>
      <c r="Z8" s="24" t="str">
        <f>IF(AND('MAPA DE RIESGO'!$Z$34="Muy Alta",'MAPA DE RIESGO'!$AB$34="Moderado"),CONCATENATE("R3C",'MAPA DE RIESGO'!$P$34),"")</f>
        <v/>
      </c>
      <c r="AA8" s="25" t="str">
        <f>IF(AND('MAPA DE RIESGO'!$Z$35="Muy Alta",'MAPA DE RIESGO'!$AB$35="Moderado"),CONCATENATE("R3C",'MAPA DE RIESGO'!$P$35),"")</f>
        <v/>
      </c>
      <c r="AB8" s="23" t="str">
        <f ca="1">IF(AND('MAPA DE RIESGO'!$Z$30="Muy Alta",'MAPA DE RIESGO'!$AB$30="Mayor"),CONCATENATE("R3C",'MAPA DE RIESGO'!$P$30),"")</f>
        <v/>
      </c>
      <c r="AC8" s="24" t="str">
        <f>IF(AND('MAPA DE RIESGO'!$Z$31="Muy Alta",'MAPA DE RIESGO'!$AB$31="Mayor"),CONCATENATE("R3C",'MAPA DE RIESGO'!$P$31),"")</f>
        <v/>
      </c>
      <c r="AD8" s="24" t="str">
        <f>IF(AND('MAPA DE RIESGO'!$Z$32="Muy Alta",'MAPA DE RIESGO'!$AB$32="Mayor"),CONCATENATE("R3C",'MAPA DE RIESGO'!$P$32),"")</f>
        <v/>
      </c>
      <c r="AE8" s="24" t="str">
        <f>IF(AND('MAPA DE RIESGO'!$Z$33="Muy Alta",'MAPA DE RIESGO'!$AB$33="Mayor"),CONCATENATE("R3C",'MAPA DE RIESGO'!$P$33),"")</f>
        <v/>
      </c>
      <c r="AF8" s="24" t="str">
        <f>IF(AND('MAPA DE RIESGO'!$Z$34="Muy Alta",'MAPA DE RIESGO'!$AB$34="Mayor"),CONCATENATE("R3C",'MAPA DE RIESGO'!$P$34),"")</f>
        <v/>
      </c>
      <c r="AG8" s="25" t="str">
        <f>IF(AND('MAPA DE RIESGO'!$Z$35="Muy Alta",'MAPA DE RIESGO'!$AB$35="Mayor"),CONCATENATE("R3C",'MAPA DE RIESGO'!$P$35),"")</f>
        <v/>
      </c>
      <c r="AH8" s="26" t="str">
        <f ca="1">IF(AND('MAPA DE RIESGO'!$Z$30="Muy Alta",'MAPA DE RIESGO'!$AB$30="Catastrófico"),CONCATENATE("R3C",'MAPA DE RIESGO'!$P$30),"")</f>
        <v/>
      </c>
      <c r="AI8" s="27" t="str">
        <f>IF(AND('MAPA DE RIESGO'!$Z$31="Muy Alta",'MAPA DE RIESGO'!$AB$31="Catastrófico"),CONCATENATE("R3C",'MAPA DE RIESGO'!$P$31),"")</f>
        <v/>
      </c>
      <c r="AJ8" s="27" t="str">
        <f>IF(AND('MAPA DE RIESGO'!$Z$32="Muy Alta",'MAPA DE RIESGO'!$AB$32="Catastrófico"),CONCATENATE("R3C",'MAPA DE RIESGO'!$P$32),"")</f>
        <v/>
      </c>
      <c r="AK8" s="27" t="str">
        <f>IF(AND('MAPA DE RIESGO'!$Z$33="Muy Alta",'MAPA DE RIESGO'!$AB$33="Catastrófico"),CONCATENATE("R3C",'MAPA DE RIESGO'!$P$33),"")</f>
        <v/>
      </c>
      <c r="AL8" s="27" t="str">
        <f>IF(AND('MAPA DE RIESGO'!$Z$34="Muy Alta",'MAPA DE RIESGO'!$AB$34="Catastrófico"),CONCATENATE("R3C",'MAPA DE RIESGO'!$P$34),"")</f>
        <v/>
      </c>
      <c r="AM8" s="28" t="str">
        <f>IF(AND('MAPA DE RIESGO'!$Z$35="Muy Alta",'MAPA DE RIESGO'!$AB$35="Catastrófico"),CONCATENATE("R3C",'MAPA DE RIESGO'!$P$35),"")</f>
        <v/>
      </c>
      <c r="AN8" s="55"/>
      <c r="AO8" s="602"/>
      <c r="AP8" s="603"/>
      <c r="AQ8" s="603"/>
      <c r="AR8" s="603"/>
      <c r="AS8" s="603"/>
      <c r="AT8" s="60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540"/>
      <c r="C9" s="540"/>
      <c r="D9" s="541"/>
      <c r="E9" s="581"/>
      <c r="F9" s="582"/>
      <c r="G9" s="582"/>
      <c r="H9" s="582"/>
      <c r="I9" s="583"/>
      <c r="J9" s="23" t="str">
        <f ca="1">IF(AND('MAPA DE RIESGO'!$Z$36="Muy Alta",'MAPA DE RIESGO'!$AB$36="Leve"),CONCATENATE("R4C",'MAPA DE RIESGO'!$P$36),"")</f>
        <v/>
      </c>
      <c r="K9" s="24" t="str">
        <f>IF(AND('MAPA DE RIESGO'!$Z$39="Muy Alta",'MAPA DE RIESGO'!$AB$39="Leve"),CONCATENATE("R4C",'MAPA DE RIESGO'!$P$39),"")</f>
        <v/>
      </c>
      <c r="L9" s="29" t="str">
        <f>IF(AND('MAPA DE RIESGO'!$Z$40="Muy Alta",'MAPA DE RIESGO'!$AB$40="Leve"),CONCATENATE("R4C",'MAPA DE RIESGO'!$P$40),"")</f>
        <v/>
      </c>
      <c r="M9" s="29" t="str">
        <f>IF(AND('MAPA DE RIESGO'!$Z$41="Muy Alta",'MAPA DE RIESGO'!$AB$41="Leve"),CONCATENATE("R4C",'MAPA DE RIESGO'!$P$41),"")</f>
        <v/>
      </c>
      <c r="N9" s="29" t="str">
        <f>IF(AND('MAPA DE RIESGO'!$Z$42="Muy Alta",'MAPA DE RIESGO'!$AB$42="Leve"),CONCATENATE("R4C",'MAPA DE RIESGO'!$P$42),"")</f>
        <v/>
      </c>
      <c r="O9" s="25" t="str">
        <f>IF(AND('MAPA DE RIESGO'!$Z$43="Muy Alta",'MAPA DE RIESGO'!$AB$43="Leve"),CONCATENATE("R4C",'MAPA DE RIESGO'!$P$43),"")</f>
        <v/>
      </c>
      <c r="P9" s="23" t="str">
        <f ca="1">IF(AND('MAPA DE RIESGO'!$Z$36="Muy Alta",'MAPA DE RIESGO'!$AB$36="Menor"),CONCATENATE("R4C",'MAPA DE RIESGO'!$P$36),"")</f>
        <v/>
      </c>
      <c r="Q9" s="24" t="str">
        <f>IF(AND('MAPA DE RIESGO'!$Z$39="Muy Alta",'MAPA DE RIESGO'!$AB$39="Menor"),CONCATENATE("R4C",'MAPA DE RIESGO'!$P$39),"")</f>
        <v/>
      </c>
      <c r="R9" s="29" t="str">
        <f>IF(AND('MAPA DE RIESGO'!$Z$40="Muy Alta",'MAPA DE RIESGO'!$AB$40="Menor"),CONCATENATE("R4C",'MAPA DE RIESGO'!$P$40),"")</f>
        <v/>
      </c>
      <c r="S9" s="29" t="str">
        <f>IF(AND('MAPA DE RIESGO'!$Z$41="Muy Alta",'MAPA DE RIESGO'!$AB$41="Menor"),CONCATENATE("R4C",'MAPA DE RIESGO'!$P$41),"")</f>
        <v/>
      </c>
      <c r="T9" s="29" t="str">
        <f>IF(AND('MAPA DE RIESGO'!$Z$42="Muy Alta",'MAPA DE RIESGO'!$AB$42="Menor"),CONCATENATE("R4C",'MAPA DE RIESGO'!$P$42),"")</f>
        <v/>
      </c>
      <c r="U9" s="25" t="str">
        <f>IF(AND('MAPA DE RIESGO'!$Z$43="Muy Alta",'MAPA DE RIESGO'!$AB$43="Menor"),CONCATENATE("R4C",'MAPA DE RIESGO'!$P$43),"")</f>
        <v/>
      </c>
      <c r="V9" s="23" t="str">
        <f ca="1">IF(AND('MAPA DE RIESGO'!$Z$36="Muy Alta",'MAPA DE RIESGO'!$AB$36="Moderado"),CONCATENATE("R4C",'MAPA DE RIESGO'!$P$36),"")</f>
        <v/>
      </c>
      <c r="W9" s="24" t="str">
        <f>IF(AND('MAPA DE RIESGO'!$Z$39="Muy Alta",'MAPA DE RIESGO'!$AB$39="Moderado"),CONCATENATE("R4C",'MAPA DE RIESGO'!$P$39),"")</f>
        <v/>
      </c>
      <c r="X9" s="29" t="str">
        <f>IF(AND('MAPA DE RIESGO'!$Z$40="Muy Alta",'MAPA DE RIESGO'!$AB$40="Moderado"),CONCATENATE("R4C",'MAPA DE RIESGO'!$P$40),"")</f>
        <v/>
      </c>
      <c r="Y9" s="29" t="str">
        <f>IF(AND('MAPA DE RIESGO'!$Z$41="Muy Alta",'MAPA DE RIESGO'!$AB$41="Moderado"),CONCATENATE("R4C",'MAPA DE RIESGO'!$P$41),"")</f>
        <v/>
      </c>
      <c r="Z9" s="29" t="str">
        <f>IF(AND('MAPA DE RIESGO'!$Z$42="Muy Alta",'MAPA DE RIESGO'!$AB$42="Moderado"),CONCATENATE("R4C",'MAPA DE RIESGO'!$P$42),"")</f>
        <v/>
      </c>
      <c r="AA9" s="25" t="str">
        <f>IF(AND('MAPA DE RIESGO'!$Z$43="Muy Alta",'MAPA DE RIESGO'!$AB$43="Moderado"),CONCATENATE("R4C",'MAPA DE RIESGO'!$P$43),"")</f>
        <v/>
      </c>
      <c r="AB9" s="23" t="str">
        <f ca="1">IF(AND('MAPA DE RIESGO'!$Z$36="Muy Alta",'MAPA DE RIESGO'!$AB$36="Mayor"),CONCATENATE("R4C",'MAPA DE RIESGO'!$P$36),"")</f>
        <v/>
      </c>
      <c r="AC9" s="24" t="str">
        <f>IF(AND('MAPA DE RIESGO'!$Z$39="Muy Alta",'MAPA DE RIESGO'!$AB$39="Mayor"),CONCATENATE("R4C",'MAPA DE RIESGO'!$P$39),"")</f>
        <v/>
      </c>
      <c r="AD9" s="29" t="str">
        <f>IF(AND('MAPA DE RIESGO'!$Z$40="Muy Alta",'MAPA DE RIESGO'!$AB$40="Mayor"),CONCATENATE("R4C",'MAPA DE RIESGO'!$P$40),"")</f>
        <v/>
      </c>
      <c r="AE9" s="29" t="str">
        <f>IF(AND('MAPA DE RIESGO'!$Z$41="Muy Alta",'MAPA DE RIESGO'!$AB$41="Mayor"),CONCATENATE("R4C",'MAPA DE RIESGO'!$P$41),"")</f>
        <v/>
      </c>
      <c r="AF9" s="29" t="str">
        <f>IF(AND('MAPA DE RIESGO'!$Z$42="Muy Alta",'MAPA DE RIESGO'!$AB$42="Mayor"),CONCATENATE("R4C",'MAPA DE RIESGO'!$P$42),"")</f>
        <v/>
      </c>
      <c r="AG9" s="25" t="str">
        <f>IF(AND('MAPA DE RIESGO'!$Z$43="Muy Alta",'MAPA DE RIESGO'!$AB$43="Mayor"),CONCATENATE("R4C",'MAPA DE RIESGO'!$P$43),"")</f>
        <v/>
      </c>
      <c r="AH9" s="26" t="str">
        <f ca="1">IF(AND('MAPA DE RIESGO'!$Z$36="Muy Alta",'MAPA DE RIESGO'!$AB$36="Catastrófico"),CONCATENATE("R4C",'MAPA DE RIESGO'!$P$36),"")</f>
        <v/>
      </c>
      <c r="AI9" s="27" t="str">
        <f>IF(AND('MAPA DE RIESGO'!$Z$39="Muy Alta",'MAPA DE RIESGO'!$AB$39="Catastrófico"),CONCATENATE("R4C",'MAPA DE RIESGO'!$P$39),"")</f>
        <v/>
      </c>
      <c r="AJ9" s="27" t="str">
        <f>IF(AND('MAPA DE RIESGO'!$Z$40="Muy Alta",'MAPA DE RIESGO'!$AB$40="Catastrófico"),CONCATENATE("R4C",'MAPA DE RIESGO'!$P$40),"")</f>
        <v/>
      </c>
      <c r="AK9" s="27" t="str">
        <f>IF(AND('MAPA DE RIESGO'!$Z$41="Muy Alta",'MAPA DE RIESGO'!$AB$41="Catastrófico"),CONCATENATE("R4C",'MAPA DE RIESGO'!$P$41),"")</f>
        <v/>
      </c>
      <c r="AL9" s="27" t="str">
        <f>IF(AND('MAPA DE RIESGO'!$Z$42="Muy Alta",'MAPA DE RIESGO'!$AB$42="Catastrófico"),CONCATENATE("R4C",'MAPA DE RIESGO'!$P$42),"")</f>
        <v/>
      </c>
      <c r="AM9" s="28" t="str">
        <f>IF(AND('MAPA DE RIESGO'!$Z$43="Muy Alta",'MAPA DE RIESGO'!$AB$43="Catastrófico"),CONCATENATE("R4C",'MAPA DE RIESGO'!$P$43),"")</f>
        <v/>
      </c>
      <c r="AN9" s="55"/>
      <c r="AO9" s="602"/>
      <c r="AP9" s="603"/>
      <c r="AQ9" s="603"/>
      <c r="AR9" s="603"/>
      <c r="AS9" s="603"/>
      <c r="AT9" s="60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540"/>
      <c r="C10" s="540"/>
      <c r="D10" s="541"/>
      <c r="E10" s="581"/>
      <c r="F10" s="582"/>
      <c r="G10" s="582"/>
      <c r="H10" s="582"/>
      <c r="I10" s="583"/>
      <c r="J10" s="23" t="str">
        <f ca="1">IF(AND('MAPA DE RIESGO'!$Z$44="Muy Alta",'MAPA DE RIESGO'!$AB$44="Leve"),CONCATENATE("R5C",'MAPA DE RIESGO'!$P$44),"")</f>
        <v/>
      </c>
      <c r="K10" s="24" t="str">
        <f ca="1">IF(AND('MAPA DE RIESGO'!$Z$45="Muy Alta",'MAPA DE RIESGO'!$AB$45="Leve"),CONCATENATE("R5C",'MAPA DE RIESGO'!$P$45),"")</f>
        <v/>
      </c>
      <c r="L10" s="29" t="str">
        <f>IF(AND('MAPA DE RIESGO'!$Z$47="Muy Alta",'MAPA DE RIESGO'!$AB$47="Leve"),CONCATENATE("R5C",'MAPA DE RIESGO'!$P$47),"")</f>
        <v/>
      </c>
      <c r="M10" s="29" t="str">
        <f>IF(AND('MAPA DE RIESGO'!$Z$48="Muy Alta",'MAPA DE RIESGO'!$AB$48="Leve"),CONCATENATE("R5C",'MAPA DE RIESGO'!$P$48),"")</f>
        <v/>
      </c>
      <c r="N10" s="29" t="str">
        <f>IF(AND('MAPA DE RIESGO'!$Z$49="Muy Alta",'MAPA DE RIESGO'!$AB$49="Leve"),CONCATENATE("R5C",'MAPA DE RIESGO'!$P$49),"")</f>
        <v/>
      </c>
      <c r="O10" s="25" t="str">
        <f>IF(AND('MAPA DE RIESGO'!$Z$50="Muy Alta",'MAPA DE RIESGO'!$AB$50="Leve"),CONCATENATE("R5C",'MAPA DE RIESGO'!$P$50),"")</f>
        <v/>
      </c>
      <c r="P10" s="23" t="str">
        <f ca="1">IF(AND('MAPA DE RIESGO'!$Z$44="Muy Alta",'MAPA DE RIESGO'!$AB$44="Menor"),CONCATENATE("R5C",'MAPA DE RIESGO'!$P$44),"")</f>
        <v/>
      </c>
      <c r="Q10" s="24" t="str">
        <f ca="1">IF(AND('MAPA DE RIESGO'!$Z$45="Muy Alta",'MAPA DE RIESGO'!$AB$45="Menor"),CONCATENATE("R5C",'MAPA DE RIESGO'!$P$45),"")</f>
        <v/>
      </c>
      <c r="R10" s="29" t="str">
        <f>IF(AND('MAPA DE RIESGO'!$Z$47="Muy Alta",'MAPA DE RIESGO'!$AB$47="Menor"),CONCATENATE("R5C",'MAPA DE RIESGO'!$P$47),"")</f>
        <v/>
      </c>
      <c r="S10" s="29" t="str">
        <f>IF(AND('MAPA DE RIESGO'!$Z$48="Muy Alta",'MAPA DE RIESGO'!$AB$48="Menor"),CONCATENATE("R5C",'MAPA DE RIESGO'!$P$48),"")</f>
        <v/>
      </c>
      <c r="T10" s="29" t="str">
        <f>IF(AND('MAPA DE RIESGO'!$Z$49="Muy Alta",'MAPA DE RIESGO'!$AB$49="Menor"),CONCATENATE("R5C",'MAPA DE RIESGO'!$P$49),"")</f>
        <v/>
      </c>
      <c r="U10" s="25" t="str">
        <f>IF(AND('MAPA DE RIESGO'!$Z$50="Muy Alta",'MAPA DE RIESGO'!$AB$50="Menor"),CONCATENATE("R5C",'MAPA DE RIESGO'!$P$50),"")</f>
        <v/>
      </c>
      <c r="V10" s="23" t="str">
        <f ca="1">IF(AND('MAPA DE RIESGO'!$Z$44="Muy Alta",'MAPA DE RIESGO'!$AB$44="Moderado"),CONCATENATE("R5C",'MAPA DE RIESGO'!$P$44),"")</f>
        <v/>
      </c>
      <c r="W10" s="24" t="str">
        <f ca="1">IF(AND('MAPA DE RIESGO'!$Z$45="Muy Alta",'MAPA DE RIESGO'!$AB$45="Moderado"),CONCATENATE("R5C",'MAPA DE RIESGO'!$P$45),"")</f>
        <v/>
      </c>
      <c r="X10" s="29" t="str">
        <f>IF(AND('MAPA DE RIESGO'!$Z$47="Muy Alta",'MAPA DE RIESGO'!$AB$47="Moderado"),CONCATENATE("R5C",'MAPA DE RIESGO'!$P$47),"")</f>
        <v/>
      </c>
      <c r="Y10" s="29" t="str">
        <f>IF(AND('MAPA DE RIESGO'!$Z$48="Muy Alta",'MAPA DE RIESGO'!$AB$48="Moderado"),CONCATENATE("R5C",'MAPA DE RIESGO'!$P$48),"")</f>
        <v/>
      </c>
      <c r="Z10" s="29" t="str">
        <f>IF(AND('MAPA DE RIESGO'!$Z$49="Muy Alta",'MAPA DE RIESGO'!$AB$49="Moderado"),CONCATENATE("R5C",'MAPA DE RIESGO'!$P$49),"")</f>
        <v/>
      </c>
      <c r="AA10" s="25" t="str">
        <f>IF(AND('MAPA DE RIESGO'!$Z$50="Muy Alta",'MAPA DE RIESGO'!$AB$50="Moderado"),CONCATENATE("R5C",'MAPA DE RIESGO'!$P$50),"")</f>
        <v/>
      </c>
      <c r="AB10" s="23" t="str">
        <f ca="1">IF(AND('MAPA DE RIESGO'!$Z$44="Muy Alta",'MAPA DE RIESGO'!$AB$44="Mayor"),CONCATENATE("R5C",'MAPA DE RIESGO'!$P$44),"")</f>
        <v/>
      </c>
      <c r="AC10" s="24" t="str">
        <f ca="1">IF(AND('MAPA DE RIESGO'!$Z$45="Muy Alta",'MAPA DE RIESGO'!$AB$45="Mayor"),CONCATENATE("R5C",'MAPA DE RIESGO'!$P$45),"")</f>
        <v/>
      </c>
      <c r="AD10" s="29" t="str">
        <f>IF(AND('MAPA DE RIESGO'!$Z$47="Muy Alta",'MAPA DE RIESGO'!$AB$47="Mayor"),CONCATENATE("R5C",'MAPA DE RIESGO'!$P$47),"")</f>
        <v/>
      </c>
      <c r="AE10" s="29" t="str">
        <f>IF(AND('MAPA DE RIESGO'!$Z$48="Muy Alta",'MAPA DE RIESGO'!$AB$48="Mayor"),CONCATENATE("R5C",'MAPA DE RIESGO'!$P$48),"")</f>
        <v/>
      </c>
      <c r="AF10" s="29" t="str">
        <f>IF(AND('MAPA DE RIESGO'!$Z$49="Muy Alta",'MAPA DE RIESGO'!$AB$49="Mayor"),CONCATENATE("R5C",'MAPA DE RIESGO'!$P$49),"")</f>
        <v/>
      </c>
      <c r="AG10" s="25" t="str">
        <f>IF(AND('MAPA DE RIESGO'!$Z$50="Muy Alta",'MAPA DE RIESGO'!$AB$50="Mayor"),CONCATENATE("R5C",'MAPA DE RIESGO'!$P$50),"")</f>
        <v/>
      </c>
      <c r="AH10" s="26" t="str">
        <f ca="1">IF(AND('MAPA DE RIESGO'!$Z$44="Muy Alta",'MAPA DE RIESGO'!$AB$44="Catastrófico"),CONCATENATE("R5C",'MAPA DE RIESGO'!$P$44),"")</f>
        <v/>
      </c>
      <c r="AI10" s="27" t="str">
        <f ca="1">IF(AND('MAPA DE RIESGO'!$Z$45="Muy Alta",'MAPA DE RIESGO'!$AB$45="Catastrófico"),CONCATENATE("R5C",'MAPA DE RIESGO'!$P$45),"")</f>
        <v/>
      </c>
      <c r="AJ10" s="27" t="str">
        <f>IF(AND('MAPA DE RIESGO'!$Z$47="Muy Alta",'MAPA DE RIESGO'!$AB$47="Catastrófico"),CONCATENATE("R5C",'MAPA DE RIESGO'!$P$47),"")</f>
        <v/>
      </c>
      <c r="AK10" s="27" t="str">
        <f>IF(AND('MAPA DE RIESGO'!$Z$48="Muy Alta",'MAPA DE RIESGO'!$AB$48="Catastrófico"),CONCATENATE("R5C",'MAPA DE RIESGO'!$P$48),"")</f>
        <v/>
      </c>
      <c r="AL10" s="27" t="str">
        <f>IF(AND('MAPA DE RIESGO'!$Z$49="Muy Alta",'MAPA DE RIESGO'!$AB$49="Catastrófico"),CONCATENATE("R5C",'MAPA DE RIESGO'!$P$49),"")</f>
        <v/>
      </c>
      <c r="AM10" s="28" t="str">
        <f>IF(AND('MAPA DE RIESGO'!$Z$50="Muy Alta",'MAPA DE RIESGO'!$AB$50="Catastrófico"),CONCATENATE("R5C",'MAPA DE RIESGO'!$P$50),"")</f>
        <v/>
      </c>
      <c r="AN10" s="55"/>
      <c r="AO10" s="602"/>
      <c r="AP10" s="603"/>
      <c r="AQ10" s="603"/>
      <c r="AR10" s="603"/>
      <c r="AS10" s="603"/>
      <c r="AT10" s="60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540"/>
      <c r="C11" s="540"/>
      <c r="D11" s="541"/>
      <c r="E11" s="581"/>
      <c r="F11" s="582"/>
      <c r="G11" s="582"/>
      <c r="H11" s="582"/>
      <c r="I11" s="583"/>
      <c r="J11" s="23" t="str">
        <f>IF(AND('MAPA DE RIESGO'!$Z$51="Muy Alta",'MAPA DE RIESGO'!$AB$51="Leve"),CONCATENATE("R6C",'MAPA DE RIESGO'!$P$51),"")</f>
        <v/>
      </c>
      <c r="K11" s="24" t="str">
        <f>IF(AND('MAPA DE RIESGO'!$Z$52="Muy Alta",'MAPA DE RIESGO'!$AB$52="Leve"),CONCATENATE("R6C",'MAPA DE RIESGO'!$P$52),"")</f>
        <v/>
      </c>
      <c r="L11" s="29" t="str">
        <f>IF(AND('MAPA DE RIESGO'!$Z$53="Muy Alta",'MAPA DE RIESGO'!$AB$53="Leve"),CONCATENATE("R6C",'MAPA DE RIESGO'!$P$53),"")</f>
        <v/>
      </c>
      <c r="M11" s="29" t="str">
        <f>IF(AND('MAPA DE RIESGO'!$Z$54="Muy Alta",'MAPA DE RIESGO'!$AB$54="Leve"),CONCATENATE("R6C",'MAPA DE RIESGO'!$P$54),"")</f>
        <v/>
      </c>
      <c r="N11" s="29" t="str">
        <f>IF(AND('MAPA DE RIESGO'!$Z$55="Muy Alta",'MAPA DE RIESGO'!$AB$55="Leve"),CONCATENATE("R6C",'MAPA DE RIESGO'!$P$55),"")</f>
        <v/>
      </c>
      <c r="O11" s="25" t="str">
        <f>IF(AND('MAPA DE RIESGO'!$Z$56="Muy Alta",'MAPA DE RIESGO'!$AB$56="Leve"),CONCATENATE("R6C",'MAPA DE RIESGO'!$P$56),"")</f>
        <v/>
      </c>
      <c r="P11" s="23" t="str">
        <f>IF(AND('MAPA DE RIESGO'!$Z$51="Muy Alta",'MAPA DE RIESGO'!$AB$51="Menor"),CONCATENATE("R6C",'MAPA DE RIESGO'!$P$51),"")</f>
        <v/>
      </c>
      <c r="Q11" s="24" t="str">
        <f>IF(AND('MAPA DE RIESGO'!$Z$52="Muy Alta",'MAPA DE RIESGO'!$AB$52="Menor"),CONCATENATE("R6C",'MAPA DE RIESGO'!$P$52),"")</f>
        <v/>
      </c>
      <c r="R11" s="29" t="str">
        <f>IF(AND('MAPA DE RIESGO'!$Z$53="Muy Alta",'MAPA DE RIESGO'!$AB$53="Menor"),CONCATENATE("R6C",'MAPA DE RIESGO'!$P$53),"")</f>
        <v/>
      </c>
      <c r="S11" s="29" t="str">
        <f>IF(AND('MAPA DE RIESGO'!$Z$54="Muy Alta",'MAPA DE RIESGO'!$AB$54="Menor"),CONCATENATE("R6C",'MAPA DE RIESGO'!$P$54),"")</f>
        <v/>
      </c>
      <c r="T11" s="29" t="str">
        <f>IF(AND('MAPA DE RIESGO'!$Z$55="Muy Alta",'MAPA DE RIESGO'!$AB$55="Menor"),CONCATENATE("R6C",'MAPA DE RIESGO'!$P$55),"")</f>
        <v/>
      </c>
      <c r="U11" s="25" t="str">
        <f>IF(AND('MAPA DE RIESGO'!$Z$56="Muy Alta",'MAPA DE RIESGO'!$AB$56="Menor"),CONCATENATE("R6C",'MAPA DE RIESGO'!$P$56),"")</f>
        <v/>
      </c>
      <c r="V11" s="23" t="str">
        <f>IF(AND('MAPA DE RIESGO'!$Z$51="Muy Alta",'MAPA DE RIESGO'!$AB$51="Moderado"),CONCATENATE("R6C",'MAPA DE RIESGO'!$P$51),"")</f>
        <v/>
      </c>
      <c r="W11" s="24" t="str">
        <f>IF(AND('MAPA DE RIESGO'!$Z$52="Muy Alta",'MAPA DE RIESGO'!$AB$52="Moderado"),CONCATENATE("R6C",'MAPA DE RIESGO'!$P$52),"")</f>
        <v/>
      </c>
      <c r="X11" s="29" t="str">
        <f>IF(AND('MAPA DE RIESGO'!$Z$53="Muy Alta",'MAPA DE RIESGO'!$AB$53="Moderado"),CONCATENATE("R6C",'MAPA DE RIESGO'!$P$53),"")</f>
        <v/>
      </c>
      <c r="Y11" s="29" t="str">
        <f>IF(AND('MAPA DE RIESGO'!$Z$54="Muy Alta",'MAPA DE RIESGO'!$AB$54="Moderado"),CONCATENATE("R6C",'MAPA DE RIESGO'!$P$54),"")</f>
        <v/>
      </c>
      <c r="Z11" s="29" t="str">
        <f>IF(AND('MAPA DE RIESGO'!$Z$55="Muy Alta",'MAPA DE RIESGO'!$AB$55="Moderado"),CONCATENATE("R6C",'MAPA DE RIESGO'!$P$55),"")</f>
        <v/>
      </c>
      <c r="AA11" s="25" t="str">
        <f>IF(AND('MAPA DE RIESGO'!$Z$56="Muy Alta",'MAPA DE RIESGO'!$AB$56="Moderado"),CONCATENATE("R6C",'MAPA DE RIESGO'!$P$56),"")</f>
        <v/>
      </c>
      <c r="AB11" s="23" t="str">
        <f>IF(AND('MAPA DE RIESGO'!$Z$51="Muy Alta",'MAPA DE RIESGO'!$AB$51="Mayor"),CONCATENATE("R6C",'MAPA DE RIESGO'!$P$51),"")</f>
        <v/>
      </c>
      <c r="AC11" s="24" t="str">
        <f>IF(AND('MAPA DE RIESGO'!$Z$52="Muy Alta",'MAPA DE RIESGO'!$AB$52="Mayor"),CONCATENATE("R6C",'MAPA DE RIESGO'!$P$52),"")</f>
        <v/>
      </c>
      <c r="AD11" s="29" t="str">
        <f>IF(AND('MAPA DE RIESGO'!$Z$53="Muy Alta",'MAPA DE RIESGO'!$AB$53="Mayor"),CONCATENATE("R6C",'MAPA DE RIESGO'!$P$53),"")</f>
        <v/>
      </c>
      <c r="AE11" s="29" t="str">
        <f>IF(AND('MAPA DE RIESGO'!$Z$54="Muy Alta",'MAPA DE RIESGO'!$AB$54="Mayor"),CONCATENATE("R6C",'MAPA DE RIESGO'!$P$54),"")</f>
        <v/>
      </c>
      <c r="AF11" s="29" t="str">
        <f>IF(AND('MAPA DE RIESGO'!$Z$55="Muy Alta",'MAPA DE RIESGO'!$AB$55="Mayor"),CONCATENATE("R6C",'MAPA DE RIESGO'!$P$55),"")</f>
        <v/>
      </c>
      <c r="AG11" s="25" t="str">
        <f>IF(AND('MAPA DE RIESGO'!$Z$56="Muy Alta",'MAPA DE RIESGO'!$AB$56="Mayor"),CONCATENATE("R6C",'MAPA DE RIESGO'!$P$56),"")</f>
        <v/>
      </c>
      <c r="AH11" s="26" t="str">
        <f>IF(AND('MAPA DE RIESGO'!$Z$51="Muy Alta",'MAPA DE RIESGO'!$AB$51="Catastrófico"),CONCATENATE("R6C",'MAPA DE RIESGO'!$P$51),"")</f>
        <v/>
      </c>
      <c r="AI11" s="27" t="str">
        <f>IF(AND('MAPA DE RIESGO'!$Z$52="Muy Alta",'MAPA DE RIESGO'!$AB$52="Catastrófico"),CONCATENATE("R6C",'MAPA DE RIESGO'!$P$52),"")</f>
        <v/>
      </c>
      <c r="AJ11" s="27" t="str">
        <f>IF(AND('MAPA DE RIESGO'!$Z$53="Muy Alta",'MAPA DE RIESGO'!$AB$53="Catastrófico"),CONCATENATE("R6C",'MAPA DE RIESGO'!$P$53),"")</f>
        <v/>
      </c>
      <c r="AK11" s="27" t="str">
        <f>IF(AND('MAPA DE RIESGO'!$Z$54="Muy Alta",'MAPA DE RIESGO'!$AB$54="Catastrófico"),CONCATENATE("R6C",'MAPA DE RIESGO'!$P$54),"")</f>
        <v/>
      </c>
      <c r="AL11" s="27" t="str">
        <f>IF(AND('MAPA DE RIESGO'!$Z$55="Muy Alta",'MAPA DE RIESGO'!$AB$55="Catastrófico"),CONCATENATE("R6C",'MAPA DE RIESGO'!$P$55),"")</f>
        <v/>
      </c>
      <c r="AM11" s="28" t="str">
        <f>IF(AND('MAPA DE RIESGO'!$Z$56="Muy Alta",'MAPA DE RIESGO'!$AB$56="Catastrófico"),CONCATENATE("R6C",'MAPA DE RIESGO'!$P$56),"")</f>
        <v/>
      </c>
      <c r="AN11" s="55"/>
      <c r="AO11" s="602"/>
      <c r="AP11" s="603"/>
      <c r="AQ11" s="603"/>
      <c r="AR11" s="603"/>
      <c r="AS11" s="603"/>
      <c r="AT11" s="60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540"/>
      <c r="C12" s="540"/>
      <c r="D12" s="541"/>
      <c r="E12" s="581"/>
      <c r="F12" s="582"/>
      <c r="G12" s="582"/>
      <c r="H12" s="582"/>
      <c r="I12" s="583"/>
      <c r="J12" s="23" t="str">
        <f>IF(AND('MAPA DE RIESGO'!$Z$57="Muy Alta",'MAPA DE RIESGO'!$AB$57="Leve"),CONCATENATE("R7C",'MAPA DE RIESGO'!$P$57),"")</f>
        <v/>
      </c>
      <c r="K12" s="24" t="str">
        <f>IF(AND('MAPA DE RIESGO'!$Z$58="Muy Alta",'MAPA DE RIESGO'!$AB$58="Leve"),CONCATENATE("R7C",'MAPA DE RIESGO'!$P$58),"")</f>
        <v/>
      </c>
      <c r="L12" s="29" t="str">
        <f>IF(AND('MAPA DE RIESGO'!$Z$59="Muy Alta",'MAPA DE RIESGO'!$AB$59="Leve"),CONCATENATE("R7C",'MAPA DE RIESGO'!$P$59),"")</f>
        <v/>
      </c>
      <c r="M12" s="29" t="str">
        <f>IF(AND('MAPA DE RIESGO'!$Z$60="Muy Alta",'MAPA DE RIESGO'!$AB$60="Leve"),CONCATENATE("R7C",'MAPA DE RIESGO'!$P$60),"")</f>
        <v/>
      </c>
      <c r="N12" s="29" t="str">
        <f>IF(AND('MAPA DE RIESGO'!$Z$61="Muy Alta",'MAPA DE RIESGO'!$AB$61="Leve"),CONCATENATE("R7C",'MAPA DE RIESGO'!$P$61),"")</f>
        <v/>
      </c>
      <c r="O12" s="25" t="str">
        <f>IF(AND('MAPA DE RIESGO'!$Z$62="Muy Alta",'MAPA DE RIESGO'!$AB$62="Leve"),CONCATENATE("R7C",'MAPA DE RIESGO'!$P$62),"")</f>
        <v/>
      </c>
      <c r="P12" s="23" t="str">
        <f>IF(AND('MAPA DE RIESGO'!$Z$57="Muy Alta",'MAPA DE RIESGO'!$AB$57="Menor"),CONCATENATE("R7C",'MAPA DE RIESGO'!$P$57),"")</f>
        <v/>
      </c>
      <c r="Q12" s="24" t="str">
        <f>IF(AND('MAPA DE RIESGO'!$Z$58="Muy Alta",'MAPA DE RIESGO'!$AB$58="Menor"),CONCATENATE("R7C",'MAPA DE RIESGO'!$P$58),"")</f>
        <v/>
      </c>
      <c r="R12" s="29" t="str">
        <f>IF(AND('MAPA DE RIESGO'!$Z$59="Muy Alta",'MAPA DE RIESGO'!$AB$59="Menor"),CONCATENATE("R7C",'MAPA DE RIESGO'!$P$59),"")</f>
        <v/>
      </c>
      <c r="S12" s="29" t="str">
        <f>IF(AND('MAPA DE RIESGO'!$Z$60="Muy Alta",'MAPA DE RIESGO'!$AB$60="Menor"),CONCATENATE("R7C",'MAPA DE RIESGO'!$P$60),"")</f>
        <v/>
      </c>
      <c r="T12" s="29" t="str">
        <f>IF(AND('MAPA DE RIESGO'!$Z$61="Muy Alta",'MAPA DE RIESGO'!$AB$61="Menor"),CONCATENATE("R7C",'MAPA DE RIESGO'!$P$61),"")</f>
        <v/>
      </c>
      <c r="U12" s="25" t="str">
        <f>IF(AND('MAPA DE RIESGO'!$Z$62="Muy Alta",'MAPA DE RIESGO'!$AB$62="Menor"),CONCATENATE("R7C",'MAPA DE RIESGO'!$P$62),"")</f>
        <v/>
      </c>
      <c r="V12" s="23" t="str">
        <f>IF(AND('MAPA DE RIESGO'!$Z$57="Muy Alta",'MAPA DE RIESGO'!$AB$57="Moderado"),CONCATENATE("R7C",'MAPA DE RIESGO'!$P$57),"")</f>
        <v/>
      </c>
      <c r="W12" s="24" t="str">
        <f>IF(AND('MAPA DE RIESGO'!$Z$58="Muy Alta",'MAPA DE RIESGO'!$AB$58="Moderado"),CONCATENATE("R7C",'MAPA DE RIESGO'!$P$58),"")</f>
        <v/>
      </c>
      <c r="X12" s="29" t="str">
        <f>IF(AND('MAPA DE RIESGO'!$Z$59="Muy Alta",'MAPA DE RIESGO'!$AB$59="Moderado"),CONCATENATE("R7C",'MAPA DE RIESGO'!$P$59),"")</f>
        <v/>
      </c>
      <c r="Y12" s="29" t="str">
        <f>IF(AND('MAPA DE RIESGO'!$Z$60="Muy Alta",'MAPA DE RIESGO'!$AB$60="Moderado"),CONCATENATE("R7C",'MAPA DE RIESGO'!$P$60),"")</f>
        <v/>
      </c>
      <c r="Z12" s="29" t="str">
        <f>IF(AND('MAPA DE RIESGO'!$Z$61="Muy Alta",'MAPA DE RIESGO'!$AB$61="Moderado"),CONCATENATE("R7C",'MAPA DE RIESGO'!$P$61),"")</f>
        <v/>
      </c>
      <c r="AA12" s="25" t="str">
        <f>IF(AND('MAPA DE RIESGO'!$Z$62="Muy Alta",'MAPA DE RIESGO'!$AB$62="Moderado"),CONCATENATE("R7C",'MAPA DE RIESGO'!$P$62),"")</f>
        <v/>
      </c>
      <c r="AB12" s="23" t="str">
        <f>IF(AND('MAPA DE RIESGO'!$Z$57="Muy Alta",'MAPA DE RIESGO'!$AB$57="Mayor"),CONCATENATE("R7C",'MAPA DE RIESGO'!$P$57),"")</f>
        <v/>
      </c>
      <c r="AC12" s="24" t="str">
        <f>IF(AND('MAPA DE RIESGO'!$Z$58="Muy Alta",'MAPA DE RIESGO'!$AB$58="Mayor"),CONCATENATE("R7C",'MAPA DE RIESGO'!$P$58),"")</f>
        <v/>
      </c>
      <c r="AD12" s="29" t="str">
        <f>IF(AND('MAPA DE RIESGO'!$Z$59="Muy Alta",'MAPA DE RIESGO'!$AB$59="Mayor"),CONCATENATE("R7C",'MAPA DE RIESGO'!$P$59),"")</f>
        <v/>
      </c>
      <c r="AE12" s="29" t="str">
        <f>IF(AND('MAPA DE RIESGO'!$Z$60="Muy Alta",'MAPA DE RIESGO'!$AB$60="Mayor"),CONCATENATE("R7C",'MAPA DE RIESGO'!$P$60),"")</f>
        <v/>
      </c>
      <c r="AF12" s="29" t="str">
        <f>IF(AND('MAPA DE RIESGO'!$Z$61="Muy Alta",'MAPA DE RIESGO'!$AB$61="Mayor"),CONCATENATE("R7C",'MAPA DE RIESGO'!$P$61),"")</f>
        <v/>
      </c>
      <c r="AG12" s="25" t="str">
        <f>IF(AND('MAPA DE RIESGO'!$Z$62="Muy Alta",'MAPA DE RIESGO'!$AB$62="Mayor"),CONCATENATE("R7C",'MAPA DE RIESGO'!$P$62),"")</f>
        <v/>
      </c>
      <c r="AH12" s="26" t="str">
        <f>IF(AND('MAPA DE RIESGO'!$Z$57="Muy Alta",'MAPA DE RIESGO'!$AB$57="Catastrófico"),CONCATENATE("R7C",'MAPA DE RIESGO'!$P$57),"")</f>
        <v/>
      </c>
      <c r="AI12" s="27" t="str">
        <f>IF(AND('MAPA DE RIESGO'!$Z$58="Muy Alta",'MAPA DE RIESGO'!$AB$58="Catastrófico"),CONCATENATE("R7C",'MAPA DE RIESGO'!$P$58),"")</f>
        <v/>
      </c>
      <c r="AJ12" s="27" t="str">
        <f>IF(AND('MAPA DE RIESGO'!$Z$59="Muy Alta",'MAPA DE RIESGO'!$AB$59="Catastrófico"),CONCATENATE("R7C",'MAPA DE RIESGO'!$P$59),"")</f>
        <v/>
      </c>
      <c r="AK12" s="27" t="str">
        <f>IF(AND('MAPA DE RIESGO'!$Z$60="Muy Alta",'MAPA DE RIESGO'!$AB$60="Catastrófico"),CONCATENATE("R7C",'MAPA DE RIESGO'!$P$60),"")</f>
        <v/>
      </c>
      <c r="AL12" s="27" t="str">
        <f>IF(AND('MAPA DE RIESGO'!$Z$61="Muy Alta",'MAPA DE RIESGO'!$AB$61="Catastrófico"),CONCATENATE("R7C",'MAPA DE RIESGO'!$P$61),"")</f>
        <v/>
      </c>
      <c r="AM12" s="28" t="str">
        <f>IF(AND('MAPA DE RIESGO'!$Z$62="Muy Alta",'MAPA DE RIESGO'!$AB$62="Catastrófico"),CONCATENATE("R7C",'MAPA DE RIESGO'!$P$62),"")</f>
        <v/>
      </c>
      <c r="AN12" s="55"/>
      <c r="AO12" s="602"/>
      <c r="AP12" s="603"/>
      <c r="AQ12" s="603"/>
      <c r="AR12" s="603"/>
      <c r="AS12" s="603"/>
      <c r="AT12" s="60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540"/>
      <c r="C13" s="540"/>
      <c r="D13" s="541"/>
      <c r="E13" s="581"/>
      <c r="F13" s="582"/>
      <c r="G13" s="582"/>
      <c r="H13" s="582"/>
      <c r="I13" s="583"/>
      <c r="J13" s="23" t="str">
        <f>IF(AND('MAPA DE RIESGO'!$Z$63="Muy Alta",'MAPA DE RIESGO'!$AB$63="Leve"),CONCATENATE("R8C",'MAPA DE RIESGO'!$P$63),"")</f>
        <v/>
      </c>
      <c r="K13" s="24" t="str">
        <f>IF(AND('MAPA DE RIESGO'!$Z$64="Muy Alta",'MAPA DE RIESGO'!$AB$64="Leve"),CONCATENATE("R8C",'MAPA DE RIESGO'!$P$64),"")</f>
        <v/>
      </c>
      <c r="L13" s="29" t="str">
        <f>IF(AND('MAPA DE RIESGO'!$Z$65="Muy Alta",'MAPA DE RIESGO'!$AB$65="Leve"),CONCATENATE("R8C",'MAPA DE RIESGO'!$P$65),"")</f>
        <v/>
      </c>
      <c r="M13" s="29" t="str">
        <f>IF(AND('MAPA DE RIESGO'!$Z$66="Muy Alta",'MAPA DE RIESGO'!$AB$66="Leve"),CONCATENATE("R8C",'MAPA DE RIESGO'!$P$66),"")</f>
        <v/>
      </c>
      <c r="N13" s="29" t="str">
        <f>IF(AND('MAPA DE RIESGO'!$Z$67="Muy Alta",'MAPA DE RIESGO'!$AB$67="Leve"),CONCATENATE("R8C",'MAPA DE RIESGO'!$P$67),"")</f>
        <v/>
      </c>
      <c r="O13" s="25" t="str">
        <f>IF(AND('MAPA DE RIESGO'!$Z$68="Muy Alta",'MAPA DE RIESGO'!$AB$68="Leve"),CONCATENATE("R8C",'MAPA DE RIESGO'!$P$68),"")</f>
        <v/>
      </c>
      <c r="P13" s="23" t="str">
        <f>IF(AND('MAPA DE RIESGO'!$Z$63="Muy Alta",'MAPA DE RIESGO'!$AB$63="Menor"),CONCATENATE("R8C",'MAPA DE RIESGO'!$P$63),"")</f>
        <v/>
      </c>
      <c r="Q13" s="24" t="str">
        <f>IF(AND('MAPA DE RIESGO'!$Z$64="Muy Alta",'MAPA DE RIESGO'!$AB$64="Menor"),CONCATENATE("R8C",'MAPA DE RIESGO'!$P$64),"")</f>
        <v/>
      </c>
      <c r="R13" s="29" t="str">
        <f>IF(AND('MAPA DE RIESGO'!$Z$65="Muy Alta",'MAPA DE RIESGO'!$AB$65="Menor"),CONCATENATE("R8C",'MAPA DE RIESGO'!$P$65),"")</f>
        <v/>
      </c>
      <c r="S13" s="29" t="str">
        <f>IF(AND('MAPA DE RIESGO'!$Z$66="Muy Alta",'MAPA DE RIESGO'!$AB$66="Menor"),CONCATENATE("R8C",'MAPA DE RIESGO'!$P$66),"")</f>
        <v/>
      </c>
      <c r="T13" s="29" t="str">
        <f>IF(AND('MAPA DE RIESGO'!$Z$67="Muy Alta",'MAPA DE RIESGO'!$AB$67="Menor"),CONCATENATE("R8C",'MAPA DE RIESGO'!$P$67),"")</f>
        <v/>
      </c>
      <c r="U13" s="25" t="str">
        <f>IF(AND('MAPA DE RIESGO'!$Z$68="Muy Alta",'MAPA DE RIESGO'!$AB$68="Menor"),CONCATENATE("R8C",'MAPA DE RIESGO'!$P$68),"")</f>
        <v/>
      </c>
      <c r="V13" s="23" t="str">
        <f>IF(AND('MAPA DE RIESGO'!$Z$63="Muy Alta",'MAPA DE RIESGO'!$AB$63="Moderado"),CONCATENATE("R8C",'MAPA DE RIESGO'!$P$63),"")</f>
        <v/>
      </c>
      <c r="W13" s="24" t="str">
        <f>IF(AND('MAPA DE RIESGO'!$Z$64="Muy Alta",'MAPA DE RIESGO'!$AB$64="Moderado"),CONCATENATE("R8C",'MAPA DE RIESGO'!$P$64),"")</f>
        <v/>
      </c>
      <c r="X13" s="29" t="str">
        <f>IF(AND('MAPA DE RIESGO'!$Z$65="Muy Alta",'MAPA DE RIESGO'!$AB$65="Moderado"),CONCATENATE("R8C",'MAPA DE RIESGO'!$P$65),"")</f>
        <v/>
      </c>
      <c r="Y13" s="29" t="str">
        <f>IF(AND('MAPA DE RIESGO'!$Z$66="Muy Alta",'MAPA DE RIESGO'!$AB$66="Moderado"),CONCATENATE("R8C",'MAPA DE RIESGO'!$P$66),"")</f>
        <v/>
      </c>
      <c r="Z13" s="29" t="str">
        <f>IF(AND('MAPA DE RIESGO'!$Z$67="Muy Alta",'MAPA DE RIESGO'!$AB$67="Moderado"),CONCATENATE("R8C",'MAPA DE RIESGO'!$P$67),"")</f>
        <v/>
      </c>
      <c r="AA13" s="25" t="str">
        <f>IF(AND('MAPA DE RIESGO'!$Z$68="Muy Alta",'MAPA DE RIESGO'!$AB$68="Moderado"),CONCATENATE("R8C",'MAPA DE RIESGO'!$P$68),"")</f>
        <v/>
      </c>
      <c r="AB13" s="23" t="str">
        <f>IF(AND('MAPA DE RIESGO'!$Z$63="Muy Alta",'MAPA DE RIESGO'!$AB$63="Mayor"),CONCATENATE("R8C",'MAPA DE RIESGO'!$P$63),"")</f>
        <v/>
      </c>
      <c r="AC13" s="24" t="str">
        <f>IF(AND('MAPA DE RIESGO'!$Z$64="Muy Alta",'MAPA DE RIESGO'!$AB$64="Mayor"),CONCATENATE("R8C",'MAPA DE RIESGO'!$P$64),"")</f>
        <v/>
      </c>
      <c r="AD13" s="29" t="str">
        <f>IF(AND('MAPA DE RIESGO'!$Z$65="Muy Alta",'MAPA DE RIESGO'!$AB$65="Mayor"),CONCATENATE("R8C",'MAPA DE RIESGO'!$P$65),"")</f>
        <v/>
      </c>
      <c r="AE13" s="29" t="str">
        <f>IF(AND('MAPA DE RIESGO'!$Z$66="Muy Alta",'MAPA DE RIESGO'!$AB$66="Mayor"),CONCATENATE("R8C",'MAPA DE RIESGO'!$P$66),"")</f>
        <v/>
      </c>
      <c r="AF13" s="29" t="str">
        <f>IF(AND('MAPA DE RIESGO'!$Z$67="Muy Alta",'MAPA DE RIESGO'!$AB$67="Mayor"),CONCATENATE("R8C",'MAPA DE RIESGO'!$P$67),"")</f>
        <v/>
      </c>
      <c r="AG13" s="25" t="str">
        <f>IF(AND('MAPA DE RIESGO'!$Z$68="Muy Alta",'MAPA DE RIESGO'!$AB$68="Mayor"),CONCATENATE("R8C",'MAPA DE RIESGO'!$P$68),"")</f>
        <v/>
      </c>
      <c r="AH13" s="26" t="str">
        <f>IF(AND('MAPA DE RIESGO'!$Z$63="Muy Alta",'MAPA DE RIESGO'!$AB$63="Catastrófico"),CONCATENATE("R8C",'MAPA DE RIESGO'!$P$63),"")</f>
        <v/>
      </c>
      <c r="AI13" s="27" t="str">
        <f>IF(AND('MAPA DE RIESGO'!$Z$64="Muy Alta",'MAPA DE RIESGO'!$AB$64="Catastrófico"),CONCATENATE("R8C",'MAPA DE RIESGO'!$P$64),"")</f>
        <v/>
      </c>
      <c r="AJ13" s="27" t="str">
        <f>IF(AND('MAPA DE RIESGO'!$Z$65="Muy Alta",'MAPA DE RIESGO'!$AB$65="Catastrófico"),CONCATENATE("R8C",'MAPA DE RIESGO'!$P$65),"")</f>
        <v/>
      </c>
      <c r="AK13" s="27" t="str">
        <f>IF(AND('MAPA DE RIESGO'!$Z$66="Muy Alta",'MAPA DE RIESGO'!$AB$66="Catastrófico"),CONCATENATE("R8C",'MAPA DE RIESGO'!$P$66),"")</f>
        <v/>
      </c>
      <c r="AL13" s="27" t="str">
        <f>IF(AND('MAPA DE RIESGO'!$Z$67="Muy Alta",'MAPA DE RIESGO'!$AB$67="Catastrófico"),CONCATENATE("R8C",'MAPA DE RIESGO'!$P$67),"")</f>
        <v/>
      </c>
      <c r="AM13" s="28" t="str">
        <f>IF(AND('MAPA DE RIESGO'!$Z$68="Muy Alta",'MAPA DE RIESGO'!$AB$68="Catastrófico"),CONCATENATE("R8C",'MAPA DE RIESGO'!$P$68),"")</f>
        <v/>
      </c>
      <c r="AN13" s="55"/>
      <c r="AO13" s="602"/>
      <c r="AP13" s="603"/>
      <c r="AQ13" s="603"/>
      <c r="AR13" s="603"/>
      <c r="AS13" s="603"/>
      <c r="AT13" s="60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540"/>
      <c r="C14" s="540"/>
      <c r="D14" s="541"/>
      <c r="E14" s="581"/>
      <c r="F14" s="582"/>
      <c r="G14" s="582"/>
      <c r="H14" s="582"/>
      <c r="I14" s="583"/>
      <c r="J14" s="23" t="str">
        <f>IF(AND('MAPA DE RIESGO'!$Z$69="Muy Alta",'MAPA DE RIESGO'!$AB$69="Leve"),CONCATENATE("R9C",'MAPA DE RIESGO'!$P$69),"")</f>
        <v/>
      </c>
      <c r="K14" s="24" t="str">
        <f>IF(AND('MAPA DE RIESGO'!$Z$70="Muy Alta",'MAPA DE RIESGO'!$AB$70="Leve"),CONCATENATE("R9C",'MAPA DE RIESGO'!$P$70),"")</f>
        <v/>
      </c>
      <c r="L14" s="29" t="str">
        <f>IF(AND('MAPA DE RIESGO'!$Z$71="Muy Alta",'MAPA DE RIESGO'!$AB$71="Leve"),CONCATENATE("R9C",'MAPA DE RIESGO'!$P$71),"")</f>
        <v/>
      </c>
      <c r="M14" s="29" t="str">
        <f>IF(AND('MAPA DE RIESGO'!$Z$72="Muy Alta",'MAPA DE RIESGO'!$AB$72="Leve"),CONCATENATE("R9C",'MAPA DE RIESGO'!$P$72),"")</f>
        <v/>
      </c>
      <c r="N14" s="29" t="str">
        <f>IF(AND('MAPA DE RIESGO'!$Z$73="Muy Alta",'MAPA DE RIESGO'!$AB$73="Leve"),CONCATENATE("R9C",'MAPA DE RIESGO'!$P$73),"")</f>
        <v/>
      </c>
      <c r="O14" s="25" t="str">
        <f>IF(AND('MAPA DE RIESGO'!$Z$74="Muy Alta",'MAPA DE RIESGO'!$AB$74="Leve"),CONCATENATE("R9C",'MAPA DE RIESGO'!$P$74),"")</f>
        <v/>
      </c>
      <c r="P14" s="23" t="str">
        <f>IF(AND('MAPA DE RIESGO'!$Z$69="Muy Alta",'MAPA DE RIESGO'!$AB$69="Menor"),CONCATENATE("R9C",'MAPA DE RIESGO'!$P$69),"")</f>
        <v/>
      </c>
      <c r="Q14" s="24" t="str">
        <f>IF(AND('MAPA DE RIESGO'!$Z$70="Muy Alta",'MAPA DE RIESGO'!$AB$70="Menor"),CONCATENATE("R9C",'MAPA DE RIESGO'!$P$70),"")</f>
        <v/>
      </c>
      <c r="R14" s="29" t="str">
        <f>IF(AND('MAPA DE RIESGO'!$Z$71="Muy Alta",'MAPA DE RIESGO'!$AB$71="Menor"),CONCATENATE("R9C",'MAPA DE RIESGO'!$P$71),"")</f>
        <v/>
      </c>
      <c r="S14" s="29" t="str">
        <f>IF(AND('MAPA DE RIESGO'!$Z$72="Muy Alta",'MAPA DE RIESGO'!$AB$72="Menor"),CONCATENATE("R9C",'MAPA DE RIESGO'!$P$72),"")</f>
        <v/>
      </c>
      <c r="T14" s="29" t="str">
        <f>IF(AND('MAPA DE RIESGO'!$Z$73="Muy Alta",'MAPA DE RIESGO'!$AB$73="Menor"),CONCATENATE("R9C",'MAPA DE RIESGO'!$P$73),"")</f>
        <v/>
      </c>
      <c r="U14" s="25" t="str">
        <f>IF(AND('MAPA DE RIESGO'!$Z$74="Muy Alta",'MAPA DE RIESGO'!$AB$74="Menor"),CONCATENATE("R9C",'MAPA DE RIESGO'!$P$74),"")</f>
        <v/>
      </c>
      <c r="V14" s="23" t="str">
        <f>IF(AND('MAPA DE RIESGO'!$Z$69="Muy Alta",'MAPA DE RIESGO'!$AB$69="Moderado"),CONCATENATE("R9C",'MAPA DE RIESGO'!$P$69),"")</f>
        <v/>
      </c>
      <c r="W14" s="24" t="str">
        <f>IF(AND('MAPA DE RIESGO'!$Z$70="Muy Alta",'MAPA DE RIESGO'!$AB$70="Moderado"),CONCATENATE("R9C",'MAPA DE RIESGO'!$P$70),"")</f>
        <v/>
      </c>
      <c r="X14" s="29" t="str">
        <f>IF(AND('MAPA DE RIESGO'!$Z$71="Muy Alta",'MAPA DE RIESGO'!$AB$71="Moderado"),CONCATENATE("R9C",'MAPA DE RIESGO'!$P$71),"")</f>
        <v/>
      </c>
      <c r="Y14" s="29" t="str">
        <f>IF(AND('MAPA DE RIESGO'!$Z$72="Muy Alta",'MAPA DE RIESGO'!$AB$72="Moderado"),CONCATENATE("R9C",'MAPA DE RIESGO'!$P$72),"")</f>
        <v/>
      </c>
      <c r="Z14" s="29" t="str">
        <f>IF(AND('MAPA DE RIESGO'!$Z$73="Muy Alta",'MAPA DE RIESGO'!$AB$73="Moderado"),CONCATENATE("R9C",'MAPA DE RIESGO'!$P$73),"")</f>
        <v/>
      </c>
      <c r="AA14" s="25" t="str">
        <f>IF(AND('MAPA DE RIESGO'!$Z$74="Muy Alta",'MAPA DE RIESGO'!$AB$74="Moderado"),CONCATENATE("R9C",'MAPA DE RIESGO'!$P$74),"")</f>
        <v/>
      </c>
      <c r="AB14" s="23" t="str">
        <f>IF(AND('MAPA DE RIESGO'!$Z$69="Muy Alta",'MAPA DE RIESGO'!$AB$69="Mayor"),CONCATENATE("R9C",'MAPA DE RIESGO'!$P$69),"")</f>
        <v/>
      </c>
      <c r="AC14" s="24" t="str">
        <f>IF(AND('MAPA DE RIESGO'!$Z$70="Muy Alta",'MAPA DE RIESGO'!$AB$70="Mayor"),CONCATENATE("R9C",'MAPA DE RIESGO'!$P$70),"")</f>
        <v/>
      </c>
      <c r="AD14" s="29" t="str">
        <f>IF(AND('MAPA DE RIESGO'!$Z$71="Muy Alta",'MAPA DE RIESGO'!$AB$71="Mayor"),CONCATENATE("R9C",'MAPA DE RIESGO'!$P$71),"")</f>
        <v/>
      </c>
      <c r="AE14" s="29" t="str">
        <f>IF(AND('MAPA DE RIESGO'!$Z$72="Muy Alta",'MAPA DE RIESGO'!$AB$72="Mayor"),CONCATENATE("R9C",'MAPA DE RIESGO'!$P$72),"")</f>
        <v/>
      </c>
      <c r="AF14" s="29" t="str">
        <f>IF(AND('MAPA DE RIESGO'!$Z$73="Muy Alta",'MAPA DE RIESGO'!$AB$73="Mayor"),CONCATENATE("R9C",'MAPA DE RIESGO'!$P$73),"")</f>
        <v/>
      </c>
      <c r="AG14" s="25" t="str">
        <f>IF(AND('MAPA DE RIESGO'!$Z$74="Muy Alta",'MAPA DE RIESGO'!$AB$74="Mayor"),CONCATENATE("R9C",'MAPA DE RIESGO'!$P$74),"")</f>
        <v/>
      </c>
      <c r="AH14" s="26" t="str">
        <f>IF(AND('MAPA DE RIESGO'!$Z$69="Muy Alta",'MAPA DE RIESGO'!$AB$69="Catastrófico"),CONCATENATE("R9C",'MAPA DE RIESGO'!$P$69),"")</f>
        <v/>
      </c>
      <c r="AI14" s="27" t="str">
        <f>IF(AND('MAPA DE RIESGO'!$Z$70="Muy Alta",'MAPA DE RIESGO'!$AB$70="Catastrófico"),CONCATENATE("R9C",'MAPA DE RIESGO'!$P$70),"")</f>
        <v/>
      </c>
      <c r="AJ14" s="27" t="str">
        <f>IF(AND('MAPA DE RIESGO'!$Z$71="Muy Alta",'MAPA DE RIESGO'!$AB$71="Catastrófico"),CONCATENATE("R9C",'MAPA DE RIESGO'!$P$71),"")</f>
        <v/>
      </c>
      <c r="AK14" s="27" t="str">
        <f>IF(AND('MAPA DE RIESGO'!$Z$72="Muy Alta",'MAPA DE RIESGO'!$AB$72="Catastrófico"),CONCATENATE("R9C",'MAPA DE RIESGO'!$P$72),"")</f>
        <v/>
      </c>
      <c r="AL14" s="27" t="str">
        <f>IF(AND('MAPA DE RIESGO'!$Z$73="Muy Alta",'MAPA DE RIESGO'!$AB$73="Catastrófico"),CONCATENATE("R9C",'MAPA DE RIESGO'!$P$73),"")</f>
        <v/>
      </c>
      <c r="AM14" s="28" t="str">
        <f>IF(AND('MAPA DE RIESGO'!$Z$74="Muy Alta",'MAPA DE RIESGO'!$AB$74="Catastrófico"),CONCATENATE("R9C",'MAPA DE RIESGO'!$P$74),"")</f>
        <v/>
      </c>
      <c r="AN14" s="55"/>
      <c r="AO14" s="602"/>
      <c r="AP14" s="603"/>
      <c r="AQ14" s="603"/>
      <c r="AR14" s="603"/>
      <c r="AS14" s="603"/>
      <c r="AT14" s="60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540"/>
      <c r="C15" s="540"/>
      <c r="D15" s="541"/>
      <c r="E15" s="584"/>
      <c r="F15" s="585"/>
      <c r="G15" s="585"/>
      <c r="H15" s="585"/>
      <c r="I15" s="586"/>
      <c r="J15" s="30" t="str">
        <f>IF(AND('MAPA DE RIESGO'!$Z$75="Muy Alta",'MAPA DE RIESGO'!$AB$75="Leve"),CONCATENATE("R10C",'MAPA DE RIESGO'!$P$75),"")</f>
        <v/>
      </c>
      <c r="K15" s="31" t="str">
        <f>IF(AND('MAPA DE RIESGO'!$Z$76="Muy Alta",'MAPA DE RIESGO'!$AB$76="Leve"),CONCATENATE("R10C",'MAPA DE RIESGO'!$P$76),"")</f>
        <v/>
      </c>
      <c r="L15" s="31" t="str">
        <f>IF(AND('MAPA DE RIESGO'!$Z$77="Muy Alta",'MAPA DE RIESGO'!$AB$77="Leve"),CONCATENATE("R10C",'MAPA DE RIESGO'!$P$77),"")</f>
        <v/>
      </c>
      <c r="M15" s="31" t="str">
        <f>IF(AND('MAPA DE RIESGO'!$Z$78="Muy Alta",'MAPA DE RIESGO'!$AB$78="Leve"),CONCATENATE("R10C",'MAPA DE RIESGO'!$P$78),"")</f>
        <v/>
      </c>
      <c r="N15" s="31" t="str">
        <f>IF(AND('MAPA DE RIESGO'!$Z$79="Muy Alta",'MAPA DE RIESGO'!$AB$79="Leve"),CONCATENATE("R10C",'MAPA DE RIESGO'!$P$79),"")</f>
        <v/>
      </c>
      <c r="O15" s="32" t="str">
        <f>IF(AND('MAPA DE RIESGO'!$Z$80="Muy Alta",'MAPA DE RIESGO'!$AB$80="Leve"),CONCATENATE("R10C",'MAPA DE RIESGO'!$P$80),"")</f>
        <v/>
      </c>
      <c r="P15" s="23" t="str">
        <f>IF(AND('MAPA DE RIESGO'!$Z$75="Muy Alta",'MAPA DE RIESGO'!$AB$75="Menor"),CONCATENATE("R10C",'MAPA DE RIESGO'!$P$75),"")</f>
        <v/>
      </c>
      <c r="Q15" s="24" t="str">
        <f>IF(AND('MAPA DE RIESGO'!$Z$76="Muy Alta",'MAPA DE RIESGO'!$AB$76="Menor"),CONCATENATE("R10C",'MAPA DE RIESGO'!$P$76),"")</f>
        <v/>
      </c>
      <c r="R15" s="24" t="str">
        <f>IF(AND('MAPA DE RIESGO'!$Z$77="Muy Alta",'MAPA DE RIESGO'!$AB$77="Menor"),CONCATENATE("R10C",'MAPA DE RIESGO'!$P$77),"")</f>
        <v/>
      </c>
      <c r="S15" s="24" t="str">
        <f>IF(AND('MAPA DE RIESGO'!$Z$78="Muy Alta",'MAPA DE RIESGO'!$AB$78="Menor"),CONCATENATE("R10C",'MAPA DE RIESGO'!$P$78),"")</f>
        <v/>
      </c>
      <c r="T15" s="24" t="str">
        <f>IF(AND('MAPA DE RIESGO'!$Z$79="Muy Alta",'MAPA DE RIESGO'!$AB$79="Menor"),CONCATENATE("R10C",'MAPA DE RIESGO'!$P$79),"")</f>
        <v/>
      </c>
      <c r="U15" s="25" t="str">
        <f>IF(AND('MAPA DE RIESGO'!$Z$80="Muy Alta",'MAPA DE RIESGO'!$AB$80="Menor"),CONCATENATE("R10C",'MAPA DE RIESGO'!$P$80),"")</f>
        <v/>
      </c>
      <c r="V15" s="30" t="str">
        <f>IF(AND('MAPA DE RIESGO'!$Z$75="Muy Alta",'MAPA DE RIESGO'!$AB$75="Moderado"),CONCATENATE("R10C",'MAPA DE RIESGO'!$P$75),"")</f>
        <v/>
      </c>
      <c r="W15" s="31" t="str">
        <f>IF(AND('MAPA DE RIESGO'!$Z$76="Muy Alta",'MAPA DE RIESGO'!$AB$76="Moderado"),CONCATENATE("R10C",'MAPA DE RIESGO'!$P$76),"")</f>
        <v/>
      </c>
      <c r="X15" s="31" t="str">
        <f>IF(AND('MAPA DE RIESGO'!$Z$77="Muy Alta",'MAPA DE RIESGO'!$AB$77="Moderado"),CONCATENATE("R10C",'MAPA DE RIESGO'!$P$77),"")</f>
        <v/>
      </c>
      <c r="Y15" s="31" t="str">
        <f>IF(AND('MAPA DE RIESGO'!$Z$78="Muy Alta",'MAPA DE RIESGO'!$AB$78="Moderado"),CONCATENATE("R10C",'MAPA DE RIESGO'!$P$78),"")</f>
        <v/>
      </c>
      <c r="Z15" s="31" t="str">
        <f>IF(AND('MAPA DE RIESGO'!$Z$79="Muy Alta",'MAPA DE RIESGO'!$AB$79="Moderado"),CONCATENATE("R10C",'MAPA DE RIESGO'!$P$79),"")</f>
        <v/>
      </c>
      <c r="AA15" s="32" t="str">
        <f>IF(AND('MAPA DE RIESGO'!$Z$80="Muy Alta",'MAPA DE RIESGO'!$AB$80="Moderado"),CONCATENATE("R10C",'MAPA DE RIESGO'!$P$80),"")</f>
        <v/>
      </c>
      <c r="AB15" s="23" t="str">
        <f>IF(AND('MAPA DE RIESGO'!$Z$75="Muy Alta",'MAPA DE RIESGO'!$AB$75="Mayor"),CONCATENATE("R10C",'MAPA DE RIESGO'!$P$75),"")</f>
        <v/>
      </c>
      <c r="AC15" s="24" t="str">
        <f>IF(AND('MAPA DE RIESGO'!$Z$76="Muy Alta",'MAPA DE RIESGO'!$AB$76="Mayor"),CONCATENATE("R10C",'MAPA DE RIESGO'!$P$76),"")</f>
        <v/>
      </c>
      <c r="AD15" s="24" t="str">
        <f>IF(AND('MAPA DE RIESGO'!$Z$77="Muy Alta",'MAPA DE RIESGO'!$AB$77="Mayor"),CONCATENATE("R10C",'MAPA DE RIESGO'!$P$77),"")</f>
        <v/>
      </c>
      <c r="AE15" s="24" t="str">
        <f>IF(AND('MAPA DE RIESGO'!$Z$78="Muy Alta",'MAPA DE RIESGO'!$AB$78="Mayor"),CONCATENATE("R10C",'MAPA DE RIESGO'!$P$78),"")</f>
        <v/>
      </c>
      <c r="AF15" s="24" t="str">
        <f>IF(AND('MAPA DE RIESGO'!$Z$79="Muy Alta",'MAPA DE RIESGO'!$AB$79="Mayor"),CONCATENATE("R10C",'MAPA DE RIESGO'!$P$79),"")</f>
        <v/>
      </c>
      <c r="AG15" s="25" t="str">
        <f>IF(AND('MAPA DE RIESGO'!$Z$80="Muy Alta",'MAPA DE RIESGO'!$AB$80="Mayor"),CONCATENATE("R10C",'MAPA DE RIESGO'!$P$80),"")</f>
        <v/>
      </c>
      <c r="AH15" s="33" t="str">
        <f>IF(AND('MAPA DE RIESGO'!$Z$75="Muy Alta",'MAPA DE RIESGO'!$AB$75="Catastrófico"),CONCATENATE("R10C",'MAPA DE RIESGO'!$P$75),"")</f>
        <v/>
      </c>
      <c r="AI15" s="34" t="str">
        <f>IF(AND('MAPA DE RIESGO'!$Z$76="Muy Alta",'MAPA DE RIESGO'!$AB$76="Catastrófico"),CONCATENATE("R10C",'MAPA DE RIESGO'!$P$76),"")</f>
        <v/>
      </c>
      <c r="AJ15" s="34" t="str">
        <f>IF(AND('MAPA DE RIESGO'!$Z$77="Muy Alta",'MAPA DE RIESGO'!$AB$77="Catastrófico"),CONCATENATE("R10C",'MAPA DE RIESGO'!$P$77),"")</f>
        <v/>
      </c>
      <c r="AK15" s="34" t="str">
        <f>IF(AND('MAPA DE RIESGO'!$Z$78="Muy Alta",'MAPA DE RIESGO'!$AB$78="Catastrófico"),CONCATENATE("R10C",'MAPA DE RIESGO'!$P$78),"")</f>
        <v/>
      </c>
      <c r="AL15" s="34" t="str">
        <f>IF(AND('MAPA DE RIESGO'!$Z$79="Muy Alta",'MAPA DE RIESGO'!$AB$79="Catastrófico"),CONCATENATE("R10C",'MAPA DE RIESGO'!$P$79),"")</f>
        <v/>
      </c>
      <c r="AM15" s="35" t="str">
        <f>IF(AND('MAPA DE RIESGO'!$Z$80="Muy Alta",'MAPA DE RIESGO'!$AB$80="Catastrófico"),CONCATENATE("R10C",'MAPA DE RIESGO'!$P$80),"")</f>
        <v/>
      </c>
      <c r="AN15" s="55"/>
      <c r="AO15" s="605"/>
      <c r="AP15" s="606"/>
      <c r="AQ15" s="606"/>
      <c r="AR15" s="606"/>
      <c r="AS15" s="606"/>
      <c r="AT15" s="60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540"/>
      <c r="C16" s="540"/>
      <c r="D16" s="541"/>
      <c r="E16" s="578" t="s">
        <v>106</v>
      </c>
      <c r="F16" s="579"/>
      <c r="G16" s="579"/>
      <c r="H16" s="579"/>
      <c r="I16" s="579"/>
      <c r="J16" s="36" t="str">
        <f ca="1">IF(AND('MAPA DE RIESGO'!$Z$16="Alta",'MAPA DE RIESGO'!$AB$16="Leve"),CONCATENATE("R1C",'MAPA DE RIESGO'!$P$16),"")</f>
        <v/>
      </c>
      <c r="K16" s="37" t="str">
        <f>IF(AND('MAPA DE RIESGO'!$Z$19="Alta",'MAPA DE RIESGO'!$AB$19="Leve"),CONCATENATE("R1C",'MAPA DE RIESGO'!$P$19),"")</f>
        <v/>
      </c>
      <c r="L16" s="37" t="str">
        <f>IF(AND('MAPA DE RIESGO'!$Z$20="Alta",'MAPA DE RIESGO'!$AB$20="Leve"),CONCATENATE("R1C",'MAPA DE RIESGO'!$P$20),"")</f>
        <v/>
      </c>
      <c r="M16" s="37" t="str">
        <f>IF(AND('MAPA DE RIESGO'!$Z$21="Alta",'MAPA DE RIESGO'!$AB$21="Leve"),CONCATENATE("R1C",'MAPA DE RIESGO'!$P$21),"")</f>
        <v/>
      </c>
      <c r="N16" s="37" t="str">
        <f>IF(AND('MAPA DE RIESGO'!$Z$22="Alta",'MAPA DE RIESGO'!$AB$22="Leve"),CONCATENATE("R1C",'MAPA DE RIESGO'!$P$22),"")</f>
        <v/>
      </c>
      <c r="O16" s="38" t="str">
        <f>IF(AND('MAPA DE RIESGO'!$Z$23="Alta",'MAPA DE RIESGO'!$AB$23="Leve"),CONCATENATE("R1C",'MAPA DE RIESGO'!$P$23),"")</f>
        <v/>
      </c>
      <c r="P16" s="36" t="str">
        <f ca="1">IF(AND('MAPA DE RIESGO'!$Z$16="Alta",'MAPA DE RIESGO'!$AB$16="Menor"),CONCATENATE("R1C",'MAPA DE RIESGO'!$P$16),"")</f>
        <v/>
      </c>
      <c r="Q16" s="37" t="str">
        <f>IF(AND('MAPA DE RIESGO'!$Z$19="Alta",'MAPA DE RIESGO'!$AB$19="Menor"),CONCATENATE("R1C",'MAPA DE RIESGO'!$P$19),"")</f>
        <v/>
      </c>
      <c r="R16" s="37" t="str">
        <f>IF(AND('MAPA DE RIESGO'!$Z$20="Alta",'MAPA DE RIESGO'!$AB$20="Menor"),CONCATENATE("R1C",'MAPA DE RIESGO'!$P$20),"")</f>
        <v/>
      </c>
      <c r="S16" s="37" t="str">
        <f>IF(AND('MAPA DE RIESGO'!$Z$21="Alta",'MAPA DE RIESGO'!$AB$21="Menor"),CONCATENATE("R1C",'MAPA DE RIESGO'!$P$21),"")</f>
        <v/>
      </c>
      <c r="T16" s="37" t="str">
        <f>IF(AND('MAPA DE RIESGO'!$Z$22="Alta",'MAPA DE RIESGO'!$AB$22="Menor"),CONCATENATE("R1C",'MAPA DE RIESGO'!$P$22),"")</f>
        <v/>
      </c>
      <c r="U16" s="38" t="str">
        <f>IF(AND('MAPA DE RIESGO'!$Z$23="Alta",'MAPA DE RIESGO'!$AB$23="Menor"),CONCATENATE("R1C",'MAPA DE RIESGO'!$P$23),"")</f>
        <v/>
      </c>
      <c r="V16" s="17" t="str">
        <f ca="1">IF(AND('MAPA DE RIESGO'!$Z$16="Alta",'MAPA DE RIESGO'!$AB$16="Moderado"),CONCATENATE("R1C",'MAPA DE RIESGO'!$P$16),"")</f>
        <v/>
      </c>
      <c r="W16" s="18" t="str">
        <f>IF(AND('MAPA DE RIESGO'!$Z$19="Alta",'MAPA DE RIESGO'!$AB$19="Moderado"),CONCATENATE("R1C",'MAPA DE RIESGO'!$P$19),"")</f>
        <v/>
      </c>
      <c r="X16" s="18" t="str">
        <f>IF(AND('MAPA DE RIESGO'!$Z$20="Alta",'MAPA DE RIESGO'!$AB$20="Moderado"),CONCATENATE("R1C",'MAPA DE RIESGO'!$P$20),"")</f>
        <v/>
      </c>
      <c r="Y16" s="18" t="str">
        <f>IF(AND('MAPA DE RIESGO'!$Z$21="Alta",'MAPA DE RIESGO'!$AB$21="Moderado"),CONCATENATE("R1C",'MAPA DE RIESGO'!$P$21),"")</f>
        <v/>
      </c>
      <c r="Z16" s="18" t="str">
        <f>IF(AND('MAPA DE RIESGO'!$Z$22="Alta",'MAPA DE RIESGO'!$AB$22="Moderado"),CONCATENATE("R1C",'MAPA DE RIESGO'!$P$22),"")</f>
        <v/>
      </c>
      <c r="AA16" s="19" t="str">
        <f>IF(AND('MAPA DE RIESGO'!$Z$23="Alta",'MAPA DE RIESGO'!$AB$23="Moderado"),CONCATENATE("R1C",'MAPA DE RIESGO'!$P$23),"")</f>
        <v/>
      </c>
      <c r="AB16" s="17" t="str">
        <f ca="1">IF(AND('MAPA DE RIESGO'!$Z$16="Alta",'MAPA DE RIESGO'!$AB$16="Mayor"),CONCATENATE("R1C",'MAPA DE RIESGO'!$P$16),"")</f>
        <v/>
      </c>
      <c r="AC16" s="18" t="str">
        <f>IF(AND('MAPA DE RIESGO'!$Z$19="Alta",'MAPA DE RIESGO'!$AB$19="Mayor"),CONCATENATE("R1C",'MAPA DE RIESGO'!$P$19),"")</f>
        <v/>
      </c>
      <c r="AD16" s="18" t="str">
        <f>IF(AND('MAPA DE RIESGO'!$Z$20="Alta",'MAPA DE RIESGO'!$AB$20="Mayor"),CONCATENATE("R1C",'MAPA DE RIESGO'!$P$20),"")</f>
        <v/>
      </c>
      <c r="AE16" s="18" t="str">
        <f>IF(AND('MAPA DE RIESGO'!$Z$21="Alta",'MAPA DE RIESGO'!$AB$21="Mayor"),CONCATENATE("R1C",'MAPA DE RIESGO'!$P$21),"")</f>
        <v/>
      </c>
      <c r="AF16" s="18" t="str">
        <f>IF(AND('MAPA DE RIESGO'!$Z$22="Alta",'MAPA DE RIESGO'!$AB$22="Mayor"),CONCATENATE("R1C",'MAPA DE RIESGO'!$P$22),"")</f>
        <v/>
      </c>
      <c r="AG16" s="19" t="str">
        <f>IF(AND('MAPA DE RIESGO'!$Z$23="Alta",'MAPA DE RIESGO'!$AB$23="Mayor"),CONCATENATE("R1C",'MAPA DE RIESGO'!$P$23),"")</f>
        <v/>
      </c>
      <c r="AH16" s="20" t="str">
        <f ca="1">IF(AND('MAPA DE RIESGO'!$Z$16="Alta",'MAPA DE RIESGO'!$AB$16="Catastrófico"),CONCATENATE("R1C",'MAPA DE RIESGO'!$P$16),"")</f>
        <v/>
      </c>
      <c r="AI16" s="21" t="str">
        <f>IF(AND('MAPA DE RIESGO'!$Z$19="Alta",'MAPA DE RIESGO'!$AB$19="Catastrófico"),CONCATENATE("R1C",'MAPA DE RIESGO'!$P$19),"")</f>
        <v/>
      </c>
      <c r="AJ16" s="21" t="str">
        <f>IF(AND('MAPA DE RIESGO'!$Z$20="Alta",'MAPA DE RIESGO'!$AB$20="Catastrófico"),CONCATENATE("R1C",'MAPA DE RIESGO'!$P$20),"")</f>
        <v/>
      </c>
      <c r="AK16" s="21" t="str">
        <f>IF(AND('MAPA DE RIESGO'!$Z$21="Alta",'MAPA DE RIESGO'!$AB$21="Catastrófico"),CONCATENATE("R1C",'MAPA DE RIESGO'!$P$21),"")</f>
        <v/>
      </c>
      <c r="AL16" s="21" t="str">
        <f>IF(AND('MAPA DE RIESGO'!$Z$22="Alta",'MAPA DE RIESGO'!$AB$22="Catastrófico"),CONCATENATE("R1C",'MAPA DE RIESGO'!$P$22),"")</f>
        <v/>
      </c>
      <c r="AM16" s="22" t="str">
        <f>IF(AND('MAPA DE RIESGO'!$Z$23="Alta",'MAPA DE RIESGO'!$AB$23="Catastrófico"),CONCATENATE("R1C",'MAPA DE RIESGO'!$P$23),"")</f>
        <v/>
      </c>
      <c r="AN16" s="55"/>
      <c r="AO16" s="588" t="s">
        <v>72</v>
      </c>
      <c r="AP16" s="589"/>
      <c r="AQ16" s="589"/>
      <c r="AR16" s="589"/>
      <c r="AS16" s="589"/>
      <c r="AT16" s="59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540"/>
      <c r="C17" s="540"/>
      <c r="D17" s="541"/>
      <c r="E17" s="597"/>
      <c r="F17" s="598"/>
      <c r="G17" s="598"/>
      <c r="H17" s="598"/>
      <c r="I17" s="598"/>
      <c r="J17" s="39" t="str">
        <f ca="1">IF(AND('MAPA DE RIESGO'!$Z$24="Alta",'MAPA DE RIESGO'!$AB$24="Leve"),CONCATENATE("R2C",'MAPA DE RIESGO'!$P$24),"")</f>
        <v/>
      </c>
      <c r="K17" s="40" t="str">
        <f>IF(AND('MAPA DE RIESGO'!$Z$25="Alta",'MAPA DE RIESGO'!$AB$25="Leve"),CONCATENATE("R2C",'MAPA DE RIESGO'!$P$25),"")</f>
        <v/>
      </c>
      <c r="L17" s="40" t="str">
        <f>IF(AND('MAPA DE RIESGO'!$Z$26="Alta",'MAPA DE RIESGO'!$AB$26="Leve"),CONCATENATE("R2C",'MAPA DE RIESGO'!$P$26),"")</f>
        <v/>
      </c>
      <c r="M17" s="40" t="str">
        <f>IF(AND('MAPA DE RIESGO'!$Z$27="Alta",'MAPA DE RIESGO'!$AB$27="Leve"),CONCATENATE("R2C",'MAPA DE RIESGO'!$P$27),"")</f>
        <v/>
      </c>
      <c r="N17" s="40" t="str">
        <f>IF(AND('MAPA DE RIESGO'!$Z$28="Alta",'MAPA DE RIESGO'!$AB$28="Leve"),CONCATENATE("R2C",'MAPA DE RIESGO'!$P$28),"")</f>
        <v/>
      </c>
      <c r="O17" s="41" t="str">
        <f>IF(AND('MAPA DE RIESGO'!$Z$29="Alta",'MAPA DE RIESGO'!$AB$29="Leve"),CONCATENATE("R2C",'MAPA DE RIESGO'!$P$29),"")</f>
        <v/>
      </c>
      <c r="P17" s="39" t="str">
        <f ca="1">IF(AND('MAPA DE RIESGO'!$Z$24="Alta",'MAPA DE RIESGO'!$AB$24="Menor"),CONCATENATE("R2C",'MAPA DE RIESGO'!$P$24),"")</f>
        <v/>
      </c>
      <c r="Q17" s="40" t="str">
        <f>IF(AND('MAPA DE RIESGO'!$Z$25="Alta",'MAPA DE RIESGO'!$AB$25="Menor"),CONCATENATE("R2C",'MAPA DE RIESGO'!$P$25),"")</f>
        <v/>
      </c>
      <c r="R17" s="40" t="str">
        <f>IF(AND('MAPA DE RIESGO'!$Z$26="Alta",'MAPA DE RIESGO'!$AB$26="Menor"),CONCATENATE("R2C",'MAPA DE RIESGO'!$P$26),"")</f>
        <v/>
      </c>
      <c r="S17" s="40" t="str">
        <f>IF(AND('MAPA DE RIESGO'!$Z$27="Alta",'MAPA DE RIESGO'!$AB$27="Menor"),CONCATENATE("R2C",'MAPA DE RIESGO'!$P$27),"")</f>
        <v/>
      </c>
      <c r="T17" s="40" t="str">
        <f>IF(AND('MAPA DE RIESGO'!$Z$28="Alta",'MAPA DE RIESGO'!$AB$28="Menor"),CONCATENATE("R2C",'MAPA DE RIESGO'!$P$28),"")</f>
        <v/>
      </c>
      <c r="U17" s="41" t="str">
        <f>IF(AND('MAPA DE RIESGO'!$Z$29="Alta",'MAPA DE RIESGO'!$AB$29="Menor"),CONCATENATE("R2C",'MAPA DE RIESGO'!$P$29),"")</f>
        <v/>
      </c>
      <c r="V17" s="23" t="str">
        <f ca="1">IF(AND('MAPA DE RIESGO'!$Z$24="Alta",'MAPA DE RIESGO'!$AB$24="Moderado"),CONCATENATE("R2C",'MAPA DE RIESGO'!$P$24),"")</f>
        <v/>
      </c>
      <c r="W17" s="24" t="str">
        <f>IF(AND('MAPA DE RIESGO'!$Z$25="Alta",'MAPA DE RIESGO'!$AB$25="Moderado"),CONCATENATE("R2C",'MAPA DE RIESGO'!$P$25),"")</f>
        <v/>
      </c>
      <c r="X17" s="24" t="str">
        <f>IF(AND('MAPA DE RIESGO'!$Z$26="Alta",'MAPA DE RIESGO'!$AB$26="Moderado"),CONCATENATE("R2C",'MAPA DE RIESGO'!$P$26),"")</f>
        <v/>
      </c>
      <c r="Y17" s="24" t="str">
        <f>IF(AND('MAPA DE RIESGO'!$Z$27="Alta",'MAPA DE RIESGO'!$AB$27="Moderado"),CONCATENATE("R2C",'MAPA DE RIESGO'!$P$27),"")</f>
        <v/>
      </c>
      <c r="Z17" s="24" t="str">
        <f>IF(AND('MAPA DE RIESGO'!$Z$28="Alta",'MAPA DE RIESGO'!$AB$28="Moderado"),CONCATENATE("R2C",'MAPA DE RIESGO'!$P$28),"")</f>
        <v/>
      </c>
      <c r="AA17" s="25" t="str">
        <f>IF(AND('MAPA DE RIESGO'!$Z$29="Alta",'MAPA DE RIESGO'!$AB$29="Moderado"),CONCATENATE("R2C",'MAPA DE RIESGO'!$P$29),"")</f>
        <v/>
      </c>
      <c r="AB17" s="23" t="str">
        <f ca="1">IF(AND('MAPA DE RIESGO'!$Z$24="Alta",'MAPA DE RIESGO'!$AB$24="Mayor"),CONCATENATE("R2C",'MAPA DE RIESGO'!$P$24),"")</f>
        <v/>
      </c>
      <c r="AC17" s="24" t="str">
        <f>IF(AND('MAPA DE RIESGO'!$Z$25="Alta",'MAPA DE RIESGO'!$AB$25="Mayor"),CONCATENATE("R2C",'MAPA DE RIESGO'!$P$25),"")</f>
        <v/>
      </c>
      <c r="AD17" s="24" t="str">
        <f>IF(AND('MAPA DE RIESGO'!$Z$26="Alta",'MAPA DE RIESGO'!$AB$26="Mayor"),CONCATENATE("R2C",'MAPA DE RIESGO'!$P$26),"")</f>
        <v/>
      </c>
      <c r="AE17" s="24" t="str">
        <f>IF(AND('MAPA DE RIESGO'!$Z$27="Alta",'MAPA DE RIESGO'!$AB$27="Mayor"),CONCATENATE("R2C",'MAPA DE RIESGO'!$P$27),"")</f>
        <v/>
      </c>
      <c r="AF17" s="24" t="str">
        <f>IF(AND('MAPA DE RIESGO'!$Z$28="Alta",'MAPA DE RIESGO'!$AB$28="Mayor"),CONCATENATE("R2C",'MAPA DE RIESGO'!$P$28),"")</f>
        <v/>
      </c>
      <c r="AG17" s="25" t="str">
        <f>IF(AND('MAPA DE RIESGO'!$Z$29="Alta",'MAPA DE RIESGO'!$AB$29="Mayor"),CONCATENATE("R2C",'MAPA DE RIESGO'!$P$29),"")</f>
        <v/>
      </c>
      <c r="AH17" s="26" t="str">
        <f ca="1">IF(AND('MAPA DE RIESGO'!$Z$24="Alta",'MAPA DE RIESGO'!$AB$24="Catastrófico"),CONCATENATE("R2C",'MAPA DE RIESGO'!$P$24),"")</f>
        <v/>
      </c>
      <c r="AI17" s="27" t="str">
        <f>IF(AND('MAPA DE RIESGO'!$Z$25="Alta",'MAPA DE RIESGO'!$AB$25="Catastrófico"),CONCATENATE("R2C",'MAPA DE RIESGO'!$P$25),"")</f>
        <v/>
      </c>
      <c r="AJ17" s="27" t="str">
        <f>IF(AND('MAPA DE RIESGO'!$Z$26="Alta",'MAPA DE RIESGO'!$AB$26="Catastrófico"),CONCATENATE("R2C",'MAPA DE RIESGO'!$P$26),"")</f>
        <v/>
      </c>
      <c r="AK17" s="27" t="str">
        <f>IF(AND('MAPA DE RIESGO'!$Z$27="Alta",'MAPA DE RIESGO'!$AB$27="Catastrófico"),CONCATENATE("R2C",'MAPA DE RIESGO'!$P$27),"")</f>
        <v/>
      </c>
      <c r="AL17" s="27" t="str">
        <f>IF(AND('MAPA DE RIESGO'!$Z$28="Alta",'MAPA DE RIESGO'!$AB$28="Catastrófico"),CONCATENATE("R2C",'MAPA DE RIESGO'!$P$28),"")</f>
        <v/>
      </c>
      <c r="AM17" s="28" t="str">
        <f>IF(AND('MAPA DE RIESGO'!$Z$29="Alta",'MAPA DE RIESGO'!$AB$29="Catastrófico"),CONCATENATE("R2C",'MAPA DE RIESGO'!$P$29),"")</f>
        <v/>
      </c>
      <c r="AN17" s="55"/>
      <c r="AO17" s="591"/>
      <c r="AP17" s="592"/>
      <c r="AQ17" s="592"/>
      <c r="AR17" s="592"/>
      <c r="AS17" s="592"/>
      <c r="AT17" s="59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540"/>
      <c r="C18" s="540"/>
      <c r="D18" s="541"/>
      <c r="E18" s="581"/>
      <c r="F18" s="582"/>
      <c r="G18" s="582"/>
      <c r="H18" s="582"/>
      <c r="I18" s="598"/>
      <c r="J18" s="39" t="str">
        <f ca="1">IF(AND('MAPA DE RIESGO'!$Z$30="Alta",'MAPA DE RIESGO'!$AB$30="Leve"),CONCATENATE("R3C",'MAPA DE RIESGO'!$P$30),"")</f>
        <v/>
      </c>
      <c r="K18" s="40" t="str">
        <f>IF(AND('MAPA DE RIESGO'!$Z$31="Alta",'MAPA DE RIESGO'!$AB$31="Leve"),CONCATENATE("R3C",'MAPA DE RIESGO'!$P$31),"")</f>
        <v/>
      </c>
      <c r="L18" s="40" t="str">
        <f>IF(AND('MAPA DE RIESGO'!$Z$32="Alta",'MAPA DE RIESGO'!$AB$32="Leve"),CONCATENATE("R3C",'MAPA DE RIESGO'!$P$32),"")</f>
        <v/>
      </c>
      <c r="M18" s="40" t="str">
        <f>IF(AND('MAPA DE RIESGO'!$Z$33="Alta",'MAPA DE RIESGO'!$AB$33="Leve"),CONCATENATE("R3C",'MAPA DE RIESGO'!$P$33),"")</f>
        <v/>
      </c>
      <c r="N18" s="40" t="str">
        <f>IF(AND('MAPA DE RIESGO'!$Z$34="Alta",'MAPA DE RIESGO'!$AB$34="Leve"),CONCATENATE("R3C",'MAPA DE RIESGO'!$P$34),"")</f>
        <v/>
      </c>
      <c r="O18" s="41" t="str">
        <f>IF(AND('MAPA DE RIESGO'!$Z$35="Alta",'MAPA DE RIESGO'!$AB$35="Leve"),CONCATENATE("R3C",'MAPA DE RIESGO'!$P$35),"")</f>
        <v/>
      </c>
      <c r="P18" s="39" t="str">
        <f ca="1">IF(AND('MAPA DE RIESGO'!$Z$30="Alta",'MAPA DE RIESGO'!$AB$30="Menor"),CONCATENATE("R3C",'MAPA DE RIESGO'!$P$30),"")</f>
        <v/>
      </c>
      <c r="Q18" s="40" t="str">
        <f>IF(AND('MAPA DE RIESGO'!$Z$31="Alta",'MAPA DE RIESGO'!$AB$31="Menor"),CONCATENATE("R3C",'MAPA DE RIESGO'!$P$31),"")</f>
        <v/>
      </c>
      <c r="R18" s="40" t="str">
        <f>IF(AND('MAPA DE RIESGO'!$Z$32="Alta",'MAPA DE RIESGO'!$AB$32="Menor"),CONCATENATE("R3C",'MAPA DE RIESGO'!$P$32),"")</f>
        <v/>
      </c>
      <c r="S18" s="40" t="str">
        <f>IF(AND('MAPA DE RIESGO'!$Z$33="Alta",'MAPA DE RIESGO'!$AB$33="Menor"),CONCATENATE("R3C",'MAPA DE RIESGO'!$P$33),"")</f>
        <v/>
      </c>
      <c r="T18" s="40" t="str">
        <f>IF(AND('MAPA DE RIESGO'!$Z$34="Alta",'MAPA DE RIESGO'!$AB$34="Menor"),CONCATENATE("R3C",'MAPA DE RIESGO'!$P$34),"")</f>
        <v/>
      </c>
      <c r="U18" s="41" t="str">
        <f>IF(AND('MAPA DE RIESGO'!$Z$35="Alta",'MAPA DE RIESGO'!$AB$35="Menor"),CONCATENATE("R3C",'MAPA DE RIESGO'!$P$35),"")</f>
        <v/>
      </c>
      <c r="V18" s="23" t="str">
        <f ca="1">IF(AND('MAPA DE RIESGO'!$Z$30="Alta",'MAPA DE RIESGO'!$AB$30="Moderado"),CONCATENATE("R3C",'MAPA DE RIESGO'!$P$30),"")</f>
        <v/>
      </c>
      <c r="W18" s="24" t="str">
        <f>IF(AND('MAPA DE RIESGO'!$Z$31="Alta",'MAPA DE RIESGO'!$AB$31="Moderado"),CONCATENATE("R3C",'MAPA DE RIESGO'!$P$31),"")</f>
        <v/>
      </c>
      <c r="X18" s="24" t="str">
        <f>IF(AND('MAPA DE RIESGO'!$Z$32="Alta",'MAPA DE RIESGO'!$AB$32="Moderado"),CONCATENATE("R3C",'MAPA DE RIESGO'!$P$32),"")</f>
        <v/>
      </c>
      <c r="Y18" s="24" t="str">
        <f>IF(AND('MAPA DE RIESGO'!$Z$33="Alta",'MAPA DE RIESGO'!$AB$33="Moderado"),CONCATENATE("R3C",'MAPA DE RIESGO'!$P$33),"")</f>
        <v/>
      </c>
      <c r="Z18" s="24" t="str">
        <f>IF(AND('MAPA DE RIESGO'!$Z$34="Alta",'MAPA DE RIESGO'!$AB$34="Moderado"),CONCATENATE("R3C",'MAPA DE RIESGO'!$P$34),"")</f>
        <v/>
      </c>
      <c r="AA18" s="25" t="str">
        <f>IF(AND('MAPA DE RIESGO'!$Z$35="Alta",'MAPA DE RIESGO'!$AB$35="Moderado"),CONCATENATE("R3C",'MAPA DE RIESGO'!$P$35),"")</f>
        <v/>
      </c>
      <c r="AB18" s="23" t="str">
        <f ca="1">IF(AND('MAPA DE RIESGO'!$Z$30="Alta",'MAPA DE RIESGO'!$AB$30="Mayor"),CONCATENATE("R3C",'MAPA DE RIESGO'!$P$30),"")</f>
        <v/>
      </c>
      <c r="AC18" s="24" t="str">
        <f>IF(AND('MAPA DE RIESGO'!$Z$31="Alta",'MAPA DE RIESGO'!$AB$31="Mayor"),CONCATENATE("R3C",'MAPA DE RIESGO'!$P$31),"")</f>
        <v/>
      </c>
      <c r="AD18" s="24" t="str">
        <f>IF(AND('MAPA DE RIESGO'!$Z$32="Alta",'MAPA DE RIESGO'!$AB$32="Mayor"),CONCATENATE("R3C",'MAPA DE RIESGO'!$P$32),"")</f>
        <v/>
      </c>
      <c r="AE18" s="24" t="str">
        <f>IF(AND('MAPA DE RIESGO'!$Z$33="Alta",'MAPA DE RIESGO'!$AB$33="Mayor"),CONCATENATE("R3C",'MAPA DE RIESGO'!$P$33),"")</f>
        <v/>
      </c>
      <c r="AF18" s="24" t="str">
        <f>IF(AND('MAPA DE RIESGO'!$Z$34="Alta",'MAPA DE RIESGO'!$AB$34="Mayor"),CONCATENATE("R3C",'MAPA DE RIESGO'!$P$34),"")</f>
        <v/>
      </c>
      <c r="AG18" s="25" t="str">
        <f>IF(AND('MAPA DE RIESGO'!$Z$35="Alta",'MAPA DE RIESGO'!$AB$35="Mayor"),CONCATENATE("R3C",'MAPA DE RIESGO'!$P$35),"")</f>
        <v/>
      </c>
      <c r="AH18" s="26" t="str">
        <f ca="1">IF(AND('MAPA DE RIESGO'!$Z$30="Alta",'MAPA DE RIESGO'!$AB$30="Catastrófico"),CONCATENATE("R3C",'MAPA DE RIESGO'!$P$30),"")</f>
        <v/>
      </c>
      <c r="AI18" s="27" t="str">
        <f>IF(AND('MAPA DE RIESGO'!$Z$31="Alta",'MAPA DE RIESGO'!$AB$31="Catastrófico"),CONCATENATE("R3C",'MAPA DE RIESGO'!$P$31),"")</f>
        <v/>
      </c>
      <c r="AJ18" s="27" t="str">
        <f>IF(AND('MAPA DE RIESGO'!$Z$32="Alta",'MAPA DE RIESGO'!$AB$32="Catastrófico"),CONCATENATE("R3C",'MAPA DE RIESGO'!$P$32),"")</f>
        <v/>
      </c>
      <c r="AK18" s="27" t="str">
        <f>IF(AND('MAPA DE RIESGO'!$Z$33="Alta",'MAPA DE RIESGO'!$AB$33="Catastrófico"),CONCATENATE("R3C",'MAPA DE RIESGO'!$P$33),"")</f>
        <v/>
      </c>
      <c r="AL18" s="27" t="str">
        <f>IF(AND('MAPA DE RIESGO'!$Z$34="Alta",'MAPA DE RIESGO'!$AB$34="Catastrófico"),CONCATENATE("R3C",'MAPA DE RIESGO'!$P$34),"")</f>
        <v/>
      </c>
      <c r="AM18" s="28" t="str">
        <f>IF(AND('MAPA DE RIESGO'!$Z$35="Alta",'MAPA DE RIESGO'!$AB$35="Catastrófico"),CONCATENATE("R3C",'MAPA DE RIESGO'!$P$35),"")</f>
        <v/>
      </c>
      <c r="AN18" s="55"/>
      <c r="AO18" s="591"/>
      <c r="AP18" s="592"/>
      <c r="AQ18" s="592"/>
      <c r="AR18" s="592"/>
      <c r="AS18" s="592"/>
      <c r="AT18" s="59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540"/>
      <c r="C19" s="540"/>
      <c r="D19" s="541"/>
      <c r="E19" s="581"/>
      <c r="F19" s="582"/>
      <c r="G19" s="582"/>
      <c r="H19" s="582"/>
      <c r="I19" s="598"/>
      <c r="J19" s="39" t="str">
        <f ca="1">IF(AND('MAPA DE RIESGO'!$Z$36="Alta",'MAPA DE RIESGO'!$AB$36="Leve"),CONCATENATE("R4C",'MAPA DE RIESGO'!$P$36),"")</f>
        <v/>
      </c>
      <c r="K19" s="40" t="str">
        <f>IF(AND('MAPA DE RIESGO'!$Z$39="Alta",'MAPA DE RIESGO'!$AB$39="Leve"),CONCATENATE("R4C",'MAPA DE RIESGO'!$P$39),"")</f>
        <v/>
      </c>
      <c r="L19" s="40" t="str">
        <f>IF(AND('MAPA DE RIESGO'!$Z$40="Alta",'MAPA DE RIESGO'!$AB$40="Leve"),CONCATENATE("R4C",'MAPA DE RIESGO'!$P$40),"")</f>
        <v/>
      </c>
      <c r="M19" s="40" t="str">
        <f>IF(AND('MAPA DE RIESGO'!$Z$41="Alta",'MAPA DE RIESGO'!$AB$41="Leve"),CONCATENATE("R4C",'MAPA DE RIESGO'!$P$41),"")</f>
        <v/>
      </c>
      <c r="N19" s="40" t="str">
        <f>IF(AND('MAPA DE RIESGO'!$Z$42="Alta",'MAPA DE RIESGO'!$AB$42="Leve"),CONCATENATE("R4C",'MAPA DE RIESGO'!$P$42),"")</f>
        <v/>
      </c>
      <c r="O19" s="41" t="str">
        <f>IF(AND('MAPA DE RIESGO'!$Z$43="Alta",'MAPA DE RIESGO'!$AB$43="Leve"),CONCATENATE("R4C",'MAPA DE RIESGO'!$P$43),"")</f>
        <v/>
      </c>
      <c r="P19" s="39" t="str">
        <f ca="1">IF(AND('MAPA DE RIESGO'!$Z$36="Alta",'MAPA DE RIESGO'!$AB$36="Menor"),CONCATENATE("R4C",'MAPA DE RIESGO'!$P$36),"")</f>
        <v/>
      </c>
      <c r="Q19" s="40" t="str">
        <f>IF(AND('MAPA DE RIESGO'!$Z$39="Alta",'MAPA DE RIESGO'!$AB$39="Menor"),CONCATENATE("R4C",'MAPA DE RIESGO'!$P$39),"")</f>
        <v/>
      </c>
      <c r="R19" s="40" t="str">
        <f>IF(AND('MAPA DE RIESGO'!$Z$40="Alta",'MAPA DE RIESGO'!$AB$40="Menor"),CONCATENATE("R4C",'MAPA DE RIESGO'!$P$40),"")</f>
        <v/>
      </c>
      <c r="S19" s="40" t="str">
        <f>IF(AND('MAPA DE RIESGO'!$Z$41="Alta",'MAPA DE RIESGO'!$AB$41="Menor"),CONCATENATE("R4C",'MAPA DE RIESGO'!$P$41),"")</f>
        <v/>
      </c>
      <c r="T19" s="40" t="str">
        <f>IF(AND('MAPA DE RIESGO'!$Z$42="Alta",'MAPA DE RIESGO'!$AB$42="Menor"),CONCATENATE("R4C",'MAPA DE RIESGO'!$P$42),"")</f>
        <v/>
      </c>
      <c r="U19" s="41" t="str">
        <f>IF(AND('MAPA DE RIESGO'!$Z$43="Alta",'MAPA DE RIESGO'!$AB$43="Menor"),CONCATENATE("R4C",'MAPA DE RIESGO'!$P$43),"")</f>
        <v/>
      </c>
      <c r="V19" s="23" t="str">
        <f ca="1">IF(AND('MAPA DE RIESGO'!$Z$36="Alta",'MAPA DE RIESGO'!$AB$36="Moderado"),CONCATENATE("R4C",'MAPA DE RIESGO'!$P$36),"")</f>
        <v/>
      </c>
      <c r="W19" s="24" t="str">
        <f>IF(AND('MAPA DE RIESGO'!$Z$39="Alta",'MAPA DE RIESGO'!$AB$39="Moderado"),CONCATENATE("R4C",'MAPA DE RIESGO'!$P$39),"")</f>
        <v/>
      </c>
      <c r="X19" s="29" t="str">
        <f>IF(AND('MAPA DE RIESGO'!$Z$40="Alta",'MAPA DE RIESGO'!$AB$40="Moderado"),CONCATENATE("R4C",'MAPA DE RIESGO'!$P$40),"")</f>
        <v/>
      </c>
      <c r="Y19" s="29" t="str">
        <f>IF(AND('MAPA DE RIESGO'!$Z$41="Alta",'MAPA DE RIESGO'!$AB$41="Moderado"),CONCATENATE("R4C",'MAPA DE RIESGO'!$P$41),"")</f>
        <v/>
      </c>
      <c r="Z19" s="29" t="str">
        <f>IF(AND('MAPA DE RIESGO'!$Z$42="Alta",'MAPA DE RIESGO'!$AB$42="Moderado"),CONCATENATE("R4C",'MAPA DE RIESGO'!$P$42),"")</f>
        <v/>
      </c>
      <c r="AA19" s="25" t="str">
        <f>IF(AND('MAPA DE RIESGO'!$Z$43="Alta",'MAPA DE RIESGO'!$AB$43="Moderado"),CONCATENATE("R4C",'MAPA DE RIESGO'!$P$43),"")</f>
        <v/>
      </c>
      <c r="AB19" s="23" t="str">
        <f ca="1">IF(AND('MAPA DE RIESGO'!$Z$36="Alta",'MAPA DE RIESGO'!$AB$36="Mayor"),CONCATENATE("R4C",'MAPA DE RIESGO'!$P$36),"")</f>
        <v/>
      </c>
      <c r="AC19" s="24" t="str">
        <f>IF(AND('MAPA DE RIESGO'!$Z$39="Alta",'MAPA DE RIESGO'!$AB$39="Mayor"),CONCATENATE("R4C",'MAPA DE RIESGO'!$P$39),"")</f>
        <v/>
      </c>
      <c r="AD19" s="29" t="str">
        <f>IF(AND('MAPA DE RIESGO'!$Z$40="Alta",'MAPA DE RIESGO'!$AB$40="Mayor"),CONCATENATE("R4C",'MAPA DE RIESGO'!$P$40),"")</f>
        <v/>
      </c>
      <c r="AE19" s="29" t="str">
        <f>IF(AND('MAPA DE RIESGO'!$Z$41="Alta",'MAPA DE RIESGO'!$AB$41="Mayor"),CONCATENATE("R4C",'MAPA DE RIESGO'!$P$41),"")</f>
        <v/>
      </c>
      <c r="AF19" s="29" t="str">
        <f>IF(AND('MAPA DE RIESGO'!$Z$42="Alta",'MAPA DE RIESGO'!$AB$42="Mayor"),CONCATENATE("R4C",'MAPA DE RIESGO'!$P$42),"")</f>
        <v/>
      </c>
      <c r="AG19" s="25" t="str">
        <f>IF(AND('MAPA DE RIESGO'!$Z$43="Alta",'MAPA DE RIESGO'!$AB$43="Mayor"),CONCATENATE("R4C",'MAPA DE RIESGO'!$P$43),"")</f>
        <v/>
      </c>
      <c r="AH19" s="26" t="str">
        <f ca="1">IF(AND('MAPA DE RIESGO'!$Z$36="Alta",'MAPA DE RIESGO'!$AB$36="Catastrófico"),CONCATENATE("R4C",'MAPA DE RIESGO'!$P$36),"")</f>
        <v/>
      </c>
      <c r="AI19" s="27" t="str">
        <f>IF(AND('MAPA DE RIESGO'!$Z$39="Alta",'MAPA DE RIESGO'!$AB$39="Catastrófico"),CONCATENATE("R4C",'MAPA DE RIESGO'!$P$39),"")</f>
        <v/>
      </c>
      <c r="AJ19" s="27" t="str">
        <f>IF(AND('MAPA DE RIESGO'!$Z$40="Alta",'MAPA DE RIESGO'!$AB$40="Catastrófico"),CONCATENATE("R4C",'MAPA DE RIESGO'!$P$40),"")</f>
        <v/>
      </c>
      <c r="AK19" s="27" t="str">
        <f>IF(AND('MAPA DE RIESGO'!$Z$41="Alta",'MAPA DE RIESGO'!$AB$41="Catastrófico"),CONCATENATE("R4C",'MAPA DE RIESGO'!$P$41),"")</f>
        <v/>
      </c>
      <c r="AL19" s="27" t="str">
        <f>IF(AND('MAPA DE RIESGO'!$Z$42="Alta",'MAPA DE RIESGO'!$AB$42="Catastrófico"),CONCATENATE("R4C",'MAPA DE RIESGO'!$P$42),"")</f>
        <v/>
      </c>
      <c r="AM19" s="28" t="str">
        <f>IF(AND('MAPA DE RIESGO'!$Z$43="Alta",'MAPA DE RIESGO'!$AB$43="Catastrófico"),CONCATENATE("R4C",'MAPA DE RIESGO'!$P$43),"")</f>
        <v/>
      </c>
      <c r="AN19" s="55"/>
      <c r="AO19" s="591"/>
      <c r="AP19" s="592"/>
      <c r="AQ19" s="592"/>
      <c r="AR19" s="592"/>
      <c r="AS19" s="592"/>
      <c r="AT19" s="59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540"/>
      <c r="C20" s="540"/>
      <c r="D20" s="541"/>
      <c r="E20" s="581"/>
      <c r="F20" s="582"/>
      <c r="G20" s="582"/>
      <c r="H20" s="582"/>
      <c r="I20" s="598"/>
      <c r="J20" s="39" t="str">
        <f ca="1">IF(AND('MAPA DE RIESGO'!$Z$44="Alta",'MAPA DE RIESGO'!$AB$44="Leve"),CONCATENATE("R5C",'MAPA DE RIESGO'!$P$44),"")</f>
        <v/>
      </c>
      <c r="K20" s="40" t="str">
        <f ca="1">IF(AND('MAPA DE RIESGO'!$Z$45="Alta",'MAPA DE RIESGO'!$AB$45="Leve"),CONCATENATE("R5C",'MAPA DE RIESGO'!$P$45),"")</f>
        <v/>
      </c>
      <c r="L20" s="40" t="str">
        <f>IF(AND('MAPA DE RIESGO'!$Z$47="Alta",'MAPA DE RIESGO'!$AB$47="Leve"),CONCATENATE("R5C",'MAPA DE RIESGO'!$P$47),"")</f>
        <v/>
      </c>
      <c r="M20" s="40" t="str">
        <f>IF(AND('MAPA DE RIESGO'!$Z$48="Alta",'MAPA DE RIESGO'!$AB$48="Leve"),CONCATENATE("R5C",'MAPA DE RIESGO'!$P$48),"")</f>
        <v/>
      </c>
      <c r="N20" s="40" t="str">
        <f>IF(AND('MAPA DE RIESGO'!$Z$49="Alta",'MAPA DE RIESGO'!$AB$49="Leve"),CONCATENATE("R5C",'MAPA DE RIESGO'!$P$49),"")</f>
        <v/>
      </c>
      <c r="O20" s="41" t="str">
        <f>IF(AND('MAPA DE RIESGO'!$Z$50="Alta",'MAPA DE RIESGO'!$AB$50="Leve"),CONCATENATE("R5C",'MAPA DE RIESGO'!$P$50),"")</f>
        <v/>
      </c>
      <c r="P20" s="39" t="str">
        <f ca="1">IF(AND('MAPA DE RIESGO'!$Z$44="Alta",'MAPA DE RIESGO'!$AB$44="Menor"),CONCATENATE("R5C",'MAPA DE RIESGO'!$P$44),"")</f>
        <v/>
      </c>
      <c r="Q20" s="40" t="str">
        <f ca="1">IF(AND('MAPA DE RIESGO'!$Z$45="Alta",'MAPA DE RIESGO'!$AB$45="Menor"),CONCATENATE("R5C",'MAPA DE RIESGO'!$P$45),"")</f>
        <v/>
      </c>
      <c r="R20" s="40" t="str">
        <f>IF(AND('MAPA DE RIESGO'!$Z$47="Alta",'MAPA DE RIESGO'!$AB$47="Menor"),CONCATENATE("R5C",'MAPA DE RIESGO'!$P$47),"")</f>
        <v/>
      </c>
      <c r="S20" s="40" t="str">
        <f>IF(AND('MAPA DE RIESGO'!$Z$48="Alta",'MAPA DE RIESGO'!$AB$48="Menor"),CONCATENATE("R5C",'MAPA DE RIESGO'!$P$48),"")</f>
        <v/>
      </c>
      <c r="T20" s="40" t="str">
        <f>IF(AND('MAPA DE RIESGO'!$Z$49="Alta",'MAPA DE RIESGO'!$AB$49="Menor"),CONCATENATE("R5C",'MAPA DE RIESGO'!$P$49),"")</f>
        <v/>
      </c>
      <c r="U20" s="41" t="str">
        <f>IF(AND('MAPA DE RIESGO'!$Z$50="Alta",'MAPA DE RIESGO'!$AB$50="Menor"),CONCATENATE("R5C",'MAPA DE RIESGO'!$P$50),"")</f>
        <v/>
      </c>
      <c r="V20" s="23" t="str">
        <f ca="1">IF(AND('MAPA DE RIESGO'!$Z$44="Alta",'MAPA DE RIESGO'!$AB$44="Moderado"),CONCATENATE("R5C",'MAPA DE RIESGO'!$P$44),"")</f>
        <v/>
      </c>
      <c r="W20" s="24" t="str">
        <f ca="1">IF(AND('MAPA DE RIESGO'!$Z$45="Alta",'MAPA DE RIESGO'!$AB$45="Moderado"),CONCATENATE("R5C",'MAPA DE RIESGO'!$P$45),"")</f>
        <v/>
      </c>
      <c r="X20" s="29" t="str">
        <f>IF(AND('MAPA DE RIESGO'!$Z$47="Alta",'MAPA DE RIESGO'!$AB$47="Moderado"),CONCATENATE("R5C",'MAPA DE RIESGO'!$P$47),"")</f>
        <v/>
      </c>
      <c r="Y20" s="29" t="str">
        <f>IF(AND('MAPA DE RIESGO'!$Z$48="Alta",'MAPA DE RIESGO'!$AB$48="Moderado"),CONCATENATE("R5C",'MAPA DE RIESGO'!$P$48),"")</f>
        <v/>
      </c>
      <c r="Z20" s="29" t="str">
        <f>IF(AND('MAPA DE RIESGO'!$Z$49="Alta",'MAPA DE RIESGO'!$AB$49="Moderado"),CONCATENATE("R5C",'MAPA DE RIESGO'!$P$49),"")</f>
        <v/>
      </c>
      <c r="AA20" s="25" t="str">
        <f>IF(AND('MAPA DE RIESGO'!$Z$50="Alta",'MAPA DE RIESGO'!$AB$50="Moderado"),CONCATENATE("R5C",'MAPA DE RIESGO'!$P$50),"")</f>
        <v/>
      </c>
      <c r="AB20" s="23" t="str">
        <f ca="1">IF(AND('MAPA DE RIESGO'!$Z$44="Alta",'MAPA DE RIESGO'!$AB$44="Mayor"),CONCATENATE("R5C",'MAPA DE RIESGO'!$P$44),"")</f>
        <v/>
      </c>
      <c r="AC20" s="24" t="str">
        <f ca="1">IF(AND('MAPA DE RIESGO'!$Z$45="Alta",'MAPA DE RIESGO'!$AB$45="Mayor"),CONCATENATE("R5C",'MAPA DE RIESGO'!$P$45),"")</f>
        <v/>
      </c>
      <c r="AD20" s="29" t="str">
        <f>IF(AND('MAPA DE RIESGO'!$Z$47="Alta",'MAPA DE RIESGO'!$AB$47="Mayor"),CONCATENATE("R5C",'MAPA DE RIESGO'!$P$47),"")</f>
        <v/>
      </c>
      <c r="AE20" s="29" t="str">
        <f>IF(AND('MAPA DE RIESGO'!$Z$48="Alta",'MAPA DE RIESGO'!$AB$48="Mayor"),CONCATENATE("R5C",'MAPA DE RIESGO'!$P$48),"")</f>
        <v/>
      </c>
      <c r="AF20" s="29" t="str">
        <f>IF(AND('MAPA DE RIESGO'!$Z$49="Alta",'MAPA DE RIESGO'!$AB$49="Mayor"),CONCATENATE("R5C",'MAPA DE RIESGO'!$P$49),"")</f>
        <v/>
      </c>
      <c r="AG20" s="25" t="str">
        <f>IF(AND('MAPA DE RIESGO'!$Z$50="Alta",'MAPA DE RIESGO'!$AB$50="Mayor"),CONCATENATE("R5C",'MAPA DE RIESGO'!$P$50),"")</f>
        <v/>
      </c>
      <c r="AH20" s="26" t="str">
        <f ca="1">IF(AND('MAPA DE RIESGO'!$Z$44="Alta",'MAPA DE RIESGO'!$AB$44="Catastrófico"),CONCATENATE("R5C",'MAPA DE RIESGO'!$P$44),"")</f>
        <v/>
      </c>
      <c r="AI20" s="27" t="str">
        <f ca="1">IF(AND('MAPA DE RIESGO'!$Z$45="Alta",'MAPA DE RIESGO'!$AB$45="Catastrófico"),CONCATENATE("R5C",'MAPA DE RIESGO'!$P$45),"")</f>
        <v/>
      </c>
      <c r="AJ20" s="27" t="str">
        <f>IF(AND('MAPA DE RIESGO'!$Z$47="Alta",'MAPA DE RIESGO'!$AB$47="Catastrófico"),CONCATENATE("R5C",'MAPA DE RIESGO'!$P$47),"")</f>
        <v/>
      </c>
      <c r="AK20" s="27" t="str">
        <f>IF(AND('MAPA DE RIESGO'!$Z$48="Alta",'MAPA DE RIESGO'!$AB$48="Catastrófico"),CONCATENATE("R5C",'MAPA DE RIESGO'!$P$48),"")</f>
        <v/>
      </c>
      <c r="AL20" s="27" t="str">
        <f>IF(AND('MAPA DE RIESGO'!$Z$49="Alta",'MAPA DE RIESGO'!$AB$49="Catastrófico"),CONCATENATE("R5C",'MAPA DE RIESGO'!$P$49),"")</f>
        <v/>
      </c>
      <c r="AM20" s="28" t="str">
        <f>IF(AND('MAPA DE RIESGO'!$Z$50="Alta",'MAPA DE RIESGO'!$AB$50="Catastrófico"),CONCATENATE("R5C",'MAPA DE RIESGO'!$P$50),"")</f>
        <v/>
      </c>
      <c r="AN20" s="55"/>
      <c r="AO20" s="591"/>
      <c r="AP20" s="592"/>
      <c r="AQ20" s="592"/>
      <c r="AR20" s="592"/>
      <c r="AS20" s="592"/>
      <c r="AT20" s="59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540"/>
      <c r="C21" s="540"/>
      <c r="D21" s="541"/>
      <c r="E21" s="581"/>
      <c r="F21" s="582"/>
      <c r="G21" s="582"/>
      <c r="H21" s="582"/>
      <c r="I21" s="598"/>
      <c r="J21" s="39" t="str">
        <f>IF(AND('MAPA DE RIESGO'!$Z$51="Alta",'MAPA DE RIESGO'!$AB$51="Leve"),CONCATENATE("R6C",'MAPA DE RIESGO'!$P$51),"")</f>
        <v/>
      </c>
      <c r="K21" s="40" t="str">
        <f>IF(AND('MAPA DE RIESGO'!$Z$52="Alta",'MAPA DE RIESGO'!$AB$52="Leve"),CONCATENATE("R6C",'MAPA DE RIESGO'!$P$52),"")</f>
        <v/>
      </c>
      <c r="L21" s="40" t="str">
        <f>IF(AND('MAPA DE RIESGO'!$Z$53="Alta",'MAPA DE RIESGO'!$AB$53="Leve"),CONCATENATE("R6C",'MAPA DE RIESGO'!$P$53),"")</f>
        <v/>
      </c>
      <c r="M21" s="40" t="str">
        <f>IF(AND('MAPA DE RIESGO'!$Z$54="Alta",'MAPA DE RIESGO'!$AB$54="Leve"),CONCATENATE("R6C",'MAPA DE RIESGO'!$P$54),"")</f>
        <v/>
      </c>
      <c r="N21" s="40" t="str">
        <f>IF(AND('MAPA DE RIESGO'!$Z$55="Alta",'MAPA DE RIESGO'!$AB$55="Leve"),CONCATENATE("R6C",'MAPA DE RIESGO'!$P$55),"")</f>
        <v/>
      </c>
      <c r="O21" s="41" t="str">
        <f>IF(AND('MAPA DE RIESGO'!$Z$56="Alta",'MAPA DE RIESGO'!$AB$56="Leve"),CONCATENATE("R6C",'MAPA DE RIESGO'!$P$56),"")</f>
        <v/>
      </c>
      <c r="P21" s="39" t="str">
        <f>IF(AND('MAPA DE RIESGO'!$Z$51="Alta",'MAPA DE RIESGO'!$AB$51="Menor"),CONCATENATE("R6C",'MAPA DE RIESGO'!$P$51),"")</f>
        <v/>
      </c>
      <c r="Q21" s="40" t="str">
        <f>IF(AND('MAPA DE RIESGO'!$Z$52="Alta",'MAPA DE RIESGO'!$AB$52="Menor"),CONCATENATE("R6C",'MAPA DE RIESGO'!$P$52),"")</f>
        <v/>
      </c>
      <c r="R21" s="40" t="str">
        <f>IF(AND('MAPA DE RIESGO'!$Z$53="Alta",'MAPA DE RIESGO'!$AB$53="Menor"),CONCATENATE("R6C",'MAPA DE RIESGO'!$P$53),"")</f>
        <v/>
      </c>
      <c r="S21" s="40" t="str">
        <f>IF(AND('MAPA DE RIESGO'!$Z$54="Alta",'MAPA DE RIESGO'!$AB$54="Menor"),CONCATENATE("R6C",'MAPA DE RIESGO'!$P$54),"")</f>
        <v/>
      </c>
      <c r="T21" s="40" t="str">
        <f>IF(AND('MAPA DE RIESGO'!$Z$55="Alta",'MAPA DE RIESGO'!$AB$55="Menor"),CONCATENATE("R6C",'MAPA DE RIESGO'!$P$55),"")</f>
        <v/>
      </c>
      <c r="U21" s="41" t="str">
        <f>IF(AND('MAPA DE RIESGO'!$Z$56="Alta",'MAPA DE RIESGO'!$AB$56="Menor"),CONCATENATE("R6C",'MAPA DE RIESGO'!$P$56),"")</f>
        <v/>
      </c>
      <c r="V21" s="23" t="str">
        <f>IF(AND('MAPA DE RIESGO'!$Z$51="Alta",'MAPA DE RIESGO'!$AB$51="Moderado"),CONCATENATE("R6C",'MAPA DE RIESGO'!$P$51),"")</f>
        <v/>
      </c>
      <c r="W21" s="24" t="str">
        <f>IF(AND('MAPA DE RIESGO'!$Z$52="Alta",'MAPA DE RIESGO'!$AB$52="Moderado"),CONCATENATE("R6C",'MAPA DE RIESGO'!$P$52),"")</f>
        <v/>
      </c>
      <c r="X21" s="29" t="str">
        <f>IF(AND('MAPA DE RIESGO'!$Z$53="Alta",'MAPA DE RIESGO'!$AB$53="Moderado"),CONCATENATE("R6C",'MAPA DE RIESGO'!$P$53),"")</f>
        <v/>
      </c>
      <c r="Y21" s="29" t="str">
        <f>IF(AND('MAPA DE RIESGO'!$Z$54="Alta",'MAPA DE RIESGO'!$AB$54="Moderado"),CONCATENATE("R6C",'MAPA DE RIESGO'!$P$54),"")</f>
        <v/>
      </c>
      <c r="Z21" s="29" t="str">
        <f>IF(AND('MAPA DE RIESGO'!$Z$55="Alta",'MAPA DE RIESGO'!$AB$55="Moderado"),CONCATENATE("R6C",'MAPA DE RIESGO'!$P$55),"")</f>
        <v/>
      </c>
      <c r="AA21" s="25" t="str">
        <f>IF(AND('MAPA DE RIESGO'!$Z$56="Alta",'MAPA DE RIESGO'!$AB$56="Moderado"),CONCATENATE("R6C",'MAPA DE RIESGO'!$P$56),"")</f>
        <v/>
      </c>
      <c r="AB21" s="23" t="str">
        <f>IF(AND('MAPA DE RIESGO'!$Z$51="Alta",'MAPA DE RIESGO'!$AB$51="Mayor"),CONCATENATE("R6C",'MAPA DE RIESGO'!$P$51),"")</f>
        <v/>
      </c>
      <c r="AC21" s="24" t="str">
        <f>IF(AND('MAPA DE RIESGO'!$Z$52="Alta",'MAPA DE RIESGO'!$AB$52="Mayor"),CONCATENATE("R6C",'MAPA DE RIESGO'!$P$52),"")</f>
        <v/>
      </c>
      <c r="AD21" s="29" t="str">
        <f>IF(AND('MAPA DE RIESGO'!$Z$53="Alta",'MAPA DE RIESGO'!$AB$53="Mayor"),CONCATENATE("R6C",'MAPA DE RIESGO'!$P$53),"")</f>
        <v/>
      </c>
      <c r="AE21" s="29" t="str">
        <f>IF(AND('MAPA DE RIESGO'!$Z$54="Alta",'MAPA DE RIESGO'!$AB$54="Mayor"),CONCATENATE("R6C",'MAPA DE RIESGO'!$P$54),"")</f>
        <v/>
      </c>
      <c r="AF21" s="29" t="str">
        <f>IF(AND('MAPA DE RIESGO'!$Z$55="Alta",'MAPA DE RIESGO'!$AB$55="Mayor"),CONCATENATE("R6C",'MAPA DE RIESGO'!$P$55),"")</f>
        <v/>
      </c>
      <c r="AG21" s="25" t="str">
        <f>IF(AND('MAPA DE RIESGO'!$Z$56="Alta",'MAPA DE RIESGO'!$AB$56="Mayor"),CONCATENATE("R6C",'MAPA DE RIESGO'!$P$56),"")</f>
        <v/>
      </c>
      <c r="AH21" s="26" t="str">
        <f>IF(AND('MAPA DE RIESGO'!$Z$51="Alta",'MAPA DE RIESGO'!$AB$51="Catastrófico"),CONCATENATE("R6C",'MAPA DE RIESGO'!$P$51),"")</f>
        <v/>
      </c>
      <c r="AI21" s="27" t="str">
        <f>IF(AND('MAPA DE RIESGO'!$Z$52="Alta",'MAPA DE RIESGO'!$AB$52="Catastrófico"),CONCATENATE("R6C",'MAPA DE RIESGO'!$P$52),"")</f>
        <v/>
      </c>
      <c r="AJ21" s="27" t="str">
        <f>IF(AND('MAPA DE RIESGO'!$Z$53="Alta",'MAPA DE RIESGO'!$AB$53="Catastrófico"),CONCATENATE("R6C",'MAPA DE RIESGO'!$P$53),"")</f>
        <v/>
      </c>
      <c r="AK21" s="27" t="str">
        <f>IF(AND('MAPA DE RIESGO'!$Z$54="Alta",'MAPA DE RIESGO'!$AB$54="Catastrófico"),CONCATENATE("R6C",'MAPA DE RIESGO'!$P$54),"")</f>
        <v/>
      </c>
      <c r="AL21" s="27" t="str">
        <f>IF(AND('MAPA DE RIESGO'!$Z$55="Alta",'MAPA DE RIESGO'!$AB$55="Catastrófico"),CONCATENATE("R6C",'MAPA DE RIESGO'!$P$55),"")</f>
        <v/>
      </c>
      <c r="AM21" s="28" t="str">
        <f>IF(AND('MAPA DE RIESGO'!$Z$56="Alta",'MAPA DE RIESGO'!$AB$56="Catastrófico"),CONCATENATE("R6C",'MAPA DE RIESGO'!$P$56),"")</f>
        <v/>
      </c>
      <c r="AN21" s="55"/>
      <c r="AO21" s="591"/>
      <c r="AP21" s="592"/>
      <c r="AQ21" s="592"/>
      <c r="AR21" s="592"/>
      <c r="AS21" s="592"/>
      <c r="AT21" s="59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540"/>
      <c r="C22" s="540"/>
      <c r="D22" s="541"/>
      <c r="E22" s="581"/>
      <c r="F22" s="582"/>
      <c r="G22" s="582"/>
      <c r="H22" s="582"/>
      <c r="I22" s="598"/>
      <c r="J22" s="39" t="str">
        <f>IF(AND('MAPA DE RIESGO'!$Z$57="Alta",'MAPA DE RIESGO'!$AB$57="Leve"),CONCATENATE("R7C",'MAPA DE RIESGO'!$P$57),"")</f>
        <v/>
      </c>
      <c r="K22" s="40" t="str">
        <f>IF(AND('MAPA DE RIESGO'!$Z$58="Alta",'MAPA DE RIESGO'!$AB$58="Leve"),CONCATENATE("R7C",'MAPA DE RIESGO'!$P$58),"")</f>
        <v/>
      </c>
      <c r="L22" s="40" t="str">
        <f>IF(AND('MAPA DE RIESGO'!$Z$59="Alta",'MAPA DE RIESGO'!$AB$59="Leve"),CONCATENATE("R7C",'MAPA DE RIESGO'!$P$59),"")</f>
        <v/>
      </c>
      <c r="M22" s="40" t="str">
        <f>IF(AND('MAPA DE RIESGO'!$Z$60="Alta",'MAPA DE RIESGO'!$AB$60="Leve"),CONCATENATE("R7C",'MAPA DE RIESGO'!$P$60),"")</f>
        <v/>
      </c>
      <c r="N22" s="40" t="str">
        <f>IF(AND('MAPA DE RIESGO'!$Z$61="Alta",'MAPA DE RIESGO'!$AB$61="Leve"),CONCATENATE("R7C",'MAPA DE RIESGO'!$P$61),"")</f>
        <v/>
      </c>
      <c r="O22" s="41" t="str">
        <f>IF(AND('MAPA DE RIESGO'!$Z$62="Alta",'MAPA DE RIESGO'!$AB$62="Leve"),CONCATENATE("R7C",'MAPA DE RIESGO'!$P$62),"")</f>
        <v/>
      </c>
      <c r="P22" s="39" t="str">
        <f>IF(AND('MAPA DE RIESGO'!$Z$57="Alta",'MAPA DE RIESGO'!$AB$57="Menor"),CONCATENATE("R7C",'MAPA DE RIESGO'!$P$57),"")</f>
        <v/>
      </c>
      <c r="Q22" s="40" t="str">
        <f>IF(AND('MAPA DE RIESGO'!$Z$58="Alta",'MAPA DE RIESGO'!$AB$58="Menor"),CONCATENATE("R7C",'MAPA DE RIESGO'!$P$58),"")</f>
        <v/>
      </c>
      <c r="R22" s="40" t="str">
        <f>IF(AND('MAPA DE RIESGO'!$Z$59="Alta",'MAPA DE RIESGO'!$AB$59="Menor"),CONCATENATE("R7C",'MAPA DE RIESGO'!$P$59),"")</f>
        <v/>
      </c>
      <c r="S22" s="40" t="str">
        <f>IF(AND('MAPA DE RIESGO'!$Z$60="Alta",'MAPA DE RIESGO'!$AB$60="Menor"),CONCATENATE("R7C",'MAPA DE RIESGO'!$P$60),"")</f>
        <v/>
      </c>
      <c r="T22" s="40" t="str">
        <f>IF(AND('MAPA DE RIESGO'!$Z$61="Alta",'MAPA DE RIESGO'!$AB$61="Menor"),CONCATENATE("R7C",'MAPA DE RIESGO'!$P$61),"")</f>
        <v/>
      </c>
      <c r="U22" s="41" t="str">
        <f>IF(AND('MAPA DE RIESGO'!$Z$62="Alta",'MAPA DE RIESGO'!$AB$62="Menor"),CONCATENATE("R7C",'MAPA DE RIESGO'!$P$62),"")</f>
        <v/>
      </c>
      <c r="V22" s="23" t="str">
        <f>IF(AND('MAPA DE RIESGO'!$Z$57="Alta",'MAPA DE RIESGO'!$AB$57="Moderado"),CONCATENATE("R7C",'MAPA DE RIESGO'!$P$57),"")</f>
        <v/>
      </c>
      <c r="W22" s="24" t="str">
        <f>IF(AND('MAPA DE RIESGO'!$Z$58="Alta",'MAPA DE RIESGO'!$AB$58="Moderado"),CONCATENATE("R7C",'MAPA DE RIESGO'!$P$58),"")</f>
        <v/>
      </c>
      <c r="X22" s="29" t="str">
        <f>IF(AND('MAPA DE RIESGO'!$Z$59="Alta",'MAPA DE RIESGO'!$AB$59="Moderado"),CONCATENATE("R7C",'MAPA DE RIESGO'!$P$59),"")</f>
        <v/>
      </c>
      <c r="Y22" s="29" t="str">
        <f>IF(AND('MAPA DE RIESGO'!$Z$60="Alta",'MAPA DE RIESGO'!$AB$60="Moderado"),CONCATENATE("R7C",'MAPA DE RIESGO'!$P$60),"")</f>
        <v/>
      </c>
      <c r="Z22" s="29" t="str">
        <f>IF(AND('MAPA DE RIESGO'!$Z$61="Alta",'MAPA DE RIESGO'!$AB$61="Moderado"),CONCATENATE("R7C",'MAPA DE RIESGO'!$P$61),"")</f>
        <v/>
      </c>
      <c r="AA22" s="25" t="str">
        <f>IF(AND('MAPA DE RIESGO'!$Z$62="Alta",'MAPA DE RIESGO'!$AB$62="Moderado"),CONCATENATE("R7C",'MAPA DE RIESGO'!$P$62),"")</f>
        <v/>
      </c>
      <c r="AB22" s="23" t="str">
        <f>IF(AND('MAPA DE RIESGO'!$Z$57="Alta",'MAPA DE RIESGO'!$AB$57="Mayor"),CONCATENATE("R7C",'MAPA DE RIESGO'!$P$57),"")</f>
        <v/>
      </c>
      <c r="AC22" s="24" t="str">
        <f>IF(AND('MAPA DE RIESGO'!$Z$58="Alta",'MAPA DE RIESGO'!$AB$58="Mayor"),CONCATENATE("R7C",'MAPA DE RIESGO'!$P$58),"")</f>
        <v/>
      </c>
      <c r="AD22" s="29" t="str">
        <f>IF(AND('MAPA DE RIESGO'!$Z$59="Alta",'MAPA DE RIESGO'!$AB$59="Mayor"),CONCATENATE("R7C",'MAPA DE RIESGO'!$P$59),"")</f>
        <v/>
      </c>
      <c r="AE22" s="29" t="str">
        <f>IF(AND('MAPA DE RIESGO'!$Z$60="Alta",'MAPA DE RIESGO'!$AB$60="Mayor"),CONCATENATE("R7C",'MAPA DE RIESGO'!$P$60),"")</f>
        <v/>
      </c>
      <c r="AF22" s="29" t="str">
        <f>IF(AND('MAPA DE RIESGO'!$Z$61="Alta",'MAPA DE RIESGO'!$AB$61="Mayor"),CONCATENATE("R7C",'MAPA DE RIESGO'!$P$61),"")</f>
        <v/>
      </c>
      <c r="AG22" s="25" t="str">
        <f>IF(AND('MAPA DE RIESGO'!$Z$62="Alta",'MAPA DE RIESGO'!$AB$62="Mayor"),CONCATENATE("R7C",'MAPA DE RIESGO'!$P$62),"")</f>
        <v/>
      </c>
      <c r="AH22" s="26" t="str">
        <f>IF(AND('MAPA DE RIESGO'!$Z$57="Alta",'MAPA DE RIESGO'!$AB$57="Catastrófico"),CONCATENATE("R7C",'MAPA DE RIESGO'!$P$57),"")</f>
        <v/>
      </c>
      <c r="AI22" s="27" t="str">
        <f>IF(AND('MAPA DE RIESGO'!$Z$58="Alta",'MAPA DE RIESGO'!$AB$58="Catastrófico"),CONCATENATE("R7C",'MAPA DE RIESGO'!$P$58),"")</f>
        <v/>
      </c>
      <c r="AJ22" s="27" t="str">
        <f>IF(AND('MAPA DE RIESGO'!$Z$59="Alta",'MAPA DE RIESGO'!$AB$59="Catastrófico"),CONCATENATE("R7C",'MAPA DE RIESGO'!$P$59),"")</f>
        <v/>
      </c>
      <c r="AK22" s="27" t="str">
        <f>IF(AND('MAPA DE RIESGO'!$Z$60="Alta",'MAPA DE RIESGO'!$AB$60="Catastrófico"),CONCATENATE("R7C",'MAPA DE RIESGO'!$P$60),"")</f>
        <v/>
      </c>
      <c r="AL22" s="27" t="str">
        <f>IF(AND('MAPA DE RIESGO'!$Z$61="Alta",'MAPA DE RIESGO'!$AB$61="Catastrófico"),CONCATENATE("R7C",'MAPA DE RIESGO'!$P$61),"")</f>
        <v/>
      </c>
      <c r="AM22" s="28" t="str">
        <f>IF(AND('MAPA DE RIESGO'!$Z$62="Alta",'MAPA DE RIESGO'!$AB$62="Catastrófico"),CONCATENATE("R7C",'MAPA DE RIESGO'!$P$62),"")</f>
        <v/>
      </c>
      <c r="AN22" s="55"/>
      <c r="AO22" s="591"/>
      <c r="AP22" s="592"/>
      <c r="AQ22" s="592"/>
      <c r="AR22" s="592"/>
      <c r="AS22" s="592"/>
      <c r="AT22" s="59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540"/>
      <c r="C23" s="540"/>
      <c r="D23" s="541"/>
      <c r="E23" s="581"/>
      <c r="F23" s="582"/>
      <c r="G23" s="582"/>
      <c r="H23" s="582"/>
      <c r="I23" s="598"/>
      <c r="J23" s="39" t="str">
        <f>IF(AND('MAPA DE RIESGO'!$Z$63="Alta",'MAPA DE RIESGO'!$AB$63="Leve"),CONCATENATE("R8C",'MAPA DE RIESGO'!$P$63),"")</f>
        <v/>
      </c>
      <c r="K23" s="40" t="str">
        <f>IF(AND('MAPA DE RIESGO'!$Z$64="Alta",'MAPA DE RIESGO'!$AB$64="Leve"),CONCATENATE("R8C",'MAPA DE RIESGO'!$P$64),"")</f>
        <v/>
      </c>
      <c r="L23" s="40" t="str">
        <f>IF(AND('MAPA DE RIESGO'!$Z$65="Alta",'MAPA DE RIESGO'!$AB$65="Leve"),CONCATENATE("R8C",'MAPA DE RIESGO'!$P$65),"")</f>
        <v/>
      </c>
      <c r="M23" s="40" t="str">
        <f>IF(AND('MAPA DE RIESGO'!$Z$66="Alta",'MAPA DE RIESGO'!$AB$66="Leve"),CONCATENATE("R8C",'MAPA DE RIESGO'!$P$66),"")</f>
        <v/>
      </c>
      <c r="N23" s="40" t="str">
        <f>IF(AND('MAPA DE RIESGO'!$Z$67="Alta",'MAPA DE RIESGO'!$AB$67="Leve"),CONCATENATE("R8C",'MAPA DE RIESGO'!$P$67),"")</f>
        <v/>
      </c>
      <c r="O23" s="41" t="str">
        <f>IF(AND('MAPA DE RIESGO'!$Z$68="Alta",'MAPA DE RIESGO'!$AB$68="Leve"),CONCATENATE("R8C",'MAPA DE RIESGO'!$P$68),"")</f>
        <v/>
      </c>
      <c r="P23" s="39" t="str">
        <f>IF(AND('MAPA DE RIESGO'!$Z$63="Alta",'MAPA DE RIESGO'!$AB$63="Menor"),CONCATENATE("R8C",'MAPA DE RIESGO'!$P$63),"")</f>
        <v/>
      </c>
      <c r="Q23" s="40" t="str">
        <f>IF(AND('MAPA DE RIESGO'!$Z$64="Alta",'MAPA DE RIESGO'!$AB$64="Menor"),CONCATENATE("R8C",'MAPA DE RIESGO'!$P$64),"")</f>
        <v/>
      </c>
      <c r="R23" s="40" t="str">
        <f>IF(AND('MAPA DE RIESGO'!$Z$65="Alta",'MAPA DE RIESGO'!$AB$65="Menor"),CONCATENATE("R8C",'MAPA DE RIESGO'!$P$65),"")</f>
        <v/>
      </c>
      <c r="S23" s="40" t="str">
        <f>IF(AND('MAPA DE RIESGO'!$Z$66="Alta",'MAPA DE RIESGO'!$AB$66="Menor"),CONCATENATE("R8C",'MAPA DE RIESGO'!$P$66),"")</f>
        <v/>
      </c>
      <c r="T23" s="40" t="str">
        <f>IF(AND('MAPA DE RIESGO'!$Z$67="Alta",'MAPA DE RIESGO'!$AB$67="Menor"),CONCATENATE("R8C",'MAPA DE RIESGO'!$P$67),"")</f>
        <v/>
      </c>
      <c r="U23" s="41" t="str">
        <f>IF(AND('MAPA DE RIESGO'!$Z$68="Alta",'MAPA DE RIESGO'!$AB$68="Menor"),CONCATENATE("R8C",'MAPA DE RIESGO'!$P$68),"")</f>
        <v/>
      </c>
      <c r="V23" s="23" t="str">
        <f>IF(AND('MAPA DE RIESGO'!$Z$63="Alta",'MAPA DE RIESGO'!$AB$63="Moderado"),CONCATENATE("R8C",'MAPA DE RIESGO'!$P$63),"")</f>
        <v/>
      </c>
      <c r="W23" s="24" t="str">
        <f>IF(AND('MAPA DE RIESGO'!$Z$64="Alta",'MAPA DE RIESGO'!$AB$64="Moderado"),CONCATENATE("R8C",'MAPA DE RIESGO'!$P$64),"")</f>
        <v/>
      </c>
      <c r="X23" s="29" t="str">
        <f>IF(AND('MAPA DE RIESGO'!$Z$65="Alta",'MAPA DE RIESGO'!$AB$65="Moderado"),CONCATENATE("R8C",'MAPA DE RIESGO'!$P$65),"")</f>
        <v/>
      </c>
      <c r="Y23" s="29" t="str">
        <f>IF(AND('MAPA DE RIESGO'!$Z$66="Alta",'MAPA DE RIESGO'!$AB$66="Moderado"),CONCATENATE("R8C",'MAPA DE RIESGO'!$P$66),"")</f>
        <v/>
      </c>
      <c r="Z23" s="29" t="str">
        <f>IF(AND('MAPA DE RIESGO'!$Z$67="Alta",'MAPA DE RIESGO'!$AB$67="Moderado"),CONCATENATE("R8C",'MAPA DE RIESGO'!$P$67),"")</f>
        <v/>
      </c>
      <c r="AA23" s="25" t="str">
        <f>IF(AND('MAPA DE RIESGO'!$Z$68="Alta",'MAPA DE RIESGO'!$AB$68="Moderado"),CONCATENATE("R8C",'MAPA DE RIESGO'!$P$68),"")</f>
        <v/>
      </c>
      <c r="AB23" s="23" t="str">
        <f>IF(AND('MAPA DE RIESGO'!$Z$63="Alta",'MAPA DE RIESGO'!$AB$63="Mayor"),CONCATENATE("R8C",'MAPA DE RIESGO'!$P$63),"")</f>
        <v/>
      </c>
      <c r="AC23" s="24" t="str">
        <f>IF(AND('MAPA DE RIESGO'!$Z$64="Alta",'MAPA DE RIESGO'!$AB$64="Mayor"),CONCATENATE("R8C",'MAPA DE RIESGO'!$P$64),"")</f>
        <v/>
      </c>
      <c r="AD23" s="29" t="str">
        <f>IF(AND('MAPA DE RIESGO'!$Z$65="Alta",'MAPA DE RIESGO'!$AB$65="Mayor"),CONCATENATE("R8C",'MAPA DE RIESGO'!$P$65),"")</f>
        <v/>
      </c>
      <c r="AE23" s="29" t="str">
        <f>IF(AND('MAPA DE RIESGO'!$Z$66="Alta",'MAPA DE RIESGO'!$AB$66="Mayor"),CONCATENATE("R8C",'MAPA DE RIESGO'!$P$66),"")</f>
        <v/>
      </c>
      <c r="AF23" s="29" t="str">
        <f>IF(AND('MAPA DE RIESGO'!$Z$67="Alta",'MAPA DE RIESGO'!$AB$67="Mayor"),CONCATENATE("R8C",'MAPA DE RIESGO'!$P$67),"")</f>
        <v/>
      </c>
      <c r="AG23" s="25" t="str">
        <f>IF(AND('MAPA DE RIESGO'!$Z$68="Alta",'MAPA DE RIESGO'!$AB$68="Mayor"),CONCATENATE("R8C",'MAPA DE RIESGO'!$P$68),"")</f>
        <v/>
      </c>
      <c r="AH23" s="26" t="str">
        <f>IF(AND('MAPA DE RIESGO'!$Z$63="Alta",'MAPA DE RIESGO'!$AB$63="Catastrófico"),CONCATENATE("R8C",'MAPA DE RIESGO'!$P$63),"")</f>
        <v/>
      </c>
      <c r="AI23" s="27" t="str">
        <f>IF(AND('MAPA DE RIESGO'!$Z$64="Alta",'MAPA DE RIESGO'!$AB$64="Catastrófico"),CONCATENATE("R8C",'MAPA DE RIESGO'!$P$64),"")</f>
        <v/>
      </c>
      <c r="AJ23" s="27" t="str">
        <f>IF(AND('MAPA DE RIESGO'!$Z$65="Alta",'MAPA DE RIESGO'!$AB$65="Catastrófico"),CONCATENATE("R8C",'MAPA DE RIESGO'!$P$65),"")</f>
        <v/>
      </c>
      <c r="AK23" s="27" t="str">
        <f>IF(AND('MAPA DE RIESGO'!$Z$66="Alta",'MAPA DE RIESGO'!$AB$66="Catastrófico"),CONCATENATE("R8C",'MAPA DE RIESGO'!$P$66),"")</f>
        <v/>
      </c>
      <c r="AL23" s="27" t="str">
        <f>IF(AND('MAPA DE RIESGO'!$Z$67="Alta",'MAPA DE RIESGO'!$AB$67="Catastrófico"),CONCATENATE("R8C",'MAPA DE RIESGO'!$P$67),"")</f>
        <v/>
      </c>
      <c r="AM23" s="28" t="str">
        <f>IF(AND('MAPA DE RIESGO'!$Z$68="Alta",'MAPA DE RIESGO'!$AB$68="Catastrófico"),CONCATENATE("R8C",'MAPA DE RIESGO'!$P$68),"")</f>
        <v/>
      </c>
      <c r="AN23" s="55"/>
      <c r="AO23" s="591"/>
      <c r="AP23" s="592"/>
      <c r="AQ23" s="592"/>
      <c r="AR23" s="592"/>
      <c r="AS23" s="592"/>
      <c r="AT23" s="59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540"/>
      <c r="C24" s="540"/>
      <c r="D24" s="541"/>
      <c r="E24" s="581"/>
      <c r="F24" s="582"/>
      <c r="G24" s="582"/>
      <c r="H24" s="582"/>
      <c r="I24" s="598"/>
      <c r="J24" s="39" t="str">
        <f>IF(AND('MAPA DE RIESGO'!$Z$69="Alta",'MAPA DE RIESGO'!$AB$69="Leve"),CONCATENATE("R9C",'MAPA DE RIESGO'!$P$69),"")</f>
        <v/>
      </c>
      <c r="K24" s="40" t="str">
        <f>IF(AND('MAPA DE RIESGO'!$Z$70="Alta",'MAPA DE RIESGO'!$AB$70="Leve"),CONCATENATE("R9C",'MAPA DE RIESGO'!$P$70),"")</f>
        <v/>
      </c>
      <c r="L24" s="40" t="str">
        <f>IF(AND('MAPA DE RIESGO'!$Z$71="Alta",'MAPA DE RIESGO'!$AB$71="Leve"),CONCATENATE("R9C",'MAPA DE RIESGO'!$P$71),"")</f>
        <v/>
      </c>
      <c r="M24" s="40" t="str">
        <f>IF(AND('MAPA DE RIESGO'!$Z$72="Alta",'MAPA DE RIESGO'!$AB$72="Leve"),CONCATENATE("R9C",'MAPA DE RIESGO'!$P$72),"")</f>
        <v/>
      </c>
      <c r="N24" s="40" t="str">
        <f>IF(AND('MAPA DE RIESGO'!$Z$73="Alta",'MAPA DE RIESGO'!$AB$73="Leve"),CONCATENATE("R9C",'MAPA DE RIESGO'!$P$73),"")</f>
        <v/>
      </c>
      <c r="O24" s="41" t="str">
        <f>IF(AND('MAPA DE RIESGO'!$Z$74="Alta",'MAPA DE RIESGO'!$AB$74="Leve"),CONCATENATE("R9C",'MAPA DE RIESGO'!$P$74),"")</f>
        <v/>
      </c>
      <c r="P24" s="39" t="str">
        <f>IF(AND('MAPA DE RIESGO'!$Z$69="Alta",'MAPA DE RIESGO'!$AB$69="Menor"),CONCATENATE("R9C",'MAPA DE RIESGO'!$P$69),"")</f>
        <v/>
      </c>
      <c r="Q24" s="40" t="str">
        <f>IF(AND('MAPA DE RIESGO'!$Z$70="Alta",'MAPA DE RIESGO'!$AB$70="Menor"),CONCATENATE("R9C",'MAPA DE RIESGO'!$P$70),"")</f>
        <v/>
      </c>
      <c r="R24" s="40" t="str">
        <f>IF(AND('MAPA DE RIESGO'!$Z$71="Alta",'MAPA DE RIESGO'!$AB$71="Menor"),CONCATENATE("R9C",'MAPA DE RIESGO'!$P$71),"")</f>
        <v/>
      </c>
      <c r="S24" s="40" t="str">
        <f>IF(AND('MAPA DE RIESGO'!$Z$72="Alta",'MAPA DE RIESGO'!$AB$72="Menor"),CONCATENATE("R9C",'MAPA DE RIESGO'!$P$72),"")</f>
        <v/>
      </c>
      <c r="T24" s="40" t="str">
        <f>IF(AND('MAPA DE RIESGO'!$Z$73="Alta",'MAPA DE RIESGO'!$AB$73="Menor"),CONCATENATE("R9C",'MAPA DE RIESGO'!$P$73),"")</f>
        <v/>
      </c>
      <c r="U24" s="41" t="str">
        <f>IF(AND('MAPA DE RIESGO'!$Z$74="Alta",'MAPA DE RIESGO'!$AB$74="Menor"),CONCATENATE("R9C",'MAPA DE RIESGO'!$P$74),"")</f>
        <v/>
      </c>
      <c r="V24" s="23" t="str">
        <f>IF(AND('MAPA DE RIESGO'!$Z$69="Alta",'MAPA DE RIESGO'!$AB$69="Moderado"),CONCATENATE("R9C",'MAPA DE RIESGO'!$P$69),"")</f>
        <v/>
      </c>
      <c r="W24" s="24" t="str">
        <f>IF(AND('MAPA DE RIESGO'!$Z$70="Alta",'MAPA DE RIESGO'!$AB$70="Moderado"),CONCATENATE("R9C",'MAPA DE RIESGO'!$P$70),"")</f>
        <v/>
      </c>
      <c r="X24" s="29" t="str">
        <f>IF(AND('MAPA DE RIESGO'!$Z$71="Alta",'MAPA DE RIESGO'!$AB$71="Moderado"),CONCATENATE("R9C",'MAPA DE RIESGO'!$P$71),"")</f>
        <v/>
      </c>
      <c r="Y24" s="29" t="str">
        <f>IF(AND('MAPA DE RIESGO'!$Z$72="Alta",'MAPA DE RIESGO'!$AB$72="Moderado"),CONCATENATE("R9C",'MAPA DE RIESGO'!$P$72),"")</f>
        <v/>
      </c>
      <c r="Z24" s="29" t="str">
        <f>IF(AND('MAPA DE RIESGO'!$Z$73="Alta",'MAPA DE RIESGO'!$AB$73="Moderado"),CONCATENATE("R9C",'MAPA DE RIESGO'!$P$73),"")</f>
        <v/>
      </c>
      <c r="AA24" s="25" t="str">
        <f>IF(AND('MAPA DE RIESGO'!$Z$74="Alta",'MAPA DE RIESGO'!$AB$74="Moderado"),CONCATENATE("R9C",'MAPA DE RIESGO'!$P$74),"")</f>
        <v/>
      </c>
      <c r="AB24" s="23" t="str">
        <f>IF(AND('MAPA DE RIESGO'!$Z$69="Alta",'MAPA DE RIESGO'!$AB$69="Mayor"),CONCATENATE("R9C",'MAPA DE RIESGO'!$P$69),"")</f>
        <v/>
      </c>
      <c r="AC24" s="24" t="str">
        <f>IF(AND('MAPA DE RIESGO'!$Z$70="Alta",'MAPA DE RIESGO'!$AB$70="Mayor"),CONCATENATE("R9C",'MAPA DE RIESGO'!$P$70),"")</f>
        <v/>
      </c>
      <c r="AD24" s="29" t="str">
        <f>IF(AND('MAPA DE RIESGO'!$Z$71="Alta",'MAPA DE RIESGO'!$AB$71="Mayor"),CONCATENATE("R9C",'MAPA DE RIESGO'!$P$71),"")</f>
        <v/>
      </c>
      <c r="AE24" s="29" t="str">
        <f>IF(AND('MAPA DE RIESGO'!$Z$72="Alta",'MAPA DE RIESGO'!$AB$72="Mayor"),CONCATENATE("R9C",'MAPA DE RIESGO'!$P$72),"")</f>
        <v/>
      </c>
      <c r="AF24" s="29" t="str">
        <f>IF(AND('MAPA DE RIESGO'!$Z$73="Alta",'MAPA DE RIESGO'!$AB$73="Mayor"),CONCATENATE("R9C",'MAPA DE RIESGO'!$P$73),"")</f>
        <v/>
      </c>
      <c r="AG24" s="25" t="str">
        <f>IF(AND('MAPA DE RIESGO'!$Z$74="Alta",'MAPA DE RIESGO'!$AB$74="Mayor"),CONCATENATE("R9C",'MAPA DE RIESGO'!$P$74),"")</f>
        <v/>
      </c>
      <c r="AH24" s="26" t="str">
        <f>IF(AND('MAPA DE RIESGO'!$Z$69="Alta",'MAPA DE RIESGO'!$AB$69="Catastrófico"),CONCATENATE("R9C",'MAPA DE RIESGO'!$P$69),"")</f>
        <v/>
      </c>
      <c r="AI24" s="27" t="str">
        <f>IF(AND('MAPA DE RIESGO'!$Z$70="Alta",'MAPA DE RIESGO'!$AB$70="Catastrófico"),CONCATENATE("R9C",'MAPA DE RIESGO'!$P$70),"")</f>
        <v/>
      </c>
      <c r="AJ24" s="27" t="str">
        <f>IF(AND('MAPA DE RIESGO'!$Z$71="Alta",'MAPA DE RIESGO'!$AB$71="Catastrófico"),CONCATENATE("R9C",'MAPA DE RIESGO'!$P$71),"")</f>
        <v/>
      </c>
      <c r="AK24" s="27" t="str">
        <f>IF(AND('MAPA DE RIESGO'!$Z$72="Alta",'MAPA DE RIESGO'!$AB$72="Catastrófico"),CONCATENATE("R9C",'MAPA DE RIESGO'!$P$72),"")</f>
        <v/>
      </c>
      <c r="AL24" s="27" t="str">
        <f>IF(AND('MAPA DE RIESGO'!$Z$73="Alta",'MAPA DE RIESGO'!$AB$73="Catastrófico"),CONCATENATE("R9C",'MAPA DE RIESGO'!$P$73),"")</f>
        <v/>
      </c>
      <c r="AM24" s="28" t="str">
        <f>IF(AND('MAPA DE RIESGO'!$Z$74="Alta",'MAPA DE RIESGO'!$AB$74="Catastrófico"),CONCATENATE("R9C",'MAPA DE RIESGO'!$P$74),"")</f>
        <v/>
      </c>
      <c r="AN24" s="55"/>
      <c r="AO24" s="591"/>
      <c r="AP24" s="592"/>
      <c r="AQ24" s="592"/>
      <c r="AR24" s="592"/>
      <c r="AS24" s="592"/>
      <c r="AT24" s="59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540"/>
      <c r="C25" s="540"/>
      <c r="D25" s="541"/>
      <c r="E25" s="584"/>
      <c r="F25" s="585"/>
      <c r="G25" s="585"/>
      <c r="H25" s="585"/>
      <c r="I25" s="585"/>
      <c r="J25" s="42" t="str">
        <f>IF(AND('MAPA DE RIESGO'!$Z$75="Alta",'MAPA DE RIESGO'!$AB$75="Leve"),CONCATENATE("R10C",'MAPA DE RIESGO'!$P$75),"")</f>
        <v/>
      </c>
      <c r="K25" s="43" t="str">
        <f>IF(AND('MAPA DE RIESGO'!$Z$76="Alta",'MAPA DE RIESGO'!$AB$76="Leve"),CONCATENATE("R10C",'MAPA DE RIESGO'!$P$76),"")</f>
        <v/>
      </c>
      <c r="L25" s="43" t="str">
        <f>IF(AND('MAPA DE RIESGO'!$Z$77="Alta",'MAPA DE RIESGO'!$AB$77="Leve"),CONCATENATE("R10C",'MAPA DE RIESGO'!$P$77),"")</f>
        <v/>
      </c>
      <c r="M25" s="43" t="str">
        <f>IF(AND('MAPA DE RIESGO'!$Z$78="Alta",'MAPA DE RIESGO'!$AB$78="Leve"),CONCATENATE("R10C",'MAPA DE RIESGO'!$P$78),"")</f>
        <v/>
      </c>
      <c r="N25" s="43" t="str">
        <f>IF(AND('MAPA DE RIESGO'!$Z$79="Alta",'MAPA DE RIESGO'!$AB$79="Leve"),CONCATENATE("R10C",'MAPA DE RIESGO'!$P$79),"")</f>
        <v/>
      </c>
      <c r="O25" s="44" t="str">
        <f>IF(AND('MAPA DE RIESGO'!$Z$80="Alta",'MAPA DE RIESGO'!$AB$80="Leve"),CONCATENATE("R10C",'MAPA DE RIESGO'!$P$80),"")</f>
        <v/>
      </c>
      <c r="P25" s="42" t="str">
        <f>IF(AND('MAPA DE RIESGO'!$Z$75="Alta",'MAPA DE RIESGO'!$AB$75="Menor"),CONCATENATE("R10C",'MAPA DE RIESGO'!$P$75),"")</f>
        <v/>
      </c>
      <c r="Q25" s="43" t="str">
        <f>IF(AND('MAPA DE RIESGO'!$Z$76="Alta",'MAPA DE RIESGO'!$AB$76="Menor"),CONCATENATE("R10C",'MAPA DE RIESGO'!$P$76),"")</f>
        <v/>
      </c>
      <c r="R25" s="43" t="str">
        <f>IF(AND('MAPA DE RIESGO'!$Z$77="Alta",'MAPA DE RIESGO'!$AB$77="Menor"),CONCATENATE("R10C",'MAPA DE RIESGO'!$P$77),"")</f>
        <v/>
      </c>
      <c r="S25" s="43" t="str">
        <f>IF(AND('MAPA DE RIESGO'!$Z$78="Alta",'MAPA DE RIESGO'!$AB$78="Menor"),CONCATENATE("R10C",'MAPA DE RIESGO'!$P$78),"")</f>
        <v/>
      </c>
      <c r="T25" s="43" t="str">
        <f>IF(AND('MAPA DE RIESGO'!$Z$79="Alta",'MAPA DE RIESGO'!$AB$79="Menor"),CONCATENATE("R10C",'MAPA DE RIESGO'!$P$79),"")</f>
        <v/>
      </c>
      <c r="U25" s="44" t="str">
        <f>IF(AND('MAPA DE RIESGO'!$Z$80="Alta",'MAPA DE RIESGO'!$AB$80="Menor"),CONCATENATE("R10C",'MAPA DE RIESGO'!$P$80),"")</f>
        <v/>
      </c>
      <c r="V25" s="30" t="str">
        <f>IF(AND('MAPA DE RIESGO'!$Z$75="Alta",'MAPA DE RIESGO'!$AB$75="Moderado"),CONCATENATE("R10C",'MAPA DE RIESGO'!$P$75),"")</f>
        <v/>
      </c>
      <c r="W25" s="31" t="str">
        <f>IF(AND('MAPA DE RIESGO'!$Z$76="Alta",'MAPA DE RIESGO'!$AB$76="Moderado"),CONCATENATE("R10C",'MAPA DE RIESGO'!$P$76),"")</f>
        <v/>
      </c>
      <c r="X25" s="31" t="str">
        <f>IF(AND('MAPA DE RIESGO'!$Z$77="Alta",'MAPA DE RIESGO'!$AB$77="Moderado"),CONCATENATE("R10C",'MAPA DE RIESGO'!$P$77),"")</f>
        <v/>
      </c>
      <c r="Y25" s="31" t="str">
        <f>IF(AND('MAPA DE RIESGO'!$Z$78="Alta",'MAPA DE RIESGO'!$AB$78="Moderado"),CONCATENATE("R10C",'MAPA DE RIESGO'!$P$78),"")</f>
        <v/>
      </c>
      <c r="Z25" s="31" t="str">
        <f>IF(AND('MAPA DE RIESGO'!$Z$79="Alta",'MAPA DE RIESGO'!$AB$79="Moderado"),CONCATENATE("R10C",'MAPA DE RIESGO'!$P$79),"")</f>
        <v/>
      </c>
      <c r="AA25" s="32" t="str">
        <f>IF(AND('MAPA DE RIESGO'!$Z$80="Alta",'MAPA DE RIESGO'!$AB$80="Moderado"),CONCATENATE("R10C",'MAPA DE RIESGO'!$P$80),"")</f>
        <v/>
      </c>
      <c r="AB25" s="30" t="str">
        <f>IF(AND('MAPA DE RIESGO'!$Z$75="Alta",'MAPA DE RIESGO'!$AB$75="Mayor"),CONCATENATE("R10C",'MAPA DE RIESGO'!$P$75),"")</f>
        <v/>
      </c>
      <c r="AC25" s="31" t="str">
        <f>IF(AND('MAPA DE RIESGO'!$Z$76="Alta",'MAPA DE RIESGO'!$AB$76="Mayor"),CONCATENATE("R10C",'MAPA DE RIESGO'!$P$76),"")</f>
        <v/>
      </c>
      <c r="AD25" s="31" t="str">
        <f>IF(AND('MAPA DE RIESGO'!$Z$77="Alta",'MAPA DE RIESGO'!$AB$77="Mayor"),CONCATENATE("R10C",'MAPA DE RIESGO'!$P$77),"")</f>
        <v/>
      </c>
      <c r="AE25" s="31" t="str">
        <f>IF(AND('MAPA DE RIESGO'!$Z$78="Alta",'MAPA DE RIESGO'!$AB$78="Mayor"),CONCATENATE("R10C",'MAPA DE RIESGO'!$P$78),"")</f>
        <v/>
      </c>
      <c r="AF25" s="31" t="str">
        <f>IF(AND('MAPA DE RIESGO'!$Z$79="Alta",'MAPA DE RIESGO'!$AB$79="Mayor"),CONCATENATE("R10C",'MAPA DE RIESGO'!$P$79),"")</f>
        <v/>
      </c>
      <c r="AG25" s="32" t="str">
        <f>IF(AND('MAPA DE RIESGO'!$Z$80="Alta",'MAPA DE RIESGO'!$AB$80="Mayor"),CONCATENATE("R10C",'MAPA DE RIESGO'!$P$80),"")</f>
        <v/>
      </c>
      <c r="AH25" s="33" t="str">
        <f>IF(AND('MAPA DE RIESGO'!$Z$75="Alta",'MAPA DE RIESGO'!$AB$75="Catastrófico"),CONCATENATE("R10C",'MAPA DE RIESGO'!$P$75),"")</f>
        <v/>
      </c>
      <c r="AI25" s="34" t="str">
        <f>IF(AND('MAPA DE RIESGO'!$Z$76="Alta",'MAPA DE RIESGO'!$AB$76="Catastrófico"),CONCATENATE("R10C",'MAPA DE RIESGO'!$P$76),"")</f>
        <v/>
      </c>
      <c r="AJ25" s="34" t="str">
        <f>IF(AND('MAPA DE RIESGO'!$Z$77="Alta",'MAPA DE RIESGO'!$AB$77="Catastrófico"),CONCATENATE("R10C",'MAPA DE RIESGO'!$P$77),"")</f>
        <v/>
      </c>
      <c r="AK25" s="34" t="str">
        <f>IF(AND('MAPA DE RIESGO'!$Z$78="Alta",'MAPA DE RIESGO'!$AB$78="Catastrófico"),CONCATENATE("R10C",'MAPA DE RIESGO'!$P$78),"")</f>
        <v/>
      </c>
      <c r="AL25" s="34" t="str">
        <f>IF(AND('MAPA DE RIESGO'!$Z$79="Alta",'MAPA DE RIESGO'!$AB$79="Catastrófico"),CONCATENATE("R10C",'MAPA DE RIESGO'!$P$79),"")</f>
        <v/>
      </c>
      <c r="AM25" s="35" t="str">
        <f>IF(AND('MAPA DE RIESGO'!$Z$80="Alta",'MAPA DE RIESGO'!$AB$80="Catastrófico"),CONCATENATE("R10C",'MAPA DE RIESGO'!$P$80),"")</f>
        <v/>
      </c>
      <c r="AN25" s="55"/>
      <c r="AO25" s="594"/>
      <c r="AP25" s="595"/>
      <c r="AQ25" s="595"/>
      <c r="AR25" s="595"/>
      <c r="AS25" s="595"/>
      <c r="AT25" s="59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540"/>
      <c r="C26" s="540"/>
      <c r="D26" s="541"/>
      <c r="E26" s="578" t="s">
        <v>108</v>
      </c>
      <c r="F26" s="579"/>
      <c r="G26" s="579"/>
      <c r="H26" s="579"/>
      <c r="I26" s="580"/>
      <c r="J26" s="36" t="str">
        <f ca="1">IF(AND('MAPA DE RIESGO'!$Z$16="Media",'MAPA DE RIESGO'!$AB$16="Leve"),CONCATENATE("R1C",'MAPA DE RIESGO'!$P$16),"")</f>
        <v/>
      </c>
      <c r="K26" s="37" t="str">
        <f>IF(AND('MAPA DE RIESGO'!$Z$19="Media",'MAPA DE RIESGO'!$AB$19="Leve"),CONCATENATE("R1C",'MAPA DE RIESGO'!$P$19),"")</f>
        <v/>
      </c>
      <c r="L26" s="37" t="str">
        <f>IF(AND('MAPA DE RIESGO'!$Z$20="Media",'MAPA DE RIESGO'!$AB$20="Leve"),CONCATENATE("R1C",'MAPA DE RIESGO'!$P$20),"")</f>
        <v/>
      </c>
      <c r="M26" s="37" t="str">
        <f>IF(AND('MAPA DE RIESGO'!$Z$21="Media",'MAPA DE RIESGO'!$AB$21="Leve"),CONCATENATE("R1C",'MAPA DE RIESGO'!$P$21),"")</f>
        <v/>
      </c>
      <c r="N26" s="37" t="str">
        <f>IF(AND('MAPA DE RIESGO'!$Z$22="Media",'MAPA DE RIESGO'!$AB$22="Leve"),CONCATENATE("R1C",'MAPA DE RIESGO'!$P$22),"")</f>
        <v/>
      </c>
      <c r="O26" s="38" t="str">
        <f>IF(AND('MAPA DE RIESGO'!$Z$23="Media",'MAPA DE RIESGO'!$AB$23="Leve"),CONCATENATE("R1C",'MAPA DE RIESGO'!$P$23),"")</f>
        <v/>
      </c>
      <c r="P26" s="36" t="str">
        <f ca="1">IF(AND('MAPA DE RIESGO'!$Z$16="Media",'MAPA DE RIESGO'!$AB$16="Menor"),CONCATENATE("R1C",'MAPA DE RIESGO'!$P$16),"")</f>
        <v/>
      </c>
      <c r="Q26" s="37" t="str">
        <f>IF(AND('MAPA DE RIESGO'!$Z$19="Media",'MAPA DE RIESGO'!$AB$19="Menor"),CONCATENATE("R1C",'MAPA DE RIESGO'!$P$19),"")</f>
        <v/>
      </c>
      <c r="R26" s="37" t="str">
        <f>IF(AND('MAPA DE RIESGO'!$Z$20="Media",'MAPA DE RIESGO'!$AB$20="Menor"),CONCATENATE("R1C",'MAPA DE RIESGO'!$P$20),"")</f>
        <v/>
      </c>
      <c r="S26" s="37" t="str">
        <f>IF(AND('MAPA DE RIESGO'!$Z$21="Media",'MAPA DE RIESGO'!$AB$21="Menor"),CONCATENATE("R1C",'MAPA DE RIESGO'!$P$21),"")</f>
        <v/>
      </c>
      <c r="T26" s="37" t="str">
        <f>IF(AND('MAPA DE RIESGO'!$Z$22="Media",'MAPA DE RIESGO'!$AB$22="Menor"),CONCATENATE("R1C",'MAPA DE RIESGO'!$P$22),"")</f>
        <v/>
      </c>
      <c r="U26" s="38" t="str">
        <f>IF(AND('MAPA DE RIESGO'!$Z$23="Media",'MAPA DE RIESGO'!$AB$23="Menor"),CONCATENATE("R1C",'MAPA DE RIESGO'!$P$23),"")</f>
        <v/>
      </c>
      <c r="V26" s="36" t="str">
        <f ca="1">IF(AND('MAPA DE RIESGO'!$Z$16="Media",'MAPA DE RIESGO'!$AB$16="Moderado"),CONCATENATE("R1C",'MAPA DE RIESGO'!$P$16),"")</f>
        <v/>
      </c>
      <c r="W26" s="37" t="str">
        <f>IF(AND('MAPA DE RIESGO'!$Z$19="Media",'MAPA DE RIESGO'!$AB$19="Moderado"),CONCATENATE("R1C",'MAPA DE RIESGO'!$P$19),"")</f>
        <v/>
      </c>
      <c r="X26" s="37" t="str">
        <f>IF(AND('MAPA DE RIESGO'!$Z$20="Media",'MAPA DE RIESGO'!$AB$20="Moderado"),CONCATENATE("R1C",'MAPA DE RIESGO'!$P$20),"")</f>
        <v/>
      </c>
      <c r="Y26" s="37" t="str">
        <f>IF(AND('MAPA DE RIESGO'!$Z$21="Media",'MAPA DE RIESGO'!$AB$21="Moderado"),CONCATENATE("R1C",'MAPA DE RIESGO'!$P$21),"")</f>
        <v/>
      </c>
      <c r="Z26" s="37" t="str">
        <f>IF(AND('MAPA DE RIESGO'!$Z$22="Media",'MAPA DE RIESGO'!$AB$22="Moderado"),CONCATENATE("R1C",'MAPA DE RIESGO'!$P$22),"")</f>
        <v/>
      </c>
      <c r="AA26" s="38" t="str">
        <f>IF(AND('MAPA DE RIESGO'!$Z$23="Media",'MAPA DE RIESGO'!$AB$23="Moderado"),CONCATENATE("R1C",'MAPA DE RIESGO'!$P$23),"")</f>
        <v/>
      </c>
      <c r="AB26" s="17" t="str">
        <f ca="1">IF(AND('MAPA DE RIESGO'!$Z$16="Media",'MAPA DE RIESGO'!$AB$16="Mayor"),CONCATENATE("R1C",'MAPA DE RIESGO'!$P$16),"")</f>
        <v>R1C1</v>
      </c>
      <c r="AC26" s="18" t="str">
        <f>IF(AND('MAPA DE RIESGO'!$Z$19="Media",'MAPA DE RIESGO'!$AB$19="Mayor"),CONCATENATE("R1C",'MAPA DE RIESGO'!$P$19),"")</f>
        <v/>
      </c>
      <c r="AD26" s="18" t="str">
        <f>IF(AND('MAPA DE RIESGO'!$Z$20="Media",'MAPA DE RIESGO'!$AB$20="Mayor"),CONCATENATE("R1C",'MAPA DE RIESGO'!$P$20),"")</f>
        <v/>
      </c>
      <c r="AE26" s="18" t="str">
        <f>IF(AND('MAPA DE RIESGO'!$Z$21="Media",'MAPA DE RIESGO'!$AB$21="Mayor"),CONCATENATE("R1C",'MAPA DE RIESGO'!$P$21),"")</f>
        <v/>
      </c>
      <c r="AF26" s="18" t="str">
        <f>IF(AND('MAPA DE RIESGO'!$Z$22="Media",'MAPA DE RIESGO'!$AB$22="Mayor"),CONCATENATE("R1C",'MAPA DE RIESGO'!$P$22),"")</f>
        <v/>
      </c>
      <c r="AG26" s="19" t="str">
        <f>IF(AND('MAPA DE RIESGO'!$Z$23="Media",'MAPA DE RIESGO'!$AB$23="Mayor"),CONCATENATE("R1C",'MAPA DE RIESGO'!$P$23),"")</f>
        <v/>
      </c>
      <c r="AH26" s="20" t="str">
        <f ca="1">IF(AND('MAPA DE RIESGO'!$Z$16="Media",'MAPA DE RIESGO'!$AB$16="Catastrófico"),CONCATENATE("R1C",'MAPA DE RIESGO'!$P$16),"")</f>
        <v/>
      </c>
      <c r="AI26" s="21" t="str">
        <f>IF(AND('MAPA DE RIESGO'!$Z$19="Media",'MAPA DE RIESGO'!$AB$19="Catastrófico"),CONCATENATE("R1C",'MAPA DE RIESGO'!$P$19),"")</f>
        <v/>
      </c>
      <c r="AJ26" s="21" t="str">
        <f>IF(AND('MAPA DE RIESGO'!$Z$20="Media",'MAPA DE RIESGO'!$AB$20="Catastrófico"),CONCATENATE("R1C",'MAPA DE RIESGO'!$P$20),"")</f>
        <v/>
      </c>
      <c r="AK26" s="21" t="str">
        <f>IF(AND('MAPA DE RIESGO'!$Z$21="Media",'MAPA DE RIESGO'!$AB$21="Catastrófico"),CONCATENATE("R1C",'MAPA DE RIESGO'!$P$21),"")</f>
        <v/>
      </c>
      <c r="AL26" s="21" t="str">
        <f>IF(AND('MAPA DE RIESGO'!$Z$22="Media",'MAPA DE RIESGO'!$AB$22="Catastrófico"),CONCATENATE("R1C",'MAPA DE RIESGO'!$P$22),"")</f>
        <v/>
      </c>
      <c r="AM26" s="22" t="str">
        <f>IF(AND('MAPA DE RIESGO'!$Z$23="Media",'MAPA DE RIESGO'!$AB$23="Catastrófico"),CONCATENATE("R1C",'MAPA DE RIESGO'!$P$23),"")</f>
        <v/>
      </c>
      <c r="AN26" s="55"/>
      <c r="AO26" s="617" t="s">
        <v>73</v>
      </c>
      <c r="AP26" s="618"/>
      <c r="AQ26" s="618"/>
      <c r="AR26" s="618"/>
      <c r="AS26" s="618"/>
      <c r="AT26" s="61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540"/>
      <c r="C27" s="540"/>
      <c r="D27" s="541"/>
      <c r="E27" s="597"/>
      <c r="F27" s="598"/>
      <c r="G27" s="598"/>
      <c r="H27" s="598"/>
      <c r="I27" s="583"/>
      <c r="J27" s="39" t="str">
        <f ca="1">IF(AND('MAPA DE RIESGO'!$Z$24="Media",'MAPA DE RIESGO'!$AB$24="Leve"),CONCATENATE("R2C",'MAPA DE RIESGO'!$P$24),"")</f>
        <v/>
      </c>
      <c r="K27" s="40" t="str">
        <f>IF(AND('MAPA DE RIESGO'!$Z$25="Media",'MAPA DE RIESGO'!$AB$25="Leve"),CONCATENATE("R2C",'MAPA DE RIESGO'!$P$25),"")</f>
        <v/>
      </c>
      <c r="L27" s="40" t="str">
        <f>IF(AND('MAPA DE RIESGO'!$Z$26="Media",'MAPA DE RIESGO'!$AB$26="Leve"),CONCATENATE("R2C",'MAPA DE RIESGO'!$P$26),"")</f>
        <v/>
      </c>
      <c r="M27" s="40" t="str">
        <f>IF(AND('MAPA DE RIESGO'!$Z$27="Media",'MAPA DE RIESGO'!$AB$27="Leve"),CONCATENATE("R2C",'MAPA DE RIESGO'!$P$27),"")</f>
        <v/>
      </c>
      <c r="N27" s="40" t="str">
        <f>IF(AND('MAPA DE RIESGO'!$Z$28="Media",'MAPA DE RIESGO'!$AB$28="Leve"),CONCATENATE("R2C",'MAPA DE RIESGO'!$P$28),"")</f>
        <v/>
      </c>
      <c r="O27" s="41" t="str">
        <f>IF(AND('MAPA DE RIESGO'!$Z$29="Media",'MAPA DE RIESGO'!$AB$29="Leve"),CONCATENATE("R2C",'MAPA DE RIESGO'!$P$29),"")</f>
        <v/>
      </c>
      <c r="P27" s="39" t="str">
        <f ca="1">IF(AND('MAPA DE RIESGO'!$Z$24="Media",'MAPA DE RIESGO'!$AB$24="Menor"),CONCATENATE("R2C",'MAPA DE RIESGO'!$P$24),"")</f>
        <v/>
      </c>
      <c r="Q27" s="40" t="str">
        <f>IF(AND('MAPA DE RIESGO'!$Z$25="Media",'MAPA DE RIESGO'!$AB$25="Menor"),CONCATENATE("R2C",'MAPA DE RIESGO'!$P$25),"")</f>
        <v/>
      </c>
      <c r="R27" s="40" t="str">
        <f>IF(AND('MAPA DE RIESGO'!$Z$26="Media",'MAPA DE RIESGO'!$AB$26="Menor"),CONCATENATE("R2C",'MAPA DE RIESGO'!$P$26),"")</f>
        <v/>
      </c>
      <c r="S27" s="40" t="str">
        <f>IF(AND('MAPA DE RIESGO'!$Z$27="Media",'MAPA DE RIESGO'!$AB$27="Menor"),CONCATENATE("R2C",'MAPA DE RIESGO'!$P$27),"")</f>
        <v/>
      </c>
      <c r="T27" s="40" t="str">
        <f>IF(AND('MAPA DE RIESGO'!$Z$28="Media",'MAPA DE RIESGO'!$AB$28="Menor"),CONCATENATE("R2C",'MAPA DE RIESGO'!$P$28),"")</f>
        <v/>
      </c>
      <c r="U27" s="41" t="str">
        <f>IF(AND('MAPA DE RIESGO'!$Z$29="Media",'MAPA DE RIESGO'!$AB$29="Menor"),CONCATENATE("R2C",'MAPA DE RIESGO'!$P$29),"")</f>
        <v/>
      </c>
      <c r="V27" s="39" t="str">
        <f ca="1">IF(AND('MAPA DE RIESGO'!$Z$24="Media",'MAPA DE RIESGO'!$AB$24="Moderado"),CONCATENATE("R2C",'MAPA DE RIESGO'!$P$24),"")</f>
        <v/>
      </c>
      <c r="W27" s="40" t="str">
        <f>IF(AND('MAPA DE RIESGO'!$Z$25="Media",'MAPA DE RIESGO'!$AB$25="Moderado"),CONCATENATE("R2C",'MAPA DE RIESGO'!$P$25),"")</f>
        <v/>
      </c>
      <c r="X27" s="40" t="str">
        <f>IF(AND('MAPA DE RIESGO'!$Z$26="Media",'MAPA DE RIESGO'!$AB$26="Moderado"),CONCATENATE("R2C",'MAPA DE RIESGO'!$P$26),"")</f>
        <v/>
      </c>
      <c r="Y27" s="40" t="str">
        <f>IF(AND('MAPA DE RIESGO'!$Z$27="Media",'MAPA DE RIESGO'!$AB$27="Moderado"),CONCATENATE("R2C",'MAPA DE RIESGO'!$P$27),"")</f>
        <v/>
      </c>
      <c r="Z27" s="40" t="str">
        <f>IF(AND('MAPA DE RIESGO'!$Z$28="Media",'MAPA DE RIESGO'!$AB$28="Moderado"),CONCATENATE("R2C",'MAPA DE RIESGO'!$P$28),"")</f>
        <v/>
      </c>
      <c r="AA27" s="41" t="str">
        <f>IF(AND('MAPA DE RIESGO'!$Z$29="Media",'MAPA DE RIESGO'!$AB$29="Moderado"),CONCATENATE("R2C",'MAPA DE RIESGO'!$P$29),"")</f>
        <v/>
      </c>
      <c r="AB27" s="23" t="str">
        <f ca="1">IF(AND('MAPA DE RIESGO'!$Z$24="Media",'MAPA DE RIESGO'!$AB$24="Mayor"),CONCATENATE("R2C",'MAPA DE RIESGO'!$P$24),"")</f>
        <v/>
      </c>
      <c r="AC27" s="24" t="str">
        <f>IF(AND('MAPA DE RIESGO'!$Z$25="Media",'MAPA DE RIESGO'!$AB$25="Mayor"),CONCATENATE("R2C",'MAPA DE RIESGO'!$P$25),"")</f>
        <v/>
      </c>
      <c r="AD27" s="24" t="str">
        <f>IF(AND('MAPA DE RIESGO'!$Z$26="Media",'MAPA DE RIESGO'!$AB$26="Mayor"),CONCATENATE("R2C",'MAPA DE RIESGO'!$P$26),"")</f>
        <v/>
      </c>
      <c r="AE27" s="24" t="str">
        <f>IF(AND('MAPA DE RIESGO'!$Z$27="Media",'MAPA DE RIESGO'!$AB$27="Mayor"),CONCATENATE("R2C",'MAPA DE RIESGO'!$P$27),"")</f>
        <v/>
      </c>
      <c r="AF27" s="24" t="str">
        <f>IF(AND('MAPA DE RIESGO'!$Z$28="Media",'MAPA DE RIESGO'!$AB$28="Mayor"),CONCATENATE("R2C",'MAPA DE RIESGO'!$P$28),"")</f>
        <v/>
      </c>
      <c r="AG27" s="25" t="str">
        <f>IF(AND('MAPA DE RIESGO'!$Z$29="Media",'MAPA DE RIESGO'!$AB$29="Mayor"),CONCATENATE("R2C",'MAPA DE RIESGO'!$P$29),"")</f>
        <v/>
      </c>
      <c r="AH27" s="26" t="str">
        <f ca="1">IF(AND('MAPA DE RIESGO'!$Z$24="Media",'MAPA DE RIESGO'!$AB$24="Catastrófico"),CONCATENATE("R2C",'MAPA DE RIESGO'!$P$24),"")</f>
        <v/>
      </c>
      <c r="AI27" s="27" t="str">
        <f>IF(AND('MAPA DE RIESGO'!$Z$25="Media",'MAPA DE RIESGO'!$AB$25="Catastrófico"),CONCATENATE("R2C",'MAPA DE RIESGO'!$P$25),"")</f>
        <v/>
      </c>
      <c r="AJ27" s="27" t="str">
        <f>IF(AND('MAPA DE RIESGO'!$Z$26="Media",'MAPA DE RIESGO'!$AB$26="Catastrófico"),CONCATENATE("R2C",'MAPA DE RIESGO'!$P$26),"")</f>
        <v/>
      </c>
      <c r="AK27" s="27" t="str">
        <f>IF(AND('MAPA DE RIESGO'!$Z$27="Media",'MAPA DE RIESGO'!$AB$27="Catastrófico"),CONCATENATE("R2C",'MAPA DE RIESGO'!$P$27),"")</f>
        <v/>
      </c>
      <c r="AL27" s="27" t="str">
        <f>IF(AND('MAPA DE RIESGO'!$Z$28="Media",'MAPA DE RIESGO'!$AB$28="Catastrófico"),CONCATENATE("R2C",'MAPA DE RIESGO'!$P$28),"")</f>
        <v/>
      </c>
      <c r="AM27" s="28" t="str">
        <f>IF(AND('MAPA DE RIESGO'!$Z$29="Media",'MAPA DE RIESGO'!$AB$29="Catastrófico"),CONCATENATE("R2C",'MAPA DE RIESGO'!$P$29),"")</f>
        <v/>
      </c>
      <c r="AN27" s="55"/>
      <c r="AO27" s="620"/>
      <c r="AP27" s="621"/>
      <c r="AQ27" s="621"/>
      <c r="AR27" s="621"/>
      <c r="AS27" s="621"/>
      <c r="AT27" s="62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540"/>
      <c r="C28" s="540"/>
      <c r="D28" s="541"/>
      <c r="E28" s="581"/>
      <c r="F28" s="582"/>
      <c r="G28" s="582"/>
      <c r="H28" s="582"/>
      <c r="I28" s="583"/>
      <c r="J28" s="39" t="str">
        <f ca="1">IF(AND('MAPA DE RIESGO'!$Z$30="Media",'MAPA DE RIESGO'!$AB$30="Leve"),CONCATENATE("R3C",'MAPA DE RIESGO'!$P$30),"")</f>
        <v/>
      </c>
      <c r="K28" s="40" t="str">
        <f>IF(AND('MAPA DE RIESGO'!$Z$31="Media",'MAPA DE RIESGO'!$AB$31="Leve"),CONCATENATE("R3C",'MAPA DE RIESGO'!$P$31),"")</f>
        <v/>
      </c>
      <c r="L28" s="40" t="str">
        <f>IF(AND('MAPA DE RIESGO'!$Z$32="Media",'MAPA DE RIESGO'!$AB$32="Leve"),CONCATENATE("R3C",'MAPA DE RIESGO'!$P$32),"")</f>
        <v/>
      </c>
      <c r="M28" s="40" t="str">
        <f>IF(AND('MAPA DE RIESGO'!$Z$33="Media",'MAPA DE RIESGO'!$AB$33="Leve"),CONCATENATE("R3C",'MAPA DE RIESGO'!$P$33),"")</f>
        <v/>
      </c>
      <c r="N28" s="40" t="str">
        <f>IF(AND('MAPA DE RIESGO'!$Z$34="Media",'MAPA DE RIESGO'!$AB$34="Leve"),CONCATENATE("R3C",'MAPA DE RIESGO'!$P$34),"")</f>
        <v/>
      </c>
      <c r="O28" s="41" t="str">
        <f>IF(AND('MAPA DE RIESGO'!$Z$35="Media",'MAPA DE RIESGO'!$AB$35="Leve"),CONCATENATE("R3C",'MAPA DE RIESGO'!$P$35),"")</f>
        <v/>
      </c>
      <c r="P28" s="39" t="str">
        <f ca="1">IF(AND('MAPA DE RIESGO'!$Z$30="Media",'MAPA DE RIESGO'!$AB$30="Menor"),CONCATENATE("R3C",'MAPA DE RIESGO'!$P$30),"")</f>
        <v/>
      </c>
      <c r="Q28" s="40" t="str">
        <f>IF(AND('MAPA DE RIESGO'!$Z$31="Media",'MAPA DE RIESGO'!$AB$31="Menor"),CONCATENATE("R3C",'MAPA DE RIESGO'!$P$31),"")</f>
        <v/>
      </c>
      <c r="R28" s="40" t="str">
        <f>IF(AND('MAPA DE RIESGO'!$Z$32="Media",'MAPA DE RIESGO'!$AB$32="Menor"),CONCATENATE("R3C",'MAPA DE RIESGO'!$P$32),"")</f>
        <v/>
      </c>
      <c r="S28" s="40" t="str">
        <f>IF(AND('MAPA DE RIESGO'!$Z$33="Media",'MAPA DE RIESGO'!$AB$33="Menor"),CONCATENATE("R3C",'MAPA DE RIESGO'!$P$33),"")</f>
        <v/>
      </c>
      <c r="T28" s="40" t="str">
        <f>IF(AND('MAPA DE RIESGO'!$Z$34="Media",'MAPA DE RIESGO'!$AB$34="Menor"),CONCATENATE("R3C",'MAPA DE RIESGO'!$P$34),"")</f>
        <v/>
      </c>
      <c r="U28" s="41" t="str">
        <f>IF(AND('MAPA DE RIESGO'!$Z$35="Media",'MAPA DE RIESGO'!$AB$35="Menor"),CONCATENATE("R3C",'MAPA DE RIESGO'!$P$35),"")</f>
        <v/>
      </c>
      <c r="V28" s="39" t="str">
        <f ca="1">IF(AND('MAPA DE RIESGO'!$Z$30="Media",'MAPA DE RIESGO'!$AB$30="Moderado"),CONCATENATE("R3C",'MAPA DE RIESGO'!$P$30),"")</f>
        <v>R3C1</v>
      </c>
      <c r="W28" s="40" t="str">
        <f>IF(AND('MAPA DE RIESGO'!$Z$31="Media",'MAPA DE RIESGO'!$AB$31="Moderado"),CONCATENATE("R3C",'MAPA DE RIESGO'!$P$31),"")</f>
        <v/>
      </c>
      <c r="X28" s="40" t="str">
        <f>IF(AND('MAPA DE RIESGO'!$Z$32="Media",'MAPA DE RIESGO'!$AB$32="Moderado"),CONCATENATE("R3C",'MAPA DE RIESGO'!$P$32),"")</f>
        <v/>
      </c>
      <c r="Y28" s="40" t="str">
        <f>IF(AND('MAPA DE RIESGO'!$Z$33="Media",'MAPA DE RIESGO'!$AB$33="Moderado"),CONCATENATE("R3C",'MAPA DE RIESGO'!$P$33),"")</f>
        <v/>
      </c>
      <c r="Z28" s="40" t="str">
        <f>IF(AND('MAPA DE RIESGO'!$Z$34="Media",'MAPA DE RIESGO'!$AB$34="Moderado"),CONCATENATE("R3C",'MAPA DE RIESGO'!$P$34),"")</f>
        <v/>
      </c>
      <c r="AA28" s="41" t="str">
        <f>IF(AND('MAPA DE RIESGO'!$Z$35="Media",'MAPA DE RIESGO'!$AB$35="Moderado"),CONCATENATE("R3C",'MAPA DE RIESGO'!$P$35),"")</f>
        <v/>
      </c>
      <c r="AB28" s="23" t="str">
        <f ca="1">IF(AND('MAPA DE RIESGO'!$Z$30="Media",'MAPA DE RIESGO'!$AB$30="Mayor"),CONCATENATE("R3C",'MAPA DE RIESGO'!$P$30),"")</f>
        <v/>
      </c>
      <c r="AC28" s="24" t="str">
        <f>IF(AND('MAPA DE RIESGO'!$Z$31="Media",'MAPA DE RIESGO'!$AB$31="Mayor"),CONCATENATE("R3C",'MAPA DE RIESGO'!$P$31),"")</f>
        <v/>
      </c>
      <c r="AD28" s="24" t="str">
        <f>IF(AND('MAPA DE RIESGO'!$Z$32="Media",'MAPA DE RIESGO'!$AB$32="Mayor"),CONCATENATE("R3C",'MAPA DE RIESGO'!$P$32),"")</f>
        <v/>
      </c>
      <c r="AE28" s="24" t="str">
        <f>IF(AND('MAPA DE RIESGO'!$Z$33="Media",'MAPA DE RIESGO'!$AB$33="Mayor"),CONCATENATE("R3C",'MAPA DE RIESGO'!$P$33),"")</f>
        <v/>
      </c>
      <c r="AF28" s="24" t="str">
        <f>IF(AND('MAPA DE RIESGO'!$Z$34="Media",'MAPA DE RIESGO'!$AB$34="Mayor"),CONCATENATE("R3C",'MAPA DE RIESGO'!$P$34),"")</f>
        <v/>
      </c>
      <c r="AG28" s="25" t="str">
        <f>IF(AND('MAPA DE RIESGO'!$Z$35="Media",'MAPA DE RIESGO'!$AB$35="Mayor"),CONCATENATE("R3C",'MAPA DE RIESGO'!$P$35),"")</f>
        <v/>
      </c>
      <c r="AH28" s="26" t="str">
        <f ca="1">IF(AND('MAPA DE RIESGO'!$Z$30="Media",'MAPA DE RIESGO'!$AB$30="Catastrófico"),CONCATENATE("R3C",'MAPA DE RIESGO'!$P$30),"")</f>
        <v/>
      </c>
      <c r="AI28" s="27" t="str">
        <f>IF(AND('MAPA DE RIESGO'!$Z$31="Media",'MAPA DE RIESGO'!$AB$31="Catastrófico"),CONCATENATE("R3C",'MAPA DE RIESGO'!$P$31),"")</f>
        <v/>
      </c>
      <c r="AJ28" s="27" t="str">
        <f>IF(AND('MAPA DE RIESGO'!$Z$32="Media",'MAPA DE RIESGO'!$AB$32="Catastrófico"),CONCATENATE("R3C",'MAPA DE RIESGO'!$P$32),"")</f>
        <v/>
      </c>
      <c r="AK28" s="27" t="str">
        <f>IF(AND('MAPA DE RIESGO'!$Z$33="Media",'MAPA DE RIESGO'!$AB$33="Catastrófico"),CONCATENATE("R3C",'MAPA DE RIESGO'!$P$33),"")</f>
        <v/>
      </c>
      <c r="AL28" s="27" t="str">
        <f>IF(AND('MAPA DE RIESGO'!$Z$34="Media",'MAPA DE RIESGO'!$AB$34="Catastrófico"),CONCATENATE("R3C",'MAPA DE RIESGO'!$P$34),"")</f>
        <v/>
      </c>
      <c r="AM28" s="28" t="str">
        <f>IF(AND('MAPA DE RIESGO'!$Z$35="Media",'MAPA DE RIESGO'!$AB$35="Catastrófico"),CONCATENATE("R3C",'MAPA DE RIESGO'!$P$35),"")</f>
        <v/>
      </c>
      <c r="AN28" s="55"/>
      <c r="AO28" s="620"/>
      <c r="AP28" s="621"/>
      <c r="AQ28" s="621"/>
      <c r="AR28" s="621"/>
      <c r="AS28" s="621"/>
      <c r="AT28" s="62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540"/>
      <c r="C29" s="540"/>
      <c r="D29" s="541"/>
      <c r="E29" s="581"/>
      <c r="F29" s="582"/>
      <c r="G29" s="582"/>
      <c r="H29" s="582"/>
      <c r="I29" s="583"/>
      <c r="J29" s="39" t="str">
        <f ca="1">IF(AND('MAPA DE RIESGO'!$Z$36="Media",'MAPA DE RIESGO'!$AB$36="Leve"),CONCATENATE("R4C",'MAPA DE RIESGO'!$P$36),"")</f>
        <v/>
      </c>
      <c r="K29" s="40" t="str">
        <f>IF(AND('MAPA DE RIESGO'!$Z$39="Media",'MAPA DE RIESGO'!$AB$39="Leve"),CONCATENATE("R4C",'MAPA DE RIESGO'!$P$39),"")</f>
        <v/>
      </c>
      <c r="L29" s="40" t="str">
        <f>IF(AND('MAPA DE RIESGO'!$Z$40="Media",'MAPA DE RIESGO'!$AB$40="Leve"),CONCATENATE("R4C",'MAPA DE RIESGO'!$P$40),"")</f>
        <v/>
      </c>
      <c r="M29" s="40" t="str">
        <f>IF(AND('MAPA DE RIESGO'!$Z$41="Media",'MAPA DE RIESGO'!$AB$41="Leve"),CONCATENATE("R4C",'MAPA DE RIESGO'!$P$41),"")</f>
        <v/>
      </c>
      <c r="N29" s="40" t="str">
        <f>IF(AND('MAPA DE RIESGO'!$Z$42="Media",'MAPA DE RIESGO'!$AB$42="Leve"),CONCATENATE("R4C",'MAPA DE RIESGO'!$P$42),"")</f>
        <v/>
      </c>
      <c r="O29" s="41" t="str">
        <f>IF(AND('MAPA DE RIESGO'!$Z$43="Media",'MAPA DE RIESGO'!$AB$43="Leve"),CONCATENATE("R4C",'MAPA DE RIESGO'!$P$43),"")</f>
        <v/>
      </c>
      <c r="P29" s="39" t="str">
        <f ca="1">IF(AND('MAPA DE RIESGO'!$Z$36="Media",'MAPA DE RIESGO'!$AB$36="Menor"),CONCATENATE("R4C",'MAPA DE RIESGO'!$P$36),"")</f>
        <v/>
      </c>
      <c r="Q29" s="40" t="str">
        <f>IF(AND('MAPA DE RIESGO'!$Z$39="Media",'MAPA DE RIESGO'!$AB$39="Menor"),CONCATENATE("R4C",'MAPA DE RIESGO'!$P$39),"")</f>
        <v/>
      </c>
      <c r="R29" s="40" t="str">
        <f>IF(AND('MAPA DE RIESGO'!$Z$40="Media",'MAPA DE RIESGO'!$AB$40="Menor"),CONCATENATE("R4C",'MAPA DE RIESGO'!$P$40),"")</f>
        <v/>
      </c>
      <c r="S29" s="40" t="str">
        <f>IF(AND('MAPA DE RIESGO'!$Z$41="Media",'MAPA DE RIESGO'!$AB$41="Menor"),CONCATENATE("R4C",'MAPA DE RIESGO'!$P$41),"")</f>
        <v/>
      </c>
      <c r="T29" s="40" t="str">
        <f>IF(AND('MAPA DE RIESGO'!$Z$42="Media",'MAPA DE RIESGO'!$AB$42="Menor"),CONCATENATE("R4C",'MAPA DE RIESGO'!$P$42),"")</f>
        <v/>
      </c>
      <c r="U29" s="41" t="str">
        <f>IF(AND('MAPA DE RIESGO'!$Z$43="Media",'MAPA DE RIESGO'!$AB$43="Menor"),CONCATENATE("R4C",'MAPA DE RIESGO'!$P$43),"")</f>
        <v/>
      </c>
      <c r="V29" s="39" t="str">
        <f ca="1">IF(AND('MAPA DE RIESGO'!$Z$36="Media",'MAPA DE RIESGO'!$AB$36="Moderado"),CONCATENATE("R4C",'MAPA DE RIESGO'!$P$36),"")</f>
        <v>R4C1</v>
      </c>
      <c r="W29" s="40" t="str">
        <f>IF(AND('MAPA DE RIESGO'!$Z$39="Media",'MAPA DE RIESGO'!$AB$39="Moderado"),CONCATENATE("R4C",'MAPA DE RIESGO'!$P$39),"")</f>
        <v/>
      </c>
      <c r="X29" s="40" t="str">
        <f>IF(AND('MAPA DE RIESGO'!$Z$40="Media",'MAPA DE RIESGO'!$AB$40="Moderado"),CONCATENATE("R4C",'MAPA DE RIESGO'!$P$40),"")</f>
        <v/>
      </c>
      <c r="Y29" s="40" t="str">
        <f>IF(AND('MAPA DE RIESGO'!$Z$41="Media",'MAPA DE RIESGO'!$AB$41="Moderado"),CONCATENATE("R4C",'MAPA DE RIESGO'!$P$41),"")</f>
        <v/>
      </c>
      <c r="Z29" s="40" t="str">
        <f>IF(AND('MAPA DE RIESGO'!$Z$42="Media",'MAPA DE RIESGO'!$AB$42="Moderado"),CONCATENATE("R4C",'MAPA DE RIESGO'!$P$42),"")</f>
        <v/>
      </c>
      <c r="AA29" s="41" t="str">
        <f>IF(AND('MAPA DE RIESGO'!$Z$43="Media",'MAPA DE RIESGO'!$AB$43="Moderado"),CONCATENATE("R4C",'MAPA DE RIESGO'!$P$43),"")</f>
        <v/>
      </c>
      <c r="AB29" s="23" t="str">
        <f ca="1">IF(AND('MAPA DE RIESGO'!$Z$36="Media",'MAPA DE RIESGO'!$AB$36="Mayor"),CONCATENATE("R4C",'MAPA DE RIESGO'!$P$36),"")</f>
        <v/>
      </c>
      <c r="AC29" s="24" t="str">
        <f>IF(AND('MAPA DE RIESGO'!$Z$39="Media",'MAPA DE RIESGO'!$AB$39="Mayor"),CONCATENATE("R4C",'MAPA DE RIESGO'!$P$39),"")</f>
        <v/>
      </c>
      <c r="AD29" s="29" t="str">
        <f>IF(AND('MAPA DE RIESGO'!$Z$40="Media",'MAPA DE RIESGO'!$AB$40="Mayor"),CONCATENATE("R4C",'MAPA DE RIESGO'!$P$40),"")</f>
        <v/>
      </c>
      <c r="AE29" s="29" t="str">
        <f>IF(AND('MAPA DE RIESGO'!$Z$41="Media",'MAPA DE RIESGO'!$AB$41="Mayor"),CONCATENATE("R4C",'MAPA DE RIESGO'!$P$41),"")</f>
        <v/>
      </c>
      <c r="AF29" s="29" t="str">
        <f>IF(AND('MAPA DE RIESGO'!$Z$42="Media",'MAPA DE RIESGO'!$AB$42="Mayor"),CONCATENATE("R4C",'MAPA DE RIESGO'!$P$42),"")</f>
        <v/>
      </c>
      <c r="AG29" s="25" t="str">
        <f>IF(AND('MAPA DE RIESGO'!$Z$43="Media",'MAPA DE RIESGO'!$AB$43="Mayor"),CONCATENATE("R4C",'MAPA DE RIESGO'!$P$43),"")</f>
        <v/>
      </c>
      <c r="AH29" s="26" t="str">
        <f ca="1">IF(AND('MAPA DE RIESGO'!$Z$36="Media",'MAPA DE RIESGO'!$AB$36="Catastrófico"),CONCATENATE("R4C",'MAPA DE RIESGO'!$P$36),"")</f>
        <v/>
      </c>
      <c r="AI29" s="27" t="str">
        <f>IF(AND('MAPA DE RIESGO'!$Z$39="Media",'MAPA DE RIESGO'!$AB$39="Catastrófico"),CONCATENATE("R4C",'MAPA DE RIESGO'!$P$39),"")</f>
        <v/>
      </c>
      <c r="AJ29" s="27" t="str">
        <f>IF(AND('MAPA DE RIESGO'!$Z$40="Media",'MAPA DE RIESGO'!$AB$40="Catastrófico"),CONCATENATE("R4C",'MAPA DE RIESGO'!$P$40),"")</f>
        <v/>
      </c>
      <c r="AK29" s="27" t="str">
        <f>IF(AND('MAPA DE RIESGO'!$Z$41="Media",'MAPA DE RIESGO'!$AB$41="Catastrófico"),CONCATENATE("R4C",'MAPA DE RIESGO'!$P$41),"")</f>
        <v/>
      </c>
      <c r="AL29" s="27" t="str">
        <f>IF(AND('MAPA DE RIESGO'!$Z$42="Media",'MAPA DE RIESGO'!$AB$42="Catastrófico"),CONCATENATE("R4C",'MAPA DE RIESGO'!$P$42),"")</f>
        <v/>
      </c>
      <c r="AM29" s="28" t="str">
        <f>IF(AND('MAPA DE RIESGO'!$Z$43="Media",'MAPA DE RIESGO'!$AB$43="Catastrófico"),CONCATENATE("R4C",'MAPA DE RIESGO'!$P$43),"")</f>
        <v/>
      </c>
      <c r="AN29" s="55"/>
      <c r="AO29" s="620"/>
      <c r="AP29" s="621"/>
      <c r="AQ29" s="621"/>
      <c r="AR29" s="621"/>
      <c r="AS29" s="621"/>
      <c r="AT29" s="62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540"/>
      <c r="C30" s="540"/>
      <c r="D30" s="541"/>
      <c r="E30" s="581"/>
      <c r="F30" s="582"/>
      <c r="G30" s="582"/>
      <c r="H30" s="582"/>
      <c r="I30" s="583"/>
      <c r="J30" s="39" t="str">
        <f ca="1">IF(AND('MAPA DE RIESGO'!$Z$44="Media",'MAPA DE RIESGO'!$AB$44="Leve"),CONCATENATE("R5C",'MAPA DE RIESGO'!$P$44),"")</f>
        <v/>
      </c>
      <c r="K30" s="40" t="str">
        <f ca="1">IF(AND('MAPA DE RIESGO'!$Z$45="Media",'MAPA DE RIESGO'!$AB$45="Leve"),CONCATENATE("R5C",'MAPA DE RIESGO'!$P$45),"")</f>
        <v/>
      </c>
      <c r="L30" s="40" t="str">
        <f>IF(AND('MAPA DE RIESGO'!$Z$47="Media",'MAPA DE RIESGO'!$AB$47="Leve"),CONCATENATE("R5C",'MAPA DE RIESGO'!$P$47),"")</f>
        <v/>
      </c>
      <c r="M30" s="40" t="str">
        <f>IF(AND('MAPA DE RIESGO'!$Z$48="Media",'MAPA DE RIESGO'!$AB$48="Leve"),CONCATENATE("R5C",'MAPA DE RIESGO'!$P$48),"")</f>
        <v/>
      </c>
      <c r="N30" s="40" t="str">
        <f>IF(AND('MAPA DE RIESGO'!$Z$49="Media",'MAPA DE RIESGO'!$AB$49="Leve"),CONCATENATE("R5C",'MAPA DE RIESGO'!$P$49),"")</f>
        <v/>
      </c>
      <c r="O30" s="41" t="str">
        <f>IF(AND('MAPA DE RIESGO'!$Z$50="Media",'MAPA DE RIESGO'!$AB$50="Leve"),CONCATENATE("R5C",'MAPA DE RIESGO'!$P$50),"")</f>
        <v/>
      </c>
      <c r="P30" s="39" t="str">
        <f ca="1">IF(AND('MAPA DE RIESGO'!$Z$44="Media",'MAPA DE RIESGO'!$AB$44="Menor"),CONCATENATE("R5C",'MAPA DE RIESGO'!$P$44),"")</f>
        <v/>
      </c>
      <c r="Q30" s="40" t="str">
        <f ca="1">IF(AND('MAPA DE RIESGO'!$Z$45="Media",'MAPA DE RIESGO'!$AB$45="Menor"),CONCATENATE("R5C",'MAPA DE RIESGO'!$P$45),"")</f>
        <v/>
      </c>
      <c r="R30" s="40" t="str">
        <f>IF(AND('MAPA DE RIESGO'!$Z$47="Media",'MAPA DE RIESGO'!$AB$47="Menor"),CONCATENATE("R5C",'MAPA DE RIESGO'!$P$47),"")</f>
        <v/>
      </c>
      <c r="S30" s="40" t="str">
        <f>IF(AND('MAPA DE RIESGO'!$Z$48="Media",'MAPA DE RIESGO'!$AB$48="Menor"),CONCATENATE("R5C",'MAPA DE RIESGO'!$P$48),"")</f>
        <v/>
      </c>
      <c r="T30" s="40" t="str">
        <f>IF(AND('MAPA DE RIESGO'!$Z$49="Media",'MAPA DE RIESGO'!$AB$49="Menor"),CONCATENATE("R5C",'MAPA DE RIESGO'!$P$49),"")</f>
        <v/>
      </c>
      <c r="U30" s="41" t="str">
        <f>IF(AND('MAPA DE RIESGO'!$Z$50="Media",'MAPA DE RIESGO'!$AB$50="Menor"),CONCATENATE("R5C",'MAPA DE RIESGO'!$P$50),"")</f>
        <v/>
      </c>
      <c r="V30" s="39" t="str">
        <f ca="1">IF(AND('MAPA DE RIESGO'!$Z$44="Media",'MAPA DE RIESGO'!$AB$44="Moderado"),CONCATENATE("R5C",'MAPA DE RIESGO'!$P$44),"")</f>
        <v/>
      </c>
      <c r="W30" s="40" t="str">
        <f ca="1">IF(AND('MAPA DE RIESGO'!$Z$45="Media",'MAPA DE RIESGO'!$AB$45="Moderado"),CONCATENATE("R5C",'MAPA DE RIESGO'!$P$45),"")</f>
        <v/>
      </c>
      <c r="X30" s="40" t="str">
        <f>IF(AND('MAPA DE RIESGO'!$Z$47="Media",'MAPA DE RIESGO'!$AB$47="Moderado"),CONCATENATE("R5C",'MAPA DE RIESGO'!$P$47),"")</f>
        <v/>
      </c>
      <c r="Y30" s="40" t="str">
        <f>IF(AND('MAPA DE RIESGO'!$Z$48="Media",'MAPA DE RIESGO'!$AB$48="Moderado"),CONCATENATE("R5C",'MAPA DE RIESGO'!$P$48),"")</f>
        <v/>
      </c>
      <c r="Z30" s="40" t="str">
        <f>IF(AND('MAPA DE RIESGO'!$Z$49="Media",'MAPA DE RIESGO'!$AB$49="Moderado"),CONCATENATE("R5C",'MAPA DE RIESGO'!$P$49),"")</f>
        <v/>
      </c>
      <c r="AA30" s="41" t="str">
        <f>IF(AND('MAPA DE RIESGO'!$Z$50="Media",'MAPA DE RIESGO'!$AB$50="Moderado"),CONCATENATE("R5C",'MAPA DE RIESGO'!$P$50),"")</f>
        <v/>
      </c>
      <c r="AB30" s="23" t="str">
        <f ca="1">IF(AND('MAPA DE RIESGO'!$Z$44="Media",'MAPA DE RIESGO'!$AB$44="Mayor"),CONCATENATE("R5C",'MAPA DE RIESGO'!$P$44),"")</f>
        <v/>
      </c>
      <c r="AC30" s="24" t="str">
        <f ca="1">IF(AND('MAPA DE RIESGO'!$Z$45="Media",'MAPA DE RIESGO'!$AB$45="Mayor"),CONCATENATE("R5C",'MAPA DE RIESGO'!$P$45),"")</f>
        <v/>
      </c>
      <c r="AD30" s="29" t="str">
        <f>IF(AND('MAPA DE RIESGO'!$Z$47="Media",'MAPA DE RIESGO'!$AB$47="Mayor"),CONCATENATE("R5C",'MAPA DE RIESGO'!$P$47),"")</f>
        <v/>
      </c>
      <c r="AE30" s="29" t="str">
        <f>IF(AND('MAPA DE RIESGO'!$Z$48="Media",'MAPA DE RIESGO'!$AB$48="Mayor"),CONCATENATE("R5C",'MAPA DE RIESGO'!$P$48),"")</f>
        <v/>
      </c>
      <c r="AF30" s="29" t="str">
        <f>IF(AND('MAPA DE RIESGO'!$Z$49="Media",'MAPA DE RIESGO'!$AB$49="Mayor"),CONCATENATE("R5C",'MAPA DE RIESGO'!$P$49),"")</f>
        <v/>
      </c>
      <c r="AG30" s="25" t="str">
        <f>IF(AND('MAPA DE RIESGO'!$Z$50="Media",'MAPA DE RIESGO'!$AB$50="Mayor"),CONCATENATE("R5C",'MAPA DE RIESGO'!$P$50),"")</f>
        <v/>
      </c>
      <c r="AH30" s="26" t="str">
        <f ca="1">IF(AND('MAPA DE RIESGO'!$Z$44="Media",'MAPA DE RIESGO'!$AB$44="Catastrófico"),CONCATENATE("R5C",'MAPA DE RIESGO'!$P$44),"")</f>
        <v/>
      </c>
      <c r="AI30" s="27" t="str">
        <f ca="1">IF(AND('MAPA DE RIESGO'!$Z$45="Media",'MAPA DE RIESGO'!$AB$45="Catastrófico"),CONCATENATE("R5C",'MAPA DE RIESGO'!$P$45),"")</f>
        <v/>
      </c>
      <c r="AJ30" s="27" t="str">
        <f>IF(AND('MAPA DE RIESGO'!$Z$47="Media",'MAPA DE RIESGO'!$AB$47="Catastrófico"),CONCATENATE("R5C",'MAPA DE RIESGO'!$P$47),"")</f>
        <v/>
      </c>
      <c r="AK30" s="27" t="str">
        <f>IF(AND('MAPA DE RIESGO'!$Z$48="Media",'MAPA DE RIESGO'!$AB$48="Catastrófico"),CONCATENATE("R5C",'MAPA DE RIESGO'!$P$48),"")</f>
        <v/>
      </c>
      <c r="AL30" s="27" t="str">
        <f>IF(AND('MAPA DE RIESGO'!$Z$49="Media",'MAPA DE RIESGO'!$AB$49="Catastrófico"),CONCATENATE("R5C",'MAPA DE RIESGO'!$P$49),"")</f>
        <v/>
      </c>
      <c r="AM30" s="28" t="str">
        <f>IF(AND('MAPA DE RIESGO'!$Z$50="Media",'MAPA DE RIESGO'!$AB$50="Catastrófico"),CONCATENATE("R5C",'MAPA DE RIESGO'!$P$50),"")</f>
        <v/>
      </c>
      <c r="AN30" s="55"/>
      <c r="AO30" s="620"/>
      <c r="AP30" s="621"/>
      <c r="AQ30" s="621"/>
      <c r="AR30" s="621"/>
      <c r="AS30" s="621"/>
      <c r="AT30" s="62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540"/>
      <c r="C31" s="540"/>
      <c r="D31" s="541"/>
      <c r="E31" s="581"/>
      <c r="F31" s="582"/>
      <c r="G31" s="582"/>
      <c r="H31" s="582"/>
      <c r="I31" s="583"/>
      <c r="J31" s="39" t="str">
        <f>IF(AND('MAPA DE RIESGO'!$Z$51="Media",'MAPA DE RIESGO'!$AB$51="Leve"),CONCATENATE("R6C",'MAPA DE RIESGO'!$P$51),"")</f>
        <v/>
      </c>
      <c r="K31" s="40" t="str">
        <f>IF(AND('MAPA DE RIESGO'!$Z$52="Media",'MAPA DE RIESGO'!$AB$52="Leve"),CONCATENATE("R6C",'MAPA DE RIESGO'!$P$52),"")</f>
        <v/>
      </c>
      <c r="L31" s="40" t="str">
        <f>IF(AND('MAPA DE RIESGO'!$Z$53="Media",'MAPA DE RIESGO'!$AB$53="Leve"),CONCATENATE("R6C",'MAPA DE RIESGO'!$P$53),"")</f>
        <v/>
      </c>
      <c r="M31" s="40" t="str">
        <f>IF(AND('MAPA DE RIESGO'!$Z$54="Media",'MAPA DE RIESGO'!$AB$54="Leve"),CONCATENATE("R6C",'MAPA DE RIESGO'!$P$54),"")</f>
        <v/>
      </c>
      <c r="N31" s="40" t="str">
        <f>IF(AND('MAPA DE RIESGO'!$Z$55="Media",'MAPA DE RIESGO'!$AB$55="Leve"),CONCATENATE("R6C",'MAPA DE RIESGO'!$P$55),"")</f>
        <v/>
      </c>
      <c r="O31" s="41" t="str">
        <f>IF(AND('MAPA DE RIESGO'!$Z$56="Media",'MAPA DE RIESGO'!$AB$56="Leve"),CONCATENATE("R6C",'MAPA DE RIESGO'!$P$56),"")</f>
        <v/>
      </c>
      <c r="P31" s="39" t="str">
        <f>IF(AND('MAPA DE RIESGO'!$Z$51="Media",'MAPA DE RIESGO'!$AB$51="Menor"),CONCATENATE("R6C",'MAPA DE RIESGO'!$P$51),"")</f>
        <v/>
      </c>
      <c r="Q31" s="40" t="str">
        <f>IF(AND('MAPA DE RIESGO'!$Z$52="Media",'MAPA DE RIESGO'!$AB$52="Menor"),CONCATENATE("R6C",'MAPA DE RIESGO'!$P$52),"")</f>
        <v/>
      </c>
      <c r="R31" s="40" t="str">
        <f>IF(AND('MAPA DE RIESGO'!$Z$53="Media",'MAPA DE RIESGO'!$AB$53="Menor"),CONCATENATE("R6C",'MAPA DE RIESGO'!$P$53),"")</f>
        <v/>
      </c>
      <c r="S31" s="40" t="str">
        <f>IF(AND('MAPA DE RIESGO'!$Z$54="Media",'MAPA DE RIESGO'!$AB$54="Menor"),CONCATENATE("R6C",'MAPA DE RIESGO'!$P$54),"")</f>
        <v/>
      </c>
      <c r="T31" s="40" t="str">
        <f>IF(AND('MAPA DE RIESGO'!$Z$55="Media",'MAPA DE RIESGO'!$AB$55="Menor"),CONCATENATE("R6C",'MAPA DE RIESGO'!$P$55),"")</f>
        <v/>
      </c>
      <c r="U31" s="41" t="str">
        <f>IF(AND('MAPA DE RIESGO'!$Z$56="Media",'MAPA DE RIESGO'!$AB$56="Menor"),CONCATENATE("R6C",'MAPA DE RIESGO'!$P$56),"")</f>
        <v/>
      </c>
      <c r="V31" s="39" t="str">
        <f>IF(AND('MAPA DE RIESGO'!$Z$51="Media",'MAPA DE RIESGO'!$AB$51="Moderado"),CONCATENATE("R6C",'MAPA DE RIESGO'!$P$51),"")</f>
        <v/>
      </c>
      <c r="W31" s="40" t="str">
        <f>IF(AND('MAPA DE RIESGO'!$Z$52="Media",'MAPA DE RIESGO'!$AB$52="Moderado"),CONCATENATE("R6C",'MAPA DE RIESGO'!$P$52),"")</f>
        <v/>
      </c>
      <c r="X31" s="40" t="str">
        <f>IF(AND('MAPA DE RIESGO'!$Z$53="Media",'MAPA DE RIESGO'!$AB$53="Moderado"),CONCATENATE("R6C",'MAPA DE RIESGO'!$P$53),"")</f>
        <v/>
      </c>
      <c r="Y31" s="40" t="str">
        <f>IF(AND('MAPA DE RIESGO'!$Z$54="Media",'MAPA DE RIESGO'!$AB$54="Moderado"),CONCATENATE("R6C",'MAPA DE RIESGO'!$P$54),"")</f>
        <v/>
      </c>
      <c r="Z31" s="40" t="str">
        <f>IF(AND('MAPA DE RIESGO'!$Z$55="Media",'MAPA DE RIESGO'!$AB$55="Moderado"),CONCATENATE("R6C",'MAPA DE RIESGO'!$P$55),"")</f>
        <v/>
      </c>
      <c r="AA31" s="41" t="str">
        <f>IF(AND('MAPA DE RIESGO'!$Z$56="Media",'MAPA DE RIESGO'!$AB$56="Moderado"),CONCATENATE("R6C",'MAPA DE RIESGO'!$P$56),"")</f>
        <v/>
      </c>
      <c r="AB31" s="23" t="str">
        <f>IF(AND('MAPA DE RIESGO'!$Z$51="Media",'MAPA DE RIESGO'!$AB$51="Mayor"),CONCATENATE("R6C",'MAPA DE RIESGO'!$P$51),"")</f>
        <v/>
      </c>
      <c r="AC31" s="24" t="str">
        <f>IF(AND('MAPA DE RIESGO'!$Z$52="Media",'MAPA DE RIESGO'!$AB$52="Mayor"),CONCATENATE("R6C",'MAPA DE RIESGO'!$P$52),"")</f>
        <v/>
      </c>
      <c r="AD31" s="29" t="str">
        <f>IF(AND('MAPA DE RIESGO'!$Z$53="Media",'MAPA DE RIESGO'!$AB$53="Mayor"),CONCATENATE("R6C",'MAPA DE RIESGO'!$P$53),"")</f>
        <v/>
      </c>
      <c r="AE31" s="29" t="str">
        <f>IF(AND('MAPA DE RIESGO'!$Z$54="Media",'MAPA DE RIESGO'!$AB$54="Mayor"),CONCATENATE("R6C",'MAPA DE RIESGO'!$P$54),"")</f>
        <v/>
      </c>
      <c r="AF31" s="29" t="str">
        <f>IF(AND('MAPA DE RIESGO'!$Z$55="Media",'MAPA DE RIESGO'!$AB$55="Mayor"),CONCATENATE("R6C",'MAPA DE RIESGO'!$P$55),"")</f>
        <v/>
      </c>
      <c r="AG31" s="25" t="str">
        <f>IF(AND('MAPA DE RIESGO'!$Z$56="Media",'MAPA DE RIESGO'!$AB$56="Mayor"),CONCATENATE("R6C",'MAPA DE RIESGO'!$P$56),"")</f>
        <v/>
      </c>
      <c r="AH31" s="26" t="str">
        <f>IF(AND('MAPA DE RIESGO'!$Z$51="Media",'MAPA DE RIESGO'!$AB$51="Catastrófico"),CONCATENATE("R6C",'MAPA DE RIESGO'!$P$51),"")</f>
        <v/>
      </c>
      <c r="AI31" s="27" t="str">
        <f>IF(AND('MAPA DE RIESGO'!$Z$52="Media",'MAPA DE RIESGO'!$AB$52="Catastrófico"),CONCATENATE("R6C",'MAPA DE RIESGO'!$P$52),"")</f>
        <v/>
      </c>
      <c r="AJ31" s="27" t="str">
        <f>IF(AND('MAPA DE RIESGO'!$Z$53="Media",'MAPA DE RIESGO'!$AB$53="Catastrófico"),CONCATENATE("R6C",'MAPA DE RIESGO'!$P$53),"")</f>
        <v/>
      </c>
      <c r="AK31" s="27" t="str">
        <f>IF(AND('MAPA DE RIESGO'!$Z$54="Media",'MAPA DE RIESGO'!$AB$54="Catastrófico"),CONCATENATE("R6C",'MAPA DE RIESGO'!$P$54),"")</f>
        <v/>
      </c>
      <c r="AL31" s="27" t="str">
        <f>IF(AND('MAPA DE RIESGO'!$Z$55="Media",'MAPA DE RIESGO'!$AB$55="Catastrófico"),CONCATENATE("R6C",'MAPA DE RIESGO'!$P$55),"")</f>
        <v/>
      </c>
      <c r="AM31" s="28" t="str">
        <f>IF(AND('MAPA DE RIESGO'!$Z$56="Media",'MAPA DE RIESGO'!$AB$56="Catastrófico"),CONCATENATE("R6C",'MAPA DE RIESGO'!$P$56),"")</f>
        <v/>
      </c>
      <c r="AN31" s="55"/>
      <c r="AO31" s="620"/>
      <c r="AP31" s="621"/>
      <c r="AQ31" s="621"/>
      <c r="AR31" s="621"/>
      <c r="AS31" s="621"/>
      <c r="AT31" s="62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540"/>
      <c r="C32" s="540"/>
      <c r="D32" s="541"/>
      <c r="E32" s="581"/>
      <c r="F32" s="582"/>
      <c r="G32" s="582"/>
      <c r="H32" s="582"/>
      <c r="I32" s="583"/>
      <c r="J32" s="39" t="str">
        <f>IF(AND('MAPA DE RIESGO'!$Z$57="Media",'MAPA DE RIESGO'!$AB$57="Leve"),CONCATENATE("R7C",'MAPA DE RIESGO'!$P$57),"")</f>
        <v/>
      </c>
      <c r="K32" s="40" t="str">
        <f>IF(AND('MAPA DE RIESGO'!$Z$58="Media",'MAPA DE RIESGO'!$AB$58="Leve"),CONCATENATE("R7C",'MAPA DE RIESGO'!$P$58),"")</f>
        <v/>
      </c>
      <c r="L32" s="40" t="str">
        <f>IF(AND('MAPA DE RIESGO'!$Z$59="Media",'MAPA DE RIESGO'!$AB$59="Leve"),CONCATENATE("R7C",'MAPA DE RIESGO'!$P$59),"")</f>
        <v/>
      </c>
      <c r="M32" s="40" t="str">
        <f>IF(AND('MAPA DE RIESGO'!$Z$60="Media",'MAPA DE RIESGO'!$AB$60="Leve"),CONCATENATE("R7C",'MAPA DE RIESGO'!$P$60),"")</f>
        <v/>
      </c>
      <c r="N32" s="40" t="str">
        <f>IF(AND('MAPA DE RIESGO'!$Z$61="Media",'MAPA DE RIESGO'!$AB$61="Leve"),CONCATENATE("R7C",'MAPA DE RIESGO'!$P$61),"")</f>
        <v/>
      </c>
      <c r="O32" s="41" t="str">
        <f>IF(AND('MAPA DE RIESGO'!$Z$62="Media",'MAPA DE RIESGO'!$AB$62="Leve"),CONCATENATE("R7C",'MAPA DE RIESGO'!$P$62),"")</f>
        <v/>
      </c>
      <c r="P32" s="39" t="str">
        <f>IF(AND('MAPA DE RIESGO'!$Z$57="Media",'MAPA DE RIESGO'!$AB$57="Menor"),CONCATENATE("R7C",'MAPA DE RIESGO'!$P$57),"")</f>
        <v/>
      </c>
      <c r="Q32" s="40" t="str">
        <f>IF(AND('MAPA DE RIESGO'!$Z$58="Media",'MAPA DE RIESGO'!$AB$58="Menor"),CONCATENATE("R7C",'MAPA DE RIESGO'!$P$58),"")</f>
        <v/>
      </c>
      <c r="R32" s="40" t="str">
        <f>IF(AND('MAPA DE RIESGO'!$Z$59="Media",'MAPA DE RIESGO'!$AB$59="Menor"),CONCATENATE("R7C",'MAPA DE RIESGO'!$P$59),"")</f>
        <v/>
      </c>
      <c r="S32" s="40" t="str">
        <f>IF(AND('MAPA DE RIESGO'!$Z$60="Media",'MAPA DE RIESGO'!$AB$60="Menor"),CONCATENATE("R7C",'MAPA DE RIESGO'!$P$60),"")</f>
        <v/>
      </c>
      <c r="T32" s="40" t="str">
        <f>IF(AND('MAPA DE RIESGO'!$Z$61="Media",'MAPA DE RIESGO'!$AB$61="Menor"),CONCATENATE("R7C",'MAPA DE RIESGO'!$P$61),"")</f>
        <v/>
      </c>
      <c r="U32" s="41" t="str">
        <f>IF(AND('MAPA DE RIESGO'!$Z$62="Media",'MAPA DE RIESGO'!$AB$62="Menor"),CONCATENATE("R7C",'MAPA DE RIESGO'!$P$62),"")</f>
        <v/>
      </c>
      <c r="V32" s="39" t="str">
        <f>IF(AND('MAPA DE RIESGO'!$Z$57="Media",'MAPA DE RIESGO'!$AB$57="Moderado"),CONCATENATE("R7C",'MAPA DE RIESGO'!$P$57),"")</f>
        <v/>
      </c>
      <c r="W32" s="40" t="str">
        <f>IF(AND('MAPA DE RIESGO'!$Z$58="Media",'MAPA DE RIESGO'!$AB$58="Moderado"),CONCATENATE("R7C",'MAPA DE RIESGO'!$P$58),"")</f>
        <v/>
      </c>
      <c r="X32" s="40" t="str">
        <f>IF(AND('MAPA DE RIESGO'!$Z$59="Media",'MAPA DE RIESGO'!$AB$59="Moderado"),CONCATENATE("R7C",'MAPA DE RIESGO'!$P$59),"")</f>
        <v/>
      </c>
      <c r="Y32" s="40" t="str">
        <f>IF(AND('MAPA DE RIESGO'!$Z$60="Media",'MAPA DE RIESGO'!$AB$60="Moderado"),CONCATENATE("R7C",'MAPA DE RIESGO'!$P$60),"")</f>
        <v/>
      </c>
      <c r="Z32" s="40" t="str">
        <f>IF(AND('MAPA DE RIESGO'!$Z$61="Media",'MAPA DE RIESGO'!$AB$61="Moderado"),CONCATENATE("R7C",'MAPA DE RIESGO'!$P$61),"")</f>
        <v/>
      </c>
      <c r="AA32" s="41" t="str">
        <f>IF(AND('MAPA DE RIESGO'!$Z$62="Media",'MAPA DE RIESGO'!$AB$62="Moderado"),CONCATENATE("R7C",'MAPA DE RIESGO'!$P$62),"")</f>
        <v/>
      </c>
      <c r="AB32" s="23" t="str">
        <f>IF(AND('MAPA DE RIESGO'!$Z$57="Media",'MAPA DE RIESGO'!$AB$57="Mayor"),CONCATENATE("R7C",'MAPA DE RIESGO'!$P$57),"")</f>
        <v/>
      </c>
      <c r="AC32" s="24" t="str">
        <f>IF(AND('MAPA DE RIESGO'!$Z$58="Media",'MAPA DE RIESGO'!$AB$58="Mayor"),CONCATENATE("R7C",'MAPA DE RIESGO'!$P$58),"")</f>
        <v/>
      </c>
      <c r="AD32" s="29" t="str">
        <f>IF(AND('MAPA DE RIESGO'!$Z$59="Media",'MAPA DE RIESGO'!$AB$59="Mayor"),CONCATENATE("R7C",'MAPA DE RIESGO'!$P$59),"")</f>
        <v/>
      </c>
      <c r="AE32" s="29" t="str">
        <f>IF(AND('MAPA DE RIESGO'!$Z$60="Media",'MAPA DE RIESGO'!$AB$60="Mayor"),CONCATENATE("R7C",'MAPA DE RIESGO'!$P$60),"")</f>
        <v/>
      </c>
      <c r="AF32" s="29" t="str">
        <f>IF(AND('MAPA DE RIESGO'!$Z$61="Media",'MAPA DE RIESGO'!$AB$61="Mayor"),CONCATENATE("R7C",'MAPA DE RIESGO'!$P$61),"")</f>
        <v/>
      </c>
      <c r="AG32" s="25" t="str">
        <f>IF(AND('MAPA DE RIESGO'!$Z$62="Media",'MAPA DE RIESGO'!$AB$62="Mayor"),CONCATENATE("R7C",'MAPA DE RIESGO'!$P$62),"")</f>
        <v/>
      </c>
      <c r="AH32" s="26" t="str">
        <f>IF(AND('MAPA DE RIESGO'!$Z$57="Media",'MAPA DE RIESGO'!$AB$57="Catastrófico"),CONCATENATE("R7C",'MAPA DE RIESGO'!$P$57),"")</f>
        <v/>
      </c>
      <c r="AI32" s="27" t="str">
        <f>IF(AND('MAPA DE RIESGO'!$Z$58="Media",'MAPA DE RIESGO'!$AB$58="Catastrófico"),CONCATENATE("R7C",'MAPA DE RIESGO'!$P$58),"")</f>
        <v/>
      </c>
      <c r="AJ32" s="27" t="str">
        <f>IF(AND('MAPA DE RIESGO'!$Z$59="Media",'MAPA DE RIESGO'!$AB$59="Catastrófico"),CONCATENATE("R7C",'MAPA DE RIESGO'!$P$59),"")</f>
        <v/>
      </c>
      <c r="AK32" s="27" t="str">
        <f>IF(AND('MAPA DE RIESGO'!$Z$60="Media",'MAPA DE RIESGO'!$AB$60="Catastrófico"),CONCATENATE("R7C",'MAPA DE RIESGO'!$P$60),"")</f>
        <v/>
      </c>
      <c r="AL32" s="27" t="str">
        <f>IF(AND('MAPA DE RIESGO'!$Z$61="Media",'MAPA DE RIESGO'!$AB$61="Catastrófico"),CONCATENATE("R7C",'MAPA DE RIESGO'!$P$61),"")</f>
        <v/>
      </c>
      <c r="AM32" s="28" t="str">
        <f>IF(AND('MAPA DE RIESGO'!$Z$62="Media",'MAPA DE RIESGO'!$AB$62="Catastrófico"),CONCATENATE("R7C",'MAPA DE RIESGO'!$P$62),"")</f>
        <v/>
      </c>
      <c r="AN32" s="55"/>
      <c r="AO32" s="620"/>
      <c r="AP32" s="621"/>
      <c r="AQ32" s="621"/>
      <c r="AR32" s="621"/>
      <c r="AS32" s="621"/>
      <c r="AT32" s="62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540"/>
      <c r="C33" s="540"/>
      <c r="D33" s="541"/>
      <c r="E33" s="581"/>
      <c r="F33" s="582"/>
      <c r="G33" s="582"/>
      <c r="H33" s="582"/>
      <c r="I33" s="583"/>
      <c r="J33" s="39" t="str">
        <f>IF(AND('MAPA DE RIESGO'!$Z$63="Media",'MAPA DE RIESGO'!$AB$63="Leve"),CONCATENATE("R8C",'MAPA DE RIESGO'!$P$63),"")</f>
        <v/>
      </c>
      <c r="K33" s="40" t="str">
        <f>IF(AND('MAPA DE RIESGO'!$Z$64="Media",'MAPA DE RIESGO'!$AB$64="Leve"),CONCATENATE("R8C",'MAPA DE RIESGO'!$P$64),"")</f>
        <v/>
      </c>
      <c r="L33" s="40" t="str">
        <f>IF(AND('MAPA DE RIESGO'!$Z$65="Media",'MAPA DE RIESGO'!$AB$65="Leve"),CONCATENATE("R8C",'MAPA DE RIESGO'!$P$65),"")</f>
        <v/>
      </c>
      <c r="M33" s="40" t="str">
        <f>IF(AND('MAPA DE RIESGO'!$Z$66="Media",'MAPA DE RIESGO'!$AB$66="Leve"),CONCATENATE("R8C",'MAPA DE RIESGO'!$P$66),"")</f>
        <v/>
      </c>
      <c r="N33" s="40" t="str">
        <f>IF(AND('MAPA DE RIESGO'!$Z$67="Media",'MAPA DE RIESGO'!$AB$67="Leve"),CONCATENATE("R8C",'MAPA DE RIESGO'!$P$67),"")</f>
        <v/>
      </c>
      <c r="O33" s="41" t="str">
        <f>IF(AND('MAPA DE RIESGO'!$Z$68="Media",'MAPA DE RIESGO'!$AB$68="Leve"),CONCATENATE("R8C",'MAPA DE RIESGO'!$P$68),"")</f>
        <v/>
      </c>
      <c r="P33" s="39" t="str">
        <f>IF(AND('MAPA DE RIESGO'!$Z$63="Media",'MAPA DE RIESGO'!$AB$63="Menor"),CONCATENATE("R8C",'MAPA DE RIESGO'!$P$63),"")</f>
        <v/>
      </c>
      <c r="Q33" s="40" t="str">
        <f>IF(AND('MAPA DE RIESGO'!$Z$64="Media",'MAPA DE RIESGO'!$AB$64="Menor"),CONCATENATE("R8C",'MAPA DE RIESGO'!$P$64),"")</f>
        <v/>
      </c>
      <c r="R33" s="40" t="str">
        <f>IF(AND('MAPA DE RIESGO'!$Z$65="Media",'MAPA DE RIESGO'!$AB$65="Menor"),CONCATENATE("R8C",'MAPA DE RIESGO'!$P$65),"")</f>
        <v/>
      </c>
      <c r="S33" s="40" t="str">
        <f>IF(AND('MAPA DE RIESGO'!$Z$66="Media",'MAPA DE RIESGO'!$AB$66="Menor"),CONCATENATE("R8C",'MAPA DE RIESGO'!$P$66),"")</f>
        <v/>
      </c>
      <c r="T33" s="40" t="str">
        <f>IF(AND('MAPA DE RIESGO'!$Z$67="Media",'MAPA DE RIESGO'!$AB$67="Menor"),CONCATENATE("R8C",'MAPA DE RIESGO'!$P$67),"")</f>
        <v/>
      </c>
      <c r="U33" s="41" t="str">
        <f>IF(AND('MAPA DE RIESGO'!$Z$68="Media",'MAPA DE RIESGO'!$AB$68="Menor"),CONCATENATE("R8C",'MAPA DE RIESGO'!$P$68),"")</f>
        <v/>
      </c>
      <c r="V33" s="39" t="str">
        <f>IF(AND('MAPA DE RIESGO'!$Z$63="Media",'MAPA DE RIESGO'!$AB$63="Moderado"),CONCATENATE("R8C",'MAPA DE RIESGO'!$P$63),"")</f>
        <v/>
      </c>
      <c r="W33" s="40" t="str">
        <f>IF(AND('MAPA DE RIESGO'!$Z$64="Media",'MAPA DE RIESGO'!$AB$64="Moderado"),CONCATENATE("R8C",'MAPA DE RIESGO'!$P$64),"")</f>
        <v/>
      </c>
      <c r="X33" s="40" t="str">
        <f>IF(AND('MAPA DE RIESGO'!$Z$65="Media",'MAPA DE RIESGO'!$AB$65="Moderado"),CONCATENATE("R8C",'MAPA DE RIESGO'!$P$65),"")</f>
        <v/>
      </c>
      <c r="Y33" s="40" t="str">
        <f>IF(AND('MAPA DE RIESGO'!$Z$66="Media",'MAPA DE RIESGO'!$AB$66="Moderado"),CONCATENATE("R8C",'MAPA DE RIESGO'!$P$66),"")</f>
        <v/>
      </c>
      <c r="Z33" s="40" t="str">
        <f>IF(AND('MAPA DE RIESGO'!$Z$67="Media",'MAPA DE RIESGO'!$AB$67="Moderado"),CONCATENATE("R8C",'MAPA DE RIESGO'!$P$67),"")</f>
        <v/>
      </c>
      <c r="AA33" s="41" t="str">
        <f>IF(AND('MAPA DE RIESGO'!$Z$68="Media",'MAPA DE RIESGO'!$AB$68="Moderado"),CONCATENATE("R8C",'MAPA DE RIESGO'!$P$68),"")</f>
        <v/>
      </c>
      <c r="AB33" s="23" t="str">
        <f>IF(AND('MAPA DE RIESGO'!$Z$63="Media",'MAPA DE RIESGO'!$AB$63="Mayor"),CONCATENATE("R8C",'MAPA DE RIESGO'!$P$63),"")</f>
        <v/>
      </c>
      <c r="AC33" s="24" t="str">
        <f>IF(AND('MAPA DE RIESGO'!$Z$64="Media",'MAPA DE RIESGO'!$AB$64="Mayor"),CONCATENATE("R8C",'MAPA DE RIESGO'!$P$64),"")</f>
        <v/>
      </c>
      <c r="AD33" s="29" t="str">
        <f>IF(AND('MAPA DE RIESGO'!$Z$65="Media",'MAPA DE RIESGO'!$AB$65="Mayor"),CONCATENATE("R8C",'MAPA DE RIESGO'!$P$65),"")</f>
        <v/>
      </c>
      <c r="AE33" s="29" t="str">
        <f>IF(AND('MAPA DE RIESGO'!$Z$66="Media",'MAPA DE RIESGO'!$AB$66="Mayor"),CONCATENATE("R8C",'MAPA DE RIESGO'!$P$66),"")</f>
        <v/>
      </c>
      <c r="AF33" s="29" t="str">
        <f>IF(AND('MAPA DE RIESGO'!$Z$67="Media",'MAPA DE RIESGO'!$AB$67="Mayor"),CONCATENATE("R8C",'MAPA DE RIESGO'!$P$67),"")</f>
        <v/>
      </c>
      <c r="AG33" s="25" t="str">
        <f>IF(AND('MAPA DE RIESGO'!$Z$68="Media",'MAPA DE RIESGO'!$AB$68="Mayor"),CONCATENATE("R8C",'MAPA DE RIESGO'!$P$68),"")</f>
        <v/>
      </c>
      <c r="AH33" s="26" t="str">
        <f>IF(AND('MAPA DE RIESGO'!$Z$63="Media",'MAPA DE RIESGO'!$AB$63="Catastrófico"),CONCATENATE("R8C",'MAPA DE RIESGO'!$P$63),"")</f>
        <v/>
      </c>
      <c r="AI33" s="27" t="str">
        <f>IF(AND('MAPA DE RIESGO'!$Z$64="Media",'MAPA DE RIESGO'!$AB$64="Catastrófico"),CONCATENATE("R8C",'MAPA DE RIESGO'!$P$64),"")</f>
        <v/>
      </c>
      <c r="AJ33" s="27" t="str">
        <f>IF(AND('MAPA DE RIESGO'!$Z$65="Media",'MAPA DE RIESGO'!$AB$65="Catastrófico"),CONCATENATE("R8C",'MAPA DE RIESGO'!$P$65),"")</f>
        <v/>
      </c>
      <c r="AK33" s="27" t="str">
        <f>IF(AND('MAPA DE RIESGO'!$Z$66="Media",'MAPA DE RIESGO'!$AB$66="Catastrófico"),CONCATENATE("R8C",'MAPA DE RIESGO'!$P$66),"")</f>
        <v/>
      </c>
      <c r="AL33" s="27" t="str">
        <f>IF(AND('MAPA DE RIESGO'!$Z$67="Media",'MAPA DE RIESGO'!$AB$67="Catastrófico"),CONCATENATE("R8C",'MAPA DE RIESGO'!$P$67),"")</f>
        <v/>
      </c>
      <c r="AM33" s="28" t="str">
        <f>IF(AND('MAPA DE RIESGO'!$Z$68="Media",'MAPA DE RIESGO'!$AB$68="Catastrófico"),CONCATENATE("R8C",'MAPA DE RIESGO'!$P$68),"")</f>
        <v/>
      </c>
      <c r="AN33" s="55"/>
      <c r="AO33" s="620"/>
      <c r="AP33" s="621"/>
      <c r="AQ33" s="621"/>
      <c r="AR33" s="621"/>
      <c r="AS33" s="621"/>
      <c r="AT33" s="62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540"/>
      <c r="C34" s="540"/>
      <c r="D34" s="541"/>
      <c r="E34" s="581"/>
      <c r="F34" s="582"/>
      <c r="G34" s="582"/>
      <c r="H34" s="582"/>
      <c r="I34" s="583"/>
      <c r="J34" s="39" t="str">
        <f>IF(AND('MAPA DE RIESGO'!$Z$69="Media",'MAPA DE RIESGO'!$AB$69="Leve"),CONCATENATE("R9C",'MAPA DE RIESGO'!$P$69),"")</f>
        <v/>
      </c>
      <c r="K34" s="40" t="str">
        <f>IF(AND('MAPA DE RIESGO'!$Z$70="Media",'MAPA DE RIESGO'!$AB$70="Leve"),CONCATENATE("R9C",'MAPA DE RIESGO'!$P$70),"")</f>
        <v/>
      </c>
      <c r="L34" s="40" t="str">
        <f>IF(AND('MAPA DE RIESGO'!$Z$71="Media",'MAPA DE RIESGO'!$AB$71="Leve"),CONCATENATE("R9C",'MAPA DE RIESGO'!$P$71),"")</f>
        <v/>
      </c>
      <c r="M34" s="40" t="str">
        <f>IF(AND('MAPA DE RIESGO'!$Z$72="Media",'MAPA DE RIESGO'!$AB$72="Leve"),CONCATENATE("R9C",'MAPA DE RIESGO'!$P$72),"")</f>
        <v/>
      </c>
      <c r="N34" s="40" t="str">
        <f>IF(AND('MAPA DE RIESGO'!$Z$73="Media",'MAPA DE RIESGO'!$AB$73="Leve"),CONCATENATE("R9C",'MAPA DE RIESGO'!$P$73),"")</f>
        <v/>
      </c>
      <c r="O34" s="41" t="str">
        <f>IF(AND('MAPA DE RIESGO'!$Z$74="Media",'MAPA DE RIESGO'!$AB$74="Leve"),CONCATENATE("R9C",'MAPA DE RIESGO'!$P$74),"")</f>
        <v/>
      </c>
      <c r="P34" s="39" t="str">
        <f>IF(AND('MAPA DE RIESGO'!$Z$69="Media",'MAPA DE RIESGO'!$AB$69="Menor"),CONCATENATE("R9C",'MAPA DE RIESGO'!$P$69),"")</f>
        <v/>
      </c>
      <c r="Q34" s="40" t="str">
        <f>IF(AND('MAPA DE RIESGO'!$Z$70="Media",'MAPA DE RIESGO'!$AB$70="Menor"),CONCATENATE("R9C",'MAPA DE RIESGO'!$P$70),"")</f>
        <v/>
      </c>
      <c r="R34" s="40" t="str">
        <f>IF(AND('MAPA DE RIESGO'!$Z$71="Media",'MAPA DE RIESGO'!$AB$71="Menor"),CONCATENATE("R9C",'MAPA DE RIESGO'!$P$71),"")</f>
        <v/>
      </c>
      <c r="S34" s="40" t="str">
        <f>IF(AND('MAPA DE RIESGO'!$Z$72="Media",'MAPA DE RIESGO'!$AB$72="Menor"),CONCATENATE("R9C",'MAPA DE RIESGO'!$P$72),"")</f>
        <v/>
      </c>
      <c r="T34" s="40" t="str">
        <f>IF(AND('MAPA DE RIESGO'!$Z$73="Media",'MAPA DE RIESGO'!$AB$73="Menor"),CONCATENATE("R9C",'MAPA DE RIESGO'!$P$73),"")</f>
        <v/>
      </c>
      <c r="U34" s="41" t="str">
        <f>IF(AND('MAPA DE RIESGO'!$Z$74="Media",'MAPA DE RIESGO'!$AB$74="Menor"),CONCATENATE("R9C",'MAPA DE RIESGO'!$P$74),"")</f>
        <v/>
      </c>
      <c r="V34" s="39" t="str">
        <f>IF(AND('MAPA DE RIESGO'!$Z$69="Media",'MAPA DE RIESGO'!$AB$69="Moderado"),CONCATENATE("R9C",'MAPA DE RIESGO'!$P$69),"")</f>
        <v/>
      </c>
      <c r="W34" s="40" t="str">
        <f>IF(AND('MAPA DE RIESGO'!$Z$70="Media",'MAPA DE RIESGO'!$AB$70="Moderado"),CONCATENATE("R9C",'MAPA DE RIESGO'!$P$70),"")</f>
        <v/>
      </c>
      <c r="X34" s="40" t="str">
        <f>IF(AND('MAPA DE RIESGO'!$Z$71="Media",'MAPA DE RIESGO'!$AB$71="Moderado"),CONCATENATE("R9C",'MAPA DE RIESGO'!$P$71),"")</f>
        <v/>
      </c>
      <c r="Y34" s="40" t="str">
        <f>IF(AND('MAPA DE RIESGO'!$Z$72="Media",'MAPA DE RIESGO'!$AB$72="Moderado"),CONCATENATE("R9C",'MAPA DE RIESGO'!$P$72),"")</f>
        <v/>
      </c>
      <c r="Z34" s="40" t="str">
        <f>IF(AND('MAPA DE RIESGO'!$Z$73="Media",'MAPA DE RIESGO'!$AB$73="Moderado"),CONCATENATE("R9C",'MAPA DE RIESGO'!$P$73),"")</f>
        <v/>
      </c>
      <c r="AA34" s="41" t="str">
        <f>IF(AND('MAPA DE RIESGO'!$Z$74="Media",'MAPA DE RIESGO'!$AB$74="Moderado"),CONCATENATE("R9C",'MAPA DE RIESGO'!$P$74),"")</f>
        <v/>
      </c>
      <c r="AB34" s="23" t="str">
        <f>IF(AND('MAPA DE RIESGO'!$Z$69="Media",'MAPA DE RIESGO'!$AB$69="Mayor"),CONCATENATE("R9C",'MAPA DE RIESGO'!$P$69),"")</f>
        <v/>
      </c>
      <c r="AC34" s="24" t="str">
        <f>IF(AND('MAPA DE RIESGO'!$Z$70="Media",'MAPA DE RIESGO'!$AB$70="Mayor"),CONCATENATE("R9C",'MAPA DE RIESGO'!$P$70),"")</f>
        <v/>
      </c>
      <c r="AD34" s="29" t="str">
        <f>IF(AND('MAPA DE RIESGO'!$Z$71="Media",'MAPA DE RIESGO'!$AB$71="Mayor"),CONCATENATE("R9C",'MAPA DE RIESGO'!$P$71),"")</f>
        <v/>
      </c>
      <c r="AE34" s="29" t="str">
        <f>IF(AND('MAPA DE RIESGO'!$Z$72="Media",'MAPA DE RIESGO'!$AB$72="Mayor"),CONCATENATE("R9C",'MAPA DE RIESGO'!$P$72),"")</f>
        <v/>
      </c>
      <c r="AF34" s="29" t="str">
        <f>IF(AND('MAPA DE RIESGO'!$Z$73="Media",'MAPA DE RIESGO'!$AB$73="Mayor"),CONCATENATE("R9C",'MAPA DE RIESGO'!$P$73),"")</f>
        <v/>
      </c>
      <c r="AG34" s="25" t="str">
        <f>IF(AND('MAPA DE RIESGO'!$Z$74="Media",'MAPA DE RIESGO'!$AB$74="Mayor"),CONCATENATE("R9C",'MAPA DE RIESGO'!$P$74),"")</f>
        <v/>
      </c>
      <c r="AH34" s="26" t="str">
        <f>IF(AND('MAPA DE RIESGO'!$Z$69="Media",'MAPA DE RIESGO'!$AB$69="Catastrófico"),CONCATENATE("R9C",'MAPA DE RIESGO'!$P$69),"")</f>
        <v/>
      </c>
      <c r="AI34" s="27" t="str">
        <f>IF(AND('MAPA DE RIESGO'!$Z$70="Media",'MAPA DE RIESGO'!$AB$70="Catastrófico"),CONCATENATE("R9C",'MAPA DE RIESGO'!$P$70),"")</f>
        <v/>
      </c>
      <c r="AJ34" s="27" t="str">
        <f>IF(AND('MAPA DE RIESGO'!$Z$71="Media",'MAPA DE RIESGO'!$AB$71="Catastrófico"),CONCATENATE("R9C",'MAPA DE RIESGO'!$P$71),"")</f>
        <v/>
      </c>
      <c r="AK34" s="27" t="str">
        <f>IF(AND('MAPA DE RIESGO'!$Z$72="Media",'MAPA DE RIESGO'!$AB$72="Catastrófico"),CONCATENATE("R9C",'MAPA DE RIESGO'!$P$72),"")</f>
        <v/>
      </c>
      <c r="AL34" s="27" t="str">
        <f>IF(AND('MAPA DE RIESGO'!$Z$73="Media",'MAPA DE RIESGO'!$AB$73="Catastrófico"),CONCATENATE("R9C",'MAPA DE RIESGO'!$P$73),"")</f>
        <v/>
      </c>
      <c r="AM34" s="28" t="str">
        <f>IF(AND('MAPA DE RIESGO'!$Z$74="Media",'MAPA DE RIESGO'!$AB$74="Catastrófico"),CONCATENATE("R9C",'MAPA DE RIESGO'!$P$74),"")</f>
        <v/>
      </c>
      <c r="AN34" s="55"/>
      <c r="AO34" s="620"/>
      <c r="AP34" s="621"/>
      <c r="AQ34" s="621"/>
      <c r="AR34" s="621"/>
      <c r="AS34" s="621"/>
      <c r="AT34" s="62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540"/>
      <c r="C35" s="540"/>
      <c r="D35" s="541"/>
      <c r="E35" s="584"/>
      <c r="F35" s="585"/>
      <c r="G35" s="585"/>
      <c r="H35" s="585"/>
      <c r="I35" s="586"/>
      <c r="J35" s="39" t="str">
        <f>IF(AND('MAPA DE RIESGO'!$Z$75="Media",'MAPA DE RIESGO'!$AB$75="Leve"),CONCATENATE("R10C",'MAPA DE RIESGO'!$P$75),"")</f>
        <v/>
      </c>
      <c r="K35" s="40" t="str">
        <f>IF(AND('MAPA DE RIESGO'!$Z$76="Media",'MAPA DE RIESGO'!$AB$76="Leve"),CONCATENATE("R10C",'MAPA DE RIESGO'!$P$76),"")</f>
        <v/>
      </c>
      <c r="L35" s="40" t="str">
        <f>IF(AND('MAPA DE RIESGO'!$Z$77="Media",'MAPA DE RIESGO'!$AB$77="Leve"),CONCATENATE("R10C",'MAPA DE RIESGO'!$P$77),"")</f>
        <v/>
      </c>
      <c r="M35" s="40" t="str">
        <f>IF(AND('MAPA DE RIESGO'!$Z$78="Media",'MAPA DE RIESGO'!$AB$78="Leve"),CONCATENATE("R10C",'MAPA DE RIESGO'!$P$78),"")</f>
        <v/>
      </c>
      <c r="N35" s="40" t="str">
        <f>IF(AND('MAPA DE RIESGO'!$Z$79="Media",'MAPA DE RIESGO'!$AB$79="Leve"),CONCATENATE("R10C",'MAPA DE RIESGO'!$P$79),"")</f>
        <v/>
      </c>
      <c r="O35" s="41" t="str">
        <f>IF(AND('MAPA DE RIESGO'!$Z$80="Media",'MAPA DE RIESGO'!$AB$80="Leve"),CONCATENATE("R10C",'MAPA DE RIESGO'!$P$80),"")</f>
        <v/>
      </c>
      <c r="P35" s="39" t="str">
        <f>IF(AND('MAPA DE RIESGO'!$Z$75="Media",'MAPA DE RIESGO'!$AB$75="Menor"),CONCATENATE("R10C",'MAPA DE RIESGO'!$P$75),"")</f>
        <v/>
      </c>
      <c r="Q35" s="40" t="str">
        <f>IF(AND('MAPA DE RIESGO'!$Z$76="Media",'MAPA DE RIESGO'!$AB$76="Menor"),CONCATENATE("R10C",'MAPA DE RIESGO'!$P$76),"")</f>
        <v/>
      </c>
      <c r="R35" s="40" t="str">
        <f>IF(AND('MAPA DE RIESGO'!$Z$77="Media",'MAPA DE RIESGO'!$AB$77="Menor"),CONCATENATE("R10C",'MAPA DE RIESGO'!$P$77),"")</f>
        <v/>
      </c>
      <c r="S35" s="40" t="str">
        <f>IF(AND('MAPA DE RIESGO'!$Z$78="Media",'MAPA DE RIESGO'!$AB$78="Menor"),CONCATENATE("R10C",'MAPA DE RIESGO'!$P$78),"")</f>
        <v/>
      </c>
      <c r="T35" s="40" t="str">
        <f>IF(AND('MAPA DE RIESGO'!$Z$79="Media",'MAPA DE RIESGO'!$AB$79="Menor"),CONCATENATE("R10C",'MAPA DE RIESGO'!$P$79),"")</f>
        <v/>
      </c>
      <c r="U35" s="41" t="str">
        <f>IF(AND('MAPA DE RIESGO'!$Z$80="Media",'MAPA DE RIESGO'!$AB$80="Menor"),CONCATENATE("R10C",'MAPA DE RIESGO'!$P$80),"")</f>
        <v/>
      </c>
      <c r="V35" s="39" t="str">
        <f>IF(AND('MAPA DE RIESGO'!$Z$75="Media",'MAPA DE RIESGO'!$AB$75="Moderado"),CONCATENATE("R10C",'MAPA DE RIESGO'!$P$75),"")</f>
        <v/>
      </c>
      <c r="W35" s="40" t="str">
        <f>IF(AND('MAPA DE RIESGO'!$Z$76="Media",'MAPA DE RIESGO'!$AB$76="Moderado"),CONCATENATE("R10C",'MAPA DE RIESGO'!$P$76),"")</f>
        <v/>
      </c>
      <c r="X35" s="40" t="str">
        <f>IF(AND('MAPA DE RIESGO'!$Z$77="Media",'MAPA DE RIESGO'!$AB$77="Moderado"),CONCATENATE("R10C",'MAPA DE RIESGO'!$P$77),"")</f>
        <v/>
      </c>
      <c r="Y35" s="40" t="str">
        <f>IF(AND('MAPA DE RIESGO'!$Z$78="Media",'MAPA DE RIESGO'!$AB$78="Moderado"),CONCATENATE("R10C",'MAPA DE RIESGO'!$P$78),"")</f>
        <v/>
      </c>
      <c r="Z35" s="40" t="str">
        <f>IF(AND('MAPA DE RIESGO'!$Z$79="Media",'MAPA DE RIESGO'!$AB$79="Moderado"),CONCATENATE("R10C",'MAPA DE RIESGO'!$P$79),"")</f>
        <v/>
      </c>
      <c r="AA35" s="41" t="str">
        <f>IF(AND('MAPA DE RIESGO'!$Z$80="Media",'MAPA DE RIESGO'!$AB$80="Moderado"),CONCATENATE("R10C",'MAPA DE RIESGO'!$P$80),"")</f>
        <v/>
      </c>
      <c r="AB35" s="30" t="str">
        <f>IF(AND('MAPA DE RIESGO'!$Z$75="Media",'MAPA DE RIESGO'!$AB$75="Mayor"),CONCATENATE("R10C",'MAPA DE RIESGO'!$P$75),"")</f>
        <v/>
      </c>
      <c r="AC35" s="31" t="str">
        <f>IF(AND('MAPA DE RIESGO'!$Z$76="Media",'MAPA DE RIESGO'!$AB$76="Mayor"),CONCATENATE("R10C",'MAPA DE RIESGO'!$P$76),"")</f>
        <v/>
      </c>
      <c r="AD35" s="31" t="str">
        <f>IF(AND('MAPA DE RIESGO'!$Z$77="Media",'MAPA DE RIESGO'!$AB$77="Mayor"),CONCATENATE("R10C",'MAPA DE RIESGO'!$P$77),"")</f>
        <v/>
      </c>
      <c r="AE35" s="31" t="str">
        <f>IF(AND('MAPA DE RIESGO'!$Z$78="Media",'MAPA DE RIESGO'!$AB$78="Mayor"),CONCATENATE("R10C",'MAPA DE RIESGO'!$P$78),"")</f>
        <v/>
      </c>
      <c r="AF35" s="31" t="str">
        <f>IF(AND('MAPA DE RIESGO'!$Z$79="Media",'MAPA DE RIESGO'!$AB$79="Mayor"),CONCATENATE("R10C",'MAPA DE RIESGO'!$P$79),"")</f>
        <v/>
      </c>
      <c r="AG35" s="32" t="str">
        <f>IF(AND('MAPA DE RIESGO'!$Z$80="Media",'MAPA DE RIESGO'!$AB$80="Mayor"),CONCATENATE("R10C",'MAPA DE RIESGO'!$P$80),"")</f>
        <v/>
      </c>
      <c r="AH35" s="33" t="str">
        <f>IF(AND('MAPA DE RIESGO'!$Z$75="Media",'MAPA DE RIESGO'!$AB$75="Catastrófico"),CONCATENATE("R10C",'MAPA DE RIESGO'!$P$75),"")</f>
        <v/>
      </c>
      <c r="AI35" s="34" t="str">
        <f>IF(AND('MAPA DE RIESGO'!$Z$76="Media",'MAPA DE RIESGO'!$AB$76="Catastrófico"),CONCATENATE("R10C",'MAPA DE RIESGO'!$P$76),"")</f>
        <v/>
      </c>
      <c r="AJ35" s="34" t="str">
        <f>IF(AND('MAPA DE RIESGO'!$Z$77="Media",'MAPA DE RIESGO'!$AB$77="Catastrófico"),CONCATENATE("R10C",'MAPA DE RIESGO'!$P$77),"")</f>
        <v/>
      </c>
      <c r="AK35" s="34" t="str">
        <f>IF(AND('MAPA DE RIESGO'!$Z$78="Media",'MAPA DE RIESGO'!$AB$78="Catastrófico"),CONCATENATE("R10C",'MAPA DE RIESGO'!$P$78),"")</f>
        <v/>
      </c>
      <c r="AL35" s="34" t="str">
        <f>IF(AND('MAPA DE RIESGO'!$Z$79="Media",'MAPA DE RIESGO'!$AB$79="Catastrófico"),CONCATENATE("R10C",'MAPA DE RIESGO'!$P$79),"")</f>
        <v/>
      </c>
      <c r="AM35" s="35" t="str">
        <f>IF(AND('MAPA DE RIESGO'!$Z$80="Media",'MAPA DE RIESGO'!$AB$80="Catastrófico"),CONCATENATE("R10C",'MAPA DE RIESGO'!$P$80),"")</f>
        <v/>
      </c>
      <c r="AN35" s="55"/>
      <c r="AO35" s="623"/>
      <c r="AP35" s="624"/>
      <c r="AQ35" s="624"/>
      <c r="AR35" s="624"/>
      <c r="AS35" s="624"/>
      <c r="AT35" s="62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540"/>
      <c r="C36" s="540"/>
      <c r="D36" s="541"/>
      <c r="E36" s="578" t="s">
        <v>105</v>
      </c>
      <c r="F36" s="579"/>
      <c r="G36" s="579"/>
      <c r="H36" s="579"/>
      <c r="I36" s="579"/>
      <c r="J36" s="45" t="str">
        <f ca="1">IF(AND('MAPA DE RIESGO'!$Z$16="Baja",'MAPA DE RIESGO'!$AB$16="Leve"),CONCATENATE("R1C",'MAPA DE RIESGO'!$P$16),"")</f>
        <v/>
      </c>
      <c r="K36" s="46" t="str">
        <f>IF(AND('MAPA DE RIESGO'!$Z$19="Baja",'MAPA DE RIESGO'!$AB$19="Leve"),CONCATENATE("R1C",'MAPA DE RIESGO'!$P$19),"")</f>
        <v/>
      </c>
      <c r="L36" s="46" t="str">
        <f>IF(AND('MAPA DE RIESGO'!$Z$20="Baja",'MAPA DE RIESGO'!$AB$20="Leve"),CONCATENATE("R1C",'MAPA DE RIESGO'!$P$20),"")</f>
        <v/>
      </c>
      <c r="M36" s="46" t="str">
        <f>IF(AND('MAPA DE RIESGO'!$Z$21="Baja",'MAPA DE RIESGO'!$AB$21="Leve"),CONCATENATE("R1C",'MAPA DE RIESGO'!$P$21),"")</f>
        <v/>
      </c>
      <c r="N36" s="46" t="str">
        <f>IF(AND('MAPA DE RIESGO'!$Z$22="Baja",'MAPA DE RIESGO'!$AB$22="Leve"),CONCATENATE("R1C",'MAPA DE RIESGO'!$P$22),"")</f>
        <v/>
      </c>
      <c r="O36" s="47" t="str">
        <f>IF(AND('MAPA DE RIESGO'!$Z$23="Baja",'MAPA DE RIESGO'!$AB$23="Leve"),CONCATENATE("R1C",'MAPA DE RIESGO'!$P$23),"")</f>
        <v/>
      </c>
      <c r="P36" s="36" t="str">
        <f ca="1">IF(AND('MAPA DE RIESGO'!$Z$16="Baja",'MAPA DE RIESGO'!$AB$16="Menor"),CONCATENATE("R1C",'MAPA DE RIESGO'!$P$16),"")</f>
        <v/>
      </c>
      <c r="Q36" s="37" t="str">
        <f>IF(AND('MAPA DE RIESGO'!$Z$19="Baja",'MAPA DE RIESGO'!$AB$19="Menor"),CONCATENATE("R1C",'MAPA DE RIESGO'!$P$19),"")</f>
        <v/>
      </c>
      <c r="R36" s="37" t="str">
        <f>IF(AND('MAPA DE RIESGO'!$Z$20="Baja",'MAPA DE RIESGO'!$AB$20="Menor"),CONCATENATE("R1C",'MAPA DE RIESGO'!$P$20),"")</f>
        <v/>
      </c>
      <c r="S36" s="37" t="str">
        <f>IF(AND('MAPA DE RIESGO'!$Z$21="Baja",'MAPA DE RIESGO'!$AB$21="Menor"),CONCATENATE("R1C",'MAPA DE RIESGO'!$P$21),"")</f>
        <v/>
      </c>
      <c r="T36" s="37" t="str">
        <f>IF(AND('MAPA DE RIESGO'!$Z$22="Baja",'MAPA DE RIESGO'!$AB$22="Menor"),CONCATENATE("R1C",'MAPA DE RIESGO'!$P$22),"")</f>
        <v/>
      </c>
      <c r="U36" s="38" t="str">
        <f>IF(AND('MAPA DE RIESGO'!$Z$23="Baja",'MAPA DE RIESGO'!$AB$23="Menor"),CONCATENATE("R1C",'MAPA DE RIESGO'!$P$23),"")</f>
        <v/>
      </c>
      <c r="V36" s="36" t="str">
        <f ca="1">IF(AND('MAPA DE RIESGO'!$Z$16="Baja",'MAPA DE RIESGO'!$AB$16="Moderado"),CONCATENATE("R1C",'MAPA DE RIESGO'!$P$16),"")</f>
        <v/>
      </c>
      <c r="W36" s="37" t="str">
        <f>IF(AND('MAPA DE RIESGO'!$Z$19="Baja",'MAPA DE RIESGO'!$AB$19="Moderado"),CONCATENATE("R1C",'MAPA DE RIESGO'!$P$19),"")</f>
        <v/>
      </c>
      <c r="X36" s="37" t="str">
        <f>IF(AND('MAPA DE RIESGO'!$Z$20="Baja",'MAPA DE RIESGO'!$AB$20="Moderado"),CONCATENATE("R1C",'MAPA DE RIESGO'!$P$20),"")</f>
        <v/>
      </c>
      <c r="Y36" s="37" t="str">
        <f>IF(AND('MAPA DE RIESGO'!$Z$21="Baja",'MAPA DE RIESGO'!$AB$21="Moderado"),CONCATENATE("R1C",'MAPA DE RIESGO'!$P$21),"")</f>
        <v/>
      </c>
      <c r="Z36" s="37" t="str">
        <f>IF(AND('MAPA DE RIESGO'!$Z$22="Baja",'MAPA DE RIESGO'!$AB$22="Moderado"),CONCATENATE("R1C",'MAPA DE RIESGO'!$P$22),"")</f>
        <v/>
      </c>
      <c r="AA36" s="38" t="str">
        <f>IF(AND('MAPA DE RIESGO'!$Z$23="Baja",'MAPA DE RIESGO'!$AB$23="Moderado"),CONCATENATE("R1C",'MAPA DE RIESGO'!$P$23),"")</f>
        <v/>
      </c>
      <c r="AB36" s="88" t="str">
        <f ca="1">IF(AND('MAPA DE RIESGO'!$Z$16="Baja",'MAPA DE RIESGO'!$AB$16="Mayor"),CONCATENATE("R1C",'MAPA DE RIESGO'!$P$16),"")</f>
        <v/>
      </c>
      <c r="AC36" s="18" t="str">
        <f>IF(AND('MAPA DE RIESGO'!$Z$19="Baja",'MAPA DE RIESGO'!$AB$19="Mayor"),CONCATENATE("R1C",'MAPA DE RIESGO'!$P$19),"")</f>
        <v/>
      </c>
      <c r="AD36" s="18" t="str">
        <f>IF(AND('MAPA DE RIESGO'!$Z$20="Baja",'MAPA DE RIESGO'!$AB$20="Mayor"),CONCATENATE("R1C",'MAPA DE RIESGO'!$P$20),"")</f>
        <v/>
      </c>
      <c r="AE36" s="18" t="str">
        <f>IF(AND('MAPA DE RIESGO'!$Z$21="Baja",'MAPA DE RIESGO'!$AB$21="Mayor"),CONCATENATE("R1C",'MAPA DE RIESGO'!$P$21),"")</f>
        <v/>
      </c>
      <c r="AF36" s="18" t="str">
        <f>IF(AND('MAPA DE RIESGO'!$Z$22="Baja",'MAPA DE RIESGO'!$AB$22="Mayor"),CONCATENATE("R1C",'MAPA DE RIESGO'!$P$22),"")</f>
        <v/>
      </c>
      <c r="AG36" s="19" t="str">
        <f>IF(AND('MAPA DE RIESGO'!$Z$23="Baja",'MAPA DE RIESGO'!$AB$23="Mayor"),CONCATENATE("R1C",'MAPA DE RIESGO'!$P$23),"")</f>
        <v/>
      </c>
      <c r="AH36" s="20" t="str">
        <f ca="1">IF(AND('MAPA DE RIESGO'!$Z$16="Baja",'MAPA DE RIESGO'!$AB$16="Catastrófico"),CONCATENATE("R1C",'MAPA DE RIESGO'!$P$16),"")</f>
        <v/>
      </c>
      <c r="AI36" s="21" t="str">
        <f>IF(AND('MAPA DE RIESGO'!$Z$19="Baja",'MAPA DE RIESGO'!$AB$19="Catastrófico"),CONCATENATE("R1C",'MAPA DE RIESGO'!$P$19),"")</f>
        <v/>
      </c>
      <c r="AJ36" s="21" t="str">
        <f>IF(AND('MAPA DE RIESGO'!$Z$20="Baja",'MAPA DE RIESGO'!$AB$20="Catastrófico"),CONCATENATE("R1C",'MAPA DE RIESGO'!$P$20),"")</f>
        <v/>
      </c>
      <c r="AK36" s="21" t="str">
        <f>IF(AND('MAPA DE RIESGO'!$Z$21="Baja",'MAPA DE RIESGO'!$AB$21="Catastrófico"),CONCATENATE("R1C",'MAPA DE RIESGO'!$P$21),"")</f>
        <v/>
      </c>
      <c r="AL36" s="21" t="str">
        <f>IF(AND('MAPA DE RIESGO'!$Z$22="Baja",'MAPA DE RIESGO'!$AB$22="Catastrófico"),CONCATENATE("R1C",'MAPA DE RIESGO'!$P$22),"")</f>
        <v/>
      </c>
      <c r="AM36" s="22" t="str">
        <f>IF(AND('MAPA DE RIESGO'!$Z$23="Baja",'MAPA DE RIESGO'!$AB$23="Catastrófico"),CONCATENATE("R1C",'MAPA DE RIESGO'!$P$23),"")</f>
        <v/>
      </c>
      <c r="AN36" s="55"/>
      <c r="AO36" s="608" t="s">
        <v>74</v>
      </c>
      <c r="AP36" s="609"/>
      <c r="AQ36" s="609"/>
      <c r="AR36" s="609"/>
      <c r="AS36" s="609"/>
      <c r="AT36" s="61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540"/>
      <c r="C37" s="540"/>
      <c r="D37" s="541"/>
      <c r="E37" s="597"/>
      <c r="F37" s="598"/>
      <c r="G37" s="598"/>
      <c r="H37" s="598"/>
      <c r="I37" s="598"/>
      <c r="J37" s="48" t="str">
        <f ca="1">IF(AND('MAPA DE RIESGO'!$Z$24="Baja",'MAPA DE RIESGO'!$AB$24="Leve"),CONCATENATE("R2C",'MAPA DE RIESGO'!$P$24),"")</f>
        <v/>
      </c>
      <c r="K37" s="49" t="str">
        <f>IF(AND('MAPA DE RIESGO'!$Z$25="Baja",'MAPA DE RIESGO'!$AB$25="Leve"),CONCATENATE("R2C",'MAPA DE RIESGO'!$P$25),"")</f>
        <v/>
      </c>
      <c r="L37" s="49" t="str">
        <f>IF(AND('MAPA DE RIESGO'!$Z$26="Baja",'MAPA DE RIESGO'!$AB$26="Leve"),CONCATENATE("R2C",'MAPA DE RIESGO'!$P$26),"")</f>
        <v/>
      </c>
      <c r="M37" s="49" t="str">
        <f>IF(AND('MAPA DE RIESGO'!$Z$27="Baja",'MAPA DE RIESGO'!$AB$27="Leve"),CONCATENATE("R2C",'MAPA DE RIESGO'!$P$27),"")</f>
        <v/>
      </c>
      <c r="N37" s="49" t="str">
        <f>IF(AND('MAPA DE RIESGO'!$Z$28="Baja",'MAPA DE RIESGO'!$AB$28="Leve"),CONCATENATE("R2C",'MAPA DE RIESGO'!$P$28),"")</f>
        <v/>
      </c>
      <c r="O37" s="50" t="str">
        <f>IF(AND('MAPA DE RIESGO'!$Z$29="Baja",'MAPA DE RIESGO'!$AB$29="Leve"),CONCATENATE("R2C",'MAPA DE RIESGO'!$P$29),"")</f>
        <v/>
      </c>
      <c r="P37" s="39" t="str">
        <f ca="1">IF(AND('MAPA DE RIESGO'!$Z$24="Baja",'MAPA DE RIESGO'!$AB$24="Menor"),CONCATENATE("R2C",'MAPA DE RIESGO'!$P$24),"")</f>
        <v/>
      </c>
      <c r="Q37" s="40" t="str">
        <f>IF(AND('MAPA DE RIESGO'!$Z$25="Baja",'MAPA DE RIESGO'!$AB$25="Menor"),CONCATENATE("R2C",'MAPA DE RIESGO'!$P$25),"")</f>
        <v/>
      </c>
      <c r="R37" s="40" t="str">
        <f>IF(AND('MAPA DE RIESGO'!$Z$26="Baja",'MAPA DE RIESGO'!$AB$26="Menor"),CONCATENATE("R2C",'MAPA DE RIESGO'!$P$26),"")</f>
        <v/>
      </c>
      <c r="S37" s="40" t="str">
        <f>IF(AND('MAPA DE RIESGO'!$Z$27="Baja",'MAPA DE RIESGO'!$AB$27="Menor"),CONCATENATE("R2C",'MAPA DE RIESGO'!$P$27),"")</f>
        <v/>
      </c>
      <c r="T37" s="40" t="str">
        <f>IF(AND('MAPA DE RIESGO'!$Z$28="Baja",'MAPA DE RIESGO'!$AB$28="Menor"),CONCATENATE("R2C",'MAPA DE RIESGO'!$P$28),"")</f>
        <v/>
      </c>
      <c r="U37" s="41" t="str">
        <f>IF(AND('MAPA DE RIESGO'!$Z$29="Baja",'MAPA DE RIESGO'!$AB$29="Menor"),CONCATENATE("R2C",'MAPA DE RIESGO'!$P$29),"")</f>
        <v/>
      </c>
      <c r="V37" s="39" t="str">
        <f ca="1">IF(AND('MAPA DE RIESGO'!$Z$24="Baja",'MAPA DE RIESGO'!$AB$24="Moderado"),CONCATENATE("R2C",'MAPA DE RIESGO'!$P$24),"")</f>
        <v/>
      </c>
      <c r="W37" s="40" t="str">
        <f>IF(AND('MAPA DE RIESGO'!$Z$25="Baja",'MAPA DE RIESGO'!$AB$25="Moderado"),CONCATENATE("R2C",'MAPA DE RIESGO'!$P$25),"")</f>
        <v/>
      </c>
      <c r="X37" s="40" t="str">
        <f>IF(AND('MAPA DE RIESGO'!$Z$26="Baja",'MAPA DE RIESGO'!$AB$26="Moderado"),CONCATENATE("R2C",'MAPA DE RIESGO'!$P$26),"")</f>
        <v/>
      </c>
      <c r="Y37" s="40" t="str">
        <f>IF(AND('MAPA DE RIESGO'!$Z$27="Baja",'MAPA DE RIESGO'!$AB$27="Moderado"),CONCATENATE("R2C",'MAPA DE RIESGO'!$P$27),"")</f>
        <v/>
      </c>
      <c r="Z37" s="40" t="str">
        <f>IF(AND('MAPA DE RIESGO'!$Z$28="Baja",'MAPA DE RIESGO'!$AB$28="Moderado"),CONCATENATE("R2C",'MAPA DE RIESGO'!$P$28),"")</f>
        <v/>
      </c>
      <c r="AA37" s="41" t="str">
        <f>IF(AND('MAPA DE RIESGO'!$Z$29="Baja",'MAPA DE RIESGO'!$AB$29="Moderado"),CONCATENATE("R2C",'MAPA DE RIESGO'!$P$29),"")</f>
        <v/>
      </c>
      <c r="AB37" s="23" t="str">
        <f ca="1">IF(AND('MAPA DE RIESGO'!$Z$24="Baja",'MAPA DE RIESGO'!$AB$24="Mayor"),CONCATENATE("R2C",'MAPA DE RIESGO'!$P$24),"")</f>
        <v>R2C1</v>
      </c>
      <c r="AC37" s="24" t="str">
        <f>IF(AND('MAPA DE RIESGO'!$Z$25="Baja",'MAPA DE RIESGO'!$AB$25="Mayor"),CONCATENATE("R2C",'MAPA DE RIESGO'!$P$25),"")</f>
        <v/>
      </c>
      <c r="AD37" s="24" t="str">
        <f>IF(AND('MAPA DE RIESGO'!$Z$26="Baja",'MAPA DE RIESGO'!$AB$26="Mayor"),CONCATENATE("R2C",'MAPA DE RIESGO'!$P$26),"")</f>
        <v/>
      </c>
      <c r="AE37" s="24" t="str">
        <f>IF(AND('MAPA DE RIESGO'!$Z$27="Baja",'MAPA DE RIESGO'!$AB$27="Mayor"),CONCATENATE("R2C",'MAPA DE RIESGO'!$P$27),"")</f>
        <v/>
      </c>
      <c r="AF37" s="24" t="str">
        <f>IF(AND('MAPA DE RIESGO'!$Z$28="Baja",'MAPA DE RIESGO'!$AB$28="Mayor"),CONCATENATE("R2C",'MAPA DE RIESGO'!$P$28),"")</f>
        <v/>
      </c>
      <c r="AG37" s="25" t="str">
        <f>IF(AND('MAPA DE RIESGO'!$Z$29="Baja",'MAPA DE RIESGO'!$AB$29="Mayor"),CONCATENATE("R2C",'MAPA DE RIESGO'!$P$29),"")</f>
        <v/>
      </c>
      <c r="AH37" s="26" t="str">
        <f ca="1">IF(AND('MAPA DE RIESGO'!$Z$24="Baja",'MAPA DE RIESGO'!$AB$24="Catastrófico"),CONCATENATE("R2C",'MAPA DE RIESGO'!$P$24),"")</f>
        <v/>
      </c>
      <c r="AI37" s="27" t="str">
        <f>IF(AND('MAPA DE RIESGO'!$Z$25="Baja",'MAPA DE RIESGO'!$AB$25="Catastrófico"),CONCATENATE("R2C",'MAPA DE RIESGO'!$P$25),"")</f>
        <v/>
      </c>
      <c r="AJ37" s="27" t="str">
        <f>IF(AND('MAPA DE RIESGO'!$Z$26="Baja",'MAPA DE RIESGO'!$AB$26="Catastrófico"),CONCATENATE("R2C",'MAPA DE RIESGO'!$P$26),"")</f>
        <v/>
      </c>
      <c r="AK37" s="27" t="str">
        <f>IF(AND('MAPA DE RIESGO'!$Z$27="Baja",'MAPA DE RIESGO'!$AB$27="Catastrófico"),CONCATENATE("R2C",'MAPA DE RIESGO'!$P$27),"")</f>
        <v/>
      </c>
      <c r="AL37" s="27" t="str">
        <f>IF(AND('MAPA DE RIESGO'!$Z$28="Baja",'MAPA DE RIESGO'!$AB$28="Catastrófico"),CONCATENATE("R2C",'MAPA DE RIESGO'!$P$28),"")</f>
        <v/>
      </c>
      <c r="AM37" s="28" t="str">
        <f>IF(AND('MAPA DE RIESGO'!$Z$29="Baja",'MAPA DE RIESGO'!$AB$29="Catastrófico"),CONCATENATE("R2C",'MAPA DE RIESGO'!$P$29),"")</f>
        <v/>
      </c>
      <c r="AN37" s="55"/>
      <c r="AO37" s="611"/>
      <c r="AP37" s="612"/>
      <c r="AQ37" s="612"/>
      <c r="AR37" s="612"/>
      <c r="AS37" s="612"/>
      <c r="AT37" s="61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540"/>
      <c r="C38" s="540"/>
      <c r="D38" s="541"/>
      <c r="E38" s="581"/>
      <c r="F38" s="582"/>
      <c r="G38" s="582"/>
      <c r="H38" s="582"/>
      <c r="I38" s="598"/>
      <c r="J38" s="48" t="str">
        <f ca="1">IF(AND('MAPA DE RIESGO'!$Z$30="Baja",'MAPA DE RIESGO'!$AB$30="Leve"),CONCATENATE("R3C",'MAPA DE RIESGO'!$P$30),"")</f>
        <v/>
      </c>
      <c r="K38" s="49" t="str">
        <f>IF(AND('MAPA DE RIESGO'!$Z$31="Baja",'MAPA DE RIESGO'!$AB$31="Leve"),CONCATENATE("R3C",'MAPA DE RIESGO'!$P$31),"")</f>
        <v/>
      </c>
      <c r="L38" s="49" t="str">
        <f>IF(AND('MAPA DE RIESGO'!$Z$32="Baja",'MAPA DE RIESGO'!$AB$32="Leve"),CONCATENATE("R3C",'MAPA DE RIESGO'!$P$32),"")</f>
        <v/>
      </c>
      <c r="M38" s="49" t="str">
        <f>IF(AND('MAPA DE RIESGO'!$Z$33="Baja",'MAPA DE RIESGO'!$AB$33="Leve"),CONCATENATE("R3C",'MAPA DE RIESGO'!$P$33),"")</f>
        <v/>
      </c>
      <c r="N38" s="49" t="str">
        <f>IF(AND('MAPA DE RIESGO'!$Z$34="Baja",'MAPA DE RIESGO'!$AB$34="Leve"),CONCATENATE("R3C",'MAPA DE RIESGO'!$P$34),"")</f>
        <v/>
      </c>
      <c r="O38" s="50" t="str">
        <f>IF(AND('MAPA DE RIESGO'!$Z$35="Baja",'MAPA DE RIESGO'!$AB$35="Leve"),CONCATENATE("R3C",'MAPA DE RIESGO'!$P$35),"")</f>
        <v/>
      </c>
      <c r="P38" s="39" t="str">
        <f ca="1">IF(AND('MAPA DE RIESGO'!$Z$30="Baja",'MAPA DE RIESGO'!$AB$30="Menor"),CONCATENATE("R3C",'MAPA DE RIESGO'!$P$30),"")</f>
        <v/>
      </c>
      <c r="Q38" s="40" t="str">
        <f>IF(AND('MAPA DE RIESGO'!$Z$31="Baja",'MAPA DE RIESGO'!$AB$31="Menor"),CONCATENATE("R3C",'MAPA DE RIESGO'!$P$31),"")</f>
        <v/>
      </c>
      <c r="R38" s="40" t="str">
        <f>IF(AND('MAPA DE RIESGO'!$Z$32="Baja",'MAPA DE RIESGO'!$AB$32="Menor"),CONCATENATE("R3C",'MAPA DE RIESGO'!$P$32),"")</f>
        <v/>
      </c>
      <c r="S38" s="40" t="str">
        <f>IF(AND('MAPA DE RIESGO'!$Z$33="Baja",'MAPA DE RIESGO'!$AB$33="Menor"),CONCATENATE("R3C",'MAPA DE RIESGO'!$P$33),"")</f>
        <v/>
      </c>
      <c r="T38" s="40" t="str">
        <f>IF(AND('MAPA DE RIESGO'!$Z$34="Baja",'MAPA DE RIESGO'!$AB$34="Menor"),CONCATENATE("R3C",'MAPA DE RIESGO'!$P$34),"")</f>
        <v/>
      </c>
      <c r="U38" s="41" t="str">
        <f>IF(AND('MAPA DE RIESGO'!$Z$35="Baja",'MAPA DE RIESGO'!$AB$35="Menor"),CONCATENATE("R3C",'MAPA DE RIESGO'!$P$35),"")</f>
        <v/>
      </c>
      <c r="V38" s="39" t="str">
        <f ca="1">IF(AND('MAPA DE RIESGO'!$Z$30="Baja",'MAPA DE RIESGO'!$AB$30="Moderado"),CONCATENATE("R3C",'MAPA DE RIESGO'!$P$30),"")</f>
        <v/>
      </c>
      <c r="W38" s="40" t="str">
        <f>IF(AND('MAPA DE RIESGO'!$Z$31="Baja",'MAPA DE RIESGO'!$AB$31="Moderado"),CONCATENATE("R3C",'MAPA DE RIESGO'!$P$31),"")</f>
        <v/>
      </c>
      <c r="X38" s="40" t="str">
        <f>IF(AND('MAPA DE RIESGO'!$Z$32="Baja",'MAPA DE RIESGO'!$AB$32="Moderado"),CONCATENATE("R3C",'MAPA DE RIESGO'!$P$32),"")</f>
        <v/>
      </c>
      <c r="Y38" s="40" t="str">
        <f>IF(AND('MAPA DE RIESGO'!$Z$33="Baja",'MAPA DE RIESGO'!$AB$33="Moderado"),CONCATENATE("R3C",'MAPA DE RIESGO'!$P$33),"")</f>
        <v/>
      </c>
      <c r="Z38" s="40" t="str">
        <f>IF(AND('MAPA DE RIESGO'!$Z$34="Baja",'MAPA DE RIESGO'!$AB$34="Moderado"),CONCATENATE("R3C",'MAPA DE RIESGO'!$P$34),"")</f>
        <v/>
      </c>
      <c r="AA38" s="41" t="str">
        <f>IF(AND('MAPA DE RIESGO'!$Z$35="Baja",'MAPA DE RIESGO'!$AB$35="Moderado"),CONCATENATE("R3C",'MAPA DE RIESGO'!$P$35),"")</f>
        <v/>
      </c>
      <c r="AB38" s="23" t="str">
        <f ca="1">IF(AND('MAPA DE RIESGO'!$Z$30="Baja",'MAPA DE RIESGO'!$AB$30="Mayor"),CONCATENATE("R3C",'MAPA DE RIESGO'!$P$30),"")</f>
        <v/>
      </c>
      <c r="AC38" s="24" t="str">
        <f>IF(AND('MAPA DE RIESGO'!$Z$31="Baja",'MAPA DE RIESGO'!$AB$31="Mayor"),CONCATENATE("R3C",'MAPA DE RIESGO'!$P$31),"")</f>
        <v/>
      </c>
      <c r="AD38" s="24" t="str">
        <f>IF(AND('MAPA DE RIESGO'!$Z$32="Baja",'MAPA DE RIESGO'!$AB$32="Mayor"),CONCATENATE("R3C",'MAPA DE RIESGO'!$P$32),"")</f>
        <v/>
      </c>
      <c r="AE38" s="24" t="str">
        <f>IF(AND('MAPA DE RIESGO'!$Z$33="Baja",'MAPA DE RIESGO'!$AB$33="Mayor"),CONCATENATE("R3C",'MAPA DE RIESGO'!$P$33),"")</f>
        <v/>
      </c>
      <c r="AF38" s="24" t="str">
        <f>IF(AND('MAPA DE RIESGO'!$Z$34="Baja",'MAPA DE RIESGO'!$AB$34="Mayor"),CONCATENATE("R3C",'MAPA DE RIESGO'!$P$34),"")</f>
        <v/>
      </c>
      <c r="AG38" s="25" t="str">
        <f>IF(AND('MAPA DE RIESGO'!$Z$35="Baja",'MAPA DE RIESGO'!$AB$35="Mayor"),CONCATENATE("R3C",'MAPA DE RIESGO'!$P$35),"")</f>
        <v/>
      </c>
      <c r="AH38" s="26" t="str">
        <f ca="1">IF(AND('MAPA DE RIESGO'!$Z$30="Baja",'MAPA DE RIESGO'!$AB$30="Catastrófico"),CONCATENATE("R3C",'MAPA DE RIESGO'!$P$30),"")</f>
        <v/>
      </c>
      <c r="AI38" s="27" t="str">
        <f>IF(AND('MAPA DE RIESGO'!$Z$31="Baja",'MAPA DE RIESGO'!$AB$31="Catastrófico"),CONCATENATE("R3C",'MAPA DE RIESGO'!$P$31),"")</f>
        <v/>
      </c>
      <c r="AJ38" s="27" t="str">
        <f>IF(AND('MAPA DE RIESGO'!$Z$32="Baja",'MAPA DE RIESGO'!$AB$32="Catastrófico"),CONCATENATE("R3C",'MAPA DE RIESGO'!$P$32),"")</f>
        <v/>
      </c>
      <c r="AK38" s="27" t="str">
        <f>IF(AND('MAPA DE RIESGO'!$Z$33="Baja",'MAPA DE RIESGO'!$AB$33="Catastrófico"),CONCATENATE("R3C",'MAPA DE RIESGO'!$P$33),"")</f>
        <v/>
      </c>
      <c r="AL38" s="27" t="str">
        <f>IF(AND('MAPA DE RIESGO'!$Z$34="Baja",'MAPA DE RIESGO'!$AB$34="Catastrófico"),CONCATENATE("R3C",'MAPA DE RIESGO'!$P$34),"")</f>
        <v/>
      </c>
      <c r="AM38" s="28" t="str">
        <f>IF(AND('MAPA DE RIESGO'!$Z$35="Baja",'MAPA DE RIESGO'!$AB$35="Catastrófico"),CONCATENATE("R3C",'MAPA DE RIESGO'!$P$35),"")</f>
        <v/>
      </c>
      <c r="AN38" s="55"/>
      <c r="AO38" s="611"/>
      <c r="AP38" s="612"/>
      <c r="AQ38" s="612"/>
      <c r="AR38" s="612"/>
      <c r="AS38" s="612"/>
      <c r="AT38" s="61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540"/>
      <c r="C39" s="540"/>
      <c r="D39" s="541"/>
      <c r="E39" s="581"/>
      <c r="F39" s="582"/>
      <c r="G39" s="582"/>
      <c r="H39" s="582"/>
      <c r="I39" s="598"/>
      <c r="J39" s="48" t="str">
        <f ca="1">IF(AND('MAPA DE RIESGO'!$Z$36="Baja",'MAPA DE RIESGO'!$AB$36="Leve"),CONCATENATE("R4C",'MAPA DE RIESGO'!$P$36),"")</f>
        <v/>
      </c>
      <c r="K39" s="49" t="str">
        <f>IF(AND('MAPA DE RIESGO'!$Z$39="Baja",'MAPA DE RIESGO'!$AB$39="Leve"),CONCATENATE("R4C",'MAPA DE RIESGO'!$P$39),"")</f>
        <v/>
      </c>
      <c r="L39" s="49" t="str">
        <f>IF(AND('MAPA DE RIESGO'!$Z$40="Baja",'MAPA DE RIESGO'!$AB$40="Leve"),CONCATENATE("R4C",'MAPA DE RIESGO'!$P$40),"")</f>
        <v/>
      </c>
      <c r="M39" s="49" t="str">
        <f>IF(AND('MAPA DE RIESGO'!$Z$41="Baja",'MAPA DE RIESGO'!$AB$41="Leve"),CONCATENATE("R4C",'MAPA DE RIESGO'!$P$41),"")</f>
        <v/>
      </c>
      <c r="N39" s="49" t="str">
        <f>IF(AND('MAPA DE RIESGO'!$Z$42="Baja",'MAPA DE RIESGO'!$AB$42="Leve"),CONCATENATE("R4C",'MAPA DE RIESGO'!$P$42),"")</f>
        <v/>
      </c>
      <c r="O39" s="50" t="str">
        <f>IF(AND('MAPA DE RIESGO'!$Z$43="Baja",'MAPA DE RIESGO'!$AB$43="Leve"),CONCATENATE("R4C",'MAPA DE RIESGO'!$P$43),"")</f>
        <v/>
      </c>
      <c r="P39" s="39" t="str">
        <f ca="1">IF(AND('MAPA DE RIESGO'!$Z$36="Baja",'MAPA DE RIESGO'!$AB$36="Menor"),CONCATENATE("R4C",'MAPA DE RIESGO'!$P$36),"")</f>
        <v/>
      </c>
      <c r="Q39" s="40" t="str">
        <f>IF(AND('MAPA DE RIESGO'!$Z$39="Baja",'MAPA DE RIESGO'!$AB$39="Menor"),CONCATENATE("R4C",'MAPA DE RIESGO'!$P$39),"")</f>
        <v/>
      </c>
      <c r="R39" s="40" t="str">
        <f>IF(AND('MAPA DE RIESGO'!$Z$40="Baja",'MAPA DE RIESGO'!$AB$40="Menor"),CONCATENATE("R4C",'MAPA DE RIESGO'!$P$40),"")</f>
        <v/>
      </c>
      <c r="S39" s="40" t="str">
        <f>IF(AND('MAPA DE RIESGO'!$Z$41="Baja",'MAPA DE RIESGO'!$AB$41="Menor"),CONCATENATE("R4C",'MAPA DE RIESGO'!$P$41),"")</f>
        <v/>
      </c>
      <c r="T39" s="40" t="str">
        <f>IF(AND('MAPA DE RIESGO'!$Z$42="Baja",'MAPA DE RIESGO'!$AB$42="Menor"),CONCATENATE("R4C",'MAPA DE RIESGO'!$P$42),"")</f>
        <v/>
      </c>
      <c r="U39" s="41" t="str">
        <f>IF(AND('MAPA DE RIESGO'!$Z$43="Baja",'MAPA DE RIESGO'!$AB$43="Menor"),CONCATENATE("R4C",'MAPA DE RIESGO'!$P$43),"")</f>
        <v/>
      </c>
      <c r="V39" s="39" t="str">
        <f ca="1">IF(AND('MAPA DE RIESGO'!$Z$36="Baja",'MAPA DE RIESGO'!$AB$36="Moderado"),CONCATENATE("R4C",'MAPA DE RIESGO'!$P$36),"")</f>
        <v/>
      </c>
      <c r="W39" s="40" t="str">
        <f>IF(AND('MAPA DE RIESGO'!$Z$39="Baja",'MAPA DE RIESGO'!$AB$39="Moderado"),CONCATENATE("R4C",'MAPA DE RIESGO'!$P$39),"")</f>
        <v/>
      </c>
      <c r="X39" s="40" t="str">
        <f>IF(AND('MAPA DE RIESGO'!$Z$40="Baja",'MAPA DE RIESGO'!$AB$40="Moderado"),CONCATENATE("R4C",'MAPA DE RIESGO'!$P$40),"")</f>
        <v/>
      </c>
      <c r="Y39" s="40" t="str">
        <f>IF(AND('MAPA DE RIESGO'!$Z$41="Baja",'MAPA DE RIESGO'!$AB$41="Moderado"),CONCATENATE("R4C",'MAPA DE RIESGO'!$P$41),"")</f>
        <v/>
      </c>
      <c r="Z39" s="40" t="str">
        <f>IF(AND('MAPA DE RIESGO'!$Z$42="Baja",'MAPA DE RIESGO'!$AB$42="Moderado"),CONCATENATE("R4C",'MAPA DE RIESGO'!$P$42),"")</f>
        <v/>
      </c>
      <c r="AA39" s="41" t="str">
        <f>IF(AND('MAPA DE RIESGO'!$Z$43="Baja",'MAPA DE RIESGO'!$AB$43="Moderado"),CONCATENATE("R4C",'MAPA DE RIESGO'!$P$43),"")</f>
        <v/>
      </c>
      <c r="AB39" s="23" t="str">
        <f ca="1">IF(AND('MAPA DE RIESGO'!$Z$36="Baja",'MAPA DE RIESGO'!$AB$36="Mayor"),CONCATENATE("R4C",'MAPA DE RIESGO'!$P$36),"")</f>
        <v/>
      </c>
      <c r="AC39" s="24" t="str">
        <f>IF(AND('MAPA DE RIESGO'!$Z$39="Baja",'MAPA DE RIESGO'!$AB$39="Mayor"),CONCATENATE("R4C",'MAPA DE RIESGO'!$P$39),"")</f>
        <v/>
      </c>
      <c r="AD39" s="24" t="str">
        <f>IF(AND('MAPA DE RIESGO'!$Z$40="Baja",'MAPA DE RIESGO'!$AB$40="Mayor"),CONCATENATE("R4C",'MAPA DE RIESGO'!$P$40),"")</f>
        <v/>
      </c>
      <c r="AE39" s="24" t="str">
        <f>IF(AND('MAPA DE RIESGO'!$Z$41="Baja",'MAPA DE RIESGO'!$AB$41="Mayor"),CONCATENATE("R4C",'MAPA DE RIESGO'!$P$41),"")</f>
        <v/>
      </c>
      <c r="AF39" s="24" t="str">
        <f>IF(AND('MAPA DE RIESGO'!$Z$42="Baja",'MAPA DE RIESGO'!$AB$42="Mayor"),CONCATENATE("R4C",'MAPA DE RIESGO'!$P$42),"")</f>
        <v/>
      </c>
      <c r="AG39" s="25" t="str">
        <f>IF(AND('MAPA DE RIESGO'!$Z$43="Baja",'MAPA DE RIESGO'!$AB$43="Mayor"),CONCATENATE("R4C",'MAPA DE RIESGO'!$P$43),"")</f>
        <v/>
      </c>
      <c r="AH39" s="26" t="str">
        <f ca="1">IF(AND('MAPA DE RIESGO'!$Z$36="Baja",'MAPA DE RIESGO'!$AB$36="Catastrófico"),CONCATENATE("R4C",'MAPA DE RIESGO'!$P$36),"")</f>
        <v/>
      </c>
      <c r="AI39" s="27" t="str">
        <f>IF(AND('MAPA DE RIESGO'!$Z$39="Baja",'MAPA DE RIESGO'!$AB$39="Catastrófico"),CONCATENATE("R4C",'MAPA DE RIESGO'!$P$39),"")</f>
        <v/>
      </c>
      <c r="AJ39" s="27" t="str">
        <f>IF(AND('MAPA DE RIESGO'!$Z$40="Baja",'MAPA DE RIESGO'!$AB$40="Catastrófico"),CONCATENATE("R4C",'MAPA DE RIESGO'!$P$40),"")</f>
        <v/>
      </c>
      <c r="AK39" s="27" t="str">
        <f>IF(AND('MAPA DE RIESGO'!$Z$41="Baja",'MAPA DE RIESGO'!$AB$41="Catastrófico"),CONCATENATE("R4C",'MAPA DE RIESGO'!$P$41),"")</f>
        <v/>
      </c>
      <c r="AL39" s="27" t="str">
        <f>IF(AND('MAPA DE RIESGO'!$Z$42="Baja",'MAPA DE RIESGO'!$AB$42="Catastrófico"),CONCATENATE("R4C",'MAPA DE RIESGO'!$P$42),"")</f>
        <v/>
      </c>
      <c r="AM39" s="28" t="str">
        <f>IF(AND('MAPA DE RIESGO'!$Z$43="Baja",'MAPA DE RIESGO'!$AB$43="Catastrófico"),CONCATENATE("R4C",'MAPA DE RIESGO'!$P$43),"")</f>
        <v/>
      </c>
      <c r="AN39" s="55"/>
      <c r="AO39" s="611"/>
      <c r="AP39" s="612"/>
      <c r="AQ39" s="612"/>
      <c r="AR39" s="612"/>
      <c r="AS39" s="612"/>
      <c r="AT39" s="61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540"/>
      <c r="C40" s="540"/>
      <c r="D40" s="541"/>
      <c r="E40" s="581"/>
      <c r="F40" s="582"/>
      <c r="G40" s="582"/>
      <c r="H40" s="582"/>
      <c r="I40" s="598"/>
      <c r="J40" s="48" t="str">
        <f ca="1">IF(AND('MAPA DE RIESGO'!$Z$44="Baja",'MAPA DE RIESGO'!$AB$44="Leve"),CONCATENATE("R5C",'MAPA DE RIESGO'!$P$44),"")</f>
        <v/>
      </c>
      <c r="K40" s="49" t="str">
        <f ca="1">IF(AND('MAPA DE RIESGO'!$Z$45="Baja",'MAPA DE RIESGO'!$AB$45="Leve"),CONCATENATE("R5C",'MAPA DE RIESGO'!$P$45),"")</f>
        <v/>
      </c>
      <c r="L40" s="49" t="str">
        <f>IF(AND('MAPA DE RIESGO'!$Z$47="Baja",'MAPA DE RIESGO'!$AB$47="Leve"),CONCATENATE("R5C",'MAPA DE RIESGO'!$P$47),"")</f>
        <v/>
      </c>
      <c r="M40" s="49" t="str">
        <f>IF(AND('MAPA DE RIESGO'!$Z$48="Baja",'MAPA DE RIESGO'!$AB$48="Leve"),CONCATENATE("R5C",'MAPA DE RIESGO'!$P$48),"")</f>
        <v/>
      </c>
      <c r="N40" s="49" t="str">
        <f>IF(AND('MAPA DE RIESGO'!$Z$49="Baja",'MAPA DE RIESGO'!$AB$49="Leve"),CONCATENATE("R5C",'MAPA DE RIESGO'!$P$49),"")</f>
        <v/>
      </c>
      <c r="O40" s="50" t="str">
        <f>IF(AND('MAPA DE RIESGO'!$Z$50="Baja",'MAPA DE RIESGO'!$AB$50="Leve"),CONCATENATE("R5C",'MAPA DE RIESGO'!$P$50),"")</f>
        <v/>
      </c>
      <c r="P40" s="39" t="str">
        <f ca="1">IF(AND('MAPA DE RIESGO'!$Z$44="Baja",'MAPA DE RIESGO'!$AB$44="Menor"),CONCATENATE("R5C",'MAPA DE RIESGO'!$P$44),"")</f>
        <v/>
      </c>
      <c r="Q40" s="40" t="str">
        <f ca="1">IF(AND('MAPA DE RIESGO'!$Z$45="Baja",'MAPA DE RIESGO'!$AB$45="Menor"),CONCATENATE("R5C",'MAPA DE RIESGO'!$P$45),"")</f>
        <v/>
      </c>
      <c r="R40" s="40" t="str">
        <f>IF(AND('MAPA DE RIESGO'!$Z$47="Baja",'MAPA DE RIESGO'!$AB$47="Menor"),CONCATENATE("R5C",'MAPA DE RIESGO'!$P$47),"")</f>
        <v/>
      </c>
      <c r="S40" s="40" t="str">
        <f>IF(AND('MAPA DE RIESGO'!$Z$48="Baja",'MAPA DE RIESGO'!$AB$48="Menor"),CONCATENATE("R5C",'MAPA DE RIESGO'!$P$48),"")</f>
        <v/>
      </c>
      <c r="T40" s="40" t="str">
        <f>IF(AND('MAPA DE RIESGO'!$Z$49="Baja",'MAPA DE RIESGO'!$AB$49="Menor"),CONCATENATE("R5C",'MAPA DE RIESGO'!$P$49),"")</f>
        <v/>
      </c>
      <c r="U40" s="41" t="str">
        <f>IF(AND('MAPA DE RIESGO'!$Z$50="Baja",'MAPA DE RIESGO'!$AB$50="Menor"),CONCATENATE("R5C",'MAPA DE RIESGO'!$P$50),"")</f>
        <v/>
      </c>
      <c r="V40" s="39" t="str">
        <f ca="1">IF(AND('MAPA DE RIESGO'!$Z$44="Baja",'MAPA DE RIESGO'!$AB$44="Moderado"),CONCATENATE("R5C",'MAPA DE RIESGO'!$P$44),"")</f>
        <v>R5C1</v>
      </c>
      <c r="W40" s="40" t="str">
        <f ca="1">IF(AND('MAPA DE RIESGO'!$Z$45="Baja",'MAPA DE RIESGO'!$AB$45="Moderado"),CONCATENATE("R5C",'MAPA DE RIESGO'!$P$45),"")</f>
        <v/>
      </c>
      <c r="X40" s="40" t="str">
        <f>IF(AND('MAPA DE RIESGO'!$Z$47="Baja",'MAPA DE RIESGO'!$AB$47="Moderado"),CONCATENATE("R5C",'MAPA DE RIESGO'!$P$47),"")</f>
        <v/>
      </c>
      <c r="Y40" s="40" t="str">
        <f>IF(AND('MAPA DE RIESGO'!$Z$48="Baja",'MAPA DE RIESGO'!$AB$48="Moderado"),CONCATENATE("R5C",'MAPA DE RIESGO'!$P$48),"")</f>
        <v/>
      </c>
      <c r="Z40" s="40" t="str">
        <f>IF(AND('MAPA DE RIESGO'!$Z$49="Baja",'MAPA DE RIESGO'!$AB$49="Moderado"),CONCATENATE("R5C",'MAPA DE RIESGO'!$P$49),"")</f>
        <v/>
      </c>
      <c r="AA40" s="41" t="str">
        <f>IF(AND('MAPA DE RIESGO'!$Z$50="Baja",'MAPA DE RIESGO'!$AB$50="Moderado"),CONCATENATE("R5C",'MAPA DE RIESGO'!$P$50),"")</f>
        <v/>
      </c>
      <c r="AB40" s="23" t="str">
        <f ca="1">IF(AND('MAPA DE RIESGO'!$Z$44="Baja",'MAPA DE RIESGO'!$AB$44="Mayor"),CONCATENATE("R5C",'MAPA DE RIESGO'!$P$44),"")</f>
        <v/>
      </c>
      <c r="AC40" s="24" t="str">
        <f ca="1">IF(AND('MAPA DE RIESGO'!$Z$45="Baja",'MAPA DE RIESGO'!$AB$45="Mayor"),CONCATENATE("R5C",'MAPA DE RIESGO'!$P$45),"")</f>
        <v/>
      </c>
      <c r="AD40" s="29" t="str">
        <f>IF(AND('MAPA DE RIESGO'!$Z$47="Baja",'MAPA DE RIESGO'!$AB$47="Mayor"),CONCATENATE("R5C",'MAPA DE RIESGO'!$P$47),"")</f>
        <v/>
      </c>
      <c r="AE40" s="29" t="str">
        <f>IF(AND('MAPA DE RIESGO'!$Z$48="Baja",'MAPA DE RIESGO'!$AB$48="Mayor"),CONCATENATE("R5C",'MAPA DE RIESGO'!$P$48),"")</f>
        <v/>
      </c>
      <c r="AF40" s="29" t="str">
        <f>IF(AND('MAPA DE RIESGO'!$Z$49="Baja",'MAPA DE RIESGO'!$AB$49="Mayor"),CONCATENATE("R5C",'MAPA DE RIESGO'!$P$49),"")</f>
        <v/>
      </c>
      <c r="AG40" s="25" t="str">
        <f>IF(AND('MAPA DE RIESGO'!$Z$50="Baja",'MAPA DE RIESGO'!$AB$50="Mayor"),CONCATENATE("R5C",'MAPA DE RIESGO'!$P$50),"")</f>
        <v/>
      </c>
      <c r="AH40" s="26" t="str">
        <f ca="1">IF(AND('MAPA DE RIESGO'!$Z$44="Baja",'MAPA DE RIESGO'!$AB$44="Catastrófico"),CONCATENATE("R5C",'MAPA DE RIESGO'!$P$44),"")</f>
        <v/>
      </c>
      <c r="AI40" s="27" t="str">
        <f ca="1">IF(AND('MAPA DE RIESGO'!$Z$45="Baja",'MAPA DE RIESGO'!$AB$45="Catastrófico"),CONCATENATE("R5C",'MAPA DE RIESGO'!$P$45),"")</f>
        <v/>
      </c>
      <c r="AJ40" s="27" t="str">
        <f>IF(AND('MAPA DE RIESGO'!$Z$47="Baja",'MAPA DE RIESGO'!$AB$47="Catastrófico"),CONCATENATE("R5C",'MAPA DE RIESGO'!$P$47),"")</f>
        <v/>
      </c>
      <c r="AK40" s="27" t="str">
        <f>IF(AND('MAPA DE RIESGO'!$Z$48="Baja",'MAPA DE RIESGO'!$AB$48="Catastrófico"),CONCATENATE("R5C",'MAPA DE RIESGO'!$P$48),"")</f>
        <v/>
      </c>
      <c r="AL40" s="27" t="str">
        <f>IF(AND('MAPA DE RIESGO'!$Z$49="Baja",'MAPA DE RIESGO'!$AB$49="Catastrófico"),CONCATENATE("R5C",'MAPA DE RIESGO'!$P$49),"")</f>
        <v/>
      </c>
      <c r="AM40" s="28" t="str">
        <f>IF(AND('MAPA DE RIESGO'!$Z$50="Baja",'MAPA DE RIESGO'!$AB$50="Catastrófico"),CONCATENATE("R5C",'MAPA DE RIESGO'!$P$50),"")</f>
        <v/>
      </c>
      <c r="AN40" s="55"/>
      <c r="AO40" s="611"/>
      <c r="AP40" s="612"/>
      <c r="AQ40" s="612"/>
      <c r="AR40" s="612"/>
      <c r="AS40" s="612"/>
      <c r="AT40" s="61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540"/>
      <c r="C41" s="540"/>
      <c r="D41" s="541"/>
      <c r="E41" s="581"/>
      <c r="F41" s="582"/>
      <c r="G41" s="582"/>
      <c r="H41" s="582"/>
      <c r="I41" s="598"/>
      <c r="J41" s="48" t="str">
        <f>IF(AND('MAPA DE RIESGO'!$Z$51="Baja",'MAPA DE RIESGO'!$AB$51="Leve"),CONCATENATE("R6C",'MAPA DE RIESGO'!$P$51),"")</f>
        <v/>
      </c>
      <c r="K41" s="49" t="str">
        <f>IF(AND('MAPA DE RIESGO'!$Z$52="Baja",'MAPA DE RIESGO'!$AB$52="Leve"),CONCATENATE("R6C",'MAPA DE RIESGO'!$P$52),"")</f>
        <v/>
      </c>
      <c r="L41" s="49" t="str">
        <f>IF(AND('MAPA DE RIESGO'!$Z$53="Baja",'MAPA DE RIESGO'!$AB$53="Leve"),CONCATENATE("R6C",'MAPA DE RIESGO'!$P$53),"")</f>
        <v/>
      </c>
      <c r="M41" s="49" t="str">
        <f>IF(AND('MAPA DE RIESGO'!$Z$54="Baja",'MAPA DE RIESGO'!$AB$54="Leve"),CONCATENATE("R6C",'MAPA DE RIESGO'!$P$54),"")</f>
        <v/>
      </c>
      <c r="N41" s="49" t="str">
        <f>IF(AND('MAPA DE RIESGO'!$Z$55="Baja",'MAPA DE RIESGO'!$AB$55="Leve"),CONCATENATE("R6C",'MAPA DE RIESGO'!$P$55),"")</f>
        <v/>
      </c>
      <c r="O41" s="50" t="str">
        <f>IF(AND('MAPA DE RIESGO'!$Z$56="Baja",'MAPA DE RIESGO'!$AB$56="Leve"),CONCATENATE("R6C",'MAPA DE RIESGO'!$P$56),"")</f>
        <v/>
      </c>
      <c r="P41" s="39" t="str">
        <f>IF(AND('MAPA DE RIESGO'!$Z$51="Baja",'MAPA DE RIESGO'!$AB$51="Menor"),CONCATENATE("R6C",'MAPA DE RIESGO'!$P$51),"")</f>
        <v/>
      </c>
      <c r="Q41" s="40" t="str">
        <f>IF(AND('MAPA DE RIESGO'!$Z$52="Baja",'MAPA DE RIESGO'!$AB$52="Menor"),CONCATENATE("R6C",'MAPA DE RIESGO'!$P$52),"")</f>
        <v/>
      </c>
      <c r="R41" s="40" t="str">
        <f>IF(AND('MAPA DE RIESGO'!$Z$53="Baja",'MAPA DE RIESGO'!$AB$53="Menor"),CONCATENATE("R6C",'MAPA DE RIESGO'!$P$53),"")</f>
        <v/>
      </c>
      <c r="S41" s="40" t="str">
        <f>IF(AND('MAPA DE RIESGO'!$Z$54="Baja",'MAPA DE RIESGO'!$AB$54="Menor"),CONCATENATE("R6C",'MAPA DE RIESGO'!$P$54),"")</f>
        <v/>
      </c>
      <c r="T41" s="40" t="str">
        <f>IF(AND('MAPA DE RIESGO'!$Z$55="Baja",'MAPA DE RIESGO'!$AB$55="Menor"),CONCATENATE("R6C",'MAPA DE RIESGO'!$P$55),"")</f>
        <v/>
      </c>
      <c r="U41" s="41" t="str">
        <f>IF(AND('MAPA DE RIESGO'!$Z$56="Baja",'MAPA DE RIESGO'!$AB$56="Menor"),CONCATENATE("R6C",'MAPA DE RIESGO'!$P$56),"")</f>
        <v/>
      </c>
      <c r="V41" s="39" t="str">
        <f>IF(AND('MAPA DE RIESGO'!$Z$51="Baja",'MAPA DE RIESGO'!$AB$51="Moderado"),CONCATENATE("R6C",'MAPA DE RIESGO'!$P$51),"")</f>
        <v/>
      </c>
      <c r="W41" s="40" t="str">
        <f>IF(AND('MAPA DE RIESGO'!$Z$52="Baja",'MAPA DE RIESGO'!$AB$52="Moderado"),CONCATENATE("R6C",'MAPA DE RIESGO'!$P$52),"")</f>
        <v/>
      </c>
      <c r="X41" s="40" t="str">
        <f>IF(AND('MAPA DE RIESGO'!$Z$53="Baja",'MAPA DE RIESGO'!$AB$53="Moderado"),CONCATENATE("R6C",'MAPA DE RIESGO'!$P$53),"")</f>
        <v/>
      </c>
      <c r="Y41" s="40" t="str">
        <f>IF(AND('MAPA DE RIESGO'!$Z$54="Baja",'MAPA DE RIESGO'!$AB$54="Moderado"),CONCATENATE("R6C",'MAPA DE RIESGO'!$P$54),"")</f>
        <v/>
      </c>
      <c r="Z41" s="40" t="str">
        <f>IF(AND('MAPA DE RIESGO'!$Z$55="Baja",'MAPA DE RIESGO'!$AB$55="Moderado"),CONCATENATE("R6C",'MAPA DE RIESGO'!$P$55),"")</f>
        <v/>
      </c>
      <c r="AA41" s="41" t="str">
        <f>IF(AND('MAPA DE RIESGO'!$Z$56="Baja",'MAPA DE RIESGO'!$AB$56="Moderado"),CONCATENATE("R6C",'MAPA DE RIESGO'!$P$56),"")</f>
        <v/>
      </c>
      <c r="AB41" s="23" t="str">
        <f>IF(AND('MAPA DE RIESGO'!$Z$51="Baja",'MAPA DE RIESGO'!$AB$51="Mayor"),CONCATENATE("R6C",'MAPA DE RIESGO'!$P$51),"")</f>
        <v/>
      </c>
      <c r="AC41" s="24" t="str">
        <f>IF(AND('MAPA DE RIESGO'!$Z$52="Baja",'MAPA DE RIESGO'!$AB$52="Mayor"),CONCATENATE("R6C",'MAPA DE RIESGO'!$P$52),"")</f>
        <v/>
      </c>
      <c r="AD41" s="29" t="str">
        <f>IF(AND('MAPA DE RIESGO'!$Z$53="Baja",'MAPA DE RIESGO'!$AB$53="Mayor"),CONCATENATE("R6C",'MAPA DE RIESGO'!$P$53),"")</f>
        <v/>
      </c>
      <c r="AE41" s="29" t="str">
        <f>IF(AND('MAPA DE RIESGO'!$Z$54="Baja",'MAPA DE RIESGO'!$AB$54="Mayor"),CONCATENATE("R6C",'MAPA DE RIESGO'!$P$54),"")</f>
        <v/>
      </c>
      <c r="AF41" s="29" t="str">
        <f>IF(AND('MAPA DE RIESGO'!$Z$55="Baja",'MAPA DE RIESGO'!$AB$55="Mayor"),CONCATENATE("R6C",'MAPA DE RIESGO'!$P$55),"")</f>
        <v/>
      </c>
      <c r="AG41" s="25" t="str">
        <f>IF(AND('MAPA DE RIESGO'!$Z$56="Baja",'MAPA DE RIESGO'!$AB$56="Mayor"),CONCATENATE("R6C",'MAPA DE RIESGO'!$P$56),"")</f>
        <v/>
      </c>
      <c r="AH41" s="26" t="str">
        <f>IF(AND('MAPA DE RIESGO'!$Z$51="Baja",'MAPA DE RIESGO'!$AB$51="Catastrófico"),CONCATENATE("R6C",'MAPA DE RIESGO'!$P$51),"")</f>
        <v/>
      </c>
      <c r="AI41" s="27" t="str">
        <f>IF(AND('MAPA DE RIESGO'!$Z$52="Baja",'MAPA DE RIESGO'!$AB$52="Catastrófico"),CONCATENATE("R6C",'MAPA DE RIESGO'!$P$52),"")</f>
        <v/>
      </c>
      <c r="AJ41" s="27" t="str">
        <f>IF(AND('MAPA DE RIESGO'!$Z$53="Baja",'MAPA DE RIESGO'!$AB$53="Catastrófico"),CONCATENATE("R6C",'MAPA DE RIESGO'!$P$53),"")</f>
        <v/>
      </c>
      <c r="AK41" s="27" t="str">
        <f>IF(AND('MAPA DE RIESGO'!$Z$54="Baja",'MAPA DE RIESGO'!$AB$54="Catastrófico"),CONCATENATE("R6C",'MAPA DE RIESGO'!$P$54),"")</f>
        <v/>
      </c>
      <c r="AL41" s="27" t="str">
        <f>IF(AND('MAPA DE RIESGO'!$Z$55="Baja",'MAPA DE RIESGO'!$AB$55="Catastrófico"),CONCATENATE("R6C",'MAPA DE RIESGO'!$P$55),"")</f>
        <v/>
      </c>
      <c r="AM41" s="28" t="str">
        <f>IF(AND('MAPA DE RIESGO'!$Z$56="Baja",'MAPA DE RIESGO'!$AB$56="Catastrófico"),CONCATENATE("R6C",'MAPA DE RIESGO'!$P$56),"")</f>
        <v/>
      </c>
      <c r="AN41" s="55"/>
      <c r="AO41" s="611"/>
      <c r="AP41" s="612"/>
      <c r="AQ41" s="612"/>
      <c r="AR41" s="612"/>
      <c r="AS41" s="612"/>
      <c r="AT41" s="61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540"/>
      <c r="C42" s="540"/>
      <c r="D42" s="541"/>
      <c r="E42" s="581"/>
      <c r="F42" s="582"/>
      <c r="G42" s="582"/>
      <c r="H42" s="582"/>
      <c r="I42" s="598"/>
      <c r="J42" s="48" t="str">
        <f>IF(AND('MAPA DE RIESGO'!$Z$57="Baja",'MAPA DE RIESGO'!$AB$57="Leve"),CONCATENATE("R7C",'MAPA DE RIESGO'!$P$57),"")</f>
        <v/>
      </c>
      <c r="K42" s="49" t="str">
        <f>IF(AND('MAPA DE RIESGO'!$Z$58="Baja",'MAPA DE RIESGO'!$AB$58="Leve"),CONCATENATE("R7C",'MAPA DE RIESGO'!$P$58),"")</f>
        <v/>
      </c>
      <c r="L42" s="49" t="str">
        <f>IF(AND('MAPA DE RIESGO'!$Z$59="Baja",'MAPA DE RIESGO'!$AB$59="Leve"),CONCATENATE("R7C",'MAPA DE RIESGO'!$P$59),"")</f>
        <v/>
      </c>
      <c r="M42" s="49" t="str">
        <f>IF(AND('MAPA DE RIESGO'!$Z$60="Baja",'MAPA DE RIESGO'!$AB$60="Leve"),CONCATENATE("R7C",'MAPA DE RIESGO'!$P$60),"")</f>
        <v/>
      </c>
      <c r="N42" s="49" t="str">
        <f>IF(AND('MAPA DE RIESGO'!$Z$61="Baja",'MAPA DE RIESGO'!$AB$61="Leve"),CONCATENATE("R7C",'MAPA DE RIESGO'!$P$61),"")</f>
        <v/>
      </c>
      <c r="O42" s="50" t="str">
        <f>IF(AND('MAPA DE RIESGO'!$Z$62="Baja",'MAPA DE RIESGO'!$AB$62="Leve"),CONCATENATE("R7C",'MAPA DE RIESGO'!$P$62),"")</f>
        <v/>
      </c>
      <c r="P42" s="39" t="str">
        <f>IF(AND('MAPA DE RIESGO'!$Z$57="Baja",'MAPA DE RIESGO'!$AB$57="Menor"),CONCATENATE("R7C",'MAPA DE RIESGO'!$P$57),"")</f>
        <v/>
      </c>
      <c r="Q42" s="40" t="str">
        <f>IF(AND('MAPA DE RIESGO'!$Z$58="Baja",'MAPA DE RIESGO'!$AB$58="Menor"),CONCATENATE("R7C",'MAPA DE RIESGO'!$P$58),"")</f>
        <v/>
      </c>
      <c r="R42" s="40" t="str">
        <f>IF(AND('MAPA DE RIESGO'!$Z$59="Baja",'MAPA DE RIESGO'!$AB$59="Menor"),CONCATENATE("R7C",'MAPA DE RIESGO'!$P$59),"")</f>
        <v/>
      </c>
      <c r="S42" s="40" t="str">
        <f>IF(AND('MAPA DE RIESGO'!$Z$60="Baja",'MAPA DE RIESGO'!$AB$60="Menor"),CONCATENATE("R7C",'MAPA DE RIESGO'!$P$60),"")</f>
        <v/>
      </c>
      <c r="T42" s="40" t="str">
        <f>IF(AND('MAPA DE RIESGO'!$Z$61="Baja",'MAPA DE RIESGO'!$AB$61="Menor"),CONCATENATE("R7C",'MAPA DE RIESGO'!$P$61),"")</f>
        <v/>
      </c>
      <c r="U42" s="41" t="str">
        <f>IF(AND('MAPA DE RIESGO'!$Z$62="Baja",'MAPA DE RIESGO'!$AB$62="Menor"),CONCATENATE("R7C",'MAPA DE RIESGO'!$P$62),"")</f>
        <v/>
      </c>
      <c r="V42" s="39" t="str">
        <f>IF(AND('MAPA DE RIESGO'!$Z$57="Baja",'MAPA DE RIESGO'!$AB$57="Moderado"),CONCATENATE("R7C",'MAPA DE RIESGO'!$P$57),"")</f>
        <v/>
      </c>
      <c r="W42" s="40" t="str">
        <f>IF(AND('MAPA DE RIESGO'!$Z$58="Baja",'MAPA DE RIESGO'!$AB$58="Moderado"),CONCATENATE("R7C",'MAPA DE RIESGO'!$P$58),"")</f>
        <v/>
      </c>
      <c r="X42" s="40" t="str">
        <f>IF(AND('MAPA DE RIESGO'!$Z$59="Baja",'MAPA DE RIESGO'!$AB$59="Moderado"),CONCATENATE("R7C",'MAPA DE RIESGO'!$P$59),"")</f>
        <v/>
      </c>
      <c r="Y42" s="40" t="str">
        <f>IF(AND('MAPA DE RIESGO'!$Z$60="Baja",'MAPA DE RIESGO'!$AB$60="Moderado"),CONCATENATE("R7C",'MAPA DE RIESGO'!$P$60),"")</f>
        <v/>
      </c>
      <c r="Z42" s="40" t="str">
        <f>IF(AND('MAPA DE RIESGO'!$Z$61="Baja",'MAPA DE RIESGO'!$AB$61="Moderado"),CONCATENATE("R7C",'MAPA DE RIESGO'!$P$61),"")</f>
        <v/>
      </c>
      <c r="AA42" s="41" t="str">
        <f>IF(AND('MAPA DE RIESGO'!$Z$62="Baja",'MAPA DE RIESGO'!$AB$62="Moderado"),CONCATENATE("R7C",'MAPA DE RIESGO'!$P$62),"")</f>
        <v/>
      </c>
      <c r="AB42" s="23" t="str">
        <f>IF(AND('MAPA DE RIESGO'!$Z$57="Baja",'MAPA DE RIESGO'!$AB$57="Mayor"),CONCATENATE("R7C",'MAPA DE RIESGO'!$P$57),"")</f>
        <v/>
      </c>
      <c r="AC42" s="24" t="str">
        <f>IF(AND('MAPA DE RIESGO'!$Z$58="Baja",'MAPA DE RIESGO'!$AB$58="Mayor"),CONCATENATE("R7C",'MAPA DE RIESGO'!$P$58),"")</f>
        <v/>
      </c>
      <c r="AD42" s="29" t="str">
        <f>IF(AND('MAPA DE RIESGO'!$Z$59="Baja",'MAPA DE RIESGO'!$AB$59="Mayor"),CONCATENATE("R7C",'MAPA DE RIESGO'!$P$59),"")</f>
        <v/>
      </c>
      <c r="AE42" s="29" t="str">
        <f>IF(AND('MAPA DE RIESGO'!$Z$60="Baja",'MAPA DE RIESGO'!$AB$60="Mayor"),CONCATENATE("R7C",'MAPA DE RIESGO'!$P$60),"")</f>
        <v/>
      </c>
      <c r="AF42" s="29" t="str">
        <f>IF(AND('MAPA DE RIESGO'!$Z$61="Baja",'MAPA DE RIESGO'!$AB$61="Mayor"),CONCATENATE("R7C",'MAPA DE RIESGO'!$P$61),"")</f>
        <v/>
      </c>
      <c r="AG42" s="25" t="str">
        <f>IF(AND('MAPA DE RIESGO'!$Z$62="Baja",'MAPA DE RIESGO'!$AB$62="Mayor"),CONCATENATE("R7C",'MAPA DE RIESGO'!$P$62),"")</f>
        <v/>
      </c>
      <c r="AH42" s="26" t="str">
        <f>IF(AND('MAPA DE RIESGO'!$Z$57="Baja",'MAPA DE RIESGO'!$AB$57="Catastrófico"),CONCATENATE("R7C",'MAPA DE RIESGO'!$P$57),"")</f>
        <v/>
      </c>
      <c r="AI42" s="27" t="str">
        <f>IF(AND('MAPA DE RIESGO'!$Z$58="Baja",'MAPA DE RIESGO'!$AB$58="Catastrófico"),CONCATENATE("R7C",'MAPA DE RIESGO'!$P$58),"")</f>
        <v/>
      </c>
      <c r="AJ42" s="27" t="str">
        <f>IF(AND('MAPA DE RIESGO'!$Z$59="Baja",'MAPA DE RIESGO'!$AB$59="Catastrófico"),CONCATENATE("R7C",'MAPA DE RIESGO'!$P$59),"")</f>
        <v/>
      </c>
      <c r="AK42" s="27" t="str">
        <f>IF(AND('MAPA DE RIESGO'!$Z$60="Baja",'MAPA DE RIESGO'!$AB$60="Catastrófico"),CONCATENATE("R7C",'MAPA DE RIESGO'!$P$60),"")</f>
        <v/>
      </c>
      <c r="AL42" s="27" t="str">
        <f>IF(AND('MAPA DE RIESGO'!$Z$61="Baja",'MAPA DE RIESGO'!$AB$61="Catastrófico"),CONCATENATE("R7C",'MAPA DE RIESGO'!$P$61),"")</f>
        <v/>
      </c>
      <c r="AM42" s="28" t="str">
        <f>IF(AND('MAPA DE RIESGO'!$Z$62="Baja",'MAPA DE RIESGO'!$AB$62="Catastrófico"),CONCATENATE("R7C",'MAPA DE RIESGO'!$P$62),"")</f>
        <v/>
      </c>
      <c r="AN42" s="55"/>
      <c r="AO42" s="611"/>
      <c r="AP42" s="612"/>
      <c r="AQ42" s="612"/>
      <c r="AR42" s="612"/>
      <c r="AS42" s="612"/>
      <c r="AT42" s="61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540"/>
      <c r="C43" s="540"/>
      <c r="D43" s="541"/>
      <c r="E43" s="581"/>
      <c r="F43" s="582"/>
      <c r="G43" s="582"/>
      <c r="H43" s="582"/>
      <c r="I43" s="598"/>
      <c r="J43" s="48" t="str">
        <f>IF(AND('MAPA DE RIESGO'!$Z$63="Baja",'MAPA DE RIESGO'!$AB$63="Leve"),CONCATENATE("R8C",'MAPA DE RIESGO'!$P$63),"")</f>
        <v/>
      </c>
      <c r="K43" s="49" t="str">
        <f>IF(AND('MAPA DE RIESGO'!$Z$64="Baja",'MAPA DE RIESGO'!$AB$64="Leve"),CONCATENATE("R8C",'MAPA DE RIESGO'!$P$64),"")</f>
        <v/>
      </c>
      <c r="L43" s="49" t="str">
        <f>IF(AND('MAPA DE RIESGO'!$Z$65="Baja",'MAPA DE RIESGO'!$AB$65="Leve"),CONCATENATE("R8C",'MAPA DE RIESGO'!$P$65),"")</f>
        <v/>
      </c>
      <c r="M43" s="49" t="str">
        <f>IF(AND('MAPA DE RIESGO'!$Z$66="Baja",'MAPA DE RIESGO'!$AB$66="Leve"),CONCATENATE("R8C",'MAPA DE RIESGO'!$P$66),"")</f>
        <v/>
      </c>
      <c r="N43" s="49" t="str">
        <f>IF(AND('MAPA DE RIESGO'!$Z$67="Baja",'MAPA DE RIESGO'!$AB$67="Leve"),CONCATENATE("R8C",'MAPA DE RIESGO'!$P$67),"")</f>
        <v/>
      </c>
      <c r="O43" s="50" t="str">
        <f>IF(AND('MAPA DE RIESGO'!$Z$68="Baja",'MAPA DE RIESGO'!$AB$68="Leve"),CONCATENATE("R8C",'MAPA DE RIESGO'!$P$68),"")</f>
        <v/>
      </c>
      <c r="P43" s="39" t="str">
        <f>IF(AND('MAPA DE RIESGO'!$Z$63="Baja",'MAPA DE RIESGO'!$AB$63="Menor"),CONCATENATE("R8C",'MAPA DE RIESGO'!$P$63),"")</f>
        <v/>
      </c>
      <c r="Q43" s="40" t="str">
        <f>IF(AND('MAPA DE RIESGO'!$Z$64="Baja",'MAPA DE RIESGO'!$AB$64="Menor"),CONCATENATE("R8C",'MAPA DE RIESGO'!$P$64),"")</f>
        <v/>
      </c>
      <c r="R43" s="40" t="str">
        <f>IF(AND('MAPA DE RIESGO'!$Z$65="Baja",'MAPA DE RIESGO'!$AB$65="Menor"),CONCATENATE("R8C",'MAPA DE RIESGO'!$P$65),"")</f>
        <v/>
      </c>
      <c r="S43" s="40" t="str">
        <f>IF(AND('MAPA DE RIESGO'!$Z$66="Baja",'MAPA DE RIESGO'!$AB$66="Menor"),CONCATENATE("R8C",'MAPA DE RIESGO'!$P$66),"")</f>
        <v/>
      </c>
      <c r="T43" s="40" t="str">
        <f>IF(AND('MAPA DE RIESGO'!$Z$67="Baja",'MAPA DE RIESGO'!$AB$67="Menor"),CONCATENATE("R8C",'MAPA DE RIESGO'!$P$67),"")</f>
        <v/>
      </c>
      <c r="U43" s="41" t="str">
        <f>IF(AND('MAPA DE RIESGO'!$Z$68="Baja",'MAPA DE RIESGO'!$AB$68="Menor"),CONCATENATE("R8C",'MAPA DE RIESGO'!$P$68),"")</f>
        <v/>
      </c>
      <c r="V43" s="39" t="str">
        <f>IF(AND('MAPA DE RIESGO'!$Z$63="Baja",'MAPA DE RIESGO'!$AB$63="Moderado"),CONCATENATE("R8C",'MAPA DE RIESGO'!$P$63),"")</f>
        <v/>
      </c>
      <c r="W43" s="40" t="str">
        <f>IF(AND('MAPA DE RIESGO'!$Z$64="Baja",'MAPA DE RIESGO'!$AB$64="Moderado"),CONCATENATE("R8C",'MAPA DE RIESGO'!$P$64),"")</f>
        <v/>
      </c>
      <c r="X43" s="40" t="str">
        <f>IF(AND('MAPA DE RIESGO'!$Z$65="Baja",'MAPA DE RIESGO'!$AB$65="Moderado"),CONCATENATE("R8C",'MAPA DE RIESGO'!$P$65),"")</f>
        <v/>
      </c>
      <c r="Y43" s="40" t="str">
        <f>IF(AND('MAPA DE RIESGO'!$Z$66="Baja",'MAPA DE RIESGO'!$AB$66="Moderado"),CONCATENATE("R8C",'MAPA DE RIESGO'!$P$66),"")</f>
        <v/>
      </c>
      <c r="Z43" s="40" t="str">
        <f>IF(AND('MAPA DE RIESGO'!$Z$67="Baja",'MAPA DE RIESGO'!$AB$67="Moderado"),CONCATENATE("R8C",'MAPA DE RIESGO'!$P$67),"")</f>
        <v/>
      </c>
      <c r="AA43" s="41" t="str">
        <f>IF(AND('MAPA DE RIESGO'!$Z$68="Baja",'MAPA DE RIESGO'!$AB$68="Moderado"),CONCATENATE("R8C",'MAPA DE RIESGO'!$P$68),"")</f>
        <v/>
      </c>
      <c r="AB43" s="23" t="str">
        <f>IF(AND('MAPA DE RIESGO'!$Z$63="Baja",'MAPA DE RIESGO'!$AB$63="Mayor"),CONCATENATE("R8C",'MAPA DE RIESGO'!$P$63),"")</f>
        <v/>
      </c>
      <c r="AC43" s="24" t="str">
        <f>IF(AND('MAPA DE RIESGO'!$Z$64="Baja",'MAPA DE RIESGO'!$AB$64="Mayor"),CONCATENATE("R8C",'MAPA DE RIESGO'!$P$64),"")</f>
        <v/>
      </c>
      <c r="AD43" s="29" t="str">
        <f>IF(AND('MAPA DE RIESGO'!$Z$65="Baja",'MAPA DE RIESGO'!$AB$65="Mayor"),CONCATENATE("R8C",'MAPA DE RIESGO'!$P$65),"")</f>
        <v/>
      </c>
      <c r="AE43" s="29" t="str">
        <f>IF(AND('MAPA DE RIESGO'!$Z$66="Baja",'MAPA DE RIESGO'!$AB$66="Mayor"),CONCATENATE("R8C",'MAPA DE RIESGO'!$P$66),"")</f>
        <v/>
      </c>
      <c r="AF43" s="29" t="str">
        <f>IF(AND('MAPA DE RIESGO'!$Z$67="Baja",'MAPA DE RIESGO'!$AB$67="Mayor"),CONCATENATE("R8C",'MAPA DE RIESGO'!$P$67),"")</f>
        <v/>
      </c>
      <c r="AG43" s="25" t="str">
        <f>IF(AND('MAPA DE RIESGO'!$Z$68="Baja",'MAPA DE RIESGO'!$AB$68="Mayor"),CONCATENATE("R8C",'MAPA DE RIESGO'!$P$68),"")</f>
        <v/>
      </c>
      <c r="AH43" s="26" t="str">
        <f>IF(AND('MAPA DE RIESGO'!$Z$63="Baja",'MAPA DE RIESGO'!$AB$63="Catastrófico"),CONCATENATE("R8C",'MAPA DE RIESGO'!$P$63),"")</f>
        <v/>
      </c>
      <c r="AI43" s="27" t="str">
        <f>IF(AND('MAPA DE RIESGO'!$Z$64="Baja",'MAPA DE RIESGO'!$AB$64="Catastrófico"),CONCATENATE("R8C",'MAPA DE RIESGO'!$P$64),"")</f>
        <v/>
      </c>
      <c r="AJ43" s="27" t="str">
        <f>IF(AND('MAPA DE RIESGO'!$Z$65="Baja",'MAPA DE RIESGO'!$AB$65="Catastrófico"),CONCATENATE("R8C",'MAPA DE RIESGO'!$P$65),"")</f>
        <v/>
      </c>
      <c r="AK43" s="27" t="str">
        <f>IF(AND('MAPA DE RIESGO'!$Z$66="Baja",'MAPA DE RIESGO'!$AB$66="Catastrófico"),CONCATENATE("R8C",'MAPA DE RIESGO'!$P$66),"")</f>
        <v/>
      </c>
      <c r="AL43" s="27" t="str">
        <f>IF(AND('MAPA DE RIESGO'!$Z$67="Baja",'MAPA DE RIESGO'!$AB$67="Catastrófico"),CONCATENATE("R8C",'MAPA DE RIESGO'!$P$67),"")</f>
        <v/>
      </c>
      <c r="AM43" s="28" t="str">
        <f>IF(AND('MAPA DE RIESGO'!$Z$68="Baja",'MAPA DE RIESGO'!$AB$68="Catastrófico"),CONCATENATE("R8C",'MAPA DE RIESGO'!$P$68),"")</f>
        <v/>
      </c>
      <c r="AN43" s="55"/>
      <c r="AO43" s="611"/>
      <c r="AP43" s="612"/>
      <c r="AQ43" s="612"/>
      <c r="AR43" s="612"/>
      <c r="AS43" s="612"/>
      <c r="AT43" s="61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540"/>
      <c r="C44" s="540"/>
      <c r="D44" s="541"/>
      <c r="E44" s="581"/>
      <c r="F44" s="582"/>
      <c r="G44" s="582"/>
      <c r="H44" s="582"/>
      <c r="I44" s="598"/>
      <c r="J44" s="48" t="str">
        <f>IF(AND('MAPA DE RIESGO'!$Z$69="Baja",'MAPA DE RIESGO'!$AB$69="Leve"),CONCATENATE("R9C",'MAPA DE RIESGO'!$P$69),"")</f>
        <v/>
      </c>
      <c r="K44" s="49" t="str">
        <f>IF(AND('MAPA DE RIESGO'!$Z$70="Baja",'MAPA DE RIESGO'!$AB$70="Leve"),CONCATENATE("R9C",'MAPA DE RIESGO'!$P$70),"")</f>
        <v/>
      </c>
      <c r="L44" s="49" t="str">
        <f>IF(AND('MAPA DE RIESGO'!$Z$71="Baja",'MAPA DE RIESGO'!$AB$71="Leve"),CONCATENATE("R9C",'MAPA DE RIESGO'!$P$71),"")</f>
        <v/>
      </c>
      <c r="M44" s="49" t="str">
        <f>IF(AND('MAPA DE RIESGO'!$Z$72="Baja",'MAPA DE RIESGO'!$AB$72="Leve"),CONCATENATE("R9C",'MAPA DE RIESGO'!$P$72),"")</f>
        <v/>
      </c>
      <c r="N44" s="49" t="str">
        <f>IF(AND('MAPA DE RIESGO'!$Z$73="Baja",'MAPA DE RIESGO'!$AB$73="Leve"),CONCATENATE("R9C",'MAPA DE RIESGO'!$P$73),"")</f>
        <v/>
      </c>
      <c r="O44" s="50" t="str">
        <f>IF(AND('MAPA DE RIESGO'!$Z$74="Baja",'MAPA DE RIESGO'!$AB$74="Leve"),CONCATENATE("R9C",'MAPA DE RIESGO'!$P$74),"")</f>
        <v/>
      </c>
      <c r="P44" s="39" t="str">
        <f>IF(AND('MAPA DE RIESGO'!$Z$69="Baja",'MAPA DE RIESGO'!$AB$69="Menor"),CONCATENATE("R9C",'MAPA DE RIESGO'!$P$69),"")</f>
        <v/>
      </c>
      <c r="Q44" s="40" t="str">
        <f>IF(AND('MAPA DE RIESGO'!$Z$70="Baja",'MAPA DE RIESGO'!$AB$70="Menor"),CONCATENATE("R9C",'MAPA DE RIESGO'!$P$70),"")</f>
        <v/>
      </c>
      <c r="R44" s="40" t="str">
        <f>IF(AND('MAPA DE RIESGO'!$Z$71="Baja",'MAPA DE RIESGO'!$AB$71="Menor"),CONCATENATE("R9C",'MAPA DE RIESGO'!$P$71),"")</f>
        <v/>
      </c>
      <c r="S44" s="40" t="str">
        <f>IF(AND('MAPA DE RIESGO'!$Z$72="Baja",'MAPA DE RIESGO'!$AB$72="Menor"),CONCATENATE("R9C",'MAPA DE RIESGO'!$P$72),"")</f>
        <v/>
      </c>
      <c r="T44" s="40" t="str">
        <f>IF(AND('MAPA DE RIESGO'!$Z$73="Baja",'MAPA DE RIESGO'!$AB$73="Menor"),CONCATENATE("R9C",'MAPA DE RIESGO'!$P$73),"")</f>
        <v/>
      </c>
      <c r="U44" s="41" t="str">
        <f>IF(AND('MAPA DE RIESGO'!$Z$74="Baja",'MAPA DE RIESGO'!$AB$74="Menor"),CONCATENATE("R9C",'MAPA DE RIESGO'!$P$74),"")</f>
        <v/>
      </c>
      <c r="V44" s="39" t="str">
        <f>IF(AND('MAPA DE RIESGO'!$Z$69="Baja",'MAPA DE RIESGO'!$AB$69="Moderado"),CONCATENATE("R9C",'MAPA DE RIESGO'!$P$69),"")</f>
        <v/>
      </c>
      <c r="W44" s="40" t="str">
        <f>IF(AND('MAPA DE RIESGO'!$Z$70="Baja",'MAPA DE RIESGO'!$AB$70="Moderado"),CONCATENATE("R9C",'MAPA DE RIESGO'!$P$70),"")</f>
        <v/>
      </c>
      <c r="X44" s="40" t="str">
        <f>IF(AND('MAPA DE RIESGO'!$Z$71="Baja",'MAPA DE RIESGO'!$AB$71="Moderado"),CONCATENATE("R9C",'MAPA DE RIESGO'!$P$71),"")</f>
        <v/>
      </c>
      <c r="Y44" s="40" t="str">
        <f>IF(AND('MAPA DE RIESGO'!$Z$72="Baja",'MAPA DE RIESGO'!$AB$72="Moderado"),CONCATENATE("R9C",'MAPA DE RIESGO'!$P$72),"")</f>
        <v/>
      </c>
      <c r="Z44" s="40" t="str">
        <f>IF(AND('MAPA DE RIESGO'!$Z$73="Baja",'MAPA DE RIESGO'!$AB$73="Moderado"),CONCATENATE("R9C",'MAPA DE RIESGO'!$P$73),"")</f>
        <v/>
      </c>
      <c r="AA44" s="41" t="str">
        <f>IF(AND('MAPA DE RIESGO'!$Z$74="Baja",'MAPA DE RIESGO'!$AB$74="Moderado"),CONCATENATE("R9C",'MAPA DE RIESGO'!$P$74),"")</f>
        <v/>
      </c>
      <c r="AB44" s="23" t="str">
        <f>IF(AND('MAPA DE RIESGO'!$Z$69="Baja",'MAPA DE RIESGO'!$AB$69="Mayor"),CONCATENATE("R9C",'MAPA DE RIESGO'!$P$69),"")</f>
        <v/>
      </c>
      <c r="AC44" s="24" t="str">
        <f>IF(AND('MAPA DE RIESGO'!$Z$70="Baja",'MAPA DE RIESGO'!$AB$70="Mayor"),CONCATENATE("R9C",'MAPA DE RIESGO'!$P$70),"")</f>
        <v/>
      </c>
      <c r="AD44" s="29" t="str">
        <f>IF(AND('MAPA DE RIESGO'!$Z$71="Baja",'MAPA DE RIESGO'!$AB$71="Mayor"),CONCATENATE("R9C",'MAPA DE RIESGO'!$P$71),"")</f>
        <v/>
      </c>
      <c r="AE44" s="29" t="str">
        <f>IF(AND('MAPA DE RIESGO'!$Z$72="Baja",'MAPA DE RIESGO'!$AB$72="Mayor"),CONCATENATE("R9C",'MAPA DE RIESGO'!$P$72),"")</f>
        <v/>
      </c>
      <c r="AF44" s="29" t="str">
        <f>IF(AND('MAPA DE RIESGO'!$Z$73="Baja",'MAPA DE RIESGO'!$AB$73="Mayor"),CONCATENATE("R9C",'MAPA DE RIESGO'!$P$73),"")</f>
        <v/>
      </c>
      <c r="AG44" s="25" t="str">
        <f>IF(AND('MAPA DE RIESGO'!$Z$74="Baja",'MAPA DE RIESGO'!$AB$74="Mayor"),CONCATENATE("R9C",'MAPA DE RIESGO'!$P$74),"")</f>
        <v/>
      </c>
      <c r="AH44" s="26" t="str">
        <f>IF(AND('MAPA DE RIESGO'!$Z$69="Baja",'MAPA DE RIESGO'!$AB$69="Catastrófico"),CONCATENATE("R9C",'MAPA DE RIESGO'!$P$69),"")</f>
        <v/>
      </c>
      <c r="AI44" s="27" t="str">
        <f>IF(AND('MAPA DE RIESGO'!$Z$70="Baja",'MAPA DE RIESGO'!$AB$70="Catastrófico"),CONCATENATE("R9C",'MAPA DE RIESGO'!$P$70),"")</f>
        <v/>
      </c>
      <c r="AJ44" s="27" t="str">
        <f>IF(AND('MAPA DE RIESGO'!$Z$71="Baja",'MAPA DE RIESGO'!$AB$71="Catastrófico"),CONCATENATE("R9C",'MAPA DE RIESGO'!$P$71),"")</f>
        <v/>
      </c>
      <c r="AK44" s="27" t="str">
        <f>IF(AND('MAPA DE RIESGO'!$Z$72="Baja",'MAPA DE RIESGO'!$AB$72="Catastrófico"),CONCATENATE("R9C",'MAPA DE RIESGO'!$P$72),"")</f>
        <v/>
      </c>
      <c r="AL44" s="27" t="str">
        <f>IF(AND('MAPA DE RIESGO'!$Z$73="Baja",'MAPA DE RIESGO'!$AB$73="Catastrófico"),CONCATENATE("R9C",'MAPA DE RIESGO'!$P$73),"")</f>
        <v/>
      </c>
      <c r="AM44" s="28" t="str">
        <f>IF(AND('MAPA DE RIESGO'!$Z$74="Baja",'MAPA DE RIESGO'!$AB$74="Catastrófico"),CONCATENATE("R9C",'MAPA DE RIESGO'!$P$74),"")</f>
        <v/>
      </c>
      <c r="AN44" s="55"/>
      <c r="AO44" s="611"/>
      <c r="AP44" s="612"/>
      <c r="AQ44" s="612"/>
      <c r="AR44" s="612"/>
      <c r="AS44" s="612"/>
      <c r="AT44" s="61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540"/>
      <c r="C45" s="540"/>
      <c r="D45" s="541"/>
      <c r="E45" s="584"/>
      <c r="F45" s="585"/>
      <c r="G45" s="585"/>
      <c r="H45" s="585"/>
      <c r="I45" s="585"/>
      <c r="J45" s="51" t="str">
        <f>IF(AND('MAPA DE RIESGO'!$Z$75="Baja",'MAPA DE RIESGO'!$AB$75="Leve"),CONCATENATE("R10C",'MAPA DE RIESGO'!$P$75),"")</f>
        <v/>
      </c>
      <c r="K45" s="52" t="str">
        <f>IF(AND('MAPA DE RIESGO'!$Z$76="Baja",'MAPA DE RIESGO'!$AB$76="Leve"),CONCATENATE("R10C",'MAPA DE RIESGO'!$P$76),"")</f>
        <v/>
      </c>
      <c r="L45" s="52" t="str">
        <f>IF(AND('MAPA DE RIESGO'!$Z$77="Baja",'MAPA DE RIESGO'!$AB$77="Leve"),CONCATENATE("R10C",'MAPA DE RIESGO'!$P$77),"")</f>
        <v/>
      </c>
      <c r="M45" s="52" t="str">
        <f>IF(AND('MAPA DE RIESGO'!$Z$78="Baja",'MAPA DE RIESGO'!$AB$78="Leve"),CONCATENATE("R10C",'MAPA DE RIESGO'!$P$78),"")</f>
        <v/>
      </c>
      <c r="N45" s="52" t="str">
        <f>IF(AND('MAPA DE RIESGO'!$Z$79="Baja",'MAPA DE RIESGO'!$AB$79="Leve"),CONCATENATE("R10C",'MAPA DE RIESGO'!$P$79),"")</f>
        <v/>
      </c>
      <c r="O45" s="53" t="str">
        <f>IF(AND('MAPA DE RIESGO'!$Z$80="Baja",'MAPA DE RIESGO'!$AB$80="Leve"),CONCATENATE("R10C",'MAPA DE RIESGO'!$P$80),"")</f>
        <v/>
      </c>
      <c r="P45" s="39" t="str">
        <f>IF(AND('MAPA DE RIESGO'!$Z$75="Baja",'MAPA DE RIESGO'!$AB$75="Menor"),CONCATENATE("R10C",'MAPA DE RIESGO'!$P$75),"")</f>
        <v/>
      </c>
      <c r="Q45" s="40" t="str">
        <f>IF(AND('MAPA DE RIESGO'!$Z$76="Baja",'MAPA DE RIESGO'!$AB$76="Menor"),CONCATENATE("R10C",'MAPA DE RIESGO'!$P$76),"")</f>
        <v/>
      </c>
      <c r="R45" s="40" t="str">
        <f>IF(AND('MAPA DE RIESGO'!$Z$77="Baja",'MAPA DE RIESGO'!$AB$77="Menor"),CONCATENATE("R10C",'MAPA DE RIESGO'!$P$77),"")</f>
        <v/>
      </c>
      <c r="S45" s="40" t="str">
        <f>IF(AND('MAPA DE RIESGO'!$Z$78="Baja",'MAPA DE RIESGO'!$AB$78="Menor"),CONCATENATE("R10C",'MAPA DE RIESGO'!$P$78),"")</f>
        <v/>
      </c>
      <c r="T45" s="40" t="str">
        <f>IF(AND('MAPA DE RIESGO'!$Z$79="Baja",'MAPA DE RIESGO'!$AB$79="Menor"),CONCATENATE("R10C",'MAPA DE RIESGO'!$P$79),"")</f>
        <v/>
      </c>
      <c r="U45" s="41" t="str">
        <f>IF(AND('MAPA DE RIESGO'!$Z$80="Baja",'MAPA DE RIESGO'!$AB$80="Menor"),CONCATENATE("R10C",'MAPA DE RIESGO'!$P$80),"")</f>
        <v/>
      </c>
      <c r="V45" s="42" t="str">
        <f>IF(AND('MAPA DE RIESGO'!$Z$75="Baja",'MAPA DE RIESGO'!$AB$75="Moderado"),CONCATENATE("R10C",'MAPA DE RIESGO'!$P$75),"")</f>
        <v/>
      </c>
      <c r="W45" s="43" t="str">
        <f>IF(AND('MAPA DE RIESGO'!$Z$76="Baja",'MAPA DE RIESGO'!$AB$76="Moderado"),CONCATENATE("R10C",'MAPA DE RIESGO'!$P$76),"")</f>
        <v/>
      </c>
      <c r="X45" s="43" t="str">
        <f>IF(AND('MAPA DE RIESGO'!$Z$77="Baja",'MAPA DE RIESGO'!$AB$77="Moderado"),CONCATENATE("R10C",'MAPA DE RIESGO'!$P$77),"")</f>
        <v/>
      </c>
      <c r="Y45" s="43" t="str">
        <f>IF(AND('MAPA DE RIESGO'!$Z$78="Baja",'MAPA DE RIESGO'!$AB$78="Moderado"),CONCATENATE("R10C",'MAPA DE RIESGO'!$P$78),"")</f>
        <v/>
      </c>
      <c r="Z45" s="43" t="str">
        <f>IF(AND('MAPA DE RIESGO'!$Z$79="Baja",'MAPA DE RIESGO'!$AB$79="Moderado"),CONCATENATE("R10C",'MAPA DE RIESGO'!$P$79),"")</f>
        <v/>
      </c>
      <c r="AA45" s="44" t="str">
        <f>IF(AND('MAPA DE RIESGO'!$Z$80="Baja",'MAPA DE RIESGO'!$AB$80="Moderado"),CONCATENATE("R10C",'MAPA DE RIESGO'!$P$80),"")</f>
        <v/>
      </c>
      <c r="AB45" s="30" t="str">
        <f>IF(AND('MAPA DE RIESGO'!$Z$75="Baja",'MAPA DE RIESGO'!$AB$75="Mayor"),CONCATENATE("R10C",'MAPA DE RIESGO'!$P$75),"")</f>
        <v/>
      </c>
      <c r="AC45" s="31" t="str">
        <f>IF(AND('MAPA DE RIESGO'!$Z$76="Baja",'MAPA DE RIESGO'!$AB$76="Mayor"),CONCATENATE("R10C",'MAPA DE RIESGO'!$P$76),"")</f>
        <v/>
      </c>
      <c r="AD45" s="31" t="str">
        <f>IF(AND('MAPA DE RIESGO'!$Z$77="Baja",'MAPA DE RIESGO'!$AB$77="Mayor"),CONCATENATE("R10C",'MAPA DE RIESGO'!$P$77),"")</f>
        <v/>
      </c>
      <c r="AE45" s="31" t="str">
        <f>IF(AND('MAPA DE RIESGO'!$Z$78="Baja",'MAPA DE RIESGO'!$AB$78="Mayor"),CONCATENATE("R10C",'MAPA DE RIESGO'!$P$78),"")</f>
        <v/>
      </c>
      <c r="AF45" s="31" t="str">
        <f>IF(AND('MAPA DE RIESGO'!$Z$79="Baja",'MAPA DE RIESGO'!$AB$79="Mayor"),CONCATENATE("R10C",'MAPA DE RIESGO'!$P$79),"")</f>
        <v/>
      </c>
      <c r="AG45" s="32" t="str">
        <f>IF(AND('MAPA DE RIESGO'!$Z$80="Baja",'MAPA DE RIESGO'!$AB$80="Mayor"),CONCATENATE("R10C",'MAPA DE RIESGO'!$P$80),"")</f>
        <v/>
      </c>
      <c r="AH45" s="33" t="str">
        <f>IF(AND('MAPA DE RIESGO'!$Z$75="Baja",'MAPA DE RIESGO'!$AB$75="Catastrófico"),CONCATENATE("R10C",'MAPA DE RIESGO'!$P$75),"")</f>
        <v/>
      </c>
      <c r="AI45" s="34" t="str">
        <f>IF(AND('MAPA DE RIESGO'!$Z$76="Baja",'MAPA DE RIESGO'!$AB$76="Catastrófico"),CONCATENATE("R10C",'MAPA DE RIESGO'!$P$76),"")</f>
        <v/>
      </c>
      <c r="AJ45" s="34" t="str">
        <f>IF(AND('MAPA DE RIESGO'!$Z$77="Baja",'MAPA DE RIESGO'!$AB$77="Catastrófico"),CONCATENATE("R10C",'MAPA DE RIESGO'!$P$77),"")</f>
        <v/>
      </c>
      <c r="AK45" s="34" t="str">
        <f>IF(AND('MAPA DE RIESGO'!$Z$78="Baja",'MAPA DE RIESGO'!$AB$78="Catastrófico"),CONCATENATE("R10C",'MAPA DE RIESGO'!$P$78),"")</f>
        <v/>
      </c>
      <c r="AL45" s="34" t="str">
        <f>IF(AND('MAPA DE RIESGO'!$Z$79="Baja",'MAPA DE RIESGO'!$AB$79="Catastrófico"),CONCATENATE("R10C",'MAPA DE RIESGO'!$P$79),"")</f>
        <v/>
      </c>
      <c r="AM45" s="35" t="str">
        <f>IF(AND('MAPA DE RIESGO'!$Z$80="Baja",'MAPA DE RIESGO'!$AB$80="Catastrófico"),CONCATENATE("R10C",'MAPA DE RIESGO'!$P$80),"")</f>
        <v/>
      </c>
      <c r="AN45" s="55"/>
      <c r="AO45" s="614"/>
      <c r="AP45" s="615"/>
      <c r="AQ45" s="615"/>
      <c r="AR45" s="615"/>
      <c r="AS45" s="615"/>
      <c r="AT45" s="616"/>
    </row>
    <row r="46" spans="1:80" ht="46.5" customHeight="1" x14ac:dyDescent="0.35">
      <c r="A46" s="55"/>
      <c r="B46" s="540"/>
      <c r="C46" s="540"/>
      <c r="D46" s="541"/>
      <c r="E46" s="578" t="s">
        <v>104</v>
      </c>
      <c r="F46" s="579"/>
      <c r="G46" s="579"/>
      <c r="H46" s="579"/>
      <c r="I46" s="580"/>
      <c r="J46" s="45" t="str">
        <f ca="1">IF(AND('MAPA DE RIESGO'!$Z$16="Muy Baja",'MAPA DE RIESGO'!$AB$16="Leve"),CONCATENATE("R1C",'MAPA DE RIESGO'!$P$16),"")</f>
        <v/>
      </c>
      <c r="K46" s="46" t="str">
        <f>IF(AND('MAPA DE RIESGO'!$Z$19="Muy Baja",'MAPA DE RIESGO'!$AB$19="Leve"),CONCATENATE("R1C",'MAPA DE RIESGO'!$P$19),"")</f>
        <v/>
      </c>
      <c r="L46" s="46" t="str">
        <f>IF(AND('MAPA DE RIESGO'!$Z$20="Muy Baja",'MAPA DE RIESGO'!$AB$20="Leve"),CONCATENATE("R1C",'MAPA DE RIESGO'!$P$20),"")</f>
        <v/>
      </c>
      <c r="M46" s="46" t="str">
        <f>IF(AND('MAPA DE RIESGO'!$Z$21="Muy Baja",'MAPA DE RIESGO'!$AB$21="Leve"),CONCATENATE("R1C",'MAPA DE RIESGO'!$P$21),"")</f>
        <v/>
      </c>
      <c r="N46" s="46" t="str">
        <f>IF(AND('MAPA DE RIESGO'!$Z$22="Muy Baja",'MAPA DE RIESGO'!$AB$22="Leve"),CONCATENATE("R1C",'MAPA DE RIESGO'!$P$22),"")</f>
        <v/>
      </c>
      <c r="O46" s="47" t="str">
        <f>IF(AND('MAPA DE RIESGO'!$Z$23="Muy Baja",'MAPA DE RIESGO'!$AB$23="Leve"),CONCATENATE("R1C",'MAPA DE RIESGO'!$P$23),"")</f>
        <v/>
      </c>
      <c r="P46" s="45" t="str">
        <f ca="1">IF(AND('MAPA DE RIESGO'!$Z$16="Muy Baja",'MAPA DE RIESGO'!$AB$16="Menor"),CONCATENATE("R1C",'MAPA DE RIESGO'!$P$16),"")</f>
        <v/>
      </c>
      <c r="Q46" s="46" t="str">
        <f>IF(AND('MAPA DE RIESGO'!$Z$19="Muy Baja",'MAPA DE RIESGO'!$AB$19="Menor"),CONCATENATE("R1C",'MAPA DE RIESGO'!$P$19),"")</f>
        <v/>
      </c>
      <c r="R46" s="46" t="str">
        <f>IF(AND('MAPA DE RIESGO'!$Z$20="Muy Baja",'MAPA DE RIESGO'!$AB$20="Menor"),CONCATENATE("R1C",'MAPA DE RIESGO'!$P$20),"")</f>
        <v/>
      </c>
      <c r="S46" s="46" t="str">
        <f>IF(AND('MAPA DE RIESGO'!$Z$21="Muy Baja",'MAPA DE RIESGO'!$AB$21="Menor"),CONCATENATE("R1C",'MAPA DE RIESGO'!$P$21),"")</f>
        <v/>
      </c>
      <c r="T46" s="46" t="str">
        <f>IF(AND('MAPA DE RIESGO'!$Z$22="Muy Baja",'MAPA DE RIESGO'!$AB$22="Menor"),CONCATENATE("R1C",'MAPA DE RIESGO'!$P$22),"")</f>
        <v/>
      </c>
      <c r="U46" s="47" t="str">
        <f>IF(AND('MAPA DE RIESGO'!$Z$23="Muy Baja",'MAPA DE RIESGO'!$AB$23="Menor"),CONCATENATE("R1C",'MAPA DE RIESGO'!$P$23),"")</f>
        <v/>
      </c>
      <c r="V46" s="36" t="str">
        <f ca="1">IF(AND('MAPA DE RIESGO'!$Z$16="Muy Baja",'MAPA DE RIESGO'!$AB$16="Moderado"),CONCATENATE("R1C",'MAPA DE RIESGO'!$P$16),"")</f>
        <v/>
      </c>
      <c r="W46" s="54" t="str">
        <f>IF(AND('MAPA DE RIESGO'!$Z$19="Muy Baja",'MAPA DE RIESGO'!$AB$19="Moderado"),CONCATENATE("R1C",'MAPA DE RIESGO'!$P$19),"")</f>
        <v/>
      </c>
      <c r="X46" s="37" t="str">
        <f>IF(AND('MAPA DE RIESGO'!$Z$20="Muy Baja",'MAPA DE RIESGO'!$AB$20="Moderado"),CONCATENATE("R1C",'MAPA DE RIESGO'!$P$20),"")</f>
        <v/>
      </c>
      <c r="Y46" s="37" t="str">
        <f>IF(AND('MAPA DE RIESGO'!$Z$21="Muy Baja",'MAPA DE RIESGO'!$AB$21="Moderado"),CONCATENATE("R1C",'MAPA DE RIESGO'!$P$21),"")</f>
        <v/>
      </c>
      <c r="Z46" s="37" t="str">
        <f>IF(AND('MAPA DE RIESGO'!$Z$22="Muy Baja",'MAPA DE RIESGO'!$AB$22="Moderado"),CONCATENATE("R1C",'MAPA DE RIESGO'!$P$22),"")</f>
        <v/>
      </c>
      <c r="AA46" s="38" t="str">
        <f>IF(AND('MAPA DE RIESGO'!$Z$23="Muy Baja",'MAPA DE RIESGO'!$AB$23="Moderado"),CONCATENATE("R1C",'MAPA DE RIESGO'!$P$23),"")</f>
        <v/>
      </c>
      <c r="AB46" s="17" t="str">
        <f ca="1">IF(AND('MAPA DE RIESGO'!$Z$16="Muy Baja",'MAPA DE RIESGO'!$AB$16="Mayor"),CONCATENATE("R1C",'MAPA DE RIESGO'!$P$16),"")</f>
        <v/>
      </c>
      <c r="AC46" s="18" t="str">
        <f>IF(AND('MAPA DE RIESGO'!$Z$19="Muy Baja",'MAPA DE RIESGO'!$AB$19="Mayor"),CONCATENATE("R1C",'MAPA DE RIESGO'!$P$19),"")</f>
        <v/>
      </c>
      <c r="AD46" s="18" t="str">
        <f>IF(AND('MAPA DE RIESGO'!$Z$20="Muy Baja",'MAPA DE RIESGO'!$AB$20="Mayor"),CONCATENATE("R1C",'MAPA DE RIESGO'!$P$20),"")</f>
        <v/>
      </c>
      <c r="AE46" s="18" t="str">
        <f>IF(AND('MAPA DE RIESGO'!$Z$21="Muy Baja",'MAPA DE RIESGO'!$AB$21="Mayor"),CONCATENATE("R1C",'MAPA DE RIESGO'!$P$21),"")</f>
        <v/>
      </c>
      <c r="AF46" s="18" t="str">
        <f>IF(AND('MAPA DE RIESGO'!$Z$22="Muy Baja",'MAPA DE RIESGO'!$AB$22="Mayor"),CONCATENATE("R1C",'MAPA DE RIESGO'!$P$22),"")</f>
        <v/>
      </c>
      <c r="AG46" s="19" t="str">
        <f>IF(AND('MAPA DE RIESGO'!$Z$23="Muy Baja",'MAPA DE RIESGO'!$AB$23="Mayor"),CONCATENATE("R1C",'MAPA DE RIESGO'!$P$23),"")</f>
        <v/>
      </c>
      <c r="AH46" s="20" t="str">
        <f ca="1">IF(AND('MAPA DE RIESGO'!$Z$16="Muy Baja",'MAPA DE RIESGO'!$AB$16="Catastrófico"),CONCATENATE("R1C",'MAPA DE RIESGO'!$P$16),"")</f>
        <v/>
      </c>
      <c r="AI46" s="21" t="str">
        <f>IF(AND('MAPA DE RIESGO'!$Z$19="Muy Baja",'MAPA DE RIESGO'!$AB$19="Catastrófico"),CONCATENATE("R1C",'MAPA DE RIESGO'!$P$19),"")</f>
        <v/>
      </c>
      <c r="AJ46" s="21" t="str">
        <f>IF(AND('MAPA DE RIESGO'!$Z$20="Muy Baja",'MAPA DE RIESGO'!$AB$20="Catastrófico"),CONCATENATE("R1C",'MAPA DE RIESGO'!$P$20),"")</f>
        <v/>
      </c>
      <c r="AK46" s="21" t="str">
        <f>IF(AND('MAPA DE RIESGO'!$Z$21="Muy Baja",'MAPA DE RIESGO'!$AB$21="Catastrófico"),CONCATENATE("R1C",'MAPA DE RIESGO'!$P$21),"")</f>
        <v/>
      </c>
      <c r="AL46" s="21" t="str">
        <f>IF(AND('MAPA DE RIESGO'!$Z$22="Muy Baja",'MAPA DE RIESGO'!$AB$22="Catastrófico"),CONCATENATE("R1C",'MAPA DE RIESGO'!$P$22),"")</f>
        <v/>
      </c>
      <c r="AM46" s="22" t="str">
        <f>IF(AND('MAPA DE RIESGO'!$Z$23="Muy Baja",'MAPA DE RIESGO'!$AB$23="Catastrófico"),CONCATENATE("R1C",'MAPA DE RIESGO'!$P$23),"")</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540"/>
      <c r="C47" s="540"/>
      <c r="D47" s="541"/>
      <c r="E47" s="597"/>
      <c r="F47" s="598"/>
      <c r="G47" s="598"/>
      <c r="H47" s="598"/>
      <c r="I47" s="583"/>
      <c r="J47" s="48" t="str">
        <f ca="1">IF(AND('MAPA DE RIESGO'!$Z$24="Muy Baja",'MAPA DE RIESGO'!$AB$24="Leve"),CONCATENATE("R2C",'MAPA DE RIESGO'!$P$24),"")</f>
        <v/>
      </c>
      <c r="K47" s="49" t="str">
        <f>IF(AND('MAPA DE RIESGO'!$Z$25="Muy Baja",'MAPA DE RIESGO'!$AB$25="Leve"),CONCATENATE("R2C",'MAPA DE RIESGO'!$P$25),"")</f>
        <v/>
      </c>
      <c r="L47" s="49" t="str">
        <f>IF(AND('MAPA DE RIESGO'!$Z$26="Muy Baja",'MAPA DE RIESGO'!$AB$26="Leve"),CONCATENATE("R2C",'MAPA DE RIESGO'!$P$26),"")</f>
        <v/>
      </c>
      <c r="M47" s="49" t="str">
        <f>IF(AND('MAPA DE RIESGO'!$Z$27="Muy Baja",'MAPA DE RIESGO'!$AB$27="Leve"),CONCATENATE("R2C",'MAPA DE RIESGO'!$P$27),"")</f>
        <v/>
      </c>
      <c r="N47" s="49" t="str">
        <f>IF(AND('MAPA DE RIESGO'!$Z$28="Muy Baja",'MAPA DE RIESGO'!$AB$28="Leve"),CONCATENATE("R2C",'MAPA DE RIESGO'!$P$28),"")</f>
        <v/>
      </c>
      <c r="O47" s="50" t="str">
        <f>IF(AND('MAPA DE RIESGO'!$Z$29="Muy Baja",'MAPA DE RIESGO'!$AB$29="Leve"),CONCATENATE("R2C",'MAPA DE RIESGO'!$P$29),"")</f>
        <v/>
      </c>
      <c r="P47" s="48" t="str">
        <f ca="1">IF(AND('MAPA DE RIESGO'!$Z$24="Muy Baja",'MAPA DE RIESGO'!$AB$24="Menor"),CONCATENATE("R2C",'MAPA DE RIESGO'!$P$24),"")</f>
        <v/>
      </c>
      <c r="Q47" s="49" t="str">
        <f>IF(AND('MAPA DE RIESGO'!$Z$25="Muy Baja",'MAPA DE RIESGO'!$AB$25="Menor"),CONCATENATE("R2C",'MAPA DE RIESGO'!$P$25),"")</f>
        <v/>
      </c>
      <c r="R47" s="49" t="str">
        <f>IF(AND('MAPA DE RIESGO'!$Z$26="Muy Baja",'MAPA DE RIESGO'!$AB$26="Menor"),CONCATENATE("R2C",'MAPA DE RIESGO'!$P$26),"")</f>
        <v/>
      </c>
      <c r="S47" s="49" t="str">
        <f>IF(AND('MAPA DE RIESGO'!$Z$27="Muy Baja",'MAPA DE RIESGO'!$AB$27="Menor"),CONCATENATE("R2C",'MAPA DE RIESGO'!$P$27),"")</f>
        <v/>
      </c>
      <c r="T47" s="49" t="str">
        <f>IF(AND('MAPA DE RIESGO'!$Z$28="Muy Baja",'MAPA DE RIESGO'!$AB$28="Menor"),CONCATENATE("R2C",'MAPA DE RIESGO'!$P$28),"")</f>
        <v/>
      </c>
      <c r="U47" s="50" t="str">
        <f>IF(AND('MAPA DE RIESGO'!$Z$29="Muy Baja",'MAPA DE RIESGO'!$AB$29="Menor"),CONCATENATE("R2C",'MAPA DE RIESGO'!$P$29),"")</f>
        <v/>
      </c>
      <c r="V47" s="39" t="str">
        <f ca="1">IF(AND('MAPA DE RIESGO'!$Z$24="Muy Baja",'MAPA DE RIESGO'!$AB$24="Moderado"),CONCATENATE("R2C",'MAPA DE RIESGO'!$P$24),"")</f>
        <v/>
      </c>
      <c r="W47" s="40" t="str">
        <f>IF(AND('MAPA DE RIESGO'!$Z$25="Muy Baja",'MAPA DE RIESGO'!$AB$25="Moderado"),CONCATENATE("R2C",'MAPA DE RIESGO'!$P$25),"")</f>
        <v/>
      </c>
      <c r="X47" s="40" t="str">
        <f>IF(AND('MAPA DE RIESGO'!$Z$26="Muy Baja",'MAPA DE RIESGO'!$AB$26="Moderado"),CONCATENATE("R2C",'MAPA DE RIESGO'!$P$26),"")</f>
        <v/>
      </c>
      <c r="Y47" s="40" t="str">
        <f>IF(AND('MAPA DE RIESGO'!$Z$27="Muy Baja",'MAPA DE RIESGO'!$AB$27="Moderado"),CONCATENATE("R2C",'MAPA DE RIESGO'!$P$27),"")</f>
        <v/>
      </c>
      <c r="Z47" s="40" t="str">
        <f>IF(AND('MAPA DE RIESGO'!$Z$28="Muy Baja",'MAPA DE RIESGO'!$AB$28="Moderado"),CONCATENATE("R2C",'MAPA DE RIESGO'!$P$28),"")</f>
        <v/>
      </c>
      <c r="AA47" s="41" t="str">
        <f>IF(AND('MAPA DE RIESGO'!$Z$29="Muy Baja",'MAPA DE RIESGO'!$AB$29="Moderado"),CONCATENATE("R2C",'MAPA DE RIESGO'!$P$29),"")</f>
        <v/>
      </c>
      <c r="AB47" s="23" t="str">
        <f ca="1">IF(AND('MAPA DE RIESGO'!$Z$24="Muy Baja",'MAPA DE RIESGO'!$AB$24="Mayor"),CONCATENATE("R2C",'MAPA DE RIESGO'!$P$24),"")</f>
        <v/>
      </c>
      <c r="AC47" s="24" t="str">
        <f>IF(AND('MAPA DE RIESGO'!$Z$25="Muy Baja",'MAPA DE RIESGO'!$AB$25="Mayor"),CONCATENATE("R2C",'MAPA DE RIESGO'!$P$25),"")</f>
        <v/>
      </c>
      <c r="AD47" s="24" t="str">
        <f>IF(AND('MAPA DE RIESGO'!$Z$26="Muy Baja",'MAPA DE RIESGO'!$AB$26="Mayor"),CONCATENATE("R2C",'MAPA DE RIESGO'!$P$26),"")</f>
        <v/>
      </c>
      <c r="AE47" s="24" t="str">
        <f>IF(AND('MAPA DE RIESGO'!$Z$27="Muy Baja",'MAPA DE RIESGO'!$AB$27="Mayor"),CONCATENATE("R2C",'MAPA DE RIESGO'!$P$27),"")</f>
        <v/>
      </c>
      <c r="AF47" s="24" t="str">
        <f>IF(AND('MAPA DE RIESGO'!$Z$28="Muy Baja",'MAPA DE RIESGO'!$AB$28="Mayor"),CONCATENATE("R2C",'MAPA DE RIESGO'!$P$28),"")</f>
        <v/>
      </c>
      <c r="AG47" s="25" t="str">
        <f>IF(AND('MAPA DE RIESGO'!$Z$29="Muy Baja",'MAPA DE RIESGO'!$AB$29="Mayor"),CONCATENATE("R2C",'MAPA DE RIESGO'!$P$29),"")</f>
        <v/>
      </c>
      <c r="AH47" s="26" t="str">
        <f ca="1">IF(AND('MAPA DE RIESGO'!$Z$24="Muy Baja",'MAPA DE RIESGO'!$AB$24="Catastrófico"),CONCATENATE("R2C",'MAPA DE RIESGO'!$P$24),"")</f>
        <v/>
      </c>
      <c r="AI47" s="27" t="str">
        <f>IF(AND('MAPA DE RIESGO'!$Z$25="Muy Baja",'MAPA DE RIESGO'!$AB$25="Catastrófico"),CONCATENATE("R2C",'MAPA DE RIESGO'!$P$25),"")</f>
        <v/>
      </c>
      <c r="AJ47" s="27" t="str">
        <f>IF(AND('MAPA DE RIESGO'!$Z$26="Muy Baja",'MAPA DE RIESGO'!$AB$26="Catastrófico"),CONCATENATE("R2C",'MAPA DE RIESGO'!$P$26),"")</f>
        <v/>
      </c>
      <c r="AK47" s="27" t="str">
        <f>IF(AND('MAPA DE RIESGO'!$Z$27="Muy Baja",'MAPA DE RIESGO'!$AB$27="Catastrófico"),CONCATENATE("R2C",'MAPA DE RIESGO'!$P$27),"")</f>
        <v/>
      </c>
      <c r="AL47" s="27" t="str">
        <f>IF(AND('MAPA DE RIESGO'!$Z$28="Muy Baja",'MAPA DE RIESGO'!$AB$28="Catastrófico"),CONCATENATE("R2C",'MAPA DE RIESGO'!$P$28),"")</f>
        <v/>
      </c>
      <c r="AM47" s="28" t="str">
        <f>IF(AND('MAPA DE RIESGO'!$Z$29="Muy Baja",'MAPA DE RIESGO'!$AB$29="Catastrófico"),CONCATENATE("R2C",'MAPA DE RIESGO'!$P$29),"")</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540"/>
      <c r="C48" s="540"/>
      <c r="D48" s="541"/>
      <c r="E48" s="597"/>
      <c r="F48" s="598"/>
      <c r="G48" s="598"/>
      <c r="H48" s="598"/>
      <c r="I48" s="583"/>
      <c r="J48" s="48" t="str">
        <f ca="1">IF(AND('MAPA DE RIESGO'!$Z$30="Muy Baja",'MAPA DE RIESGO'!$AB$30="Leve"),CONCATENATE("R3C",'MAPA DE RIESGO'!$P$30),"")</f>
        <v/>
      </c>
      <c r="K48" s="49" t="str">
        <f>IF(AND('MAPA DE RIESGO'!$Z$31="Muy Baja",'MAPA DE RIESGO'!$AB$31="Leve"),CONCATENATE("R3C",'MAPA DE RIESGO'!$P$31),"")</f>
        <v/>
      </c>
      <c r="L48" s="49" t="str">
        <f>IF(AND('MAPA DE RIESGO'!$Z$32="Muy Baja",'MAPA DE RIESGO'!$AB$32="Leve"),CONCATENATE("R3C",'MAPA DE RIESGO'!$P$32),"")</f>
        <v/>
      </c>
      <c r="M48" s="49" t="str">
        <f>IF(AND('MAPA DE RIESGO'!$Z$33="Muy Baja",'MAPA DE RIESGO'!$AB$33="Leve"),CONCATENATE("R3C",'MAPA DE RIESGO'!$P$33),"")</f>
        <v/>
      </c>
      <c r="N48" s="49" t="str">
        <f>IF(AND('MAPA DE RIESGO'!$Z$34="Muy Baja",'MAPA DE RIESGO'!$AB$34="Leve"),CONCATENATE("R3C",'MAPA DE RIESGO'!$P$34),"")</f>
        <v/>
      </c>
      <c r="O48" s="50" t="str">
        <f>IF(AND('MAPA DE RIESGO'!$Z$35="Muy Baja",'MAPA DE RIESGO'!$AB$35="Leve"),CONCATENATE("R3C",'MAPA DE RIESGO'!$P$35),"")</f>
        <v/>
      </c>
      <c r="P48" s="48" t="str">
        <f ca="1">IF(AND('MAPA DE RIESGO'!$Z$30="Muy Baja",'MAPA DE RIESGO'!$AB$30="Menor"),CONCATENATE("R3C",'MAPA DE RIESGO'!$P$30),"")</f>
        <v/>
      </c>
      <c r="Q48" s="49" t="str">
        <f>IF(AND('MAPA DE RIESGO'!$Z$31="Muy Baja",'MAPA DE RIESGO'!$AB$31="Menor"),CONCATENATE("R3C",'MAPA DE RIESGO'!$P$31),"")</f>
        <v/>
      </c>
      <c r="R48" s="49" t="str">
        <f>IF(AND('MAPA DE RIESGO'!$Z$32="Muy Baja",'MAPA DE RIESGO'!$AB$32="Menor"),CONCATENATE("R3C",'MAPA DE RIESGO'!$P$32),"")</f>
        <v/>
      </c>
      <c r="S48" s="49" t="str">
        <f>IF(AND('MAPA DE RIESGO'!$Z$33="Muy Baja",'MAPA DE RIESGO'!$AB$33="Menor"),CONCATENATE("R3C",'MAPA DE RIESGO'!$P$33),"")</f>
        <v/>
      </c>
      <c r="T48" s="49" t="str">
        <f>IF(AND('MAPA DE RIESGO'!$Z$34="Muy Baja",'MAPA DE RIESGO'!$AB$34="Menor"),CONCATENATE("R3C",'MAPA DE RIESGO'!$P$34),"")</f>
        <v/>
      </c>
      <c r="U48" s="50" t="str">
        <f>IF(AND('MAPA DE RIESGO'!$Z$35="Muy Baja",'MAPA DE RIESGO'!$AB$35="Menor"),CONCATENATE("R3C",'MAPA DE RIESGO'!$P$35),"")</f>
        <v/>
      </c>
      <c r="V48" s="39" t="str">
        <f ca="1">IF(AND('MAPA DE RIESGO'!$Z$30="Muy Baja",'MAPA DE RIESGO'!$AB$30="Moderado"),CONCATENATE("R3C",'MAPA DE RIESGO'!$P$30),"")</f>
        <v/>
      </c>
      <c r="W48" s="40" t="str">
        <f>IF(AND('MAPA DE RIESGO'!$Z$31="Muy Baja",'MAPA DE RIESGO'!$AB$31="Moderado"),CONCATENATE("R3C",'MAPA DE RIESGO'!$P$31),"")</f>
        <v/>
      </c>
      <c r="X48" s="40" t="str">
        <f>IF(AND('MAPA DE RIESGO'!$Z$32="Muy Baja",'MAPA DE RIESGO'!$AB$32="Moderado"),CONCATENATE("R3C",'MAPA DE RIESGO'!$P$32),"")</f>
        <v/>
      </c>
      <c r="Y48" s="40" t="str">
        <f>IF(AND('MAPA DE RIESGO'!$Z$33="Muy Baja",'MAPA DE RIESGO'!$AB$33="Moderado"),CONCATENATE("R3C",'MAPA DE RIESGO'!$P$33),"")</f>
        <v/>
      </c>
      <c r="Z48" s="40" t="str">
        <f>IF(AND('MAPA DE RIESGO'!$Z$34="Muy Baja",'MAPA DE RIESGO'!$AB$34="Moderado"),CONCATENATE("R3C",'MAPA DE RIESGO'!$P$34),"")</f>
        <v/>
      </c>
      <c r="AA48" s="41" t="str">
        <f>IF(AND('MAPA DE RIESGO'!$Z$35="Muy Baja",'MAPA DE RIESGO'!$AB$35="Moderado"),CONCATENATE("R3C",'MAPA DE RIESGO'!$P$35),"")</f>
        <v/>
      </c>
      <c r="AB48" s="23" t="str">
        <f ca="1">IF(AND('MAPA DE RIESGO'!$Z$30="Muy Baja",'MAPA DE RIESGO'!$AB$30="Mayor"),CONCATENATE("R3C",'MAPA DE RIESGO'!$P$30),"")</f>
        <v/>
      </c>
      <c r="AC48" s="24" t="str">
        <f>IF(AND('MAPA DE RIESGO'!$Z$31="Muy Baja",'MAPA DE RIESGO'!$AB$31="Mayor"),CONCATENATE("R3C",'MAPA DE RIESGO'!$P$31),"")</f>
        <v/>
      </c>
      <c r="AD48" s="24" t="str">
        <f>IF(AND('MAPA DE RIESGO'!$Z$32="Muy Baja",'MAPA DE RIESGO'!$AB$32="Mayor"),CONCATENATE("R3C",'MAPA DE RIESGO'!$P$32),"")</f>
        <v/>
      </c>
      <c r="AE48" s="24" t="str">
        <f>IF(AND('MAPA DE RIESGO'!$Z$33="Muy Baja",'MAPA DE RIESGO'!$AB$33="Mayor"),CONCATENATE("R3C",'MAPA DE RIESGO'!$P$33),"")</f>
        <v/>
      </c>
      <c r="AF48" s="24" t="str">
        <f>IF(AND('MAPA DE RIESGO'!$Z$34="Muy Baja",'MAPA DE RIESGO'!$AB$34="Mayor"),CONCATENATE("R3C",'MAPA DE RIESGO'!$P$34),"")</f>
        <v/>
      </c>
      <c r="AG48" s="25" t="str">
        <f>IF(AND('MAPA DE RIESGO'!$Z$35="Muy Baja",'MAPA DE RIESGO'!$AB$35="Mayor"),CONCATENATE("R3C",'MAPA DE RIESGO'!$P$35),"")</f>
        <v/>
      </c>
      <c r="AH48" s="26" t="str">
        <f ca="1">IF(AND('MAPA DE RIESGO'!$Z$30="Muy Baja",'MAPA DE RIESGO'!$AB$30="Catastrófico"),CONCATENATE("R3C",'MAPA DE RIESGO'!$P$30),"")</f>
        <v/>
      </c>
      <c r="AI48" s="27" t="str">
        <f>IF(AND('MAPA DE RIESGO'!$Z$31="Muy Baja",'MAPA DE RIESGO'!$AB$31="Catastrófico"),CONCATENATE("R3C",'MAPA DE RIESGO'!$P$31),"")</f>
        <v/>
      </c>
      <c r="AJ48" s="27" t="str">
        <f>IF(AND('MAPA DE RIESGO'!$Z$32="Muy Baja",'MAPA DE RIESGO'!$AB$32="Catastrófico"),CONCATENATE("R3C",'MAPA DE RIESGO'!$P$32),"")</f>
        <v/>
      </c>
      <c r="AK48" s="27" t="str">
        <f>IF(AND('MAPA DE RIESGO'!$Z$33="Muy Baja",'MAPA DE RIESGO'!$AB$33="Catastrófico"),CONCATENATE("R3C",'MAPA DE RIESGO'!$P$33),"")</f>
        <v/>
      </c>
      <c r="AL48" s="27" t="str">
        <f>IF(AND('MAPA DE RIESGO'!$Z$34="Muy Baja",'MAPA DE RIESGO'!$AB$34="Catastrófico"),CONCATENATE("R3C",'MAPA DE RIESGO'!$P$34),"")</f>
        <v/>
      </c>
      <c r="AM48" s="28" t="str">
        <f>IF(AND('MAPA DE RIESGO'!$Z$35="Muy Baja",'MAPA DE RIESGO'!$AB$35="Catastrófico"),CONCATENATE("R3C",'MAPA DE RIESGO'!$P$35),"")</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540"/>
      <c r="C49" s="540"/>
      <c r="D49" s="541"/>
      <c r="E49" s="581"/>
      <c r="F49" s="582"/>
      <c r="G49" s="582"/>
      <c r="H49" s="582"/>
      <c r="I49" s="583"/>
      <c r="J49" s="48" t="str">
        <f ca="1">IF(AND('MAPA DE RIESGO'!$Z$36="Muy Baja",'MAPA DE RIESGO'!$AB$36="Leve"),CONCATENATE("R4C",'MAPA DE RIESGO'!$P$36),"")</f>
        <v/>
      </c>
      <c r="K49" s="49" t="str">
        <f>IF(AND('MAPA DE RIESGO'!$Z$39="Muy Baja",'MAPA DE RIESGO'!$AB$39="Leve"),CONCATENATE("R4C",'MAPA DE RIESGO'!$P$39),"")</f>
        <v/>
      </c>
      <c r="L49" s="49" t="str">
        <f>IF(AND('MAPA DE RIESGO'!$Z$40="Muy Baja",'MAPA DE RIESGO'!$AB$40="Leve"),CONCATENATE("R4C",'MAPA DE RIESGO'!$P$40),"")</f>
        <v/>
      </c>
      <c r="M49" s="49" t="str">
        <f>IF(AND('MAPA DE RIESGO'!$Z$41="Muy Baja",'MAPA DE RIESGO'!$AB$41="Leve"),CONCATENATE("R4C",'MAPA DE RIESGO'!$P$41),"")</f>
        <v/>
      </c>
      <c r="N49" s="49" t="str">
        <f>IF(AND('MAPA DE RIESGO'!$Z$42="Muy Baja",'MAPA DE RIESGO'!$AB$42="Leve"),CONCATENATE("R4C",'MAPA DE RIESGO'!$P$42),"")</f>
        <v/>
      </c>
      <c r="O49" s="50" t="str">
        <f>IF(AND('MAPA DE RIESGO'!$Z$43="Muy Baja",'MAPA DE RIESGO'!$AB$43="Leve"),CONCATENATE("R4C",'MAPA DE RIESGO'!$P$43),"")</f>
        <v/>
      </c>
      <c r="P49" s="48" t="str">
        <f ca="1">IF(AND('MAPA DE RIESGO'!$Z$36="Muy Baja",'MAPA DE RIESGO'!$AB$36="Menor"),CONCATENATE("R4C",'MAPA DE RIESGO'!$P$36),"")</f>
        <v/>
      </c>
      <c r="Q49" s="49" t="str">
        <f>IF(AND('MAPA DE RIESGO'!$Z$39="Muy Baja",'MAPA DE RIESGO'!$AB$39="Menor"),CONCATENATE("R4C",'MAPA DE RIESGO'!$P$39),"")</f>
        <v/>
      </c>
      <c r="R49" s="49" t="str">
        <f>IF(AND('MAPA DE RIESGO'!$Z$40="Muy Baja",'MAPA DE RIESGO'!$AB$40="Menor"),CONCATENATE("R4C",'MAPA DE RIESGO'!$P$40),"")</f>
        <v/>
      </c>
      <c r="S49" s="49" t="str">
        <f>IF(AND('MAPA DE RIESGO'!$Z$41="Muy Baja",'MAPA DE RIESGO'!$AB$41="Menor"),CONCATENATE("R4C",'MAPA DE RIESGO'!$P$41),"")</f>
        <v/>
      </c>
      <c r="T49" s="49" t="str">
        <f>IF(AND('MAPA DE RIESGO'!$Z$42="Muy Baja",'MAPA DE RIESGO'!$AB$42="Menor"),CONCATENATE("R4C",'MAPA DE RIESGO'!$P$42),"")</f>
        <v/>
      </c>
      <c r="U49" s="50" t="str">
        <f>IF(AND('MAPA DE RIESGO'!$Z$43="Muy Baja",'MAPA DE RIESGO'!$AB$43="Menor"),CONCATENATE("R4C",'MAPA DE RIESGO'!$P$43),"")</f>
        <v/>
      </c>
      <c r="V49" s="39" t="str">
        <f ca="1">IF(AND('MAPA DE RIESGO'!$Z$36="Muy Baja",'MAPA DE RIESGO'!$AB$36="Moderado"),CONCATENATE("R4C",'MAPA DE RIESGO'!$P$36),"")</f>
        <v/>
      </c>
      <c r="W49" s="40" t="str">
        <f>IF(AND('MAPA DE RIESGO'!$Z$39="Muy Baja",'MAPA DE RIESGO'!$AB$39="Moderado"),CONCATENATE("R4C",'MAPA DE RIESGO'!$P$39),"")</f>
        <v/>
      </c>
      <c r="X49" s="40" t="str">
        <f>IF(AND('MAPA DE RIESGO'!$Z$40="Muy Baja",'MAPA DE RIESGO'!$AB$40="Moderado"),CONCATENATE("R4C",'MAPA DE RIESGO'!$P$40),"")</f>
        <v/>
      </c>
      <c r="Y49" s="40" t="str">
        <f>IF(AND('MAPA DE RIESGO'!$Z$41="Muy Baja",'MAPA DE RIESGO'!$AB$41="Moderado"),CONCATENATE("R4C",'MAPA DE RIESGO'!$P$41),"")</f>
        <v/>
      </c>
      <c r="Z49" s="40" t="str">
        <f>IF(AND('MAPA DE RIESGO'!$Z$42="Muy Baja",'MAPA DE RIESGO'!$AB$42="Moderado"),CONCATENATE("R4C",'MAPA DE RIESGO'!$P$42),"")</f>
        <v/>
      </c>
      <c r="AA49" s="41" t="str">
        <f>IF(AND('MAPA DE RIESGO'!$Z$43="Muy Baja",'MAPA DE RIESGO'!$AB$43="Moderado"),CONCATENATE("R4C",'MAPA DE RIESGO'!$P$43),"")</f>
        <v/>
      </c>
      <c r="AB49" s="23" t="str">
        <f ca="1">IF(AND('MAPA DE RIESGO'!$Z$36="Muy Baja",'MAPA DE RIESGO'!$AB$36="Mayor"),CONCATENATE("R4C",'MAPA DE RIESGO'!$P$36),"")</f>
        <v/>
      </c>
      <c r="AC49" s="24" t="str">
        <f>IF(AND('MAPA DE RIESGO'!$Z$39="Muy Baja",'MAPA DE RIESGO'!$AB$39="Mayor"),CONCATENATE("R4C",'MAPA DE RIESGO'!$P$39),"")</f>
        <v/>
      </c>
      <c r="AD49" s="24" t="str">
        <f>IF(AND('MAPA DE RIESGO'!$Z$40="Muy Baja",'MAPA DE RIESGO'!$AB$40="Mayor"),CONCATENATE("R4C",'MAPA DE RIESGO'!$P$40),"")</f>
        <v/>
      </c>
      <c r="AE49" s="24" t="str">
        <f>IF(AND('MAPA DE RIESGO'!$Z$41="Muy Baja",'MAPA DE RIESGO'!$AB$41="Mayor"),CONCATENATE("R4C",'MAPA DE RIESGO'!$P$41),"")</f>
        <v/>
      </c>
      <c r="AF49" s="24" t="str">
        <f>IF(AND('MAPA DE RIESGO'!$Z$42="Muy Baja",'MAPA DE RIESGO'!$AB$42="Mayor"),CONCATENATE("R4C",'MAPA DE RIESGO'!$P$42),"")</f>
        <v/>
      </c>
      <c r="AG49" s="25" t="str">
        <f>IF(AND('MAPA DE RIESGO'!$Z$43="Muy Baja",'MAPA DE RIESGO'!$AB$43="Mayor"),CONCATENATE("R4C",'MAPA DE RIESGO'!$P$43),"")</f>
        <v/>
      </c>
      <c r="AH49" s="26" t="str">
        <f ca="1">IF(AND('MAPA DE RIESGO'!$Z$36="Muy Baja",'MAPA DE RIESGO'!$AB$36="Catastrófico"),CONCATENATE("R4C",'MAPA DE RIESGO'!$P$36),"")</f>
        <v/>
      </c>
      <c r="AI49" s="27" t="str">
        <f>IF(AND('MAPA DE RIESGO'!$Z$39="Muy Baja",'MAPA DE RIESGO'!$AB$39="Catastrófico"),CONCATENATE("R4C",'MAPA DE RIESGO'!$P$39),"")</f>
        <v/>
      </c>
      <c r="AJ49" s="27" t="str">
        <f>IF(AND('MAPA DE RIESGO'!$Z$40="Muy Baja",'MAPA DE RIESGO'!$AB$40="Catastrófico"),CONCATENATE("R4C",'MAPA DE RIESGO'!$P$40),"")</f>
        <v/>
      </c>
      <c r="AK49" s="27" t="str">
        <f>IF(AND('MAPA DE RIESGO'!$Z$41="Muy Baja",'MAPA DE RIESGO'!$AB$41="Catastrófico"),CONCATENATE("R4C",'MAPA DE RIESGO'!$P$41),"")</f>
        <v/>
      </c>
      <c r="AL49" s="27" t="str">
        <f>IF(AND('MAPA DE RIESGO'!$Z$42="Muy Baja",'MAPA DE RIESGO'!$AB$42="Catastrófico"),CONCATENATE("R4C",'MAPA DE RIESGO'!$P$42),"")</f>
        <v/>
      </c>
      <c r="AM49" s="28" t="str">
        <f>IF(AND('MAPA DE RIESGO'!$Z$43="Muy Baja",'MAPA DE RIESGO'!$AB$43="Catastrófico"),CONCATENATE("R4C",'MAPA DE RIESGO'!$P$43),"")</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540"/>
      <c r="C50" s="540"/>
      <c r="D50" s="541"/>
      <c r="E50" s="581"/>
      <c r="F50" s="582"/>
      <c r="G50" s="582"/>
      <c r="H50" s="582"/>
      <c r="I50" s="583"/>
      <c r="J50" s="48" t="str">
        <f ca="1">IF(AND('MAPA DE RIESGO'!$Z$44="Muy Baja",'MAPA DE RIESGO'!$AB$44="Leve"),CONCATENATE("R5C",'MAPA DE RIESGO'!$P$44),"")</f>
        <v/>
      </c>
      <c r="K50" s="49" t="str">
        <f ca="1">IF(AND('MAPA DE RIESGO'!$Z$45="Muy Baja",'MAPA DE RIESGO'!$AB$45="Leve"),CONCATENATE("R5C",'MAPA DE RIESGO'!$P$45),"")</f>
        <v/>
      </c>
      <c r="L50" s="49" t="str">
        <f>IF(AND('MAPA DE RIESGO'!$Z$47="Muy Baja",'MAPA DE RIESGO'!$AB$47="Leve"),CONCATENATE("R5C",'MAPA DE RIESGO'!$P$47),"")</f>
        <v/>
      </c>
      <c r="M50" s="49" t="str">
        <f>IF(AND('MAPA DE RIESGO'!$Z$48="Muy Baja",'MAPA DE RIESGO'!$AB$48="Leve"),CONCATENATE("R5C",'MAPA DE RIESGO'!$P$48),"")</f>
        <v/>
      </c>
      <c r="N50" s="49" t="str">
        <f>IF(AND('MAPA DE RIESGO'!$Z$49="Muy Baja",'MAPA DE RIESGO'!$AB$49="Leve"),CONCATENATE("R5C",'MAPA DE RIESGO'!$P$49),"")</f>
        <v/>
      </c>
      <c r="O50" s="50" t="str">
        <f>IF(AND('MAPA DE RIESGO'!$Z$50="Muy Baja",'MAPA DE RIESGO'!$AB$50="Leve"),CONCATENATE("R5C",'MAPA DE RIESGO'!$P$50),"")</f>
        <v/>
      </c>
      <c r="P50" s="48" t="str">
        <f ca="1">IF(AND('MAPA DE RIESGO'!$Z$44="Muy Baja",'MAPA DE RIESGO'!$AB$44="Menor"),CONCATENATE("R5C",'MAPA DE RIESGO'!$P$44),"")</f>
        <v/>
      </c>
      <c r="Q50" s="49" t="str">
        <f ca="1">IF(AND('MAPA DE RIESGO'!$Z$45="Muy Baja",'MAPA DE RIESGO'!$AB$45="Menor"),CONCATENATE("R5C",'MAPA DE RIESGO'!$P$45),"")</f>
        <v/>
      </c>
      <c r="R50" s="49" t="str">
        <f>IF(AND('MAPA DE RIESGO'!$Z$47="Muy Baja",'MAPA DE RIESGO'!$AB$47="Menor"),CONCATENATE("R5C",'MAPA DE RIESGO'!$P$47),"")</f>
        <v/>
      </c>
      <c r="S50" s="49" t="str">
        <f>IF(AND('MAPA DE RIESGO'!$Z$48="Muy Baja",'MAPA DE RIESGO'!$AB$48="Menor"),CONCATENATE("R5C",'MAPA DE RIESGO'!$P$48),"")</f>
        <v/>
      </c>
      <c r="T50" s="49" t="str">
        <f>IF(AND('MAPA DE RIESGO'!$Z$49="Muy Baja",'MAPA DE RIESGO'!$AB$49="Menor"),CONCATENATE("R5C",'MAPA DE RIESGO'!$P$49),"")</f>
        <v/>
      </c>
      <c r="U50" s="50" t="str">
        <f>IF(AND('MAPA DE RIESGO'!$Z$50="Muy Baja",'MAPA DE RIESGO'!$AB$50="Menor"),CONCATENATE("R5C",'MAPA DE RIESGO'!$P$50),"")</f>
        <v/>
      </c>
      <c r="V50" s="39" t="str">
        <f ca="1">IF(AND('MAPA DE RIESGO'!$Z$44="Muy Baja",'MAPA DE RIESGO'!$AB$44="Moderado"),CONCATENATE("R5C",'MAPA DE RIESGO'!$P$44),"")</f>
        <v/>
      </c>
      <c r="W50" s="40" t="str">
        <f ca="1">IF(AND('MAPA DE RIESGO'!$Z$45="Muy Baja",'MAPA DE RIESGO'!$AB$45="Moderado"),CONCATENATE("R5C",'MAPA DE RIESGO'!$P$45),"")</f>
        <v>R5C2</v>
      </c>
      <c r="X50" s="40" t="str">
        <f>IF(AND('MAPA DE RIESGO'!$Z$47="Muy Baja",'MAPA DE RIESGO'!$AB$47="Moderado"),CONCATENATE("R5C",'MAPA DE RIESGO'!$P$47),"")</f>
        <v/>
      </c>
      <c r="Y50" s="40" t="str">
        <f>IF(AND('MAPA DE RIESGO'!$Z$48="Muy Baja",'MAPA DE RIESGO'!$AB$48="Moderado"),CONCATENATE("R5C",'MAPA DE RIESGO'!$P$48),"")</f>
        <v/>
      </c>
      <c r="Z50" s="40" t="str">
        <f>IF(AND('MAPA DE RIESGO'!$Z$49="Muy Baja",'MAPA DE RIESGO'!$AB$49="Moderado"),CONCATENATE("R5C",'MAPA DE RIESGO'!$P$49),"")</f>
        <v/>
      </c>
      <c r="AA50" s="41" t="str">
        <f>IF(AND('MAPA DE RIESGO'!$Z$50="Muy Baja",'MAPA DE RIESGO'!$AB$50="Moderado"),CONCATENATE("R5C",'MAPA DE RIESGO'!$P$50),"")</f>
        <v/>
      </c>
      <c r="AB50" s="23" t="str">
        <f ca="1">IF(AND('MAPA DE RIESGO'!$Z$44="Muy Baja",'MAPA DE RIESGO'!$AB$44="Mayor"),CONCATENATE("R5C",'MAPA DE RIESGO'!$P$44),"")</f>
        <v/>
      </c>
      <c r="AC50" s="24" t="str">
        <f ca="1">IF(AND('MAPA DE RIESGO'!$Z$45="Muy Baja",'MAPA DE RIESGO'!$AB$45="Mayor"),CONCATENATE("R5C",'MAPA DE RIESGO'!$P$45),"")</f>
        <v/>
      </c>
      <c r="AD50" s="29" t="str">
        <f>IF(AND('MAPA DE RIESGO'!$Z$47="Muy Baja",'MAPA DE RIESGO'!$AB$47="Mayor"),CONCATENATE("R5C",'MAPA DE RIESGO'!$P$47),"")</f>
        <v/>
      </c>
      <c r="AE50" s="29" t="str">
        <f>IF(AND('MAPA DE RIESGO'!$Z$48="Muy Baja",'MAPA DE RIESGO'!$AB$48="Mayor"),CONCATENATE("R5C",'MAPA DE RIESGO'!$P$48),"")</f>
        <v/>
      </c>
      <c r="AF50" s="29" t="str">
        <f>IF(AND('MAPA DE RIESGO'!$Z$49="Muy Baja",'MAPA DE RIESGO'!$AB$49="Mayor"),CONCATENATE("R5C",'MAPA DE RIESGO'!$P$49),"")</f>
        <v/>
      </c>
      <c r="AG50" s="25" t="str">
        <f>IF(AND('MAPA DE RIESGO'!$Z$50="Muy Baja",'MAPA DE RIESGO'!$AB$50="Mayor"),CONCATENATE("R5C",'MAPA DE RIESGO'!$P$50),"")</f>
        <v/>
      </c>
      <c r="AH50" s="26" t="str">
        <f ca="1">IF(AND('MAPA DE RIESGO'!$Z$44="Muy Baja",'MAPA DE RIESGO'!$AB$44="Catastrófico"),CONCATENATE("R5C",'MAPA DE RIESGO'!$P$44),"")</f>
        <v/>
      </c>
      <c r="AI50" s="27" t="str">
        <f ca="1">IF(AND('MAPA DE RIESGO'!$Z$45="Muy Baja",'MAPA DE RIESGO'!$AB$45="Catastrófico"),CONCATENATE("R5C",'MAPA DE RIESGO'!$P$45),"")</f>
        <v/>
      </c>
      <c r="AJ50" s="27" t="str">
        <f>IF(AND('MAPA DE RIESGO'!$Z$47="Muy Baja",'MAPA DE RIESGO'!$AB$47="Catastrófico"),CONCATENATE("R5C",'MAPA DE RIESGO'!$P$47),"")</f>
        <v/>
      </c>
      <c r="AK50" s="27" t="str">
        <f>IF(AND('MAPA DE RIESGO'!$Z$48="Muy Baja",'MAPA DE RIESGO'!$AB$48="Catastrófico"),CONCATENATE("R5C",'MAPA DE RIESGO'!$P$48),"")</f>
        <v/>
      </c>
      <c r="AL50" s="27" t="str">
        <f>IF(AND('MAPA DE RIESGO'!$Z$49="Muy Baja",'MAPA DE RIESGO'!$AB$49="Catastrófico"),CONCATENATE("R5C",'MAPA DE RIESGO'!$P$49),"")</f>
        <v/>
      </c>
      <c r="AM50" s="28" t="str">
        <f>IF(AND('MAPA DE RIESGO'!$Z$50="Muy Baja",'MAPA DE RIESGO'!$AB$50="Catastrófico"),CONCATENATE("R5C",'MAPA DE RIESGO'!$P$50),"")</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540"/>
      <c r="C51" s="540"/>
      <c r="D51" s="541"/>
      <c r="E51" s="581"/>
      <c r="F51" s="582"/>
      <c r="G51" s="582"/>
      <c r="H51" s="582"/>
      <c r="I51" s="583"/>
      <c r="J51" s="48" t="str">
        <f>IF(AND('MAPA DE RIESGO'!$Z$51="Muy Baja",'MAPA DE RIESGO'!$AB$51="Leve"),CONCATENATE("R6C",'MAPA DE RIESGO'!$P$51),"")</f>
        <v/>
      </c>
      <c r="K51" s="49" t="str">
        <f>IF(AND('MAPA DE RIESGO'!$Z$52="Muy Baja",'MAPA DE RIESGO'!$AB$52="Leve"),CONCATENATE("R6C",'MAPA DE RIESGO'!$P$52),"")</f>
        <v/>
      </c>
      <c r="L51" s="49" t="str">
        <f>IF(AND('MAPA DE RIESGO'!$Z$53="Muy Baja",'MAPA DE RIESGO'!$AB$53="Leve"),CONCATENATE("R6C",'MAPA DE RIESGO'!$P$53),"")</f>
        <v/>
      </c>
      <c r="M51" s="49" t="str">
        <f>IF(AND('MAPA DE RIESGO'!$Z$54="Muy Baja",'MAPA DE RIESGO'!$AB$54="Leve"),CONCATENATE("R6C",'MAPA DE RIESGO'!$P$54),"")</f>
        <v/>
      </c>
      <c r="N51" s="49" t="str">
        <f>IF(AND('MAPA DE RIESGO'!$Z$55="Muy Baja",'MAPA DE RIESGO'!$AB$55="Leve"),CONCATENATE("R6C",'MAPA DE RIESGO'!$P$55),"")</f>
        <v/>
      </c>
      <c r="O51" s="50" t="str">
        <f>IF(AND('MAPA DE RIESGO'!$Z$56="Muy Baja",'MAPA DE RIESGO'!$AB$56="Leve"),CONCATENATE("R6C",'MAPA DE RIESGO'!$P$56),"")</f>
        <v/>
      </c>
      <c r="P51" s="48" t="str">
        <f>IF(AND('MAPA DE RIESGO'!$Z$51="Muy Baja",'MAPA DE RIESGO'!$AB$51="Menor"),CONCATENATE("R6C",'MAPA DE RIESGO'!$P$51),"")</f>
        <v/>
      </c>
      <c r="Q51" s="49" t="str">
        <f>IF(AND('MAPA DE RIESGO'!$Z$52="Muy Baja",'MAPA DE RIESGO'!$AB$52="Menor"),CONCATENATE("R6C",'MAPA DE RIESGO'!$P$52),"")</f>
        <v/>
      </c>
      <c r="R51" s="49" t="str">
        <f>IF(AND('MAPA DE RIESGO'!$Z$53="Muy Baja",'MAPA DE RIESGO'!$AB$53="Menor"),CONCATENATE("R6C",'MAPA DE RIESGO'!$P$53),"")</f>
        <v/>
      </c>
      <c r="S51" s="49" t="str">
        <f>IF(AND('MAPA DE RIESGO'!$Z$54="Muy Baja",'MAPA DE RIESGO'!$AB$54="Menor"),CONCATENATE("R6C",'MAPA DE RIESGO'!$P$54),"")</f>
        <v/>
      </c>
      <c r="T51" s="49" t="str">
        <f>IF(AND('MAPA DE RIESGO'!$Z$55="Muy Baja",'MAPA DE RIESGO'!$AB$55="Menor"),CONCATENATE("R6C",'MAPA DE RIESGO'!$P$55),"")</f>
        <v/>
      </c>
      <c r="U51" s="50" t="str">
        <f>IF(AND('MAPA DE RIESGO'!$Z$56="Muy Baja",'MAPA DE RIESGO'!$AB$56="Menor"),CONCATENATE("R6C",'MAPA DE RIESGO'!$P$56),"")</f>
        <v/>
      </c>
      <c r="V51" s="39" t="str">
        <f>IF(AND('MAPA DE RIESGO'!$Z$51="Muy Baja",'MAPA DE RIESGO'!$AB$51="Moderado"),CONCATENATE("R6C",'MAPA DE RIESGO'!$P$51),"")</f>
        <v/>
      </c>
      <c r="W51" s="40" t="str">
        <f>IF(AND('MAPA DE RIESGO'!$Z$52="Muy Baja",'MAPA DE RIESGO'!$AB$52="Moderado"),CONCATENATE("R6C",'MAPA DE RIESGO'!$P$52),"")</f>
        <v/>
      </c>
      <c r="X51" s="40" t="str">
        <f>IF(AND('MAPA DE RIESGO'!$Z$53="Muy Baja",'MAPA DE RIESGO'!$AB$53="Moderado"),CONCATENATE("R6C",'MAPA DE RIESGO'!$P$53),"")</f>
        <v/>
      </c>
      <c r="Y51" s="40" t="str">
        <f>IF(AND('MAPA DE RIESGO'!$Z$54="Muy Baja",'MAPA DE RIESGO'!$AB$54="Moderado"),CONCATENATE("R6C",'MAPA DE RIESGO'!$P$54),"")</f>
        <v/>
      </c>
      <c r="Z51" s="40" t="str">
        <f>IF(AND('MAPA DE RIESGO'!$Z$55="Muy Baja",'MAPA DE RIESGO'!$AB$55="Moderado"),CONCATENATE("R6C",'MAPA DE RIESGO'!$P$55),"")</f>
        <v/>
      </c>
      <c r="AA51" s="41" t="str">
        <f>IF(AND('MAPA DE RIESGO'!$Z$56="Muy Baja",'MAPA DE RIESGO'!$AB$56="Moderado"),CONCATENATE("R6C",'MAPA DE RIESGO'!$P$56),"")</f>
        <v/>
      </c>
      <c r="AB51" s="23" t="str">
        <f>IF(AND('MAPA DE RIESGO'!$Z$51="Muy Baja",'MAPA DE RIESGO'!$AB$51="Mayor"),CONCATENATE("R6C",'MAPA DE RIESGO'!$P$51),"")</f>
        <v/>
      </c>
      <c r="AC51" s="24" t="str">
        <f>IF(AND('MAPA DE RIESGO'!$Z$52="Muy Baja",'MAPA DE RIESGO'!$AB$52="Mayor"),CONCATENATE("R6C",'MAPA DE RIESGO'!$P$52),"")</f>
        <v/>
      </c>
      <c r="AD51" s="29" t="str">
        <f>IF(AND('MAPA DE RIESGO'!$Z$53="Muy Baja",'MAPA DE RIESGO'!$AB$53="Mayor"),CONCATENATE("R6C",'MAPA DE RIESGO'!$P$53),"")</f>
        <v/>
      </c>
      <c r="AE51" s="29" t="str">
        <f>IF(AND('MAPA DE RIESGO'!$Z$54="Muy Baja",'MAPA DE RIESGO'!$AB$54="Mayor"),CONCATENATE("R6C",'MAPA DE RIESGO'!$P$54),"")</f>
        <v/>
      </c>
      <c r="AF51" s="29" t="str">
        <f>IF(AND('MAPA DE RIESGO'!$Z$55="Muy Baja",'MAPA DE RIESGO'!$AB$55="Mayor"),CONCATENATE("R6C",'MAPA DE RIESGO'!$P$55),"")</f>
        <v/>
      </c>
      <c r="AG51" s="25" t="str">
        <f>IF(AND('MAPA DE RIESGO'!$Z$56="Muy Baja",'MAPA DE RIESGO'!$AB$56="Mayor"),CONCATENATE("R6C",'MAPA DE RIESGO'!$P$56),"")</f>
        <v/>
      </c>
      <c r="AH51" s="26" t="str">
        <f>IF(AND('MAPA DE RIESGO'!$Z$51="Muy Baja",'MAPA DE RIESGO'!$AB$51="Catastrófico"),CONCATENATE("R6C",'MAPA DE RIESGO'!$P$51),"")</f>
        <v/>
      </c>
      <c r="AI51" s="27" t="str">
        <f>IF(AND('MAPA DE RIESGO'!$Z$52="Muy Baja",'MAPA DE RIESGO'!$AB$52="Catastrófico"),CONCATENATE("R6C",'MAPA DE RIESGO'!$P$52),"")</f>
        <v/>
      </c>
      <c r="AJ51" s="27" t="str">
        <f>IF(AND('MAPA DE RIESGO'!$Z$53="Muy Baja",'MAPA DE RIESGO'!$AB$53="Catastrófico"),CONCATENATE("R6C",'MAPA DE RIESGO'!$P$53),"")</f>
        <v/>
      </c>
      <c r="AK51" s="27" t="str">
        <f>IF(AND('MAPA DE RIESGO'!$Z$54="Muy Baja",'MAPA DE RIESGO'!$AB$54="Catastrófico"),CONCATENATE("R6C",'MAPA DE RIESGO'!$P$54),"")</f>
        <v/>
      </c>
      <c r="AL51" s="27" t="str">
        <f>IF(AND('MAPA DE RIESGO'!$Z$55="Muy Baja",'MAPA DE RIESGO'!$AB$55="Catastrófico"),CONCATENATE("R6C",'MAPA DE RIESGO'!$P$55),"")</f>
        <v/>
      </c>
      <c r="AM51" s="28" t="str">
        <f>IF(AND('MAPA DE RIESGO'!$Z$56="Muy Baja",'MAPA DE RIESGO'!$AB$56="Catastrófico"),CONCATENATE("R6C",'MAPA DE RIESGO'!$P$56),"")</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540"/>
      <c r="C52" s="540"/>
      <c r="D52" s="541"/>
      <c r="E52" s="581"/>
      <c r="F52" s="582"/>
      <c r="G52" s="582"/>
      <c r="H52" s="582"/>
      <c r="I52" s="583"/>
      <c r="J52" s="48" t="str">
        <f>IF(AND('MAPA DE RIESGO'!$Z$57="Muy Baja",'MAPA DE RIESGO'!$AB$57="Leve"),CONCATENATE("R7C",'MAPA DE RIESGO'!$P$57),"")</f>
        <v/>
      </c>
      <c r="K52" s="49" t="str">
        <f>IF(AND('MAPA DE RIESGO'!$Z$58="Muy Baja",'MAPA DE RIESGO'!$AB$58="Leve"),CONCATENATE("R7C",'MAPA DE RIESGO'!$P$58),"")</f>
        <v/>
      </c>
      <c r="L52" s="49" t="str">
        <f>IF(AND('MAPA DE RIESGO'!$Z$59="Muy Baja",'MAPA DE RIESGO'!$AB$59="Leve"),CONCATENATE("R7C",'MAPA DE RIESGO'!$P$59),"")</f>
        <v/>
      </c>
      <c r="M52" s="49" t="str">
        <f>IF(AND('MAPA DE RIESGO'!$Z$60="Muy Baja",'MAPA DE RIESGO'!$AB$60="Leve"),CONCATENATE("R7C",'MAPA DE RIESGO'!$P$60),"")</f>
        <v/>
      </c>
      <c r="N52" s="49" t="str">
        <f>IF(AND('MAPA DE RIESGO'!$Z$61="Muy Baja",'MAPA DE RIESGO'!$AB$61="Leve"),CONCATENATE("R7C",'MAPA DE RIESGO'!$P$61),"")</f>
        <v/>
      </c>
      <c r="O52" s="50" t="str">
        <f>IF(AND('MAPA DE RIESGO'!$Z$62="Muy Baja",'MAPA DE RIESGO'!$AB$62="Leve"),CONCATENATE("R7C",'MAPA DE RIESGO'!$P$62),"")</f>
        <v/>
      </c>
      <c r="P52" s="48" t="str">
        <f>IF(AND('MAPA DE RIESGO'!$Z$57="Muy Baja",'MAPA DE RIESGO'!$AB$57="Menor"),CONCATENATE("R7C",'MAPA DE RIESGO'!$P$57),"")</f>
        <v/>
      </c>
      <c r="Q52" s="49" t="str">
        <f>IF(AND('MAPA DE RIESGO'!$Z$58="Muy Baja",'MAPA DE RIESGO'!$AB$58="Menor"),CONCATENATE("R7C",'MAPA DE RIESGO'!$P$58),"")</f>
        <v/>
      </c>
      <c r="R52" s="49" t="str">
        <f>IF(AND('MAPA DE RIESGO'!$Z$59="Muy Baja",'MAPA DE RIESGO'!$AB$59="Menor"),CONCATENATE("R7C",'MAPA DE RIESGO'!$P$59),"")</f>
        <v/>
      </c>
      <c r="S52" s="49" t="str">
        <f>IF(AND('MAPA DE RIESGO'!$Z$60="Muy Baja",'MAPA DE RIESGO'!$AB$60="Menor"),CONCATENATE("R7C",'MAPA DE RIESGO'!$P$60),"")</f>
        <v/>
      </c>
      <c r="T52" s="49" t="str">
        <f>IF(AND('MAPA DE RIESGO'!$Z$61="Muy Baja",'MAPA DE RIESGO'!$AB$61="Menor"),CONCATENATE("R7C",'MAPA DE RIESGO'!$P$61),"")</f>
        <v/>
      </c>
      <c r="U52" s="50" t="str">
        <f>IF(AND('MAPA DE RIESGO'!$Z$62="Muy Baja",'MAPA DE RIESGO'!$AB$62="Menor"),CONCATENATE("R7C",'MAPA DE RIESGO'!$P$62),"")</f>
        <v/>
      </c>
      <c r="V52" s="39" t="str">
        <f>IF(AND('MAPA DE RIESGO'!$Z$57="Muy Baja",'MAPA DE RIESGO'!$AB$57="Moderado"),CONCATENATE("R7C",'MAPA DE RIESGO'!$P$57),"")</f>
        <v/>
      </c>
      <c r="W52" s="40" t="str">
        <f>IF(AND('MAPA DE RIESGO'!$Z$58="Muy Baja",'MAPA DE RIESGO'!$AB$58="Moderado"),CONCATENATE("R7C",'MAPA DE RIESGO'!$P$58),"")</f>
        <v/>
      </c>
      <c r="X52" s="40" t="str">
        <f>IF(AND('MAPA DE RIESGO'!$Z$59="Muy Baja",'MAPA DE RIESGO'!$AB$59="Moderado"),CONCATENATE("R7C",'MAPA DE RIESGO'!$P$59),"")</f>
        <v/>
      </c>
      <c r="Y52" s="40" t="str">
        <f>IF(AND('MAPA DE RIESGO'!$Z$60="Muy Baja",'MAPA DE RIESGO'!$AB$60="Moderado"),CONCATENATE("R7C",'MAPA DE RIESGO'!$P$60),"")</f>
        <v/>
      </c>
      <c r="Z52" s="40" t="str">
        <f>IF(AND('MAPA DE RIESGO'!$Z$61="Muy Baja",'MAPA DE RIESGO'!$AB$61="Moderado"),CONCATENATE("R7C",'MAPA DE RIESGO'!$P$61),"")</f>
        <v/>
      </c>
      <c r="AA52" s="41" t="str">
        <f>IF(AND('MAPA DE RIESGO'!$Z$62="Muy Baja",'MAPA DE RIESGO'!$AB$62="Moderado"),CONCATENATE("R7C",'MAPA DE RIESGO'!$P$62),"")</f>
        <v/>
      </c>
      <c r="AB52" s="23" t="str">
        <f>IF(AND('MAPA DE RIESGO'!$Z$57="Muy Baja",'MAPA DE RIESGO'!$AB$57="Mayor"),CONCATENATE("R7C",'MAPA DE RIESGO'!$P$57),"")</f>
        <v/>
      </c>
      <c r="AC52" s="24" t="str">
        <f>IF(AND('MAPA DE RIESGO'!$Z$58="Muy Baja",'MAPA DE RIESGO'!$AB$58="Mayor"),CONCATENATE("R7C",'MAPA DE RIESGO'!$P$58),"")</f>
        <v/>
      </c>
      <c r="AD52" s="29" t="str">
        <f>IF(AND('MAPA DE RIESGO'!$Z$59="Muy Baja",'MAPA DE RIESGO'!$AB$59="Mayor"),CONCATENATE("R7C",'MAPA DE RIESGO'!$P$59),"")</f>
        <v/>
      </c>
      <c r="AE52" s="29" t="str">
        <f>IF(AND('MAPA DE RIESGO'!$Z$60="Muy Baja",'MAPA DE RIESGO'!$AB$60="Mayor"),CONCATENATE("R7C",'MAPA DE RIESGO'!$P$60),"")</f>
        <v/>
      </c>
      <c r="AF52" s="29" t="str">
        <f>IF(AND('MAPA DE RIESGO'!$Z$61="Muy Baja",'MAPA DE RIESGO'!$AB$61="Mayor"),CONCATENATE("R7C",'MAPA DE RIESGO'!$P$61),"")</f>
        <v/>
      </c>
      <c r="AG52" s="25" t="str">
        <f>IF(AND('MAPA DE RIESGO'!$Z$62="Muy Baja",'MAPA DE RIESGO'!$AB$62="Mayor"),CONCATENATE("R7C",'MAPA DE RIESGO'!$P$62),"")</f>
        <v/>
      </c>
      <c r="AH52" s="26" t="str">
        <f>IF(AND('MAPA DE RIESGO'!$Z$57="Muy Baja",'MAPA DE RIESGO'!$AB$57="Catastrófico"),CONCATENATE("R7C",'MAPA DE RIESGO'!$P$57),"")</f>
        <v/>
      </c>
      <c r="AI52" s="27" t="str">
        <f>IF(AND('MAPA DE RIESGO'!$Z$58="Muy Baja",'MAPA DE RIESGO'!$AB$58="Catastrófico"),CONCATENATE("R7C",'MAPA DE RIESGO'!$P$58),"")</f>
        <v/>
      </c>
      <c r="AJ52" s="27" t="str">
        <f>IF(AND('MAPA DE RIESGO'!$Z$59="Muy Baja",'MAPA DE RIESGO'!$AB$59="Catastrófico"),CONCATENATE("R7C",'MAPA DE RIESGO'!$P$59),"")</f>
        <v/>
      </c>
      <c r="AK52" s="27" t="str">
        <f>IF(AND('MAPA DE RIESGO'!$Z$60="Muy Baja",'MAPA DE RIESGO'!$AB$60="Catastrófico"),CONCATENATE("R7C",'MAPA DE RIESGO'!$P$60),"")</f>
        <v/>
      </c>
      <c r="AL52" s="27" t="str">
        <f>IF(AND('MAPA DE RIESGO'!$Z$61="Muy Baja",'MAPA DE RIESGO'!$AB$61="Catastrófico"),CONCATENATE("R7C",'MAPA DE RIESGO'!$P$61),"")</f>
        <v/>
      </c>
      <c r="AM52" s="28" t="str">
        <f>IF(AND('MAPA DE RIESGO'!$Z$62="Muy Baja",'MAPA DE RIESGO'!$AB$62="Catastrófico"),CONCATENATE("R7C",'MAPA DE RIESGO'!$P$62),"")</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40"/>
      <c r="C53" s="540"/>
      <c r="D53" s="541"/>
      <c r="E53" s="581"/>
      <c r="F53" s="582"/>
      <c r="G53" s="582"/>
      <c r="H53" s="582"/>
      <c r="I53" s="583"/>
      <c r="J53" s="48" t="str">
        <f>IF(AND('MAPA DE RIESGO'!$Z$63="Muy Baja",'MAPA DE RIESGO'!$AB$63="Leve"),CONCATENATE("R8C",'MAPA DE RIESGO'!$P$63),"")</f>
        <v/>
      </c>
      <c r="K53" s="49" t="str">
        <f>IF(AND('MAPA DE RIESGO'!$Z$64="Muy Baja",'MAPA DE RIESGO'!$AB$64="Leve"),CONCATENATE("R8C",'MAPA DE RIESGO'!$P$64),"")</f>
        <v/>
      </c>
      <c r="L53" s="49" t="str">
        <f>IF(AND('MAPA DE RIESGO'!$Z$65="Muy Baja",'MAPA DE RIESGO'!$AB$65="Leve"),CONCATENATE("R8C",'MAPA DE RIESGO'!$P$65),"")</f>
        <v/>
      </c>
      <c r="M53" s="49" t="str">
        <f>IF(AND('MAPA DE RIESGO'!$Z$66="Muy Baja",'MAPA DE RIESGO'!$AB$66="Leve"),CONCATENATE("R8C",'MAPA DE RIESGO'!$P$66),"")</f>
        <v/>
      </c>
      <c r="N53" s="49" t="str">
        <f>IF(AND('MAPA DE RIESGO'!$Z$67="Muy Baja",'MAPA DE RIESGO'!$AB$67="Leve"),CONCATENATE("R8C",'MAPA DE RIESGO'!$P$67),"")</f>
        <v/>
      </c>
      <c r="O53" s="50" t="str">
        <f>IF(AND('MAPA DE RIESGO'!$Z$68="Muy Baja",'MAPA DE RIESGO'!$AB$68="Leve"),CONCATENATE("R8C",'MAPA DE RIESGO'!$P$68),"")</f>
        <v/>
      </c>
      <c r="P53" s="48" t="str">
        <f>IF(AND('MAPA DE RIESGO'!$Z$63="Muy Baja",'MAPA DE RIESGO'!$AB$63="Menor"),CONCATENATE("R8C",'MAPA DE RIESGO'!$P$63),"")</f>
        <v/>
      </c>
      <c r="Q53" s="49" t="str">
        <f>IF(AND('MAPA DE RIESGO'!$Z$64="Muy Baja",'MAPA DE RIESGO'!$AB$64="Menor"),CONCATENATE("R8C",'MAPA DE RIESGO'!$P$64),"")</f>
        <v/>
      </c>
      <c r="R53" s="49" t="str">
        <f>IF(AND('MAPA DE RIESGO'!$Z$65="Muy Baja",'MAPA DE RIESGO'!$AB$65="Menor"),CONCATENATE("R8C",'MAPA DE RIESGO'!$P$65),"")</f>
        <v/>
      </c>
      <c r="S53" s="49" t="str">
        <f>IF(AND('MAPA DE RIESGO'!$Z$66="Muy Baja",'MAPA DE RIESGO'!$AB$66="Menor"),CONCATENATE("R8C",'MAPA DE RIESGO'!$P$66),"")</f>
        <v/>
      </c>
      <c r="T53" s="49" t="str">
        <f>IF(AND('MAPA DE RIESGO'!$Z$67="Muy Baja",'MAPA DE RIESGO'!$AB$67="Menor"),CONCATENATE("R8C",'MAPA DE RIESGO'!$P$67),"")</f>
        <v/>
      </c>
      <c r="U53" s="50" t="str">
        <f>IF(AND('MAPA DE RIESGO'!$Z$68="Muy Baja",'MAPA DE RIESGO'!$AB$68="Menor"),CONCATENATE("R8C",'MAPA DE RIESGO'!$P$68),"")</f>
        <v/>
      </c>
      <c r="V53" s="39" t="str">
        <f>IF(AND('MAPA DE RIESGO'!$Z$63="Muy Baja",'MAPA DE RIESGO'!$AB$63="Moderado"),CONCATENATE("R8C",'MAPA DE RIESGO'!$P$63),"")</f>
        <v/>
      </c>
      <c r="W53" s="40" t="str">
        <f>IF(AND('MAPA DE RIESGO'!$Z$64="Muy Baja",'MAPA DE RIESGO'!$AB$64="Moderado"),CONCATENATE("R8C",'MAPA DE RIESGO'!$P$64),"")</f>
        <v/>
      </c>
      <c r="X53" s="40" t="str">
        <f>IF(AND('MAPA DE RIESGO'!$Z$65="Muy Baja",'MAPA DE RIESGO'!$AB$65="Moderado"),CONCATENATE("R8C",'MAPA DE RIESGO'!$P$65),"")</f>
        <v/>
      </c>
      <c r="Y53" s="40" t="str">
        <f>IF(AND('MAPA DE RIESGO'!$Z$66="Muy Baja",'MAPA DE RIESGO'!$AB$66="Moderado"),CONCATENATE("R8C",'MAPA DE RIESGO'!$P$66),"")</f>
        <v/>
      </c>
      <c r="Z53" s="40" t="str">
        <f>IF(AND('MAPA DE RIESGO'!$Z$67="Muy Baja",'MAPA DE RIESGO'!$AB$67="Moderado"),CONCATENATE("R8C",'MAPA DE RIESGO'!$P$67),"")</f>
        <v/>
      </c>
      <c r="AA53" s="41" t="str">
        <f>IF(AND('MAPA DE RIESGO'!$Z$68="Muy Baja",'MAPA DE RIESGO'!$AB$68="Moderado"),CONCATENATE("R8C",'MAPA DE RIESGO'!$P$68),"")</f>
        <v/>
      </c>
      <c r="AB53" s="23" t="str">
        <f>IF(AND('MAPA DE RIESGO'!$Z$63="Muy Baja",'MAPA DE RIESGO'!$AB$63="Mayor"),CONCATENATE("R8C",'MAPA DE RIESGO'!$P$63),"")</f>
        <v/>
      </c>
      <c r="AC53" s="24" t="str">
        <f>IF(AND('MAPA DE RIESGO'!$Z$64="Muy Baja",'MAPA DE RIESGO'!$AB$64="Mayor"),CONCATENATE("R8C",'MAPA DE RIESGO'!$P$64),"")</f>
        <v/>
      </c>
      <c r="AD53" s="29" t="str">
        <f>IF(AND('MAPA DE RIESGO'!$Z$65="Muy Baja",'MAPA DE RIESGO'!$AB$65="Mayor"),CONCATENATE("R8C",'MAPA DE RIESGO'!$P$65),"")</f>
        <v/>
      </c>
      <c r="AE53" s="29" t="str">
        <f>IF(AND('MAPA DE RIESGO'!$Z$66="Muy Baja",'MAPA DE RIESGO'!$AB$66="Mayor"),CONCATENATE("R8C",'MAPA DE RIESGO'!$P$66),"")</f>
        <v/>
      </c>
      <c r="AF53" s="29" t="str">
        <f>IF(AND('MAPA DE RIESGO'!$Z$67="Muy Baja",'MAPA DE RIESGO'!$AB$67="Mayor"),CONCATENATE("R8C",'MAPA DE RIESGO'!$P$67),"")</f>
        <v/>
      </c>
      <c r="AG53" s="25" t="str">
        <f>IF(AND('MAPA DE RIESGO'!$Z$68="Muy Baja",'MAPA DE RIESGO'!$AB$68="Mayor"),CONCATENATE("R8C",'MAPA DE RIESGO'!$P$68),"")</f>
        <v/>
      </c>
      <c r="AH53" s="26" t="str">
        <f>IF(AND('MAPA DE RIESGO'!$Z$63="Muy Baja",'MAPA DE RIESGO'!$AB$63="Catastrófico"),CONCATENATE("R8C",'MAPA DE RIESGO'!$P$63),"")</f>
        <v/>
      </c>
      <c r="AI53" s="27" t="str">
        <f>IF(AND('MAPA DE RIESGO'!$Z$64="Muy Baja",'MAPA DE RIESGO'!$AB$64="Catastrófico"),CONCATENATE("R8C",'MAPA DE RIESGO'!$P$64),"")</f>
        <v/>
      </c>
      <c r="AJ53" s="27" t="str">
        <f>IF(AND('MAPA DE RIESGO'!$Z$65="Muy Baja",'MAPA DE RIESGO'!$AB$65="Catastrófico"),CONCATENATE("R8C",'MAPA DE RIESGO'!$P$65),"")</f>
        <v/>
      </c>
      <c r="AK53" s="27" t="str">
        <f>IF(AND('MAPA DE RIESGO'!$Z$66="Muy Baja",'MAPA DE RIESGO'!$AB$66="Catastrófico"),CONCATENATE("R8C",'MAPA DE RIESGO'!$P$66),"")</f>
        <v/>
      </c>
      <c r="AL53" s="27" t="str">
        <f>IF(AND('MAPA DE RIESGO'!$Z$67="Muy Baja",'MAPA DE RIESGO'!$AB$67="Catastrófico"),CONCATENATE("R8C",'MAPA DE RIESGO'!$P$67),"")</f>
        <v/>
      </c>
      <c r="AM53" s="28" t="str">
        <f>IF(AND('MAPA DE RIESGO'!$Z$68="Muy Baja",'MAPA DE RIESGO'!$AB$68="Catastrófico"),CONCATENATE("R8C",'MAPA DE RIESGO'!$P$68),"")</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40"/>
      <c r="C54" s="540"/>
      <c r="D54" s="541"/>
      <c r="E54" s="581"/>
      <c r="F54" s="582"/>
      <c r="G54" s="582"/>
      <c r="H54" s="582"/>
      <c r="I54" s="583"/>
      <c r="J54" s="48" t="str">
        <f>IF(AND('MAPA DE RIESGO'!$Z$69="Muy Baja",'MAPA DE RIESGO'!$AB$69="Leve"),CONCATENATE("R9C",'MAPA DE RIESGO'!$P$69),"")</f>
        <v/>
      </c>
      <c r="K54" s="49" t="str">
        <f>IF(AND('MAPA DE RIESGO'!$Z$70="Muy Baja",'MAPA DE RIESGO'!$AB$70="Leve"),CONCATENATE("R9C",'MAPA DE RIESGO'!$P$70),"")</f>
        <v/>
      </c>
      <c r="L54" s="49" t="str">
        <f>IF(AND('MAPA DE RIESGO'!$Z$71="Muy Baja",'MAPA DE RIESGO'!$AB$71="Leve"),CONCATENATE("R9C",'MAPA DE RIESGO'!$P$71),"")</f>
        <v/>
      </c>
      <c r="M54" s="49" t="str">
        <f>IF(AND('MAPA DE RIESGO'!$Z$72="Muy Baja",'MAPA DE RIESGO'!$AB$72="Leve"),CONCATENATE("R9C",'MAPA DE RIESGO'!$P$72),"")</f>
        <v/>
      </c>
      <c r="N54" s="49" t="str">
        <f>IF(AND('MAPA DE RIESGO'!$Z$73="Muy Baja",'MAPA DE RIESGO'!$AB$73="Leve"),CONCATENATE("R9C",'MAPA DE RIESGO'!$P$73),"")</f>
        <v/>
      </c>
      <c r="O54" s="50" t="str">
        <f>IF(AND('MAPA DE RIESGO'!$Z$74="Muy Baja",'MAPA DE RIESGO'!$AB$74="Leve"),CONCATENATE("R9C",'MAPA DE RIESGO'!$P$74),"")</f>
        <v/>
      </c>
      <c r="P54" s="48" t="str">
        <f>IF(AND('MAPA DE RIESGO'!$Z$69="Muy Baja",'MAPA DE RIESGO'!$AB$69="Menor"),CONCATENATE("R9C",'MAPA DE RIESGO'!$P$69),"")</f>
        <v/>
      </c>
      <c r="Q54" s="49" t="str">
        <f>IF(AND('MAPA DE RIESGO'!$Z$70="Muy Baja",'MAPA DE RIESGO'!$AB$70="Menor"),CONCATENATE("R9C",'MAPA DE RIESGO'!$P$70),"")</f>
        <v/>
      </c>
      <c r="R54" s="49" t="str">
        <f>IF(AND('MAPA DE RIESGO'!$Z$71="Muy Baja",'MAPA DE RIESGO'!$AB$71="Menor"),CONCATENATE("R9C",'MAPA DE RIESGO'!$P$71),"")</f>
        <v/>
      </c>
      <c r="S54" s="49" t="str">
        <f>IF(AND('MAPA DE RIESGO'!$Z$72="Muy Baja",'MAPA DE RIESGO'!$AB$72="Menor"),CONCATENATE("R9C",'MAPA DE RIESGO'!$P$72),"")</f>
        <v/>
      </c>
      <c r="T54" s="49" t="str">
        <f>IF(AND('MAPA DE RIESGO'!$Z$73="Muy Baja",'MAPA DE RIESGO'!$AB$73="Menor"),CONCATENATE("R9C",'MAPA DE RIESGO'!$P$73),"")</f>
        <v/>
      </c>
      <c r="U54" s="50" t="str">
        <f>IF(AND('MAPA DE RIESGO'!$Z$74="Muy Baja",'MAPA DE RIESGO'!$AB$74="Menor"),CONCATENATE("R9C",'MAPA DE RIESGO'!$P$74),"")</f>
        <v/>
      </c>
      <c r="V54" s="39" t="str">
        <f>IF(AND('MAPA DE RIESGO'!$Z$69="Muy Baja",'MAPA DE RIESGO'!$AB$69="Moderado"),CONCATENATE("R9C",'MAPA DE RIESGO'!$P$69),"")</f>
        <v/>
      </c>
      <c r="W54" s="40" t="str">
        <f>IF(AND('MAPA DE RIESGO'!$Z$70="Muy Baja",'MAPA DE RIESGO'!$AB$70="Moderado"),CONCATENATE("R9C",'MAPA DE RIESGO'!$P$70),"")</f>
        <v/>
      </c>
      <c r="X54" s="40" t="str">
        <f>IF(AND('MAPA DE RIESGO'!$Z$71="Muy Baja",'MAPA DE RIESGO'!$AB$71="Moderado"),CONCATENATE("R9C",'MAPA DE RIESGO'!$P$71),"")</f>
        <v/>
      </c>
      <c r="Y54" s="40" t="str">
        <f>IF(AND('MAPA DE RIESGO'!$Z$72="Muy Baja",'MAPA DE RIESGO'!$AB$72="Moderado"),CONCATENATE("R9C",'MAPA DE RIESGO'!$P$72),"")</f>
        <v/>
      </c>
      <c r="Z54" s="40" t="str">
        <f>IF(AND('MAPA DE RIESGO'!$Z$73="Muy Baja",'MAPA DE RIESGO'!$AB$73="Moderado"),CONCATENATE("R9C",'MAPA DE RIESGO'!$P$73),"")</f>
        <v/>
      </c>
      <c r="AA54" s="41" t="str">
        <f>IF(AND('MAPA DE RIESGO'!$Z$74="Muy Baja",'MAPA DE RIESGO'!$AB$74="Moderado"),CONCATENATE("R9C",'MAPA DE RIESGO'!$P$74),"")</f>
        <v/>
      </c>
      <c r="AB54" s="23" t="str">
        <f>IF(AND('MAPA DE RIESGO'!$Z$69="Muy Baja",'MAPA DE RIESGO'!$AB$69="Mayor"),CONCATENATE("R9C",'MAPA DE RIESGO'!$P$69),"")</f>
        <v/>
      </c>
      <c r="AC54" s="24" t="str">
        <f>IF(AND('MAPA DE RIESGO'!$Z$70="Muy Baja",'MAPA DE RIESGO'!$AB$70="Mayor"),CONCATENATE("R9C",'MAPA DE RIESGO'!$P$70),"")</f>
        <v/>
      </c>
      <c r="AD54" s="29" t="str">
        <f>IF(AND('MAPA DE RIESGO'!$Z$71="Muy Baja",'MAPA DE RIESGO'!$AB$71="Mayor"),CONCATENATE("R9C",'MAPA DE RIESGO'!$P$71),"")</f>
        <v/>
      </c>
      <c r="AE54" s="29" t="str">
        <f>IF(AND('MAPA DE RIESGO'!$Z$72="Muy Baja",'MAPA DE RIESGO'!$AB$72="Mayor"),CONCATENATE("R9C",'MAPA DE RIESGO'!$P$72),"")</f>
        <v/>
      </c>
      <c r="AF54" s="29" t="str">
        <f>IF(AND('MAPA DE RIESGO'!$Z$73="Muy Baja",'MAPA DE RIESGO'!$AB$73="Mayor"),CONCATENATE("R9C",'MAPA DE RIESGO'!$P$73),"")</f>
        <v/>
      </c>
      <c r="AG54" s="25" t="str">
        <f>IF(AND('MAPA DE RIESGO'!$Z$74="Muy Baja",'MAPA DE RIESGO'!$AB$74="Mayor"),CONCATENATE("R9C",'MAPA DE RIESGO'!$P$74),"")</f>
        <v/>
      </c>
      <c r="AH54" s="26" t="str">
        <f>IF(AND('MAPA DE RIESGO'!$Z$69="Muy Baja",'MAPA DE RIESGO'!$AB$69="Catastrófico"),CONCATENATE("R9C",'MAPA DE RIESGO'!$P$69),"")</f>
        <v/>
      </c>
      <c r="AI54" s="27" t="str">
        <f>IF(AND('MAPA DE RIESGO'!$Z$70="Muy Baja",'MAPA DE RIESGO'!$AB$70="Catastrófico"),CONCATENATE("R9C",'MAPA DE RIESGO'!$P$70),"")</f>
        <v/>
      </c>
      <c r="AJ54" s="27" t="str">
        <f>IF(AND('MAPA DE RIESGO'!$Z$71="Muy Baja",'MAPA DE RIESGO'!$AB$71="Catastrófico"),CONCATENATE("R9C",'MAPA DE RIESGO'!$P$71),"")</f>
        <v/>
      </c>
      <c r="AK54" s="27" t="str">
        <f>IF(AND('MAPA DE RIESGO'!$Z$72="Muy Baja",'MAPA DE RIESGO'!$AB$72="Catastrófico"),CONCATENATE("R9C",'MAPA DE RIESGO'!$P$72),"")</f>
        <v/>
      </c>
      <c r="AL54" s="27" t="str">
        <f>IF(AND('MAPA DE RIESGO'!$Z$73="Muy Baja",'MAPA DE RIESGO'!$AB$73="Catastrófico"),CONCATENATE("R9C",'MAPA DE RIESGO'!$P$73),"")</f>
        <v/>
      </c>
      <c r="AM54" s="28" t="str">
        <f>IF(AND('MAPA DE RIESGO'!$Z$74="Muy Baja",'MAPA DE RIESGO'!$AB$74="Catastrófico"),CONCATENATE("R9C",'MAPA DE RIESGO'!$P$74),"")</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540"/>
      <c r="C55" s="540"/>
      <c r="D55" s="541"/>
      <c r="E55" s="584"/>
      <c r="F55" s="585"/>
      <c r="G55" s="585"/>
      <c r="H55" s="585"/>
      <c r="I55" s="586"/>
      <c r="J55" s="51" t="str">
        <f>IF(AND('MAPA DE RIESGO'!$Z$75="Muy Baja",'MAPA DE RIESGO'!$AB$75="Leve"),CONCATENATE("R10C",'MAPA DE RIESGO'!$P$75),"")</f>
        <v/>
      </c>
      <c r="K55" s="52" t="str">
        <f>IF(AND('MAPA DE RIESGO'!$Z$76="Muy Baja",'MAPA DE RIESGO'!$AB$76="Leve"),CONCATENATE("R10C",'MAPA DE RIESGO'!$P$76),"")</f>
        <v/>
      </c>
      <c r="L55" s="52" t="str">
        <f>IF(AND('MAPA DE RIESGO'!$Z$77="Muy Baja",'MAPA DE RIESGO'!$AB$77="Leve"),CONCATENATE("R10C",'MAPA DE RIESGO'!$P$77),"")</f>
        <v/>
      </c>
      <c r="M55" s="52" t="str">
        <f>IF(AND('MAPA DE RIESGO'!$Z$78="Muy Baja",'MAPA DE RIESGO'!$AB$78="Leve"),CONCATENATE("R10C",'MAPA DE RIESGO'!$P$78),"")</f>
        <v/>
      </c>
      <c r="N55" s="52" t="str">
        <f>IF(AND('MAPA DE RIESGO'!$Z$79="Muy Baja",'MAPA DE RIESGO'!$AB$79="Leve"),CONCATENATE("R10C",'MAPA DE RIESGO'!$P$79),"")</f>
        <v/>
      </c>
      <c r="O55" s="53" t="str">
        <f>IF(AND('MAPA DE RIESGO'!$Z$80="Muy Baja",'MAPA DE RIESGO'!$AB$80="Leve"),CONCATENATE("R10C",'MAPA DE RIESGO'!$P$80),"")</f>
        <v/>
      </c>
      <c r="P55" s="51" t="str">
        <f>IF(AND('MAPA DE RIESGO'!$Z$75="Muy Baja",'MAPA DE RIESGO'!$AB$75="Menor"),CONCATENATE("R10C",'MAPA DE RIESGO'!$P$75),"")</f>
        <v/>
      </c>
      <c r="Q55" s="52" t="str">
        <f>IF(AND('MAPA DE RIESGO'!$Z$76="Muy Baja",'MAPA DE RIESGO'!$AB$76="Menor"),CONCATENATE("R10C",'MAPA DE RIESGO'!$P$76),"")</f>
        <v/>
      </c>
      <c r="R55" s="52" t="str">
        <f>IF(AND('MAPA DE RIESGO'!$Z$77="Muy Baja",'MAPA DE RIESGO'!$AB$77="Menor"),CONCATENATE("R10C",'MAPA DE RIESGO'!$P$77),"")</f>
        <v/>
      </c>
      <c r="S55" s="52" t="str">
        <f>IF(AND('MAPA DE RIESGO'!$Z$78="Muy Baja",'MAPA DE RIESGO'!$AB$78="Menor"),CONCATENATE("R10C",'MAPA DE RIESGO'!$P$78),"")</f>
        <v/>
      </c>
      <c r="T55" s="52" t="str">
        <f>IF(AND('MAPA DE RIESGO'!$Z$79="Muy Baja",'MAPA DE RIESGO'!$AB$79="Menor"),CONCATENATE("R10C",'MAPA DE RIESGO'!$P$79),"")</f>
        <v/>
      </c>
      <c r="U55" s="53" t="str">
        <f>IF(AND('MAPA DE RIESGO'!$Z$80="Muy Baja",'MAPA DE RIESGO'!$AB$80="Menor"),CONCATENATE("R10C",'MAPA DE RIESGO'!$P$80),"")</f>
        <v/>
      </c>
      <c r="V55" s="42" t="str">
        <f>IF(AND('MAPA DE RIESGO'!$Z$75="Muy Baja",'MAPA DE RIESGO'!$AB$75="Moderado"),CONCATENATE("R10C",'MAPA DE RIESGO'!$P$75),"")</f>
        <v/>
      </c>
      <c r="W55" s="43" t="str">
        <f>IF(AND('MAPA DE RIESGO'!$Z$76="Muy Baja",'MAPA DE RIESGO'!$AB$76="Moderado"),CONCATENATE("R10C",'MAPA DE RIESGO'!$P$76),"")</f>
        <v/>
      </c>
      <c r="X55" s="43" t="str">
        <f>IF(AND('MAPA DE RIESGO'!$Z$77="Muy Baja",'MAPA DE RIESGO'!$AB$77="Moderado"),CONCATENATE("R10C",'MAPA DE RIESGO'!$P$77),"")</f>
        <v/>
      </c>
      <c r="Y55" s="43" t="str">
        <f>IF(AND('MAPA DE RIESGO'!$Z$78="Muy Baja",'MAPA DE RIESGO'!$AB$78="Moderado"),CONCATENATE("R10C",'MAPA DE RIESGO'!$P$78),"")</f>
        <v/>
      </c>
      <c r="Z55" s="43" t="str">
        <f>IF(AND('MAPA DE RIESGO'!$Z$79="Muy Baja",'MAPA DE RIESGO'!$AB$79="Moderado"),CONCATENATE("R10C",'MAPA DE RIESGO'!$P$79),"")</f>
        <v/>
      </c>
      <c r="AA55" s="44" t="str">
        <f>IF(AND('MAPA DE RIESGO'!$Z$80="Muy Baja",'MAPA DE RIESGO'!$AB$80="Moderado"),CONCATENATE("R10C",'MAPA DE RIESGO'!$P$80),"")</f>
        <v/>
      </c>
      <c r="AB55" s="30" t="str">
        <f>IF(AND('MAPA DE RIESGO'!$Z$75="Muy Baja",'MAPA DE RIESGO'!$AB$75="Mayor"),CONCATENATE("R10C",'MAPA DE RIESGO'!$P$75),"")</f>
        <v/>
      </c>
      <c r="AC55" s="31" t="str">
        <f>IF(AND('MAPA DE RIESGO'!$Z$76="Muy Baja",'MAPA DE RIESGO'!$AB$76="Mayor"),CONCATENATE("R10C",'MAPA DE RIESGO'!$P$76),"")</f>
        <v/>
      </c>
      <c r="AD55" s="31" t="str">
        <f>IF(AND('MAPA DE RIESGO'!$Z$77="Muy Baja",'MAPA DE RIESGO'!$AB$77="Mayor"),CONCATENATE("R10C",'MAPA DE RIESGO'!$P$77),"")</f>
        <v/>
      </c>
      <c r="AE55" s="31" t="str">
        <f>IF(AND('MAPA DE RIESGO'!$Z$78="Muy Baja",'MAPA DE RIESGO'!$AB$78="Mayor"),CONCATENATE("R10C",'MAPA DE RIESGO'!$P$78),"")</f>
        <v/>
      </c>
      <c r="AF55" s="31" t="str">
        <f>IF(AND('MAPA DE RIESGO'!$Z$79="Muy Baja",'MAPA DE RIESGO'!$AB$79="Mayor"),CONCATENATE("R10C",'MAPA DE RIESGO'!$P$79),"")</f>
        <v/>
      </c>
      <c r="AG55" s="32" t="str">
        <f>IF(AND('MAPA DE RIESGO'!$Z$80="Muy Baja",'MAPA DE RIESGO'!$AB$80="Mayor"),CONCATENATE("R10C",'MAPA DE RIESGO'!$P$80),"")</f>
        <v/>
      </c>
      <c r="AH55" s="33" t="str">
        <f>IF(AND('MAPA DE RIESGO'!$Z$75="Muy Baja",'MAPA DE RIESGO'!$AB$75="Catastrófico"),CONCATENATE("R10C",'MAPA DE RIESGO'!$P$75),"")</f>
        <v/>
      </c>
      <c r="AI55" s="34" t="str">
        <f>IF(AND('MAPA DE RIESGO'!$Z$76="Muy Baja",'MAPA DE RIESGO'!$AB$76="Catastrófico"),CONCATENATE("R10C",'MAPA DE RIESGO'!$P$76),"")</f>
        <v/>
      </c>
      <c r="AJ55" s="34" t="str">
        <f>IF(AND('MAPA DE RIESGO'!$Z$77="Muy Baja",'MAPA DE RIESGO'!$AB$77="Catastrófico"),CONCATENATE("R10C",'MAPA DE RIESGO'!$P$77),"")</f>
        <v/>
      </c>
      <c r="AK55" s="34" t="str">
        <f>IF(AND('MAPA DE RIESGO'!$Z$78="Muy Baja",'MAPA DE RIESGO'!$AB$78="Catastrófico"),CONCATENATE("R10C",'MAPA DE RIESGO'!$P$78),"")</f>
        <v/>
      </c>
      <c r="AL55" s="34" t="str">
        <f>IF(AND('MAPA DE RIESGO'!$Z$79="Muy Baja",'MAPA DE RIESGO'!$AB$79="Catastrófico"),CONCATENATE("R10C",'MAPA DE RIESGO'!$P$79),"")</f>
        <v/>
      </c>
      <c r="AM55" s="35" t="str">
        <f>IF(AND('MAPA DE RIESGO'!$Z$80="Muy Baja",'MAPA DE RIESGO'!$AB$80="Catastrófico"),CONCATENATE("R10C",'MAPA DE RIESGO'!$P$80),"")</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78" t="s">
        <v>103</v>
      </c>
      <c r="K56" s="579"/>
      <c r="L56" s="579"/>
      <c r="M56" s="579"/>
      <c r="N56" s="579"/>
      <c r="O56" s="580"/>
      <c r="P56" s="578" t="s">
        <v>102</v>
      </c>
      <c r="Q56" s="579"/>
      <c r="R56" s="579"/>
      <c r="S56" s="579"/>
      <c r="T56" s="579"/>
      <c r="U56" s="580"/>
      <c r="V56" s="578" t="s">
        <v>101</v>
      </c>
      <c r="W56" s="579"/>
      <c r="X56" s="579"/>
      <c r="Y56" s="579"/>
      <c r="Z56" s="579"/>
      <c r="AA56" s="580"/>
      <c r="AB56" s="578" t="s">
        <v>100</v>
      </c>
      <c r="AC56" s="587"/>
      <c r="AD56" s="579"/>
      <c r="AE56" s="579"/>
      <c r="AF56" s="579"/>
      <c r="AG56" s="580"/>
      <c r="AH56" s="578" t="s">
        <v>99</v>
      </c>
      <c r="AI56" s="579"/>
      <c r="AJ56" s="579"/>
      <c r="AK56" s="579"/>
      <c r="AL56" s="579"/>
      <c r="AM56" s="58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81"/>
      <c r="K57" s="582"/>
      <c r="L57" s="582"/>
      <c r="M57" s="582"/>
      <c r="N57" s="582"/>
      <c r="O57" s="583"/>
      <c r="P57" s="581"/>
      <c r="Q57" s="582"/>
      <c r="R57" s="582"/>
      <c r="S57" s="582"/>
      <c r="T57" s="582"/>
      <c r="U57" s="583"/>
      <c r="V57" s="581"/>
      <c r="W57" s="582"/>
      <c r="X57" s="582"/>
      <c r="Y57" s="582"/>
      <c r="Z57" s="582"/>
      <c r="AA57" s="583"/>
      <c r="AB57" s="581"/>
      <c r="AC57" s="582"/>
      <c r="AD57" s="582"/>
      <c r="AE57" s="582"/>
      <c r="AF57" s="582"/>
      <c r="AG57" s="583"/>
      <c r="AH57" s="581"/>
      <c r="AI57" s="582"/>
      <c r="AJ57" s="582"/>
      <c r="AK57" s="582"/>
      <c r="AL57" s="582"/>
      <c r="AM57" s="58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81"/>
      <c r="K58" s="582"/>
      <c r="L58" s="582"/>
      <c r="M58" s="582"/>
      <c r="N58" s="582"/>
      <c r="O58" s="583"/>
      <c r="P58" s="581"/>
      <c r="Q58" s="582"/>
      <c r="R58" s="582"/>
      <c r="S58" s="582"/>
      <c r="T58" s="582"/>
      <c r="U58" s="583"/>
      <c r="V58" s="581"/>
      <c r="W58" s="582"/>
      <c r="X58" s="582"/>
      <c r="Y58" s="582"/>
      <c r="Z58" s="582"/>
      <c r="AA58" s="583"/>
      <c r="AB58" s="581"/>
      <c r="AC58" s="582"/>
      <c r="AD58" s="582"/>
      <c r="AE58" s="582"/>
      <c r="AF58" s="582"/>
      <c r="AG58" s="583"/>
      <c r="AH58" s="581"/>
      <c r="AI58" s="582"/>
      <c r="AJ58" s="582"/>
      <c r="AK58" s="582"/>
      <c r="AL58" s="582"/>
      <c r="AM58" s="58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81"/>
      <c r="K59" s="582"/>
      <c r="L59" s="582"/>
      <c r="M59" s="582"/>
      <c r="N59" s="582"/>
      <c r="O59" s="583"/>
      <c r="P59" s="581"/>
      <c r="Q59" s="582"/>
      <c r="R59" s="582"/>
      <c r="S59" s="582"/>
      <c r="T59" s="582"/>
      <c r="U59" s="583"/>
      <c r="V59" s="581"/>
      <c r="W59" s="582"/>
      <c r="X59" s="582"/>
      <c r="Y59" s="582"/>
      <c r="Z59" s="582"/>
      <c r="AA59" s="583"/>
      <c r="AB59" s="581"/>
      <c r="AC59" s="582"/>
      <c r="AD59" s="582"/>
      <c r="AE59" s="582"/>
      <c r="AF59" s="582"/>
      <c r="AG59" s="583"/>
      <c r="AH59" s="581"/>
      <c r="AI59" s="582"/>
      <c r="AJ59" s="582"/>
      <c r="AK59" s="582"/>
      <c r="AL59" s="582"/>
      <c r="AM59" s="58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81"/>
      <c r="K60" s="582"/>
      <c r="L60" s="582"/>
      <c r="M60" s="582"/>
      <c r="N60" s="582"/>
      <c r="O60" s="583"/>
      <c r="P60" s="581"/>
      <c r="Q60" s="582"/>
      <c r="R60" s="582"/>
      <c r="S60" s="582"/>
      <c r="T60" s="582"/>
      <c r="U60" s="583"/>
      <c r="V60" s="581"/>
      <c r="W60" s="582"/>
      <c r="X60" s="582"/>
      <c r="Y60" s="582"/>
      <c r="Z60" s="582"/>
      <c r="AA60" s="583"/>
      <c r="AB60" s="581"/>
      <c r="AC60" s="582"/>
      <c r="AD60" s="582"/>
      <c r="AE60" s="582"/>
      <c r="AF60" s="582"/>
      <c r="AG60" s="583"/>
      <c r="AH60" s="581"/>
      <c r="AI60" s="582"/>
      <c r="AJ60" s="582"/>
      <c r="AK60" s="582"/>
      <c r="AL60" s="582"/>
      <c r="AM60" s="58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84"/>
      <c r="K61" s="585"/>
      <c r="L61" s="585"/>
      <c r="M61" s="585"/>
      <c r="N61" s="585"/>
      <c r="O61" s="586"/>
      <c r="P61" s="584"/>
      <c r="Q61" s="585"/>
      <c r="R61" s="585"/>
      <c r="S61" s="585"/>
      <c r="T61" s="585"/>
      <c r="U61" s="586"/>
      <c r="V61" s="584"/>
      <c r="W61" s="585"/>
      <c r="X61" s="585"/>
      <c r="Y61" s="585"/>
      <c r="Z61" s="585"/>
      <c r="AA61" s="586"/>
      <c r="AB61" s="584"/>
      <c r="AC61" s="585"/>
      <c r="AD61" s="585"/>
      <c r="AE61" s="585"/>
      <c r="AF61" s="585"/>
      <c r="AG61" s="586"/>
      <c r="AH61" s="584"/>
      <c r="AI61" s="585"/>
      <c r="AJ61" s="585"/>
      <c r="AK61" s="585"/>
      <c r="AL61" s="585"/>
      <c r="AM61" s="58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626" t="s">
        <v>239</v>
      </c>
      <c r="C2" s="627"/>
      <c r="D2" s="62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8"/>
      <c r="C4" s="139" t="s">
        <v>50</v>
      </c>
      <c r="D4" s="14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1" t="s">
        <v>49</v>
      </c>
      <c r="C5" s="142" t="s">
        <v>93</v>
      </c>
      <c r="D5" s="14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4" t="s">
        <v>51</v>
      </c>
      <c r="C6" s="145" t="s">
        <v>94</v>
      </c>
      <c r="D6" s="14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7" t="s">
        <v>98</v>
      </c>
      <c r="C7" s="145" t="s">
        <v>95</v>
      </c>
      <c r="D7" s="14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8" t="s">
        <v>6</v>
      </c>
      <c r="C8" s="145" t="s">
        <v>96</v>
      </c>
      <c r="D8" s="14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9" t="s">
        <v>52</v>
      </c>
      <c r="C9" s="150" t="s">
        <v>97</v>
      </c>
      <c r="D9" s="15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8"/>
      <c r="C10" s="128"/>
      <c r="D10" s="12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8"/>
      <c r="D11" s="12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8"/>
      <c r="C12" s="128"/>
      <c r="D12" s="12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8"/>
      <c r="C13" s="128"/>
      <c r="D13" s="12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8"/>
      <c r="C14" s="128"/>
      <c r="D14" s="12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8"/>
      <c r="C15" s="128"/>
      <c r="D15" s="12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8"/>
      <c r="C16" s="128"/>
      <c r="D16" s="12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8"/>
      <c r="C17" s="128"/>
      <c r="D17" s="12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8"/>
      <c r="C18" s="128"/>
      <c r="D18" s="12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8"/>
      <c r="C19" s="128"/>
      <c r="D19" s="12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629" t="s">
        <v>240</v>
      </c>
      <c r="C2" s="630"/>
      <c r="D2" s="63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2"/>
      <c r="C4" s="153" t="s">
        <v>53</v>
      </c>
      <c r="D4" s="154" t="s">
        <v>54</v>
      </c>
      <c r="E4" s="6"/>
      <c r="F4" s="6"/>
      <c r="G4" s="6"/>
      <c r="H4" s="6"/>
      <c r="I4" s="6"/>
      <c r="J4" s="6"/>
      <c r="K4" s="6"/>
      <c r="L4" s="6"/>
      <c r="M4" s="6"/>
      <c r="N4" s="6"/>
      <c r="O4" s="6"/>
      <c r="P4" s="6"/>
      <c r="Q4" s="6"/>
      <c r="R4" s="6"/>
      <c r="S4" s="6"/>
      <c r="T4" s="6"/>
      <c r="U4" s="6"/>
    </row>
    <row r="5" spans="1:21" ht="27" x14ac:dyDescent="0.3">
      <c r="A5" s="129" t="s">
        <v>75</v>
      </c>
      <c r="B5" s="155" t="s">
        <v>92</v>
      </c>
      <c r="C5" s="156" t="s">
        <v>138</v>
      </c>
      <c r="D5" s="157" t="s">
        <v>88</v>
      </c>
      <c r="E5" s="6"/>
      <c r="F5" s="6"/>
      <c r="G5" s="6"/>
      <c r="H5" s="6"/>
      <c r="I5" s="6"/>
      <c r="J5" s="6"/>
      <c r="K5" s="6"/>
      <c r="L5" s="6"/>
      <c r="M5" s="6"/>
      <c r="N5" s="6"/>
      <c r="O5" s="6"/>
      <c r="P5" s="6"/>
      <c r="Q5" s="6"/>
      <c r="R5" s="6"/>
      <c r="S5" s="6"/>
      <c r="T5" s="6"/>
      <c r="U5" s="6"/>
    </row>
    <row r="6" spans="1:21" ht="54" x14ac:dyDescent="0.3">
      <c r="A6" s="129" t="s">
        <v>76</v>
      </c>
      <c r="B6" s="158" t="s">
        <v>56</v>
      </c>
      <c r="C6" s="159" t="s">
        <v>84</v>
      </c>
      <c r="D6" s="160" t="s">
        <v>89</v>
      </c>
      <c r="E6" s="6"/>
      <c r="F6" s="6"/>
      <c r="G6" s="6"/>
      <c r="H6" s="6"/>
      <c r="I6" s="6"/>
      <c r="J6" s="6"/>
      <c r="K6" s="6"/>
      <c r="L6" s="6"/>
      <c r="M6" s="6"/>
      <c r="N6" s="6"/>
      <c r="O6" s="6"/>
      <c r="P6" s="6"/>
      <c r="Q6" s="6"/>
      <c r="R6" s="6"/>
      <c r="S6" s="6"/>
      <c r="T6" s="6"/>
      <c r="U6" s="6"/>
    </row>
    <row r="7" spans="1:21" ht="54" x14ac:dyDescent="0.3">
      <c r="A7" s="129" t="s">
        <v>73</v>
      </c>
      <c r="B7" s="161" t="s">
        <v>57</v>
      </c>
      <c r="C7" s="159" t="s">
        <v>85</v>
      </c>
      <c r="D7" s="160" t="s">
        <v>91</v>
      </c>
      <c r="E7" s="6"/>
      <c r="F7" s="6"/>
      <c r="G7" s="6"/>
      <c r="H7" s="6"/>
      <c r="I7" s="6"/>
      <c r="J7" s="6"/>
      <c r="K7" s="6"/>
      <c r="L7" s="6"/>
      <c r="M7" s="6"/>
      <c r="N7" s="6"/>
      <c r="O7" s="6"/>
      <c r="P7" s="6"/>
      <c r="Q7" s="6"/>
      <c r="R7" s="6"/>
      <c r="S7" s="6"/>
      <c r="T7" s="6"/>
      <c r="U7" s="6"/>
    </row>
    <row r="8" spans="1:21" ht="54" x14ac:dyDescent="0.3">
      <c r="A8" s="129" t="s">
        <v>7</v>
      </c>
      <c r="B8" s="162" t="s">
        <v>58</v>
      </c>
      <c r="C8" s="159" t="s">
        <v>86</v>
      </c>
      <c r="D8" s="160" t="s">
        <v>90</v>
      </c>
      <c r="E8" s="6"/>
      <c r="F8" s="6"/>
      <c r="G8" s="6"/>
      <c r="H8" s="6"/>
      <c r="I8" s="6"/>
      <c r="J8" s="6"/>
      <c r="K8" s="6"/>
      <c r="L8" s="6"/>
      <c r="M8" s="6"/>
      <c r="N8" s="6"/>
      <c r="O8" s="6"/>
      <c r="P8" s="6"/>
      <c r="Q8" s="6"/>
      <c r="R8" s="6"/>
      <c r="S8" s="6"/>
      <c r="T8" s="6"/>
      <c r="U8" s="6"/>
    </row>
    <row r="9" spans="1:21" ht="54.75" thickBot="1" x14ac:dyDescent="0.35">
      <c r="A9" s="129" t="s">
        <v>77</v>
      </c>
      <c r="B9" s="163" t="s">
        <v>59</v>
      </c>
      <c r="C9" s="164" t="s">
        <v>87</v>
      </c>
      <c r="D9" s="165" t="s">
        <v>109</v>
      </c>
      <c r="E9" s="6"/>
      <c r="F9" s="6"/>
      <c r="G9" s="6"/>
      <c r="H9" s="6"/>
      <c r="I9" s="6"/>
      <c r="J9" s="6"/>
      <c r="K9" s="6"/>
      <c r="L9" s="6"/>
      <c r="M9" s="6"/>
      <c r="N9" s="6"/>
      <c r="O9" s="6"/>
      <c r="P9" s="6"/>
      <c r="Q9" s="6"/>
      <c r="R9" s="6"/>
      <c r="S9" s="6"/>
      <c r="T9" s="6"/>
      <c r="U9" s="6"/>
    </row>
    <row r="10" spans="1:21" ht="20.25" x14ac:dyDescent="0.3">
      <c r="A10" s="129"/>
      <c r="B10" s="129"/>
      <c r="C10" s="86"/>
      <c r="D10" s="69"/>
      <c r="E10" s="6"/>
      <c r="F10" s="6"/>
      <c r="G10" s="6"/>
      <c r="H10" s="6"/>
      <c r="I10" s="6"/>
      <c r="J10" s="6"/>
      <c r="K10" s="6"/>
      <c r="L10" s="6"/>
      <c r="M10" s="6"/>
      <c r="N10" s="6"/>
      <c r="O10" s="6"/>
      <c r="P10" s="6"/>
      <c r="Q10" s="6"/>
      <c r="R10" s="6"/>
      <c r="S10" s="6"/>
      <c r="T10" s="6"/>
      <c r="U10" s="6"/>
    </row>
    <row r="11" spans="1:21" x14ac:dyDescent="0.3">
      <c r="A11" s="129"/>
      <c r="B11" s="70"/>
      <c r="C11" s="70"/>
      <c r="D11" s="70"/>
      <c r="E11" s="6"/>
      <c r="F11" s="6"/>
      <c r="G11" s="6"/>
      <c r="H11" s="6"/>
      <c r="I11" s="6"/>
      <c r="J11" s="6"/>
      <c r="K11" s="6"/>
      <c r="L11" s="6"/>
      <c r="M11" s="6"/>
      <c r="N11" s="6"/>
      <c r="O11" s="6"/>
      <c r="P11" s="6"/>
      <c r="Q11" s="6"/>
      <c r="R11" s="6"/>
      <c r="S11" s="6"/>
      <c r="T11" s="6"/>
      <c r="U11" s="6"/>
    </row>
    <row r="12" spans="1:21" x14ac:dyDescent="0.3">
      <c r="A12" s="129"/>
      <c r="B12" s="129" t="s">
        <v>82</v>
      </c>
      <c r="C12" s="129" t="s">
        <v>126</v>
      </c>
      <c r="D12" s="129" t="s">
        <v>133</v>
      </c>
      <c r="E12" s="6"/>
      <c r="F12" s="6"/>
      <c r="G12" s="6"/>
      <c r="H12" s="6"/>
      <c r="I12" s="6"/>
      <c r="J12" s="6"/>
      <c r="K12" s="6"/>
      <c r="L12" s="6"/>
      <c r="M12" s="6"/>
      <c r="N12" s="6"/>
      <c r="O12" s="6"/>
      <c r="P12" s="6"/>
      <c r="Q12" s="6"/>
      <c r="R12" s="6"/>
      <c r="S12" s="6"/>
      <c r="T12" s="6"/>
      <c r="U12" s="6"/>
    </row>
    <row r="13" spans="1:21" x14ac:dyDescent="0.3">
      <c r="A13" s="129"/>
      <c r="B13" s="129" t="s">
        <v>80</v>
      </c>
      <c r="C13" s="129" t="s">
        <v>130</v>
      </c>
      <c r="D13" s="129" t="s">
        <v>134</v>
      </c>
      <c r="E13" s="6"/>
      <c r="F13" s="6"/>
      <c r="G13" s="6"/>
      <c r="H13" s="6"/>
      <c r="I13" s="6"/>
      <c r="J13" s="6"/>
      <c r="K13" s="6"/>
      <c r="L13" s="6"/>
      <c r="M13" s="6"/>
      <c r="N13" s="6"/>
      <c r="O13" s="6"/>
      <c r="P13" s="6"/>
      <c r="Q13" s="6"/>
      <c r="R13" s="6"/>
      <c r="S13" s="6"/>
      <c r="T13" s="6"/>
      <c r="U13" s="6"/>
    </row>
    <row r="14" spans="1:21" x14ac:dyDescent="0.3">
      <c r="A14" s="129"/>
      <c r="B14" s="129"/>
      <c r="C14" s="129" t="s">
        <v>129</v>
      </c>
      <c r="D14" s="129" t="s">
        <v>135</v>
      </c>
      <c r="E14" s="6"/>
      <c r="F14" s="6"/>
      <c r="G14" s="6"/>
      <c r="H14" s="6"/>
      <c r="I14" s="6"/>
      <c r="J14" s="6"/>
      <c r="K14" s="6"/>
      <c r="L14" s="6"/>
      <c r="M14" s="6"/>
      <c r="N14" s="6"/>
      <c r="O14" s="6"/>
      <c r="P14" s="6"/>
      <c r="Q14" s="6"/>
      <c r="R14" s="6"/>
      <c r="S14" s="6"/>
      <c r="T14" s="6"/>
      <c r="U14" s="6"/>
    </row>
    <row r="15" spans="1:21" x14ac:dyDescent="0.3">
      <c r="A15" s="129"/>
      <c r="B15" s="129"/>
      <c r="C15" s="129" t="s">
        <v>131</v>
      </c>
      <c r="D15" s="129" t="s">
        <v>136</v>
      </c>
      <c r="E15" s="6"/>
      <c r="F15" s="6"/>
      <c r="G15" s="6"/>
      <c r="H15" s="6"/>
      <c r="I15" s="6"/>
      <c r="J15" s="6"/>
      <c r="K15" s="6"/>
      <c r="L15" s="6"/>
      <c r="M15" s="6"/>
      <c r="N15" s="6"/>
      <c r="O15" s="6"/>
      <c r="P15" s="6"/>
      <c r="Q15" s="6"/>
      <c r="R15" s="6"/>
      <c r="S15" s="6"/>
      <c r="T15" s="6"/>
      <c r="U15" s="6"/>
    </row>
    <row r="16" spans="1:21" x14ac:dyDescent="0.3">
      <c r="A16" s="129"/>
      <c r="B16" s="129"/>
      <c r="C16" s="129" t="s">
        <v>132</v>
      </c>
      <c r="D16" s="129" t="s">
        <v>137</v>
      </c>
      <c r="E16" s="6"/>
      <c r="F16" s="6"/>
      <c r="G16" s="6"/>
      <c r="H16" s="6"/>
      <c r="I16" s="6"/>
      <c r="J16" s="6"/>
      <c r="K16" s="6"/>
      <c r="L16" s="6"/>
      <c r="M16" s="6"/>
      <c r="N16" s="6"/>
      <c r="O16" s="6"/>
      <c r="P16" s="6"/>
      <c r="Q16" s="6"/>
      <c r="R16" s="6"/>
      <c r="S16" s="6"/>
      <c r="T16" s="6"/>
      <c r="U16" s="6"/>
    </row>
    <row r="17" spans="1:15" x14ac:dyDescent="0.3">
      <c r="A17" s="129"/>
      <c r="B17" s="129"/>
      <c r="C17" s="6"/>
      <c r="D17" s="129"/>
      <c r="E17" s="6"/>
      <c r="F17" s="6"/>
      <c r="G17" s="6"/>
      <c r="H17" s="6"/>
      <c r="I17" s="6"/>
      <c r="J17" s="6"/>
      <c r="K17" s="6"/>
      <c r="L17" s="6"/>
      <c r="M17" s="6"/>
      <c r="N17" s="6"/>
      <c r="O17" s="6"/>
    </row>
    <row r="18" spans="1:15" x14ac:dyDescent="0.3">
      <c r="A18" s="129"/>
      <c r="B18" s="129"/>
      <c r="C18" s="6"/>
      <c r="D18" s="129"/>
      <c r="E18" s="6"/>
      <c r="F18" s="6"/>
      <c r="G18" s="6"/>
      <c r="H18" s="6"/>
      <c r="I18" s="6"/>
      <c r="J18" s="6"/>
      <c r="K18" s="6"/>
      <c r="L18" s="6"/>
      <c r="M18" s="6"/>
      <c r="N18" s="6"/>
      <c r="O18" s="6"/>
    </row>
    <row r="19" spans="1:15" x14ac:dyDescent="0.3">
      <c r="A19" s="129"/>
      <c r="B19" s="128"/>
      <c r="C19" s="6"/>
      <c r="D19" s="128"/>
      <c r="E19" s="6"/>
      <c r="F19" s="6"/>
      <c r="G19" s="6"/>
      <c r="H19" s="6"/>
      <c r="I19" s="6"/>
      <c r="J19" s="6"/>
      <c r="K19" s="6"/>
      <c r="L19" s="6"/>
      <c r="M19" s="6"/>
      <c r="N19" s="6"/>
      <c r="O19" s="6"/>
    </row>
    <row r="20" spans="1:15" x14ac:dyDescent="0.3">
      <c r="A20" s="129"/>
      <c r="B20" s="128"/>
      <c r="C20" s="6"/>
      <c r="D20" s="128"/>
      <c r="E20" s="6"/>
      <c r="F20" s="6"/>
      <c r="G20" s="6"/>
      <c r="H20" s="6"/>
      <c r="I20" s="6"/>
      <c r="J20" s="6"/>
      <c r="K20" s="6"/>
      <c r="L20" s="6"/>
      <c r="M20" s="6"/>
      <c r="N20" s="6"/>
      <c r="O20" s="6"/>
    </row>
    <row r="21" spans="1:15" x14ac:dyDescent="0.3">
      <c r="A21" s="129"/>
      <c r="B21" s="128"/>
      <c r="C21" s="6"/>
      <c r="D21" s="128"/>
      <c r="E21" s="6"/>
      <c r="F21" s="6"/>
      <c r="G21" s="6"/>
      <c r="H21" s="6"/>
      <c r="I21" s="6"/>
      <c r="J21" s="6"/>
      <c r="K21" s="6"/>
      <c r="L21" s="6"/>
      <c r="M21" s="6"/>
      <c r="N21" s="6"/>
      <c r="O21" s="6"/>
    </row>
    <row r="22" spans="1:15" x14ac:dyDescent="0.3">
      <c r="A22" s="129"/>
      <c r="B22" s="128"/>
      <c r="C22" s="6"/>
      <c r="D22" s="128"/>
      <c r="E22" s="6"/>
      <c r="F22" s="6"/>
      <c r="G22" s="6"/>
      <c r="H22" s="6"/>
      <c r="I22" s="6"/>
      <c r="J22" s="6"/>
      <c r="K22" s="6"/>
      <c r="L22" s="6"/>
      <c r="M22" s="6"/>
      <c r="N22" s="6"/>
      <c r="O22" s="6"/>
    </row>
    <row r="23" spans="1:15" ht="20.25" x14ac:dyDescent="0.3">
      <c r="A23" s="129"/>
      <c r="B23" s="129"/>
      <c r="C23" s="86"/>
      <c r="D23" s="69"/>
      <c r="E23" s="6"/>
      <c r="F23" s="6"/>
      <c r="G23" s="6"/>
      <c r="H23" s="6"/>
      <c r="I23" s="6"/>
      <c r="J23" s="6"/>
      <c r="K23" s="6"/>
      <c r="L23" s="6"/>
      <c r="M23" s="6"/>
      <c r="N23" s="6"/>
      <c r="O23" s="6"/>
    </row>
    <row r="24" spans="1:15" ht="20.25" x14ac:dyDescent="0.3">
      <c r="A24" s="129"/>
      <c r="B24" s="129"/>
      <c r="C24" s="86"/>
      <c r="D24" s="69"/>
      <c r="E24" s="6"/>
      <c r="F24" s="6"/>
      <c r="G24" s="6"/>
      <c r="H24" s="6"/>
      <c r="I24" s="6"/>
      <c r="J24" s="6"/>
      <c r="K24" s="6"/>
      <c r="L24" s="6"/>
      <c r="M24" s="6"/>
      <c r="N24" s="6"/>
      <c r="O24" s="6"/>
    </row>
    <row r="25" spans="1:15" ht="20.25" x14ac:dyDescent="0.3">
      <c r="A25" s="129"/>
      <c r="B25" s="129"/>
      <c r="C25" s="86"/>
      <c r="D25" s="69"/>
      <c r="E25" s="6"/>
      <c r="F25" s="6"/>
      <c r="G25" s="6"/>
      <c r="H25" s="6"/>
      <c r="I25" s="6"/>
      <c r="J25" s="6"/>
      <c r="K25" s="6"/>
      <c r="L25" s="6"/>
      <c r="M25" s="6"/>
      <c r="N25" s="6"/>
      <c r="O25" s="6"/>
    </row>
    <row r="26" spans="1:15" ht="20.25" x14ac:dyDescent="0.3">
      <c r="A26" s="129"/>
      <c r="B26" s="129"/>
      <c r="C26" s="86"/>
      <c r="D26" s="69"/>
      <c r="E26" s="6"/>
      <c r="F26" s="6"/>
      <c r="G26" s="6"/>
      <c r="H26" s="6"/>
      <c r="I26" s="6"/>
      <c r="J26" s="6"/>
      <c r="K26" s="6"/>
      <c r="L26" s="6"/>
      <c r="M26" s="6"/>
      <c r="N26" s="6"/>
      <c r="O26" s="6"/>
    </row>
    <row r="27" spans="1:15" ht="20.25" x14ac:dyDescent="0.3">
      <c r="A27" s="129"/>
      <c r="B27" s="129"/>
      <c r="C27" s="86"/>
      <c r="D27" s="69"/>
      <c r="E27" s="6"/>
      <c r="F27" s="6"/>
      <c r="G27" s="6"/>
      <c r="H27" s="6"/>
      <c r="I27" s="6"/>
      <c r="J27" s="6"/>
      <c r="K27" s="6"/>
      <c r="L27" s="6"/>
      <c r="M27" s="6"/>
      <c r="N27" s="6"/>
      <c r="O27" s="6"/>
    </row>
    <row r="28" spans="1:15" ht="20.25" x14ac:dyDescent="0.3">
      <c r="A28" s="129"/>
      <c r="B28" s="129"/>
      <c r="C28" s="86"/>
      <c r="D28" s="69"/>
      <c r="E28" s="6"/>
      <c r="F28" s="6"/>
      <c r="G28" s="6"/>
      <c r="H28" s="6"/>
      <c r="I28" s="6"/>
      <c r="J28" s="6"/>
      <c r="K28" s="6"/>
      <c r="L28" s="6"/>
      <c r="M28" s="6"/>
      <c r="N28" s="6"/>
      <c r="O28" s="6"/>
    </row>
    <row r="29" spans="1:15" ht="20.25" x14ac:dyDescent="0.3">
      <c r="A29" s="129"/>
      <c r="B29" s="129"/>
      <c r="C29" s="86"/>
      <c r="D29" s="69"/>
      <c r="E29" s="6"/>
      <c r="F29" s="6"/>
      <c r="G29" s="6"/>
      <c r="H29" s="6"/>
      <c r="I29" s="6"/>
      <c r="J29" s="6"/>
      <c r="K29" s="6"/>
      <c r="L29" s="6"/>
      <c r="M29" s="6"/>
      <c r="N29" s="6"/>
      <c r="O29" s="6"/>
    </row>
    <row r="30" spans="1:15" ht="20.25" x14ac:dyDescent="0.3">
      <c r="A30" s="129"/>
      <c r="B30" s="129"/>
      <c r="C30" s="86"/>
      <c r="D30" s="69"/>
      <c r="E30" s="6"/>
      <c r="F30" s="6"/>
      <c r="G30" s="6"/>
      <c r="H30" s="6"/>
      <c r="I30" s="6"/>
      <c r="J30" s="6"/>
      <c r="K30" s="6"/>
      <c r="L30" s="6"/>
      <c r="M30" s="6"/>
      <c r="N30" s="6"/>
      <c r="O30" s="6"/>
    </row>
    <row r="31" spans="1:15" ht="20.25" x14ac:dyDescent="0.3">
      <c r="A31" s="129"/>
      <c r="B31" s="129"/>
      <c r="C31" s="86"/>
      <c r="D31" s="69"/>
      <c r="E31" s="6"/>
      <c r="F31" s="6"/>
      <c r="G31" s="6"/>
      <c r="H31" s="6"/>
      <c r="I31" s="6"/>
      <c r="J31" s="6"/>
      <c r="K31" s="6"/>
      <c r="L31" s="6"/>
      <c r="M31" s="6"/>
      <c r="N31" s="6"/>
      <c r="O31" s="6"/>
    </row>
    <row r="32" spans="1:15" ht="20.25" x14ac:dyDescent="0.3">
      <c r="A32" s="129"/>
      <c r="B32" s="129"/>
      <c r="C32" s="86"/>
      <c r="D32" s="69"/>
      <c r="E32" s="6"/>
      <c r="F32" s="6"/>
      <c r="G32" s="6"/>
      <c r="H32" s="6"/>
      <c r="I32" s="6"/>
      <c r="J32" s="6"/>
      <c r="K32" s="6"/>
      <c r="L32" s="6"/>
      <c r="M32" s="6"/>
      <c r="N32" s="6"/>
      <c r="O32" s="6"/>
    </row>
    <row r="33" spans="1:15" ht="20.25" x14ac:dyDescent="0.3">
      <c r="A33" s="129"/>
      <c r="B33" s="129"/>
      <c r="C33" s="86"/>
      <c r="D33" s="69"/>
      <c r="E33" s="6"/>
      <c r="F33" s="6"/>
      <c r="G33" s="6"/>
      <c r="H33" s="6"/>
      <c r="I33" s="6"/>
      <c r="J33" s="6"/>
      <c r="K33" s="6"/>
      <c r="L33" s="6"/>
      <c r="M33" s="6"/>
      <c r="N33" s="6"/>
      <c r="O33" s="6"/>
    </row>
    <row r="34" spans="1:15" ht="20.25" x14ac:dyDescent="0.3">
      <c r="A34" s="129"/>
      <c r="B34" s="129"/>
      <c r="C34" s="86"/>
      <c r="D34" s="69"/>
      <c r="E34" s="6"/>
      <c r="F34" s="6"/>
      <c r="G34" s="6"/>
      <c r="H34" s="6"/>
      <c r="I34" s="6"/>
      <c r="J34" s="6"/>
      <c r="K34" s="6"/>
      <c r="L34" s="6"/>
      <c r="M34" s="6"/>
      <c r="N34" s="6"/>
      <c r="O34" s="6"/>
    </row>
    <row r="35" spans="1:15" ht="20.25" x14ac:dyDescent="0.3">
      <c r="A35" s="129"/>
      <c r="B35" s="129"/>
      <c r="C35" s="86"/>
      <c r="D35" s="69"/>
      <c r="E35" s="6"/>
      <c r="F35" s="6"/>
      <c r="G35" s="6"/>
      <c r="H35" s="6"/>
      <c r="I35" s="6"/>
      <c r="J35" s="6"/>
      <c r="K35" s="6"/>
      <c r="L35" s="6"/>
      <c r="M35" s="6"/>
      <c r="N35" s="6"/>
      <c r="O35" s="6"/>
    </row>
    <row r="36" spans="1:15" ht="20.25" x14ac:dyDescent="0.3">
      <c r="A36" s="129"/>
      <c r="B36" s="129"/>
      <c r="C36" s="86"/>
      <c r="D36" s="69"/>
      <c r="E36" s="6"/>
      <c r="F36" s="6"/>
      <c r="G36" s="6"/>
      <c r="H36" s="6"/>
      <c r="I36" s="6"/>
      <c r="J36" s="6"/>
      <c r="K36" s="6"/>
      <c r="L36" s="6"/>
      <c r="M36" s="6"/>
      <c r="N36" s="6"/>
      <c r="O36" s="6"/>
    </row>
    <row r="37" spans="1:15" ht="20.25" x14ac:dyDescent="0.3">
      <c r="A37" s="129"/>
      <c r="B37" s="129"/>
      <c r="C37" s="86"/>
      <c r="D37" s="69"/>
      <c r="E37" s="6"/>
      <c r="F37" s="6"/>
      <c r="G37" s="6"/>
      <c r="H37" s="6"/>
      <c r="I37" s="6"/>
      <c r="J37" s="6"/>
      <c r="K37" s="6"/>
      <c r="L37" s="6"/>
      <c r="M37" s="6"/>
      <c r="N37" s="6"/>
      <c r="O37" s="6"/>
    </row>
    <row r="38" spans="1:15" ht="20.25" x14ac:dyDescent="0.3">
      <c r="A38" s="129"/>
      <c r="B38" s="129"/>
      <c r="C38" s="86"/>
      <c r="D38" s="69"/>
      <c r="E38" s="6"/>
      <c r="F38" s="6"/>
      <c r="G38" s="6"/>
      <c r="H38" s="6"/>
      <c r="I38" s="6"/>
      <c r="J38" s="6"/>
      <c r="K38" s="6"/>
      <c r="L38" s="6"/>
      <c r="M38" s="6"/>
      <c r="N38" s="6"/>
      <c r="O38" s="6"/>
    </row>
    <row r="39" spans="1:15" ht="20.25" x14ac:dyDescent="0.3">
      <c r="A39" s="129"/>
      <c r="B39" s="129"/>
      <c r="C39" s="86"/>
      <c r="D39" s="69"/>
      <c r="E39" s="6"/>
      <c r="F39" s="6"/>
      <c r="G39" s="6"/>
      <c r="H39" s="6"/>
      <c r="I39" s="6"/>
      <c r="J39" s="6"/>
      <c r="K39" s="6"/>
      <c r="L39" s="6"/>
      <c r="M39" s="6"/>
      <c r="N39" s="6"/>
      <c r="O39" s="6"/>
    </row>
    <row r="40" spans="1:15" ht="20.25" x14ac:dyDescent="0.3">
      <c r="A40" s="129"/>
      <c r="B40" s="129"/>
      <c r="C40" s="86"/>
      <c r="D40" s="69"/>
      <c r="E40" s="6"/>
      <c r="F40" s="6"/>
      <c r="G40" s="6"/>
      <c r="H40" s="6"/>
      <c r="I40" s="6"/>
      <c r="J40" s="6"/>
      <c r="K40" s="6"/>
      <c r="L40" s="6"/>
      <c r="M40" s="6"/>
      <c r="N40" s="6"/>
      <c r="O40" s="6"/>
    </row>
    <row r="41" spans="1:15" ht="20.25" x14ac:dyDescent="0.3">
      <c r="A41" s="129"/>
      <c r="B41" s="129"/>
      <c r="C41" s="86"/>
      <c r="D41" s="69"/>
      <c r="E41" s="6"/>
      <c r="F41" s="6"/>
      <c r="G41" s="6"/>
      <c r="H41" s="6"/>
      <c r="I41" s="6"/>
      <c r="J41" s="6"/>
      <c r="K41" s="6"/>
      <c r="L41" s="6"/>
      <c r="M41" s="6"/>
      <c r="N41" s="6"/>
      <c r="O41" s="6"/>
    </row>
    <row r="42" spans="1:15" ht="20.25" x14ac:dyDescent="0.3">
      <c r="A42" s="129"/>
      <c r="B42" s="129"/>
      <c r="C42" s="86"/>
      <c r="D42" s="69"/>
      <c r="E42" s="6"/>
      <c r="F42" s="6"/>
      <c r="G42" s="6"/>
      <c r="H42" s="6"/>
      <c r="I42" s="6"/>
      <c r="J42" s="6"/>
      <c r="K42" s="6"/>
      <c r="L42" s="6"/>
      <c r="M42" s="6"/>
      <c r="N42" s="6"/>
      <c r="O42" s="6"/>
    </row>
    <row r="43" spans="1:15" ht="20.25" x14ac:dyDescent="0.3">
      <c r="A43" s="129"/>
      <c r="B43" s="129"/>
      <c r="C43" s="86"/>
      <c r="D43" s="69"/>
      <c r="E43" s="6"/>
      <c r="F43" s="6"/>
      <c r="G43" s="6"/>
      <c r="H43" s="6"/>
      <c r="I43" s="6"/>
      <c r="J43" s="6"/>
      <c r="K43" s="6"/>
      <c r="L43" s="6"/>
      <c r="M43" s="6"/>
      <c r="N43" s="6"/>
      <c r="O43" s="6"/>
    </row>
    <row r="44" spans="1:15" ht="20.25" x14ac:dyDescent="0.3">
      <c r="A44" s="129"/>
      <c r="B44" s="129"/>
      <c r="C44" s="86"/>
      <c r="D44" s="69"/>
      <c r="E44" s="6"/>
      <c r="F44" s="6"/>
      <c r="G44" s="6"/>
      <c r="H44" s="6"/>
      <c r="I44" s="6"/>
      <c r="J44" s="6"/>
      <c r="K44" s="6"/>
      <c r="L44" s="6"/>
      <c r="M44" s="6"/>
      <c r="N44" s="6"/>
      <c r="O44" s="6"/>
    </row>
    <row r="45" spans="1:15" ht="20.25" x14ac:dyDescent="0.3">
      <c r="A45" s="129"/>
      <c r="B45" s="129"/>
      <c r="C45" s="86"/>
      <c r="D45" s="69"/>
      <c r="E45" s="6"/>
      <c r="F45" s="6"/>
      <c r="G45" s="6"/>
      <c r="H45" s="6"/>
      <c r="I45" s="6"/>
      <c r="J45" s="6"/>
      <c r="K45" s="6"/>
      <c r="L45" s="6"/>
      <c r="M45" s="6"/>
      <c r="N45" s="6"/>
      <c r="O45" s="6"/>
    </row>
    <row r="46" spans="1:15" ht="20.25" x14ac:dyDescent="0.3">
      <c r="A46" s="129"/>
      <c r="B46" s="129"/>
      <c r="C46" s="86"/>
      <c r="D46" s="69"/>
      <c r="E46" s="6"/>
      <c r="F46" s="6"/>
      <c r="G46" s="6"/>
      <c r="H46" s="6"/>
      <c r="I46" s="6"/>
      <c r="J46" s="6"/>
      <c r="K46" s="6"/>
      <c r="L46" s="6"/>
      <c r="M46" s="6"/>
      <c r="N46" s="6"/>
      <c r="O46" s="6"/>
    </row>
    <row r="47" spans="1:15" ht="20.25" x14ac:dyDescent="0.3">
      <c r="A47" s="129"/>
      <c r="B47" s="129"/>
      <c r="C47" s="86"/>
      <c r="D47" s="69"/>
      <c r="E47" s="6"/>
      <c r="F47" s="6"/>
      <c r="G47" s="6"/>
      <c r="H47" s="6"/>
      <c r="I47" s="6"/>
      <c r="J47" s="6"/>
      <c r="K47" s="6"/>
      <c r="L47" s="6"/>
      <c r="M47" s="6"/>
      <c r="N47" s="6"/>
      <c r="O47" s="6"/>
    </row>
    <row r="48" spans="1:15" ht="20.25" x14ac:dyDescent="0.3">
      <c r="A48" s="129"/>
      <c r="B48" s="129"/>
      <c r="C48" s="86"/>
      <c r="D48" s="69"/>
      <c r="E48" s="6"/>
      <c r="F48" s="6"/>
      <c r="G48" s="6"/>
      <c r="H48" s="6"/>
      <c r="I48" s="6"/>
      <c r="J48" s="6"/>
      <c r="K48" s="6"/>
      <c r="L48" s="6"/>
      <c r="M48" s="6"/>
      <c r="N48" s="6"/>
      <c r="O48" s="6"/>
    </row>
    <row r="49" spans="1:15" ht="20.25" x14ac:dyDescent="0.3">
      <c r="A49" s="129"/>
      <c r="B49" s="129"/>
      <c r="C49" s="86"/>
      <c r="D49" s="69"/>
      <c r="E49" s="6"/>
      <c r="F49" s="6"/>
      <c r="G49" s="6"/>
      <c r="H49" s="6"/>
      <c r="I49" s="6"/>
      <c r="J49" s="6"/>
      <c r="K49" s="6"/>
      <c r="L49" s="6"/>
      <c r="M49" s="6"/>
      <c r="N49" s="6"/>
      <c r="O49" s="6"/>
    </row>
    <row r="50" spans="1:15" ht="20.25" x14ac:dyDescent="0.3">
      <c r="A50" s="129"/>
      <c r="B50" s="129"/>
      <c r="C50" s="86"/>
      <c r="D50" s="69"/>
      <c r="E50" s="6"/>
      <c r="F50" s="6"/>
      <c r="G50" s="6"/>
      <c r="H50" s="6"/>
      <c r="I50" s="6"/>
      <c r="J50" s="6"/>
      <c r="K50" s="6"/>
      <c r="L50" s="6"/>
      <c r="M50" s="6"/>
      <c r="N50" s="6"/>
      <c r="O50" s="6"/>
    </row>
    <row r="51" spans="1:15" ht="20.25" x14ac:dyDescent="0.3">
      <c r="A51" s="129"/>
      <c r="B51" s="129"/>
      <c r="C51" s="86"/>
      <c r="D51" s="69"/>
      <c r="E51" s="6"/>
      <c r="F51" s="6"/>
      <c r="G51" s="6"/>
      <c r="H51" s="6"/>
      <c r="I51" s="6"/>
      <c r="J51" s="6"/>
      <c r="K51" s="6"/>
      <c r="L51" s="6"/>
      <c r="M51" s="6"/>
      <c r="N51" s="6"/>
      <c r="O51" s="6"/>
    </row>
    <row r="52" spans="1:15" ht="20.25" x14ac:dyDescent="0.3">
      <c r="A52" s="129"/>
      <c r="B52" s="129"/>
      <c r="C52" s="86"/>
      <c r="D52" s="69"/>
      <c r="E52" s="6"/>
      <c r="F52" s="6"/>
      <c r="G52" s="6"/>
      <c r="H52" s="6"/>
      <c r="I52" s="6"/>
      <c r="J52" s="6"/>
      <c r="K52" s="6"/>
      <c r="L52" s="6"/>
      <c r="M52" s="6"/>
      <c r="N52" s="6"/>
      <c r="O52" s="6"/>
    </row>
    <row r="53" spans="1:15" ht="20.25" x14ac:dyDescent="0.3">
      <c r="A53" s="129"/>
      <c r="B53" s="130"/>
      <c r="C53" s="87"/>
      <c r="D53" s="16"/>
    </row>
    <row r="54" spans="1:15" ht="20.25" x14ac:dyDescent="0.3">
      <c r="A54" s="129"/>
      <c r="B54" s="130"/>
      <c r="C54" s="87"/>
      <c r="D54" s="16"/>
    </row>
    <row r="55" spans="1:15" ht="20.25" x14ac:dyDescent="0.3">
      <c r="A55" s="129"/>
      <c r="B55" s="130"/>
      <c r="C55" s="87"/>
      <c r="D55" s="16"/>
    </row>
    <row r="56" spans="1:15" ht="20.25" x14ac:dyDescent="0.3">
      <c r="A56" s="129"/>
      <c r="B56" s="130"/>
      <c r="C56" s="87"/>
      <c r="D56" s="16"/>
    </row>
    <row r="57" spans="1:15" ht="20.25" x14ac:dyDescent="0.3">
      <c r="A57" s="129"/>
      <c r="B57" s="130"/>
      <c r="C57" s="87"/>
      <c r="D57" s="16"/>
    </row>
    <row r="58" spans="1:15" ht="20.25" x14ac:dyDescent="0.3">
      <c r="A58" s="129"/>
      <c r="B58" s="130"/>
      <c r="C58" s="87"/>
      <c r="D58" s="16"/>
    </row>
    <row r="59" spans="1:15" ht="20.25" x14ac:dyDescent="0.3">
      <c r="A59" s="129"/>
      <c r="B59" s="130"/>
      <c r="C59" s="87"/>
      <c r="D59" s="16"/>
    </row>
    <row r="60" spans="1:15" ht="20.25" x14ac:dyDescent="0.3">
      <c r="A60" s="129"/>
      <c r="B60" s="130"/>
      <c r="C60" s="87"/>
      <c r="D60" s="16"/>
    </row>
    <row r="61" spans="1:15" ht="20.25" x14ac:dyDescent="0.3">
      <c r="A61" s="129"/>
      <c r="B61" s="130"/>
      <c r="C61" s="87"/>
      <c r="D61" s="16"/>
    </row>
    <row r="62" spans="1:15" ht="20.25" x14ac:dyDescent="0.3">
      <c r="A62" s="129"/>
      <c r="B62" s="130"/>
      <c r="C62" s="87"/>
      <c r="D62" s="16"/>
    </row>
    <row r="63" spans="1:15" ht="20.25" x14ac:dyDescent="0.3">
      <c r="A63" s="129"/>
      <c r="B63" s="130"/>
      <c r="C63" s="87"/>
      <c r="D63" s="16"/>
    </row>
    <row r="64" spans="1:15" ht="20.25" x14ac:dyDescent="0.3">
      <c r="A64" s="129"/>
      <c r="B64" s="130"/>
      <c r="C64" s="87"/>
      <c r="D64" s="16"/>
    </row>
    <row r="65" spans="1:4" ht="20.25" x14ac:dyDescent="0.3">
      <c r="A65" s="129"/>
      <c r="B65" s="130"/>
      <c r="C65" s="87"/>
      <c r="D65" s="16"/>
    </row>
    <row r="66" spans="1:4" ht="20.25" x14ac:dyDescent="0.3">
      <c r="A66" s="129"/>
      <c r="B66" s="130"/>
      <c r="C66" s="87"/>
      <c r="D66" s="16"/>
    </row>
    <row r="67" spans="1:4" ht="20.25" x14ac:dyDescent="0.3">
      <c r="A67" s="129"/>
      <c r="B67" s="130"/>
      <c r="C67" s="87"/>
      <c r="D67" s="16"/>
    </row>
    <row r="68" spans="1:4" ht="20.25" x14ac:dyDescent="0.3">
      <c r="A68" s="129"/>
      <c r="B68" s="130"/>
      <c r="C68" s="87"/>
      <c r="D68" s="16"/>
    </row>
    <row r="69" spans="1:4" ht="20.25" x14ac:dyDescent="0.3">
      <c r="A69" s="129"/>
      <c r="B69" s="130"/>
      <c r="C69" s="87"/>
      <c r="D69" s="16"/>
    </row>
    <row r="70" spans="1:4" ht="20.25" x14ac:dyDescent="0.3">
      <c r="A70" s="129"/>
      <c r="B70" s="130"/>
      <c r="C70" s="87"/>
      <c r="D70" s="16"/>
    </row>
    <row r="71" spans="1:4" ht="20.25" x14ac:dyDescent="0.3">
      <c r="A71" s="129"/>
      <c r="B71" s="130"/>
      <c r="C71" s="87"/>
      <c r="D71" s="16"/>
    </row>
    <row r="72" spans="1:4" ht="20.25" x14ac:dyDescent="0.3">
      <c r="A72" s="129"/>
      <c r="B72" s="130"/>
      <c r="C72" s="87"/>
      <c r="D72" s="16"/>
    </row>
    <row r="73" spans="1:4" ht="20.25" x14ac:dyDescent="0.3">
      <c r="A73" s="129"/>
      <c r="B73" s="130"/>
      <c r="C73" s="87"/>
      <c r="D73" s="16"/>
    </row>
    <row r="74" spans="1:4" ht="20.25" x14ac:dyDescent="0.3">
      <c r="A74" s="129"/>
      <c r="B74" s="130"/>
      <c r="C74" s="87"/>
      <c r="D74" s="16"/>
    </row>
    <row r="75" spans="1:4" ht="20.25" x14ac:dyDescent="0.3">
      <c r="A75" s="129"/>
      <c r="B75" s="130"/>
      <c r="C75" s="87"/>
      <c r="D75" s="16"/>
    </row>
    <row r="76" spans="1:4" ht="20.25" x14ac:dyDescent="0.3">
      <c r="A76" s="129"/>
      <c r="B76" s="130"/>
      <c r="C76" s="87"/>
      <c r="D76" s="16"/>
    </row>
    <row r="77" spans="1:4" ht="20.25" x14ac:dyDescent="0.3">
      <c r="A77" s="129"/>
      <c r="B77" s="130"/>
      <c r="C77" s="87"/>
      <c r="D77" s="16"/>
    </row>
    <row r="78" spans="1:4" ht="20.25" x14ac:dyDescent="0.3">
      <c r="A78" s="129"/>
      <c r="B78" s="130"/>
      <c r="C78" s="87"/>
      <c r="D78" s="16"/>
    </row>
    <row r="79" spans="1:4" ht="20.25" x14ac:dyDescent="0.3">
      <c r="A79" s="129"/>
      <c r="B79" s="130"/>
      <c r="C79" s="87"/>
      <c r="D79" s="16"/>
    </row>
    <row r="80" spans="1:4" ht="20.25" x14ac:dyDescent="0.3">
      <c r="A80" s="129"/>
      <c r="B80" s="130"/>
      <c r="C80" s="87"/>
      <c r="D80" s="16"/>
    </row>
    <row r="81" spans="1:4" ht="20.25" x14ac:dyDescent="0.3">
      <c r="A81" s="129"/>
      <c r="B81" s="130"/>
      <c r="C81" s="87"/>
      <c r="D81" s="16"/>
    </row>
    <row r="82" spans="1:4" ht="20.25" x14ac:dyDescent="0.3">
      <c r="A82" s="129"/>
      <c r="B82" s="130"/>
      <c r="C82" s="87"/>
      <c r="D82" s="16"/>
    </row>
    <row r="83" spans="1:4" ht="20.25" x14ac:dyDescent="0.3">
      <c r="A83" s="129"/>
      <c r="B83" s="130"/>
      <c r="C83" s="87"/>
      <c r="D83" s="16"/>
    </row>
    <row r="84" spans="1:4" ht="20.25" x14ac:dyDescent="0.3">
      <c r="A84" s="129"/>
      <c r="B84" s="130"/>
      <c r="C84" s="87"/>
      <c r="D84" s="16"/>
    </row>
    <row r="85" spans="1:4" ht="20.25" x14ac:dyDescent="0.3">
      <c r="A85" s="129"/>
      <c r="B85" s="130"/>
      <c r="C85" s="87"/>
      <c r="D85" s="16"/>
    </row>
    <row r="86" spans="1:4" ht="20.25" x14ac:dyDescent="0.3">
      <c r="A86" s="129"/>
      <c r="B86" s="130"/>
      <c r="C86" s="87"/>
      <c r="D86" s="16"/>
    </row>
    <row r="87" spans="1:4" ht="20.25" x14ac:dyDescent="0.3">
      <c r="A87" s="129"/>
      <c r="B87" s="130"/>
      <c r="C87" s="87"/>
      <c r="D87" s="16"/>
    </row>
    <row r="88" spans="1:4" ht="20.25" x14ac:dyDescent="0.3">
      <c r="A88" s="129"/>
      <c r="B88" s="130"/>
      <c r="C88" s="87"/>
      <c r="D88" s="16"/>
    </row>
    <row r="89" spans="1:4" ht="20.25" x14ac:dyDescent="0.3">
      <c r="A89" s="129"/>
      <c r="B89" s="130"/>
      <c r="C89" s="87"/>
      <c r="D89" s="16"/>
    </row>
    <row r="90" spans="1:4" ht="20.25" x14ac:dyDescent="0.3">
      <c r="A90" s="129"/>
      <c r="B90" s="130"/>
      <c r="C90" s="87"/>
      <c r="D90" s="16"/>
    </row>
    <row r="91" spans="1:4" ht="20.25" x14ac:dyDescent="0.3">
      <c r="A91" s="129"/>
      <c r="B91" s="130"/>
      <c r="C91" s="87"/>
      <c r="D91" s="16"/>
    </row>
    <row r="92" spans="1:4" ht="20.25" x14ac:dyDescent="0.3">
      <c r="A92" s="129"/>
      <c r="B92" s="130"/>
      <c r="C92" s="87"/>
      <c r="D92" s="16"/>
    </row>
    <row r="93" spans="1:4" ht="20.25" x14ac:dyDescent="0.3">
      <c r="A93" s="129"/>
      <c r="B93" s="130"/>
      <c r="C93" s="87"/>
      <c r="D93" s="16"/>
    </row>
    <row r="94" spans="1:4" ht="20.25" x14ac:dyDescent="0.3">
      <c r="A94" s="129"/>
      <c r="B94" s="130"/>
      <c r="C94" s="87"/>
      <c r="D94" s="16"/>
    </row>
    <row r="95" spans="1:4" ht="20.25" x14ac:dyDescent="0.3">
      <c r="A95" s="129"/>
      <c r="B95" s="130"/>
      <c r="C95" s="87"/>
      <c r="D95" s="16"/>
    </row>
    <row r="96" spans="1:4" ht="20.25" x14ac:dyDescent="0.3">
      <c r="A96" s="129"/>
      <c r="B96" s="130"/>
      <c r="C96" s="87"/>
      <c r="D96" s="16"/>
    </row>
    <row r="97" spans="1:4" ht="20.25" x14ac:dyDescent="0.3">
      <c r="A97" s="129"/>
      <c r="B97" s="130"/>
      <c r="C97" s="87"/>
      <c r="D97" s="16"/>
    </row>
    <row r="98" spans="1:4" ht="20.25" x14ac:dyDescent="0.3">
      <c r="A98" s="129"/>
      <c r="B98" s="130"/>
      <c r="C98" s="87"/>
      <c r="D98" s="16"/>
    </row>
    <row r="99" spans="1:4" ht="20.25" x14ac:dyDescent="0.3">
      <c r="A99" s="129"/>
      <c r="B99" s="130"/>
      <c r="C99" s="87"/>
      <c r="D99" s="16"/>
    </row>
    <row r="100" spans="1:4" ht="20.25" x14ac:dyDescent="0.3">
      <c r="A100" s="129"/>
      <c r="B100" s="130"/>
      <c r="C100" s="87"/>
      <c r="D100" s="16"/>
    </row>
    <row r="101" spans="1:4" ht="20.25" x14ac:dyDescent="0.3">
      <c r="A101" s="129"/>
      <c r="B101" s="130"/>
      <c r="C101" s="87"/>
      <c r="D101" s="16"/>
    </row>
    <row r="102" spans="1:4" ht="20.25" x14ac:dyDescent="0.3">
      <c r="A102" s="129"/>
      <c r="B102" s="130"/>
      <c r="C102" s="87"/>
      <c r="D102" s="16"/>
    </row>
    <row r="103" spans="1:4" ht="20.25" x14ac:dyDescent="0.3">
      <c r="A103" s="129"/>
      <c r="B103" s="130"/>
      <c r="C103" s="87"/>
      <c r="D103" s="16"/>
    </row>
    <row r="104" spans="1:4" ht="20.25" x14ac:dyDescent="0.3">
      <c r="A104" s="129"/>
      <c r="B104" s="130"/>
      <c r="C104" s="87"/>
      <c r="D104" s="16"/>
    </row>
    <row r="105" spans="1:4" ht="20.25" x14ac:dyDescent="0.3">
      <c r="A105" s="129"/>
      <c r="B105" s="130"/>
      <c r="C105" s="87"/>
      <c r="D105" s="16"/>
    </row>
    <row r="106" spans="1:4" ht="20.25" x14ac:dyDescent="0.3">
      <c r="A106" s="129"/>
      <c r="B106" s="130"/>
      <c r="C106" s="87"/>
      <c r="D106" s="16"/>
    </row>
    <row r="107" spans="1:4" ht="20.25" x14ac:dyDescent="0.3">
      <c r="A107" s="129"/>
      <c r="B107" s="130"/>
      <c r="C107" s="87"/>
      <c r="D107" s="16"/>
    </row>
    <row r="108" spans="1:4" ht="20.25" x14ac:dyDescent="0.3">
      <c r="A108" s="129"/>
      <c r="B108" s="130"/>
      <c r="C108" s="87"/>
      <c r="D108" s="16"/>
    </row>
    <row r="109" spans="1:4" ht="20.25" x14ac:dyDescent="0.3">
      <c r="A109" s="129"/>
      <c r="B109" s="130"/>
      <c r="C109" s="87"/>
      <c r="D109" s="16"/>
    </row>
    <row r="110" spans="1:4" ht="20.25" x14ac:dyDescent="0.3">
      <c r="A110" s="129"/>
      <c r="B110" s="130"/>
      <c r="C110" s="87"/>
      <c r="D110" s="16"/>
    </row>
    <row r="111" spans="1:4" ht="20.25" x14ac:dyDescent="0.3">
      <c r="A111" s="129"/>
      <c r="B111" s="130"/>
      <c r="C111" s="87"/>
      <c r="D111" s="16"/>
    </row>
    <row r="112" spans="1:4" ht="20.25" x14ac:dyDescent="0.3">
      <c r="A112" s="129"/>
      <c r="B112" s="130"/>
      <c r="C112" s="87"/>
      <c r="D112" s="16"/>
    </row>
    <row r="113" spans="1:4" ht="20.25" x14ac:dyDescent="0.3">
      <c r="A113" s="129"/>
      <c r="B113" s="130"/>
      <c r="C113" s="87"/>
      <c r="D113" s="16"/>
    </row>
    <row r="114" spans="1:4" ht="20.25" x14ac:dyDescent="0.3">
      <c r="A114" s="129"/>
      <c r="B114" s="130"/>
      <c r="C114" s="87"/>
      <c r="D114" s="16"/>
    </row>
    <row r="115" spans="1:4" ht="20.25" x14ac:dyDescent="0.3">
      <c r="A115" s="129"/>
      <c r="B115" s="130"/>
      <c r="C115" s="87"/>
      <c r="D115" s="16"/>
    </row>
    <row r="116" spans="1:4" ht="20.25" x14ac:dyDescent="0.3">
      <c r="A116" s="129"/>
      <c r="B116" s="130"/>
      <c r="C116" s="87"/>
      <c r="D116" s="16"/>
    </row>
    <row r="117" spans="1:4" ht="20.25" x14ac:dyDescent="0.3">
      <c r="A117" s="129"/>
      <c r="B117" s="130"/>
      <c r="C117" s="87"/>
      <c r="D117" s="16"/>
    </row>
    <row r="118" spans="1:4" ht="20.25" x14ac:dyDescent="0.3">
      <c r="A118" s="129"/>
      <c r="B118" s="130"/>
      <c r="C118" s="87"/>
      <c r="D118" s="16"/>
    </row>
    <row r="119" spans="1:4" ht="20.25" x14ac:dyDescent="0.3">
      <c r="A119" s="129"/>
      <c r="B119" s="130"/>
      <c r="C119" s="87"/>
      <c r="D119" s="16"/>
    </row>
    <row r="120" spans="1:4" ht="20.25" x14ac:dyDescent="0.3">
      <c r="A120" s="129"/>
      <c r="B120" s="130"/>
      <c r="C120" s="87"/>
      <c r="D120" s="16"/>
    </row>
    <row r="121" spans="1:4" ht="20.25" x14ac:dyDescent="0.3">
      <c r="A121" s="129"/>
      <c r="B121" s="130"/>
      <c r="C121" s="87"/>
      <c r="D121" s="16"/>
    </row>
    <row r="122" spans="1:4" ht="20.25" x14ac:dyDescent="0.3">
      <c r="A122" s="129"/>
      <c r="B122" s="130"/>
      <c r="C122" s="87"/>
      <c r="D122" s="16"/>
    </row>
    <row r="123" spans="1:4" ht="20.25" x14ac:dyDescent="0.3">
      <c r="A123" s="129"/>
      <c r="B123" s="130"/>
      <c r="C123" s="16"/>
      <c r="D123" s="16"/>
    </row>
    <row r="124" spans="1:4" ht="20.25" x14ac:dyDescent="0.3">
      <c r="A124" s="129"/>
      <c r="B124" s="130"/>
      <c r="C124" s="16"/>
      <c r="D124" s="16"/>
    </row>
    <row r="125" spans="1:4" ht="20.25" x14ac:dyDescent="0.3">
      <c r="A125" s="129"/>
      <c r="B125" s="130"/>
      <c r="C125" s="16"/>
      <c r="D125" s="16"/>
    </row>
    <row r="126" spans="1:4" ht="20.25" x14ac:dyDescent="0.3">
      <c r="A126" s="129"/>
      <c r="B126" s="130"/>
      <c r="C126" s="16"/>
      <c r="D126" s="16"/>
    </row>
    <row r="127" spans="1:4" ht="20.25" x14ac:dyDescent="0.3">
      <c r="A127" s="129"/>
      <c r="B127" s="130"/>
      <c r="C127" s="16"/>
      <c r="D127" s="16"/>
    </row>
    <row r="128" spans="1:4" ht="20.25" x14ac:dyDescent="0.3">
      <c r="A128" s="129"/>
      <c r="B128" s="130"/>
      <c r="C128" s="16"/>
      <c r="D128" s="16"/>
    </row>
    <row r="129" spans="1:4" ht="20.25" x14ac:dyDescent="0.3">
      <c r="A129" s="129"/>
      <c r="B129" s="130"/>
      <c r="C129" s="16"/>
      <c r="D129" s="16"/>
    </row>
    <row r="130" spans="1:4" ht="20.25" x14ac:dyDescent="0.3">
      <c r="A130" s="129"/>
      <c r="B130" s="130"/>
      <c r="C130" s="16"/>
      <c r="D130" s="16"/>
    </row>
    <row r="131" spans="1:4" ht="20.25" x14ac:dyDescent="0.3">
      <c r="A131" s="129"/>
      <c r="B131" s="130"/>
      <c r="C131" s="16"/>
      <c r="D131" s="16"/>
    </row>
    <row r="132" spans="1:4" ht="20.25" x14ac:dyDescent="0.3">
      <c r="A132" s="129"/>
      <c r="B132" s="130"/>
      <c r="C132" s="16"/>
      <c r="D132" s="16"/>
    </row>
    <row r="133" spans="1:4" ht="20.25" x14ac:dyDescent="0.3">
      <c r="A133" s="129"/>
      <c r="B133" s="130"/>
      <c r="C133" s="16"/>
      <c r="D133" s="16"/>
    </row>
    <row r="134" spans="1:4" ht="20.25" x14ac:dyDescent="0.3">
      <c r="A134" s="129"/>
      <c r="B134" s="130"/>
      <c r="C134" s="16"/>
      <c r="D134" s="16"/>
    </row>
    <row r="135" spans="1:4" ht="20.25" x14ac:dyDescent="0.3">
      <c r="A135" s="129"/>
      <c r="B135" s="130"/>
      <c r="C135" s="16"/>
      <c r="D135" s="16"/>
    </row>
    <row r="136" spans="1:4" ht="20.25" x14ac:dyDescent="0.3">
      <c r="A136" s="129"/>
      <c r="B136" s="130"/>
      <c r="C136" s="16"/>
      <c r="D136" s="16"/>
    </row>
    <row r="137" spans="1:4" ht="20.25" x14ac:dyDescent="0.3">
      <c r="A137" s="129"/>
      <c r="B137" s="130"/>
      <c r="C137" s="16"/>
      <c r="D137" s="16"/>
    </row>
    <row r="138" spans="1:4" ht="20.25" x14ac:dyDescent="0.3">
      <c r="A138" s="129"/>
      <c r="B138" s="130"/>
      <c r="C138" s="16"/>
      <c r="D138" s="16"/>
    </row>
    <row r="139" spans="1:4" ht="20.25" x14ac:dyDescent="0.3">
      <c r="A139" s="129"/>
      <c r="B139" s="130"/>
      <c r="C139" s="16"/>
      <c r="D139" s="16"/>
    </row>
    <row r="140" spans="1:4" ht="20.25" x14ac:dyDescent="0.3">
      <c r="A140" s="129"/>
      <c r="B140" s="130"/>
      <c r="C140" s="16"/>
      <c r="D140" s="16"/>
    </row>
    <row r="141" spans="1:4" ht="20.25" x14ac:dyDescent="0.3">
      <c r="A141" s="129"/>
      <c r="B141" s="130"/>
      <c r="C141" s="16"/>
      <c r="D141" s="16"/>
    </row>
    <row r="142" spans="1:4" ht="20.25" x14ac:dyDescent="0.3">
      <c r="A142" s="129"/>
      <c r="B142" s="130"/>
      <c r="C142" s="16"/>
      <c r="D142" s="16"/>
    </row>
    <row r="143" spans="1:4" ht="20.25" x14ac:dyDescent="0.3">
      <c r="A143" s="129"/>
      <c r="B143" s="130"/>
      <c r="C143" s="16"/>
      <c r="D143" s="16"/>
    </row>
    <row r="144" spans="1:4" ht="20.25" x14ac:dyDescent="0.3">
      <c r="A144" s="129"/>
      <c r="B144" s="130"/>
      <c r="C144" s="16"/>
      <c r="D144" s="16"/>
    </row>
    <row r="145" spans="1:4" ht="20.25" x14ac:dyDescent="0.3">
      <c r="A145" s="129"/>
      <c r="B145" s="130"/>
      <c r="C145" s="16"/>
      <c r="D145" s="16"/>
    </row>
    <row r="146" spans="1:4" ht="20.25" x14ac:dyDescent="0.3">
      <c r="A146" s="129"/>
      <c r="B146" s="130"/>
      <c r="C146" s="16"/>
      <c r="D146" s="16"/>
    </row>
    <row r="147" spans="1:4" ht="20.25" x14ac:dyDescent="0.3">
      <c r="A147" s="129"/>
      <c r="B147" s="130"/>
      <c r="C147" s="16"/>
      <c r="D147" s="16"/>
    </row>
    <row r="148" spans="1:4" ht="20.25" x14ac:dyDescent="0.3">
      <c r="A148" s="129"/>
      <c r="B148" s="130"/>
      <c r="C148" s="16"/>
      <c r="D148" s="16"/>
    </row>
    <row r="149" spans="1:4" ht="20.25" x14ac:dyDescent="0.3">
      <c r="A149" s="129"/>
      <c r="B149" s="130"/>
      <c r="C149" s="16"/>
      <c r="D149" s="16"/>
    </row>
    <row r="150" spans="1:4" ht="20.25" x14ac:dyDescent="0.3">
      <c r="A150" s="129"/>
      <c r="B150" s="130"/>
      <c r="C150" s="16"/>
      <c r="D150" s="16"/>
    </row>
    <row r="151" spans="1:4" ht="20.25" x14ac:dyDescent="0.3">
      <c r="A151" s="129"/>
      <c r="B151" s="130"/>
      <c r="C151" s="16"/>
      <c r="D151" s="16"/>
    </row>
    <row r="152" spans="1:4" ht="20.25" x14ac:dyDescent="0.3">
      <c r="A152" s="129"/>
      <c r="B152" s="130"/>
      <c r="C152" s="16"/>
      <c r="D152" s="16"/>
    </row>
    <row r="153" spans="1:4" ht="20.25" x14ac:dyDescent="0.3">
      <c r="A153" s="129"/>
      <c r="B153" s="130"/>
      <c r="C153" s="16"/>
      <c r="D153" s="16"/>
    </row>
    <row r="154" spans="1:4" ht="20.25" x14ac:dyDescent="0.3">
      <c r="A154" s="129"/>
      <c r="B154" s="130"/>
      <c r="C154" s="16"/>
      <c r="D154" s="16"/>
    </row>
    <row r="155" spans="1:4" ht="20.25" x14ac:dyDescent="0.3">
      <c r="A155" s="129"/>
      <c r="B155" s="130"/>
      <c r="C155" s="16"/>
      <c r="D155" s="16"/>
    </row>
    <row r="156" spans="1:4" ht="20.25" x14ac:dyDescent="0.3">
      <c r="A156" s="129"/>
      <c r="B156" s="130"/>
      <c r="C156" s="16"/>
      <c r="D156" s="16"/>
    </row>
    <row r="157" spans="1:4" ht="20.25" x14ac:dyDescent="0.3">
      <c r="A157" s="129"/>
      <c r="B157" s="130"/>
      <c r="C157" s="16"/>
      <c r="D157" s="16"/>
    </row>
    <row r="158" spans="1:4" ht="20.25" x14ac:dyDescent="0.3">
      <c r="A158" s="129"/>
      <c r="B158" s="130"/>
      <c r="C158" s="16"/>
      <c r="D158" s="16"/>
    </row>
    <row r="159" spans="1:4" ht="20.25" x14ac:dyDescent="0.3">
      <c r="A159" s="129"/>
      <c r="B159" s="130"/>
      <c r="C159" s="16"/>
      <c r="D159" s="16"/>
    </row>
    <row r="160" spans="1:4" ht="20.25" x14ac:dyDescent="0.3">
      <c r="A160" s="129"/>
      <c r="B160" s="130"/>
      <c r="C160" s="16"/>
      <c r="D160" s="16"/>
    </row>
    <row r="161" spans="1:4" ht="20.25" x14ac:dyDescent="0.3">
      <c r="A161" s="129"/>
      <c r="B161" s="130"/>
      <c r="C161" s="16"/>
      <c r="D161" s="16"/>
    </row>
    <row r="162" spans="1:4" ht="20.25" x14ac:dyDescent="0.3">
      <c r="A162" s="129"/>
      <c r="B162" s="130"/>
      <c r="C162" s="16"/>
      <c r="D162" s="16"/>
    </row>
    <row r="163" spans="1:4" ht="20.25" x14ac:dyDescent="0.3">
      <c r="A163" s="129"/>
      <c r="B163" s="130"/>
      <c r="C163" s="16"/>
      <c r="D163" s="16"/>
    </row>
    <row r="164" spans="1:4" ht="20.25" x14ac:dyDescent="0.3">
      <c r="A164" s="129"/>
      <c r="B164" s="130"/>
      <c r="C164" s="16"/>
      <c r="D164" s="16"/>
    </row>
    <row r="165" spans="1:4" ht="20.25" x14ac:dyDescent="0.3">
      <c r="A165" s="129"/>
      <c r="B165" s="130"/>
      <c r="C165" s="16"/>
      <c r="D165" s="16"/>
    </row>
    <row r="166" spans="1:4" ht="20.25" x14ac:dyDescent="0.3">
      <c r="A166" s="129"/>
      <c r="B166" s="130"/>
      <c r="C166" s="16"/>
      <c r="D166" s="16"/>
    </row>
    <row r="167" spans="1:4" ht="20.25" x14ac:dyDescent="0.3">
      <c r="A167" s="129"/>
      <c r="B167" s="130"/>
      <c r="C167" s="16"/>
      <c r="D167" s="16"/>
    </row>
    <row r="168" spans="1:4" ht="20.25" x14ac:dyDescent="0.3">
      <c r="A168" s="129"/>
      <c r="B168" s="130"/>
      <c r="C168" s="16"/>
      <c r="D168" s="16"/>
    </row>
    <row r="169" spans="1:4" ht="20.25" x14ac:dyDescent="0.3">
      <c r="A169" s="129"/>
      <c r="B169" s="130"/>
      <c r="C169" s="16"/>
      <c r="D169" s="16"/>
    </row>
    <row r="170" spans="1:4" ht="20.25" x14ac:dyDescent="0.3">
      <c r="A170" s="129"/>
      <c r="B170" s="130"/>
      <c r="C170" s="16"/>
      <c r="D170" s="16"/>
    </row>
    <row r="171" spans="1:4" ht="20.25" x14ac:dyDescent="0.3">
      <c r="A171" s="129"/>
      <c r="B171" s="130"/>
      <c r="C171" s="16"/>
      <c r="D171" s="16"/>
    </row>
    <row r="172" spans="1:4" ht="20.25" x14ac:dyDescent="0.3">
      <c r="A172" s="129"/>
      <c r="B172" s="130"/>
      <c r="C172" s="16"/>
      <c r="D172" s="16"/>
    </row>
    <row r="173" spans="1:4" ht="20.25" x14ac:dyDescent="0.3">
      <c r="A173" s="129"/>
      <c r="B173" s="130"/>
      <c r="C173" s="16"/>
      <c r="D173" s="16"/>
    </row>
    <row r="174" spans="1:4" ht="20.25" x14ac:dyDescent="0.3">
      <c r="A174" s="129"/>
      <c r="B174" s="130"/>
      <c r="C174" s="16"/>
      <c r="D174" s="16"/>
    </row>
    <row r="175" spans="1:4" ht="20.25" x14ac:dyDescent="0.3">
      <c r="A175" s="129"/>
      <c r="B175" s="130"/>
      <c r="C175" s="16"/>
      <c r="D175" s="16"/>
    </row>
    <row r="176" spans="1:4" ht="20.25" x14ac:dyDescent="0.3">
      <c r="A176" s="129"/>
      <c r="B176" s="130"/>
      <c r="C176" s="16"/>
      <c r="D176" s="16"/>
    </row>
    <row r="177" spans="1:4" ht="20.25" x14ac:dyDescent="0.3">
      <c r="A177" s="129"/>
      <c r="B177" s="130"/>
      <c r="C177" s="16"/>
      <c r="D177" s="16"/>
    </row>
    <row r="178" spans="1:4" ht="20.25" x14ac:dyDescent="0.3">
      <c r="A178" s="129"/>
      <c r="B178" s="130"/>
      <c r="C178" s="16"/>
      <c r="D178" s="16"/>
    </row>
    <row r="179" spans="1:4" ht="20.25" x14ac:dyDescent="0.3">
      <c r="A179" s="129"/>
      <c r="B179" s="130"/>
      <c r="C179" s="16"/>
      <c r="D179" s="16"/>
    </row>
    <row r="180" spans="1:4" ht="20.25" x14ac:dyDescent="0.3">
      <c r="A180" s="129"/>
      <c r="B180" s="130"/>
      <c r="C180" s="16"/>
      <c r="D180" s="16"/>
    </row>
    <row r="181" spans="1:4" ht="20.25" x14ac:dyDescent="0.3">
      <c r="A181" s="129"/>
      <c r="B181" s="130"/>
      <c r="C181" s="16"/>
      <c r="D181" s="16"/>
    </row>
    <row r="182" spans="1:4" ht="20.25" x14ac:dyDescent="0.3">
      <c r="A182" s="129"/>
      <c r="B182" s="130"/>
      <c r="C182" s="16"/>
      <c r="D182" s="16"/>
    </row>
    <row r="183" spans="1:4" ht="20.25" x14ac:dyDescent="0.3">
      <c r="A183" s="129"/>
      <c r="B183" s="130"/>
      <c r="C183" s="16"/>
      <c r="D183" s="16"/>
    </row>
    <row r="184" spans="1:4" ht="20.25" x14ac:dyDescent="0.3">
      <c r="A184" s="129"/>
      <c r="B184" s="130"/>
      <c r="C184" s="16"/>
      <c r="D184" s="16"/>
    </row>
    <row r="185" spans="1:4" ht="20.25" x14ac:dyDescent="0.3">
      <c r="A185" s="129"/>
      <c r="B185" s="130"/>
      <c r="C185" s="16"/>
      <c r="D185" s="16"/>
    </row>
    <row r="186" spans="1:4" ht="20.25" x14ac:dyDescent="0.3">
      <c r="A186" s="129"/>
      <c r="B186" s="130"/>
      <c r="C186" s="16"/>
      <c r="D186" s="16"/>
    </row>
    <row r="187" spans="1:4" ht="20.25" x14ac:dyDescent="0.3">
      <c r="A187" s="129"/>
      <c r="B187" s="130"/>
      <c r="C187" s="16"/>
      <c r="D187" s="16"/>
    </row>
    <row r="188" spans="1:4" ht="20.25" x14ac:dyDescent="0.3">
      <c r="A188" s="129"/>
      <c r="B188" s="130"/>
      <c r="C188" s="16"/>
      <c r="D188" s="16"/>
    </row>
    <row r="189" spans="1:4" ht="20.25" x14ac:dyDescent="0.3">
      <c r="A189" s="129"/>
      <c r="B189" s="130"/>
      <c r="C189" s="16"/>
      <c r="D189" s="16"/>
    </row>
    <row r="190" spans="1:4" ht="20.25" x14ac:dyDescent="0.3">
      <c r="A190" s="129"/>
      <c r="B190" s="130"/>
      <c r="C190" s="16"/>
      <c r="D190" s="16"/>
    </row>
    <row r="191" spans="1:4" ht="20.25" x14ac:dyDescent="0.3">
      <c r="A191" s="129"/>
      <c r="B191" s="130"/>
      <c r="C191" s="16"/>
      <c r="D191" s="16"/>
    </row>
    <row r="192" spans="1:4" ht="20.25" x14ac:dyDescent="0.3">
      <c r="A192" s="129"/>
      <c r="B192" s="130"/>
      <c r="C192" s="16"/>
      <c r="D192" s="16"/>
    </row>
    <row r="193" spans="1:4" ht="20.25" x14ac:dyDescent="0.3">
      <c r="A193" s="129"/>
      <c r="B193" s="130"/>
      <c r="C193" s="16"/>
      <c r="D193" s="16"/>
    </row>
    <row r="194" spans="1:4" ht="20.25" x14ac:dyDescent="0.3">
      <c r="A194" s="129"/>
      <c r="B194" s="130"/>
      <c r="C194" s="16"/>
      <c r="D194" s="16"/>
    </row>
    <row r="195" spans="1:4" ht="20.25" x14ac:dyDescent="0.3">
      <c r="A195" s="129"/>
      <c r="B195" s="130"/>
      <c r="C195" s="16"/>
      <c r="D195" s="16"/>
    </row>
    <row r="196" spans="1:4" ht="20.25" x14ac:dyDescent="0.3">
      <c r="A196" s="129"/>
      <c r="B196" s="130"/>
      <c r="C196" s="16"/>
      <c r="D196" s="16"/>
    </row>
    <row r="197" spans="1:4" ht="20.25" x14ac:dyDescent="0.3">
      <c r="A197" s="129"/>
      <c r="B197" s="130"/>
      <c r="C197" s="16"/>
      <c r="D197" s="16"/>
    </row>
    <row r="198" spans="1:4" ht="20.25" x14ac:dyDescent="0.3">
      <c r="A198" s="129"/>
      <c r="B198" s="130"/>
      <c r="C198" s="16"/>
      <c r="D198" s="16"/>
    </row>
    <row r="199" spans="1:4" ht="20.25" x14ac:dyDescent="0.3">
      <c r="A199" s="129"/>
      <c r="B199" s="130"/>
      <c r="C199" s="16"/>
      <c r="D199" s="16"/>
    </row>
    <row r="200" spans="1:4" ht="20.25" x14ac:dyDescent="0.3">
      <c r="A200" s="129"/>
      <c r="B200" s="130"/>
      <c r="C200" s="16"/>
      <c r="D200" s="16"/>
    </row>
    <row r="201" spans="1:4" ht="20.25" x14ac:dyDescent="0.3">
      <c r="A201" s="129"/>
      <c r="B201" s="130"/>
      <c r="C201" s="16"/>
      <c r="D201" s="16"/>
    </row>
    <row r="202" spans="1:4" ht="20.25" x14ac:dyDescent="0.3">
      <c r="A202" s="129"/>
      <c r="B202" s="130"/>
      <c r="C202" s="16"/>
      <c r="D202" s="16"/>
    </row>
    <row r="203" spans="1:4" ht="20.25" x14ac:dyDescent="0.3">
      <c r="A203" s="129"/>
      <c r="B203" s="130"/>
      <c r="C203" s="16"/>
      <c r="D203" s="16"/>
    </row>
    <row r="204" spans="1:4" ht="20.25" x14ac:dyDescent="0.3">
      <c r="A204" s="129"/>
      <c r="B204" s="130"/>
      <c r="C204" s="16"/>
      <c r="D204" s="16"/>
    </row>
    <row r="205" spans="1:4" ht="20.25" x14ac:dyDescent="0.3">
      <c r="A205" s="129"/>
      <c r="B205" s="130"/>
      <c r="C205" s="16"/>
      <c r="D205" s="16"/>
    </row>
    <row r="206" spans="1:4" ht="20.25" x14ac:dyDescent="0.3">
      <c r="A206" s="129"/>
      <c r="B206" s="130"/>
      <c r="C206" s="16"/>
      <c r="D206" s="16"/>
    </row>
    <row r="207" spans="1:4" ht="20.25" x14ac:dyDescent="0.3">
      <c r="A207" s="129"/>
      <c r="B207" s="130"/>
      <c r="C207" s="16"/>
      <c r="D207" s="16"/>
    </row>
    <row r="208" spans="1:4" ht="20.25" x14ac:dyDescent="0.3">
      <c r="A208" s="129"/>
      <c r="B208" s="130"/>
      <c r="C208" s="16"/>
      <c r="D208" s="16"/>
    </row>
    <row r="209" spans="1:8" x14ac:dyDescent="0.3">
      <c r="A209" s="6"/>
      <c r="B209" s="130"/>
      <c r="C209" s="130"/>
      <c r="D209" s="130"/>
    </row>
    <row r="210" spans="1:8" ht="20.25" x14ac:dyDescent="0.3">
      <c r="A210" s="6"/>
      <c r="B210" s="15" t="s">
        <v>79</v>
      </c>
      <c r="C210" s="15" t="s">
        <v>125</v>
      </c>
      <c r="D210" s="131" t="s">
        <v>79</v>
      </c>
      <c r="E210" s="131" t="s">
        <v>125</v>
      </c>
    </row>
    <row r="211" spans="1:8" ht="20.25" x14ac:dyDescent="0.3">
      <c r="A211" s="6"/>
      <c r="B211" s="132" t="s">
        <v>81</v>
      </c>
      <c r="C211" s="132" t="s">
        <v>55</v>
      </c>
      <c r="D211" s="92" t="s">
        <v>81</v>
      </c>
      <c r="F211" s="92" t="str">
        <f>IF(NOT(ISBLANK(D211)),D211,IF(NOT(ISBLANK(E211)),"     "&amp;E211,FALSE))</f>
        <v>Afectación Económica o presupuestal</v>
      </c>
      <c r="G211" s="92" t="s">
        <v>81</v>
      </c>
      <c r="H211" s="92" t="str">
        <f ca="1">IF(NOT(ISERROR(MATCH(G211,_xlfn.ANCHORARRAY(B222),0))),F224&amp;"Por favor no seleccionar los criterios de impacto",G211)</f>
        <v>Afectación Económica o presupuestal</v>
      </c>
    </row>
    <row r="212" spans="1:8" ht="20.25" x14ac:dyDescent="0.3">
      <c r="A212" s="6"/>
      <c r="B212" s="132" t="s">
        <v>81</v>
      </c>
      <c r="C212" s="132" t="s">
        <v>84</v>
      </c>
      <c r="E212" s="92" t="s">
        <v>55</v>
      </c>
      <c r="F212" s="92" t="str">
        <f t="shared" ref="F212:F222" si="0">IF(NOT(ISBLANK(D212)),D212,IF(NOT(ISBLANK(E212)),"     "&amp;E212,FALSE))</f>
        <v xml:space="preserve">     Afectación menor a 10 SMLMV .</v>
      </c>
    </row>
    <row r="213" spans="1:8" ht="20.25" x14ac:dyDescent="0.3">
      <c r="A213" s="6"/>
      <c r="B213" s="132" t="s">
        <v>81</v>
      </c>
      <c r="C213" s="132" t="s">
        <v>85</v>
      </c>
      <c r="E213" s="92" t="s">
        <v>84</v>
      </c>
      <c r="F213" s="92" t="str">
        <f t="shared" si="0"/>
        <v xml:space="preserve">     Entre 10 y 50 SMLMV </v>
      </c>
    </row>
    <row r="214" spans="1:8" ht="20.25" x14ac:dyDescent="0.3">
      <c r="A214" s="6"/>
      <c r="B214" s="132" t="s">
        <v>81</v>
      </c>
      <c r="C214" s="132" t="s">
        <v>86</v>
      </c>
      <c r="E214" s="92" t="s">
        <v>85</v>
      </c>
      <c r="F214" s="92" t="str">
        <f t="shared" si="0"/>
        <v xml:space="preserve">     Entre 50 y 100 SMLMV </v>
      </c>
    </row>
    <row r="215" spans="1:8" ht="20.25" x14ac:dyDescent="0.3">
      <c r="A215" s="6"/>
      <c r="B215" s="132" t="s">
        <v>81</v>
      </c>
      <c r="C215" s="132" t="s">
        <v>87</v>
      </c>
      <c r="E215" s="92" t="s">
        <v>86</v>
      </c>
      <c r="F215" s="92" t="str">
        <f t="shared" si="0"/>
        <v xml:space="preserve">     Entre 100 y 500 SMLMV </v>
      </c>
    </row>
    <row r="216" spans="1:8" ht="20.25" x14ac:dyDescent="0.3">
      <c r="A216" s="6"/>
      <c r="B216" s="132" t="s">
        <v>54</v>
      </c>
      <c r="C216" s="132" t="s">
        <v>88</v>
      </c>
      <c r="E216" s="92" t="s">
        <v>87</v>
      </c>
      <c r="F216" s="92" t="str">
        <f t="shared" si="0"/>
        <v xml:space="preserve">     Mayor a 500 SMLMV </v>
      </c>
    </row>
    <row r="217" spans="1:8" ht="20.25" x14ac:dyDescent="0.3">
      <c r="A217" s="6"/>
      <c r="B217" s="132" t="s">
        <v>54</v>
      </c>
      <c r="C217" s="132" t="s">
        <v>89</v>
      </c>
      <c r="D217" s="92" t="s">
        <v>54</v>
      </c>
      <c r="F217" s="92" t="str">
        <f t="shared" si="0"/>
        <v>Pérdida Reputacional</v>
      </c>
    </row>
    <row r="218" spans="1:8" ht="20.25" x14ac:dyDescent="0.3">
      <c r="A218" s="6"/>
      <c r="B218" s="132" t="s">
        <v>54</v>
      </c>
      <c r="C218" s="132" t="s">
        <v>91</v>
      </c>
      <c r="E218" s="92" t="s">
        <v>88</v>
      </c>
      <c r="F218" s="92" t="str">
        <f t="shared" si="0"/>
        <v xml:space="preserve">     El riesgo afecta la imagen de alguna área de la organización</v>
      </c>
    </row>
    <row r="219" spans="1:8" ht="20.25" x14ac:dyDescent="0.3">
      <c r="A219" s="6"/>
      <c r="B219" s="132" t="s">
        <v>54</v>
      </c>
      <c r="C219" s="132"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2" t="s">
        <v>54</v>
      </c>
      <c r="C220" s="132" t="s">
        <v>109</v>
      </c>
      <c r="E220" s="92" t="s">
        <v>91</v>
      </c>
      <c r="F220" s="92" t="str">
        <f t="shared" si="0"/>
        <v xml:space="preserve">     El riesgo afecta la imagen de la entidad con algunos usuarios de relevancia frente al logro de los objetivos</v>
      </c>
    </row>
    <row r="221" spans="1:8" x14ac:dyDescent="0.3">
      <c r="A221" s="6"/>
      <c r="B221" s="133"/>
      <c r="C221" s="133"/>
      <c r="E221" s="92" t="s">
        <v>90</v>
      </c>
      <c r="F221" s="92" t="str">
        <f t="shared" si="0"/>
        <v xml:space="preserve">     El riesgo afecta la imagen de de la entidad con efecto publicitario sostenido a nivel de sector administrativo, nivel departamental o municipal</v>
      </c>
    </row>
    <row r="222" spans="1:8" x14ac:dyDescent="0.3">
      <c r="A222" s="6"/>
      <c r="B222" s="133" t="e" cm="1">
        <f t="array" aca="1" ref="B222:B224" ca="1">_xlfn.UNIQUE(Tabla1[[#All],[Criterios]])</f>
        <v>#NAME?</v>
      </c>
      <c r="C222" s="133"/>
      <c r="E222" s="92" t="s">
        <v>109</v>
      </c>
      <c r="F222" s="92" t="str">
        <f t="shared" si="0"/>
        <v xml:space="preserve">     El riesgo afecta la imagen de la entidad a nivel nacional, con efecto publicitarios sostenible a nivel país</v>
      </c>
    </row>
    <row r="223" spans="1:8" x14ac:dyDescent="0.3">
      <c r="A223" s="6"/>
      <c r="B223" s="133" t="e">
        <f ca="1"/>
        <v>#NAME?</v>
      </c>
      <c r="C223" s="133"/>
    </row>
    <row r="224" spans="1:8" x14ac:dyDescent="0.3">
      <c r="B224" s="133" t="e">
        <f ca="1"/>
        <v>#NAME?</v>
      </c>
      <c r="C224" s="133"/>
      <c r="F224" s="134" t="s">
        <v>127</v>
      </c>
    </row>
    <row r="225" spans="2:6" x14ac:dyDescent="0.3">
      <c r="B225" s="135"/>
      <c r="C225" s="135"/>
      <c r="F225" s="134" t="s">
        <v>128</v>
      </c>
    </row>
    <row r="226" spans="2:6" x14ac:dyDescent="0.3">
      <c r="B226" s="135"/>
      <c r="C226" s="135"/>
    </row>
    <row r="227" spans="2:6" x14ac:dyDescent="0.3">
      <c r="B227" s="135"/>
      <c r="C227" s="135"/>
    </row>
    <row r="228" spans="2:6" x14ac:dyDescent="0.3">
      <c r="B228" s="135"/>
      <c r="C228" s="135"/>
      <c r="D228" s="135"/>
    </row>
    <row r="229" spans="2:6" x14ac:dyDescent="0.3">
      <c r="B229" s="135"/>
      <c r="C229" s="135"/>
      <c r="D229" s="135"/>
    </row>
    <row r="230" spans="2:6" x14ac:dyDescent="0.3">
      <c r="B230" s="135"/>
      <c r="C230" s="135"/>
      <c r="D230" s="135"/>
    </row>
    <row r="231" spans="2:6" x14ac:dyDescent="0.3">
      <c r="B231" s="135"/>
      <c r="C231" s="135"/>
      <c r="D231" s="135"/>
    </row>
    <row r="232" spans="2:6" x14ac:dyDescent="0.3">
      <c r="B232" s="135"/>
      <c r="C232" s="135"/>
      <c r="D232" s="135"/>
    </row>
    <row r="233" spans="2:6" x14ac:dyDescent="0.3">
      <c r="B233" s="135"/>
      <c r="C233" s="135"/>
      <c r="D233" s="135"/>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6"/>
      <c r="B2" s="626" t="s">
        <v>238</v>
      </c>
      <c r="C2" s="627"/>
      <c r="D2" s="627"/>
      <c r="E2" s="627"/>
      <c r="F2" s="628"/>
      <c r="G2" s="136"/>
    </row>
    <row r="3" spans="1:7" ht="16.5" thickBot="1" x14ac:dyDescent="0.3">
      <c r="A3" s="136"/>
      <c r="B3" s="137"/>
      <c r="C3" s="137"/>
      <c r="D3" s="137"/>
      <c r="E3" s="137"/>
      <c r="F3" s="137"/>
      <c r="G3" s="136"/>
    </row>
    <row r="4" spans="1:7" ht="16.5" thickBot="1" x14ac:dyDescent="0.25">
      <c r="A4" s="136"/>
      <c r="B4" s="632" t="s">
        <v>235</v>
      </c>
      <c r="C4" s="633"/>
      <c r="D4" s="633"/>
      <c r="E4" s="126" t="s">
        <v>236</v>
      </c>
      <c r="F4" s="127" t="s">
        <v>237</v>
      </c>
      <c r="G4" s="136"/>
    </row>
    <row r="5" spans="1:7" ht="31.5" x14ac:dyDescent="0.2">
      <c r="A5" s="136"/>
      <c r="B5" s="634" t="s">
        <v>60</v>
      </c>
      <c r="C5" s="636" t="s">
        <v>13</v>
      </c>
      <c r="D5" s="98" t="s">
        <v>14</v>
      </c>
      <c r="E5" s="61" t="s">
        <v>61</v>
      </c>
      <c r="F5" s="62">
        <v>0.25</v>
      </c>
      <c r="G5" s="136"/>
    </row>
    <row r="6" spans="1:7" ht="47.25" x14ac:dyDescent="0.2">
      <c r="A6" s="136"/>
      <c r="B6" s="635"/>
      <c r="C6" s="637"/>
      <c r="D6" s="99" t="s">
        <v>15</v>
      </c>
      <c r="E6" s="63" t="s">
        <v>62</v>
      </c>
      <c r="F6" s="64">
        <v>0.15</v>
      </c>
      <c r="G6" s="136"/>
    </row>
    <row r="7" spans="1:7" ht="47.25" x14ac:dyDescent="0.2">
      <c r="A7" s="136"/>
      <c r="B7" s="635"/>
      <c r="C7" s="637"/>
      <c r="D7" s="99" t="s">
        <v>16</v>
      </c>
      <c r="E7" s="63" t="s">
        <v>63</v>
      </c>
      <c r="F7" s="64">
        <v>0.1</v>
      </c>
      <c r="G7" s="136"/>
    </row>
    <row r="8" spans="1:7" ht="63" x14ac:dyDescent="0.2">
      <c r="A8" s="136"/>
      <c r="B8" s="635"/>
      <c r="C8" s="637" t="s">
        <v>17</v>
      </c>
      <c r="D8" s="99" t="s">
        <v>10</v>
      </c>
      <c r="E8" s="63" t="s">
        <v>64</v>
      </c>
      <c r="F8" s="64">
        <v>0.25</v>
      </c>
      <c r="G8" s="136"/>
    </row>
    <row r="9" spans="1:7" ht="31.5" x14ac:dyDescent="0.2">
      <c r="A9" s="136"/>
      <c r="B9" s="635"/>
      <c r="C9" s="637"/>
      <c r="D9" s="99" t="s">
        <v>9</v>
      </c>
      <c r="E9" s="63" t="s">
        <v>65</v>
      </c>
      <c r="F9" s="64">
        <v>0.15</v>
      </c>
      <c r="G9" s="136"/>
    </row>
    <row r="10" spans="1:7" ht="47.25" x14ac:dyDescent="0.2">
      <c r="A10" s="136"/>
      <c r="B10" s="635" t="s">
        <v>142</v>
      </c>
      <c r="C10" s="637" t="s">
        <v>18</v>
      </c>
      <c r="D10" s="99" t="s">
        <v>19</v>
      </c>
      <c r="E10" s="63" t="s">
        <v>66</v>
      </c>
      <c r="F10" s="65" t="s">
        <v>67</v>
      </c>
      <c r="G10" s="136"/>
    </row>
    <row r="11" spans="1:7" ht="63" x14ac:dyDescent="0.2">
      <c r="A11" s="136"/>
      <c r="B11" s="635"/>
      <c r="C11" s="637"/>
      <c r="D11" s="99" t="s">
        <v>20</v>
      </c>
      <c r="E11" s="63" t="s">
        <v>68</v>
      </c>
      <c r="F11" s="65" t="s">
        <v>67</v>
      </c>
      <c r="G11" s="136"/>
    </row>
    <row r="12" spans="1:7" ht="47.25" x14ac:dyDescent="0.2">
      <c r="A12" s="136"/>
      <c r="B12" s="635"/>
      <c r="C12" s="637" t="s">
        <v>21</v>
      </c>
      <c r="D12" s="99" t="s">
        <v>22</v>
      </c>
      <c r="E12" s="63" t="s">
        <v>69</v>
      </c>
      <c r="F12" s="65" t="s">
        <v>67</v>
      </c>
      <c r="G12" s="136"/>
    </row>
    <row r="13" spans="1:7" ht="47.25" x14ac:dyDescent="0.2">
      <c r="A13" s="136"/>
      <c r="B13" s="635"/>
      <c r="C13" s="637"/>
      <c r="D13" s="99" t="s">
        <v>23</v>
      </c>
      <c r="E13" s="63" t="s">
        <v>70</v>
      </c>
      <c r="F13" s="65" t="s">
        <v>67</v>
      </c>
      <c r="G13" s="136"/>
    </row>
    <row r="14" spans="1:7" ht="31.5" x14ac:dyDescent="0.2">
      <c r="A14" s="136"/>
      <c r="B14" s="635"/>
      <c r="C14" s="637" t="s">
        <v>24</v>
      </c>
      <c r="D14" s="99" t="s">
        <v>110</v>
      </c>
      <c r="E14" s="63" t="s">
        <v>113</v>
      </c>
      <c r="F14" s="65" t="s">
        <v>67</v>
      </c>
      <c r="G14" s="136"/>
    </row>
    <row r="15" spans="1:7" ht="32.25" thickBot="1" x14ac:dyDescent="0.25">
      <c r="A15" s="136"/>
      <c r="B15" s="638"/>
      <c r="C15" s="639"/>
      <c r="D15" s="100" t="s">
        <v>111</v>
      </c>
      <c r="E15" s="66" t="s">
        <v>112</v>
      </c>
      <c r="F15" s="67" t="s">
        <v>67</v>
      </c>
      <c r="G15" s="136"/>
    </row>
    <row r="16" spans="1:7" ht="49.5" customHeight="1" x14ac:dyDescent="0.2">
      <c r="A16" s="136"/>
      <c r="B16" s="631" t="s">
        <v>139</v>
      </c>
      <c r="C16" s="631"/>
      <c r="D16" s="631"/>
      <c r="E16" s="631"/>
      <c r="F16" s="631"/>
      <c r="G16" s="13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2022-03-25T00:00:13Z</dcterms:modified>
</cp:coreProperties>
</file>