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D:\ALCALDIA\Mapa de riesgos por proceso\2021\Dic 31\Seg. Mapa de Riesgos de Gestión 31 Dic 2021\DADEP\"/>
    </mc:Choice>
  </mc:AlternateContent>
  <bookViews>
    <workbookView xWindow="0" yWindow="0" windowWidth="24000" windowHeight="8430" tabRatio="882" activeTab="2"/>
  </bookViews>
  <sheets>
    <sheet name="Intructivo" sheetId="20" r:id="rId1"/>
    <sheet name="CONTEXTO" sheetId="22" r:id="rId2"/>
    <sheet name="MAPA DE RIESGO"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62913"/>
  <pivotCaches>
    <pivotCache cacheId="8"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8" i="1" l="1"/>
  <c r="Y18" i="1" s="1"/>
  <c r="U18" i="1"/>
  <c r="R19" i="1"/>
  <c r="U19" i="1"/>
  <c r="R20" i="1"/>
  <c r="U20" i="1"/>
  <c r="R21" i="1"/>
  <c r="U21" i="1"/>
  <c r="L20" i="1"/>
  <c r="L21" i="1"/>
  <c r="L18" i="1"/>
  <c r="L19" i="1"/>
  <c r="Y20" i="1" l="1"/>
  <c r="Z20" i="1" s="1"/>
  <c r="Y21" i="1"/>
  <c r="Z21" i="1" s="1"/>
  <c r="AC21" i="1"/>
  <c r="AB21" i="1" s="1"/>
  <c r="AC20" i="1"/>
  <c r="AB20" i="1" s="1"/>
  <c r="Y19" i="1"/>
  <c r="Z19" i="1" s="1"/>
  <c r="AA18" i="1"/>
  <c r="Z18" i="1"/>
  <c r="AC19" i="1"/>
  <c r="AB19" i="1" s="1"/>
  <c r="AC18" i="1"/>
  <c r="AB18" i="1" s="1"/>
  <c r="AA20" i="1" l="1"/>
  <c r="AD20" i="1"/>
  <c r="AA21" i="1"/>
  <c r="AD21" i="1"/>
  <c r="AA19" i="1"/>
  <c r="AD19" i="1"/>
  <c r="L16" i="19"/>
  <c r="AD18" i="1"/>
  <c r="I16" i="1" l="1"/>
  <c r="J16" i="1" s="1"/>
  <c r="L66" i="1"/>
  <c r="L44" i="1"/>
  <c r="L23" i="1"/>
  <c r="L53" i="1"/>
  <c r="L30" i="1"/>
  <c r="L72" i="1"/>
  <c r="L59" i="1"/>
  <c r="L63" i="1"/>
  <c r="L55" i="1"/>
  <c r="L48" i="1"/>
  <c r="L73" i="1"/>
  <c r="L45" i="1"/>
  <c r="L29" i="1"/>
  <c r="L42" i="1"/>
  <c r="L39" i="1"/>
  <c r="L71" i="1"/>
  <c r="L74" i="1"/>
  <c r="L32" i="1"/>
  <c r="L41" i="1"/>
  <c r="L24" i="1"/>
  <c r="L33" i="1"/>
  <c r="L68" i="1"/>
  <c r="L69" i="1"/>
  <c r="L31" i="1"/>
  <c r="L50" i="1"/>
  <c r="L43" i="1"/>
  <c r="L60" i="1"/>
  <c r="L54" i="1"/>
  <c r="L35" i="1"/>
  <c r="L47" i="1"/>
  <c r="L61" i="1"/>
  <c r="L49" i="1"/>
  <c r="L57" i="1"/>
  <c r="L62" i="1"/>
  <c r="L26" i="1"/>
  <c r="L51" i="1"/>
  <c r="L27" i="1"/>
  <c r="L25" i="1"/>
  <c r="L56" i="1"/>
  <c r="L75" i="1"/>
  <c r="L65" i="1"/>
  <c r="L36" i="1"/>
  <c r="L38" i="1"/>
  <c r="L37" i="1"/>
  <c r="F222" i="13" l="1"/>
  <c r="F212" i="13"/>
  <c r="F213" i="13"/>
  <c r="F214" i="13"/>
  <c r="F215" i="13"/>
  <c r="F216" i="13"/>
  <c r="F217" i="13"/>
  <c r="F218" i="13"/>
  <c r="F219" i="13"/>
  <c r="F220" i="13"/>
  <c r="F221" i="13"/>
  <c r="F211" i="13"/>
  <c r="B222" i="13" a="1"/>
  <c r="L17" i="1"/>
  <c r="B222" i="13" l="1"/>
  <c r="R58" i="1"/>
  <c r="R53" i="1"/>
  <c r="R47"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1" i="13"/>
  <c r="U75" i="1" l="1"/>
  <c r="R75" i="1"/>
  <c r="U74" i="1"/>
  <c r="R74" i="1"/>
  <c r="U73" i="1"/>
  <c r="R73" i="1"/>
  <c r="U72" i="1"/>
  <c r="R72" i="1"/>
  <c r="U71" i="1"/>
  <c r="R71" i="1"/>
  <c r="U70" i="1"/>
  <c r="R70" i="1"/>
  <c r="I70" i="1"/>
  <c r="J70" i="1" s="1"/>
  <c r="U69" i="1"/>
  <c r="R69" i="1"/>
  <c r="U68" i="1"/>
  <c r="R68" i="1"/>
  <c r="U66" i="1"/>
  <c r="R66" i="1"/>
  <c r="U65" i="1"/>
  <c r="R65" i="1"/>
  <c r="U64" i="1"/>
  <c r="R64" i="1"/>
  <c r="I64" i="1"/>
  <c r="J64" i="1" s="1"/>
  <c r="U63" i="1"/>
  <c r="R63" i="1"/>
  <c r="U62" i="1"/>
  <c r="R62" i="1"/>
  <c r="U61" i="1"/>
  <c r="R61" i="1"/>
  <c r="U60" i="1"/>
  <c r="R60" i="1"/>
  <c r="U59" i="1"/>
  <c r="R59" i="1"/>
  <c r="U58" i="1"/>
  <c r="I58" i="1"/>
  <c r="J58" i="1" s="1"/>
  <c r="U57" i="1"/>
  <c r="R57" i="1"/>
  <c r="U56" i="1"/>
  <c r="R56" i="1"/>
  <c r="U55" i="1"/>
  <c r="R55" i="1"/>
  <c r="U54" i="1"/>
  <c r="R54" i="1"/>
  <c r="U53" i="1"/>
  <c r="U52" i="1"/>
  <c r="R52" i="1"/>
  <c r="I52" i="1"/>
  <c r="J52" i="1" s="1"/>
  <c r="U51" i="1"/>
  <c r="R51" i="1"/>
  <c r="U50" i="1"/>
  <c r="R50" i="1"/>
  <c r="U49" i="1"/>
  <c r="R49" i="1"/>
  <c r="U48" i="1"/>
  <c r="R48" i="1"/>
  <c r="U47" i="1"/>
  <c r="U46" i="1"/>
  <c r="R46" i="1"/>
  <c r="I46" i="1"/>
  <c r="J46" i="1" s="1"/>
  <c r="U45" i="1"/>
  <c r="R45" i="1"/>
  <c r="U44" i="1"/>
  <c r="R44" i="1"/>
  <c r="U43" i="1"/>
  <c r="R43" i="1"/>
  <c r="U42" i="1"/>
  <c r="R42" i="1"/>
  <c r="U41" i="1"/>
  <c r="R41" i="1"/>
  <c r="U40" i="1"/>
  <c r="R40" i="1"/>
  <c r="I40" i="1"/>
  <c r="J40" i="1" s="1"/>
  <c r="U39" i="1"/>
  <c r="R39" i="1"/>
  <c r="U38" i="1"/>
  <c r="R38" i="1"/>
  <c r="U37" i="1"/>
  <c r="R37" i="1"/>
  <c r="U36" i="1"/>
  <c r="R36" i="1"/>
  <c r="U35" i="1"/>
  <c r="R35" i="1"/>
  <c r="U34" i="1"/>
  <c r="R34" i="1"/>
  <c r="I34" i="1"/>
  <c r="J34" i="1" s="1"/>
  <c r="U33" i="1"/>
  <c r="R33" i="1"/>
  <c r="U32" i="1"/>
  <c r="R32" i="1"/>
  <c r="U31" i="1"/>
  <c r="R31" i="1"/>
  <c r="U30" i="1"/>
  <c r="R30" i="1"/>
  <c r="U29" i="1"/>
  <c r="U28" i="1"/>
  <c r="I28" i="1"/>
  <c r="J28" i="1" s="1"/>
  <c r="I22" i="1"/>
  <c r="U27" i="1"/>
  <c r="R27" i="1"/>
  <c r="U26" i="1"/>
  <c r="R26" i="1"/>
  <c r="U25" i="1"/>
  <c r="R25" i="1"/>
  <c r="U24" i="1"/>
  <c r="R24" i="1"/>
  <c r="U23" i="1"/>
  <c r="R23" i="1"/>
  <c r="U22" i="1"/>
  <c r="AC56" i="1" l="1"/>
  <c r="AB56" i="1" s="1"/>
  <c r="AC57" i="1"/>
  <c r="AB57" i="1" s="1"/>
  <c r="J22" i="1"/>
  <c r="Y70" i="1"/>
  <c r="Y64" i="1"/>
  <c r="Y58" i="1"/>
  <c r="Y52" i="1"/>
  <c r="Y56" i="1"/>
  <c r="Y57" i="1"/>
  <c r="Y46" i="1"/>
  <c r="Y40" i="1"/>
  <c r="Y34" i="1"/>
  <c r="Y28" i="1"/>
  <c r="Y22" i="1"/>
  <c r="Z70" i="1" l="1"/>
  <c r="AA70" i="1"/>
  <c r="Y71" i="1" s="1"/>
  <c r="Z71" i="1" s="1"/>
  <c r="Z64" i="1"/>
  <c r="AA64" i="1"/>
  <c r="Y65" i="1" s="1"/>
  <c r="AA65" i="1" s="1"/>
  <c r="Y66" i="1" s="1"/>
  <c r="Z58" i="1"/>
  <c r="AA58" i="1"/>
  <c r="Y59" i="1" s="1"/>
  <c r="AA59" i="1" s="1"/>
  <c r="Y60" i="1" s="1"/>
  <c r="Z57" i="1"/>
  <c r="AA57" i="1"/>
  <c r="Z56" i="1"/>
  <c r="AA56" i="1"/>
  <c r="Z52" i="1"/>
  <c r="AA52" i="1"/>
  <c r="Z46" i="1"/>
  <c r="AA46" i="1"/>
  <c r="Y47" i="1" s="1"/>
  <c r="AA47" i="1" s="1"/>
  <c r="Y48" i="1" s="1"/>
  <c r="Z40" i="1"/>
  <c r="AA40" i="1"/>
  <c r="Z34" i="1"/>
  <c r="AA34" i="1"/>
  <c r="Y35" i="1" s="1"/>
  <c r="AA35" i="1" s="1"/>
  <c r="Y36" i="1" s="1"/>
  <c r="Z36" i="1" s="1"/>
  <c r="Z28" i="1"/>
  <c r="AA28" i="1"/>
  <c r="Y29" i="1" s="1"/>
  <c r="Z29" i="1" s="1"/>
  <c r="Z22" i="1"/>
  <c r="AA22" i="1"/>
  <c r="Y23" i="1" s="1"/>
  <c r="Z65" i="1" l="1"/>
  <c r="Z59" i="1"/>
  <c r="AA29" i="1"/>
  <c r="Y30" i="1" s="1"/>
  <c r="Z30" i="1" s="1"/>
  <c r="Z47" i="1"/>
  <c r="Z35" i="1"/>
  <c r="Z48" i="1"/>
  <c r="AA48" i="1"/>
  <c r="AA66" i="1"/>
  <c r="Y63" i="1" s="1"/>
  <c r="Y68" i="1"/>
  <c r="Y69" i="1"/>
  <c r="Y32" i="1"/>
  <c r="Z63" i="1" l="1"/>
  <c r="AA63" i="1"/>
  <c r="Y74" i="1"/>
  <c r="Y75" i="1"/>
  <c r="Z32" i="1"/>
  <c r="AA32" i="1"/>
  <c r="Y33" i="1" s="1"/>
  <c r="Z33" i="1" s="1"/>
  <c r="Y16" i="1"/>
  <c r="Z16" i="1" s="1"/>
  <c r="Z75" i="1" l="1"/>
  <c r="AA75" i="1"/>
  <c r="Z74" i="1"/>
  <c r="AA74" i="1"/>
  <c r="AA33" i="1"/>
  <c r="AA16" i="1" l="1"/>
  <c r="Y17" i="1" s="1"/>
  <c r="Z17" i="1" l="1"/>
  <c r="AA17" i="1" l="1"/>
  <c r="AC35" i="1" l="1"/>
  <c r="AC34" i="1"/>
  <c r="AB34" i="1" s="1"/>
  <c r="AC72" i="1"/>
  <c r="AC65" i="1"/>
  <c r="AC64" i="1"/>
  <c r="AC47" i="1"/>
  <c r="AC46" i="1"/>
  <c r="AB46" i="1" s="1"/>
  <c r="AC59" i="1"/>
  <c r="AC58" i="1"/>
  <c r="AB58" i="1" s="1"/>
  <c r="AC23" i="1"/>
  <c r="AC22" i="1"/>
  <c r="AB22" i="1" s="1"/>
  <c r="AC29" i="1"/>
  <c r="AC28" i="1"/>
  <c r="AB28" i="1" s="1"/>
  <c r="AC53" i="1"/>
  <c r="AC52" i="1"/>
  <c r="AB52" i="1" s="1"/>
  <c r="AC41" i="1"/>
  <c r="AC40" i="1"/>
  <c r="AB40" i="1" s="1"/>
  <c r="J40" i="19" l="1"/>
  <c r="V30" i="19"/>
  <c r="AH20" i="19"/>
  <c r="J30" i="19"/>
  <c r="V20" i="19"/>
  <c r="AH10" i="19"/>
  <c r="P10" i="19"/>
  <c r="AB50" i="19"/>
  <c r="J50" i="19"/>
  <c r="AB40" i="19"/>
  <c r="P30" i="19"/>
  <c r="V50" i="19"/>
  <c r="P50" i="19"/>
  <c r="AB10" i="19"/>
  <c r="AH30" i="19"/>
  <c r="AH40" i="19"/>
  <c r="J10" i="19"/>
  <c r="AB20" i="19"/>
  <c r="AH50" i="19"/>
  <c r="AD40" i="1"/>
  <c r="V10" i="19"/>
  <c r="P20" i="19"/>
  <c r="J20" i="19"/>
  <c r="P40" i="19"/>
  <c r="V40" i="19"/>
  <c r="AB30" i="19"/>
  <c r="J11" i="19"/>
  <c r="V11" i="19"/>
  <c r="AB21" i="19"/>
  <c r="P31" i="19"/>
  <c r="J31" i="19"/>
  <c r="AB41" i="19"/>
  <c r="AD46" i="1"/>
  <c r="AH41" i="19"/>
  <c r="P41" i="19"/>
  <c r="J21" i="19"/>
  <c r="AB31" i="19"/>
  <c r="AB51" i="19"/>
  <c r="P21" i="19"/>
  <c r="V41" i="19"/>
  <c r="V31" i="19"/>
  <c r="AH21" i="19"/>
  <c r="AB11" i="19"/>
  <c r="P51" i="19"/>
  <c r="V21" i="19"/>
  <c r="AH31" i="19"/>
  <c r="V51" i="19"/>
  <c r="J51" i="19"/>
  <c r="AH51" i="19"/>
  <c r="AH11" i="19"/>
  <c r="J41" i="19"/>
  <c r="P11" i="19"/>
  <c r="AB29" i="1"/>
  <c r="AC30" i="1"/>
  <c r="J47" i="19"/>
  <c r="V27" i="19"/>
  <c r="AH7" i="19"/>
  <c r="P47" i="19"/>
  <c r="AB27" i="19"/>
  <c r="J17" i="19"/>
  <c r="V47" i="19"/>
  <c r="J37" i="19"/>
  <c r="AD22" i="1"/>
  <c r="AB37" i="19"/>
  <c r="J27" i="19"/>
  <c r="V7" i="19"/>
  <c r="AH37" i="19"/>
  <c r="P27" i="19"/>
  <c r="AB7" i="19"/>
  <c r="P17" i="19"/>
  <c r="V17" i="19"/>
  <c r="AH47" i="19"/>
  <c r="P37" i="19"/>
  <c r="AB17" i="19"/>
  <c r="J7" i="19"/>
  <c r="V37" i="19"/>
  <c r="AH17" i="19"/>
  <c r="P7" i="19"/>
  <c r="AH27" i="19"/>
  <c r="AB47" i="19"/>
  <c r="AD58"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B64" i="1"/>
  <c r="AC71" i="1"/>
  <c r="AB71" i="1" s="1"/>
  <c r="AD34"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D28"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72" i="1"/>
  <c r="AC73" i="1"/>
  <c r="AC42" i="1"/>
  <c r="AB41" i="1"/>
  <c r="AB47" i="1"/>
  <c r="AC48" i="1"/>
  <c r="AB48" i="1" s="1"/>
  <c r="AC49" i="1"/>
  <c r="V32" i="19"/>
  <c r="P42" i="19"/>
  <c r="J12" i="19"/>
  <c r="J32" i="19"/>
  <c r="AB52" i="19"/>
  <c r="AD52" i="1"/>
  <c r="J22" i="19"/>
  <c r="V22" i="19"/>
  <c r="J52" i="19"/>
  <c r="AH12" i="19"/>
  <c r="J42" i="19"/>
  <c r="AH42" i="19"/>
  <c r="P32" i="19"/>
  <c r="AB12" i="19"/>
  <c r="AH32" i="19"/>
  <c r="AB32" i="19"/>
  <c r="AB42" i="19"/>
  <c r="V42" i="19"/>
  <c r="V12" i="19"/>
  <c r="V52" i="19"/>
  <c r="AB22" i="19"/>
  <c r="AH52" i="19"/>
  <c r="AH22" i="19"/>
  <c r="P22" i="19"/>
  <c r="P12" i="19"/>
  <c r="P52" i="19"/>
  <c r="AC54" i="1"/>
  <c r="AB54" i="1" s="1"/>
  <c r="AC55" i="1"/>
  <c r="AB55" i="1" s="1"/>
  <c r="AB53" i="1"/>
  <c r="AC24" i="1"/>
  <c r="AB23" i="1"/>
  <c r="AB59" i="1"/>
  <c r="AC60" i="1"/>
  <c r="AB65" i="1"/>
  <c r="AC66" i="1"/>
  <c r="AB35" i="1"/>
  <c r="AC36" i="1"/>
  <c r="AB73" i="1" l="1"/>
  <c r="AC74" i="1"/>
  <c r="K35" i="19"/>
  <c r="AC25" i="19"/>
  <c r="K45" i="19"/>
  <c r="AI45" i="19"/>
  <c r="W45" i="19"/>
  <c r="Q35" i="19"/>
  <c r="K55" i="19"/>
  <c r="AC15" i="19"/>
  <c r="Q15" i="19"/>
  <c r="AC35" i="19"/>
  <c r="AI35" i="19"/>
  <c r="Q55" i="19"/>
  <c r="AI25" i="19"/>
  <c r="AD71"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D65"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47" i="1"/>
  <c r="P54" i="19"/>
  <c r="AH14" i="19"/>
  <c r="AB14" i="19"/>
  <c r="AH34" i="19"/>
  <c r="AB54" i="19"/>
  <c r="AH54" i="19"/>
  <c r="AD64" i="1"/>
  <c r="V14" i="19"/>
  <c r="J54" i="19"/>
  <c r="AH44" i="19"/>
  <c r="V54" i="19"/>
  <c r="J14" i="19"/>
  <c r="AH24" i="19"/>
  <c r="V34" i="19"/>
  <c r="AB44" i="19"/>
  <c r="AB34" i="19"/>
  <c r="P14" i="19"/>
  <c r="V24" i="19"/>
  <c r="AB24" i="19"/>
  <c r="V44" i="19"/>
  <c r="P34" i="19"/>
  <c r="J34" i="19"/>
  <c r="P24" i="19"/>
  <c r="J44" i="19"/>
  <c r="J24" i="19"/>
  <c r="P44" i="19"/>
  <c r="AJ21" i="19"/>
  <c r="AD31" i="19"/>
  <c r="R21" i="19"/>
  <c r="AD41" i="19"/>
  <c r="AJ11" i="19"/>
  <c r="AJ51" i="19"/>
  <c r="AD48" i="1"/>
  <c r="L41" i="19"/>
  <c r="AD11" i="19"/>
  <c r="L21" i="19"/>
  <c r="L11" i="19"/>
  <c r="X51" i="19"/>
  <c r="X21" i="19"/>
  <c r="R11" i="19"/>
  <c r="R31" i="19"/>
  <c r="AJ41" i="19"/>
  <c r="L31" i="19"/>
  <c r="R51" i="19"/>
  <c r="X31" i="19"/>
  <c r="X11" i="19"/>
  <c r="X41" i="19"/>
  <c r="AJ31" i="19"/>
  <c r="AD51" i="19"/>
  <c r="R41" i="19"/>
  <c r="AD21" i="19"/>
  <c r="L51" i="19"/>
  <c r="AC25" i="1"/>
  <c r="AB24" i="1"/>
  <c r="AB36" i="1"/>
  <c r="AC37" i="1"/>
  <c r="AB60" i="1"/>
  <c r="AC61" i="1"/>
  <c r="AC31" i="1"/>
  <c r="AB30" i="1"/>
  <c r="AB66" i="1"/>
  <c r="K39" i="19"/>
  <c r="AC39" i="19"/>
  <c r="W29" i="19"/>
  <c r="AI49" i="19"/>
  <c r="W9" i="19"/>
  <c r="AC19" i="19"/>
  <c r="Q49" i="19"/>
  <c r="W49" i="19"/>
  <c r="AC9" i="19"/>
  <c r="AI9" i="19"/>
  <c r="Q29" i="19"/>
  <c r="W39" i="19"/>
  <c r="Q39" i="19"/>
  <c r="AD35"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D59" i="1"/>
  <c r="Q33" i="19"/>
  <c r="AI23" i="19"/>
  <c r="K53" i="19"/>
  <c r="AC23" i="19"/>
  <c r="AC13" i="19"/>
  <c r="W23" i="19"/>
  <c r="W33" i="19"/>
  <c r="Q13" i="19"/>
  <c r="W13" i="19"/>
  <c r="AI13" i="19"/>
  <c r="Q43" i="19"/>
  <c r="Q23" i="19"/>
  <c r="W53" i="19"/>
  <c r="AB49" i="1"/>
  <c r="AC51" i="1"/>
  <c r="AB51" i="1" s="1"/>
  <c r="AC50" i="1"/>
  <c r="AB50" i="1" s="1"/>
  <c r="AB42" i="1"/>
  <c r="AC43"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D29" i="1"/>
  <c r="AB61" i="1" l="1"/>
  <c r="AC62" i="1"/>
  <c r="AB74" i="1"/>
  <c r="AC75" i="1"/>
  <c r="AB75" i="1" s="1"/>
  <c r="AC32" i="1"/>
  <c r="AB32" i="1" s="1"/>
  <c r="AB31" i="1"/>
  <c r="AC33" i="1"/>
  <c r="AB33" i="1" s="1"/>
  <c r="AB25" i="1"/>
  <c r="AC26" i="1"/>
  <c r="X8" i="19"/>
  <c r="R48" i="19"/>
  <c r="L8" i="19"/>
  <c r="AD38" i="19"/>
  <c r="AD48" i="19"/>
  <c r="AD8" i="19"/>
  <c r="R18" i="19"/>
  <c r="L38" i="19"/>
  <c r="AD30" i="1"/>
  <c r="AJ28" i="19"/>
  <c r="X18" i="19"/>
  <c r="X48" i="19"/>
  <c r="R28" i="19"/>
  <c r="L18" i="19"/>
  <c r="X28" i="19"/>
  <c r="R8" i="19"/>
  <c r="X38" i="19"/>
  <c r="AJ8" i="19"/>
  <c r="AD18" i="19"/>
  <c r="AJ38" i="19"/>
  <c r="L48" i="19"/>
  <c r="AJ48" i="19"/>
  <c r="AJ18" i="19"/>
  <c r="R38" i="19"/>
  <c r="AD28" i="19"/>
  <c r="L28"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68" i="1"/>
  <c r="AB37" i="1"/>
  <c r="AC38" i="1"/>
  <c r="AB38" i="1" s="1"/>
  <c r="AC39" i="1"/>
  <c r="AB39" i="1" s="1"/>
  <c r="AJ46" i="19"/>
  <c r="AD46" i="19"/>
  <c r="L36" i="19"/>
  <c r="X16" i="19"/>
  <c r="AJ26" i="19"/>
  <c r="L46" i="19"/>
  <c r="X6" i="19"/>
  <c r="R36" i="19"/>
  <c r="X36" i="19"/>
  <c r="R6" i="19"/>
  <c r="AJ6" i="19"/>
  <c r="AD36" i="19"/>
  <c r="R46" i="19"/>
  <c r="AD26" i="19"/>
  <c r="AD16" i="19"/>
  <c r="X46" i="19"/>
  <c r="X26" i="19"/>
  <c r="AJ36" i="19"/>
  <c r="R26" i="19"/>
  <c r="AD6" i="19"/>
  <c r="L6" i="19"/>
  <c r="L26" i="19"/>
  <c r="R16" i="19"/>
  <c r="AJ16" i="19"/>
  <c r="AB43" i="1"/>
  <c r="AC44" i="1"/>
  <c r="AD29" i="19"/>
  <c r="AD19" i="19"/>
  <c r="R39" i="19"/>
  <c r="R9" i="19"/>
  <c r="X49" i="19"/>
  <c r="X9" i="19"/>
  <c r="AD39" i="19"/>
  <c r="R29" i="19"/>
  <c r="L49" i="19"/>
  <c r="X19" i="19"/>
  <c r="X29" i="19"/>
  <c r="X39" i="19"/>
  <c r="L9" i="19"/>
  <c r="AD36" i="1"/>
  <c r="AD9" i="19"/>
  <c r="AJ49" i="19"/>
  <c r="L39" i="19"/>
  <c r="R19" i="19"/>
  <c r="AJ39" i="19"/>
  <c r="AJ29" i="19"/>
  <c r="AJ19" i="19"/>
  <c r="AJ9" i="19"/>
  <c r="AD49" i="19"/>
  <c r="L19" i="19"/>
  <c r="L29" i="19"/>
  <c r="R49" i="19"/>
  <c r="AB44" i="1" l="1"/>
  <c r="AC45" i="1"/>
  <c r="AB45" i="1" s="1"/>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A55" i="19"/>
  <c r="O45" i="19"/>
  <c r="AA15" i="19"/>
  <c r="AM55" i="19"/>
  <c r="O55" i="19"/>
  <c r="AG35" i="19"/>
  <c r="AM25" i="19"/>
  <c r="AM35" i="19"/>
  <c r="AA25" i="19"/>
  <c r="AM45" i="19"/>
  <c r="AG25" i="19"/>
  <c r="AA35" i="19"/>
  <c r="O25" i="19"/>
  <c r="U25" i="19"/>
  <c r="AG45" i="19"/>
  <c r="U35" i="19"/>
  <c r="AA45" i="19"/>
  <c r="AM15" i="19"/>
  <c r="U45" i="19"/>
  <c r="O35" i="19"/>
  <c r="O15" i="19"/>
  <c r="AD75" i="1"/>
  <c r="AG15" i="19"/>
  <c r="U15" i="19"/>
  <c r="AG55" i="19"/>
  <c r="U55" i="19"/>
  <c r="T18" i="19"/>
  <c r="N48" i="19"/>
  <c r="N8" i="19"/>
  <c r="T28" i="19"/>
  <c r="AF38" i="19"/>
  <c r="Z28" i="19"/>
  <c r="Z18" i="19"/>
  <c r="AF8" i="19"/>
  <c r="AD32"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D74" i="1"/>
  <c r="N15" i="19"/>
  <c r="AF55" i="19"/>
  <c r="N55" i="19"/>
  <c r="Z15" i="19"/>
  <c r="AF35" i="19"/>
  <c r="AB62" i="1"/>
  <c r="AC63" i="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B68" i="1"/>
  <c r="AC69" i="1"/>
  <c r="AB69" i="1" s="1"/>
  <c r="AC27" i="1"/>
  <c r="AB27" i="1" s="1"/>
  <c r="AB26" i="1"/>
  <c r="O8" i="19"/>
  <c r="AA48" i="19"/>
  <c r="AM38" i="19"/>
  <c r="U48" i="19"/>
  <c r="AA18" i="19"/>
  <c r="AG18" i="19"/>
  <c r="AG48" i="19"/>
  <c r="AM18" i="19"/>
  <c r="AA28" i="19"/>
  <c r="AG28" i="19"/>
  <c r="AA8" i="19"/>
  <c r="U18" i="19"/>
  <c r="AG38" i="19"/>
  <c r="U38" i="19"/>
  <c r="AM8" i="19"/>
  <c r="AA38" i="19"/>
  <c r="AM48" i="19"/>
  <c r="U28" i="19"/>
  <c r="O38" i="19"/>
  <c r="U8" i="19"/>
  <c r="AG8" i="19"/>
  <c r="AD33" i="1"/>
  <c r="O18" i="19"/>
  <c r="O28" i="19"/>
  <c r="O48" i="19"/>
  <c r="AM28"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B63" i="1" l="1"/>
  <c r="AD63" i="1" s="1"/>
  <c r="Z69" i="1"/>
  <c r="AA69" i="1"/>
  <c r="Z68" i="1"/>
  <c r="AA68" i="1"/>
  <c r="Z66" i="1"/>
  <c r="AA60" i="1"/>
  <c r="Y61" i="1" s="1"/>
  <c r="Z60" i="1"/>
  <c r="AA71" i="1"/>
  <c r="Y72" i="1" s="1"/>
  <c r="Y41" i="1"/>
  <c r="Y53" i="1"/>
  <c r="Y54" i="1"/>
  <c r="AA36"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D56" i="1"/>
  <c r="AD57" i="1"/>
  <c r="AG13" i="19" l="1"/>
  <c r="AM13" i="19"/>
  <c r="L54" i="19"/>
  <c r="L34" i="19"/>
  <c r="L14" i="19"/>
  <c r="AJ54" i="19"/>
  <c r="AJ34" i="19"/>
  <c r="L24" i="19"/>
  <c r="X54" i="19"/>
  <c r="AJ24" i="19"/>
  <c r="R44" i="19"/>
  <c r="R34" i="19"/>
  <c r="AJ14" i="19"/>
  <c r="AD14" i="19"/>
  <c r="R14" i="19"/>
  <c r="X44" i="19"/>
  <c r="AD54" i="19"/>
  <c r="AD24" i="19"/>
  <c r="R24" i="19"/>
  <c r="X14" i="19"/>
  <c r="X34" i="19"/>
  <c r="AD44" i="19"/>
  <c r="L44" i="19"/>
  <c r="AD34" i="19"/>
  <c r="AD66" i="1"/>
  <c r="AJ44" i="19"/>
  <c r="R54" i="19"/>
  <c r="X24" i="19"/>
  <c r="U53" i="19"/>
  <c r="U43" i="19"/>
  <c r="O23" i="19"/>
  <c r="AG43" i="19"/>
  <c r="AA33" i="19"/>
  <c r="AA23" i="19"/>
  <c r="AG53" i="19"/>
  <c r="AM43" i="19"/>
  <c r="O13" i="19"/>
  <c r="AM53" i="19"/>
  <c r="AG33" i="19"/>
  <c r="U23" i="19"/>
  <c r="L43" i="19"/>
  <c r="R13" i="19"/>
  <c r="L13" i="19"/>
  <c r="AD60" i="1"/>
  <c r="AJ53" i="19"/>
  <c r="AD23" i="19"/>
  <c r="AJ43" i="19"/>
  <c r="R33" i="19"/>
  <c r="L23" i="19"/>
  <c r="AJ23" i="19"/>
  <c r="X23" i="19"/>
  <c r="L33" i="19"/>
  <c r="AJ33" i="19"/>
  <c r="AD33" i="19"/>
  <c r="R43" i="19"/>
  <c r="X43" i="19"/>
  <c r="R53" i="19"/>
  <c r="R23" i="19"/>
  <c r="X33" i="19"/>
  <c r="AD53" i="19"/>
  <c r="X53" i="19"/>
  <c r="AD43" i="19"/>
  <c r="X13" i="19"/>
  <c r="AJ13" i="19"/>
  <c r="AD13" i="19"/>
  <c r="L53" i="19"/>
  <c r="O53" i="19"/>
  <c r="O43" i="19"/>
  <c r="U13" i="19"/>
  <c r="U33" i="19"/>
  <c r="AM33" i="19"/>
  <c r="O33" i="19"/>
  <c r="AA13" i="19"/>
  <c r="AA53" i="19"/>
  <c r="Z61" i="1"/>
  <c r="AA61" i="1"/>
  <c r="Y62" i="1" s="1"/>
  <c r="AA30" i="1"/>
  <c r="Y31" i="1" s="1"/>
  <c r="Z54" i="1"/>
  <c r="AA54" i="1"/>
  <c r="Y55" i="1" s="1"/>
  <c r="Z72" i="1"/>
  <c r="AA72" i="1"/>
  <c r="Y73" i="1" s="1"/>
  <c r="Z53" i="1"/>
  <c r="AA53" i="1"/>
  <c r="Y49" i="1"/>
  <c r="Z41" i="1"/>
  <c r="AA41" i="1"/>
  <c r="Y42" i="1" s="1"/>
  <c r="Z42" i="1" s="1"/>
  <c r="Y38" i="1"/>
  <c r="Y37" i="1"/>
  <c r="Z23" i="1"/>
  <c r="AA23" i="1"/>
  <c r="Y24" i="1" s="1"/>
  <c r="Y13" i="19" l="1"/>
  <c r="AE43" i="19"/>
  <c r="S13" i="19"/>
  <c r="AK33" i="19"/>
  <c r="M13" i="19"/>
  <c r="AK53" i="19"/>
  <c r="M23" i="19"/>
  <c r="AE33" i="19"/>
  <c r="M43" i="19"/>
  <c r="AK13" i="19"/>
  <c r="AK43" i="19"/>
  <c r="Y53" i="19"/>
  <c r="S43" i="19"/>
  <c r="AK23" i="19"/>
  <c r="S53" i="19"/>
  <c r="Y33" i="19"/>
  <c r="AD61" i="1"/>
  <c r="S23" i="19"/>
  <c r="AE53" i="19"/>
  <c r="Y23" i="19"/>
  <c r="AE13" i="19"/>
  <c r="Y43" i="19"/>
  <c r="M33" i="19"/>
  <c r="M53" i="19"/>
  <c r="AE23" i="19"/>
  <c r="S33" i="19"/>
  <c r="Z24" i="1"/>
  <c r="AA24" i="1"/>
  <c r="Y25" i="1" s="1"/>
  <c r="K42" i="19"/>
  <c r="Q42" i="19"/>
  <c r="W12" i="19"/>
  <c r="K52" i="19"/>
  <c r="AI52" i="19"/>
  <c r="Q22" i="19"/>
  <c r="Q12" i="19"/>
  <c r="AC52" i="19"/>
  <c r="AC32" i="19"/>
  <c r="W42" i="19"/>
  <c r="K22" i="19"/>
  <c r="W52" i="19"/>
  <c r="Q52" i="19"/>
  <c r="W22" i="19"/>
  <c r="AC22" i="19"/>
  <c r="Q32" i="19"/>
  <c r="AI42" i="19"/>
  <c r="AD53" i="1"/>
  <c r="AI22" i="19"/>
  <c r="AC12" i="19"/>
  <c r="AI12" i="19"/>
  <c r="W32" i="19"/>
  <c r="K32" i="19"/>
  <c r="AC42" i="19"/>
  <c r="AI32" i="19"/>
  <c r="K12" i="19"/>
  <c r="Z73" i="1"/>
  <c r="AA73" i="1"/>
  <c r="W37" i="19"/>
  <c r="AI47" i="19"/>
  <c r="K37" i="19"/>
  <c r="K7" i="19"/>
  <c r="AI7" i="19"/>
  <c r="Q27" i="19"/>
  <c r="AC7" i="19"/>
  <c r="Q17" i="19"/>
  <c r="W17" i="19"/>
  <c r="AC27" i="19"/>
  <c r="W47" i="19"/>
  <c r="W27" i="19"/>
  <c r="AC47" i="19"/>
  <c r="Q37" i="19"/>
  <c r="Q47" i="19"/>
  <c r="AC37" i="19"/>
  <c r="AI27" i="19"/>
  <c r="K17" i="19"/>
  <c r="W7" i="19"/>
  <c r="AI37" i="19"/>
  <c r="Q7" i="19"/>
  <c r="K47" i="19"/>
  <c r="AI17" i="19"/>
  <c r="AD23" i="1"/>
  <c r="K27" i="19"/>
  <c r="AC17" i="19"/>
  <c r="Z37" i="1"/>
  <c r="AA37" i="1"/>
  <c r="AJ55" i="19"/>
  <c r="L45" i="19"/>
  <c r="AD35" i="19"/>
  <c r="R25" i="19"/>
  <c r="AD45" i="19"/>
  <c r="R45" i="19"/>
  <c r="AD55" i="19"/>
  <c r="X15" i="19"/>
  <c r="L25" i="19"/>
  <c r="AJ45" i="19"/>
  <c r="R15" i="19"/>
  <c r="R55" i="19"/>
  <c r="AD25" i="19"/>
  <c r="L55" i="19"/>
  <c r="AJ35" i="19"/>
  <c r="X55" i="19"/>
  <c r="X35" i="19"/>
  <c r="L15" i="19"/>
  <c r="AD72" i="1"/>
  <c r="AD15" i="19"/>
  <c r="X25" i="19"/>
  <c r="AJ15" i="19"/>
  <c r="AJ25" i="19"/>
  <c r="X45" i="19"/>
  <c r="L35" i="19"/>
  <c r="R35" i="19"/>
  <c r="Z49" i="1"/>
  <c r="AA49" i="1"/>
  <c r="Y50" i="1" s="1"/>
  <c r="Z55" i="1"/>
  <c r="AA55" i="1"/>
  <c r="R40" i="19"/>
  <c r="L10" i="19"/>
  <c r="AJ50" i="19"/>
  <c r="L30" i="19"/>
  <c r="AD10" i="19"/>
  <c r="L50" i="19"/>
  <c r="X30" i="19"/>
  <c r="L20" i="19"/>
  <c r="X40" i="19"/>
  <c r="AJ10" i="19"/>
  <c r="AJ40" i="19"/>
  <c r="L40" i="19"/>
  <c r="AJ20" i="19"/>
  <c r="R50" i="19"/>
  <c r="AD30" i="19"/>
  <c r="X50" i="19"/>
  <c r="R10" i="19"/>
  <c r="X10" i="19"/>
  <c r="R20" i="19"/>
  <c r="X20" i="19"/>
  <c r="AJ30" i="19"/>
  <c r="AD20" i="19"/>
  <c r="R30" i="19"/>
  <c r="AD50" i="19"/>
  <c r="AD40" i="19"/>
  <c r="AD42" i="1"/>
  <c r="L32" i="19"/>
  <c r="AJ12" i="19"/>
  <c r="AD54" i="1"/>
  <c r="R52" i="19"/>
  <c r="AD12" i="19"/>
  <c r="L52" i="19"/>
  <c r="R32" i="19"/>
  <c r="AD22" i="19"/>
  <c r="AJ32" i="19"/>
  <c r="X12" i="19"/>
  <c r="X22" i="19"/>
  <c r="X52" i="19"/>
  <c r="R22" i="19"/>
  <c r="AJ42" i="19"/>
  <c r="AD32" i="19"/>
  <c r="R12" i="19"/>
  <c r="AJ22" i="19"/>
  <c r="AD52" i="19"/>
  <c r="X42" i="19"/>
  <c r="AJ52" i="19"/>
  <c r="AD42" i="19"/>
  <c r="L22" i="19"/>
  <c r="L42" i="19"/>
  <c r="R42" i="19"/>
  <c r="X32" i="19"/>
  <c r="L12" i="19"/>
  <c r="Z38" i="1"/>
  <c r="AA38" i="1"/>
  <c r="Y39" i="1" s="1"/>
  <c r="K40" i="19"/>
  <c r="AI20" i="19"/>
  <c r="AI30" i="19"/>
  <c r="W30" i="19"/>
  <c r="W10" i="19"/>
  <c r="AD41" i="1"/>
  <c r="W40" i="19"/>
  <c r="Q20" i="19"/>
  <c r="W50" i="19"/>
  <c r="Q50" i="19"/>
  <c r="AC30" i="19"/>
  <c r="W20" i="19"/>
  <c r="AC50" i="19"/>
  <c r="K10" i="19"/>
  <c r="K20" i="19"/>
  <c r="AC20" i="19"/>
  <c r="AC40" i="19"/>
  <c r="Q10" i="19"/>
  <c r="Q40" i="19"/>
  <c r="AC10" i="19"/>
  <c r="AI50" i="19"/>
  <c r="Q30" i="19"/>
  <c r="K30" i="19"/>
  <c r="AI10" i="19"/>
  <c r="K50" i="19"/>
  <c r="AI40" i="19"/>
  <c r="AA31" i="1"/>
  <c r="Z31" i="1"/>
  <c r="AA42" i="1"/>
  <c r="Y43" i="1" s="1"/>
  <c r="Z62" i="1"/>
  <c r="N43" i="19" s="1"/>
  <c r="AA62" i="1"/>
  <c r="AG24" i="19"/>
  <c r="O44" i="19"/>
  <c r="O24" i="19"/>
  <c r="AM14" i="19"/>
  <c r="AG34" i="19"/>
  <c r="O34" i="19"/>
  <c r="AA44" i="19"/>
  <c r="O14" i="19"/>
  <c r="AA54" i="19"/>
  <c r="U14" i="19"/>
  <c r="AM44" i="19"/>
  <c r="AA34" i="19"/>
  <c r="AM24" i="19"/>
  <c r="AM54" i="19"/>
  <c r="AG14" i="19"/>
  <c r="AM34" i="19"/>
  <c r="U54" i="19"/>
  <c r="AG44" i="19"/>
  <c r="AA24" i="19"/>
  <c r="AG54" i="19"/>
  <c r="U34" i="19"/>
  <c r="U24" i="19"/>
  <c r="AD69" i="1"/>
  <c r="AA14" i="19"/>
  <c r="O54" i="19"/>
  <c r="U44" i="19"/>
  <c r="AM23" i="19"/>
  <c r="AG2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D68" i="1"/>
  <c r="AF53" i="19"/>
  <c r="T43" i="19"/>
  <c r="T23" i="19"/>
  <c r="AL53" i="19"/>
  <c r="N23" i="19"/>
  <c r="N33" i="19"/>
  <c r="T33" i="19" l="1"/>
  <c r="AF13" i="19"/>
  <c r="AL13" i="19"/>
  <c r="AF23" i="19"/>
  <c r="Z33" i="19"/>
  <c r="T13" i="19"/>
  <c r="AL33" i="19"/>
  <c r="Z43" i="19"/>
  <c r="N53" i="19"/>
  <c r="Z23" i="19"/>
  <c r="Z53" i="19"/>
  <c r="AA39" i="1"/>
  <c r="Z39" i="1"/>
  <c r="Z50" i="1"/>
  <c r="AA50" i="1"/>
  <c r="Y51" i="1" s="1"/>
  <c r="AF19" i="19"/>
  <c r="Z9" i="19"/>
  <c r="T49" i="19"/>
  <c r="N29" i="19"/>
  <c r="Z49" i="19"/>
  <c r="AD38" i="1"/>
  <c r="AL29" i="19"/>
  <c r="N19" i="19"/>
  <c r="T19" i="19"/>
  <c r="N39" i="19"/>
  <c r="Z19" i="19"/>
  <c r="AL39" i="19"/>
  <c r="Z39" i="19"/>
  <c r="AL49" i="19"/>
  <c r="AF39" i="19"/>
  <c r="AF49" i="19"/>
  <c r="T9" i="19"/>
  <c r="T29" i="19"/>
  <c r="AL9" i="19"/>
  <c r="N9" i="19"/>
  <c r="AL19" i="19"/>
  <c r="AF9" i="19"/>
  <c r="T39" i="19"/>
  <c r="AF29" i="19"/>
  <c r="Z29" i="19"/>
  <c r="N49" i="19"/>
  <c r="M41" i="19"/>
  <c r="AK31" i="19"/>
  <c r="AE31" i="19"/>
  <c r="Y21" i="19"/>
  <c r="Y11" i="19"/>
  <c r="AD49" i="1"/>
  <c r="S31" i="19"/>
  <c r="AE21" i="19"/>
  <c r="AK11" i="19"/>
  <c r="M31" i="19"/>
  <c r="S51" i="19"/>
  <c r="S11" i="19"/>
  <c r="Y41" i="19"/>
  <c r="M21" i="19"/>
  <c r="M11" i="19"/>
  <c r="S41" i="19"/>
  <c r="M51" i="19"/>
  <c r="AE51" i="19"/>
  <c r="Y31" i="19"/>
  <c r="AK41" i="19"/>
  <c r="AE41" i="19"/>
  <c r="AE11" i="19"/>
  <c r="Y51" i="19"/>
  <c r="AK51" i="19"/>
  <c r="S21" i="19"/>
  <c r="AK21" i="19"/>
  <c r="AK15" i="19"/>
  <c r="M15" i="19"/>
  <c r="AK35" i="19"/>
  <c r="AK55" i="19"/>
  <c r="AE25" i="19"/>
  <c r="AE45" i="19"/>
  <c r="Y35" i="19"/>
  <c r="AK45" i="19"/>
  <c r="Y45" i="19"/>
  <c r="Y25" i="19"/>
  <c r="AD73" i="1"/>
  <c r="M25" i="19"/>
  <c r="AE55" i="19"/>
  <c r="AE35" i="19"/>
  <c r="S35" i="19"/>
  <c r="S55" i="19"/>
  <c r="M35" i="19"/>
  <c r="AK25" i="19"/>
  <c r="M55" i="19"/>
  <c r="S15" i="19"/>
  <c r="AE15" i="19"/>
  <c r="S45" i="19"/>
  <c r="M45" i="19"/>
  <c r="Y55" i="19"/>
  <c r="S25" i="19"/>
  <c r="Y15" i="19"/>
  <c r="N13" i="19"/>
  <c r="Z13" i="19"/>
  <c r="AE8" i="19"/>
  <c r="Y48" i="19"/>
  <c r="AE48" i="19"/>
  <c r="AE38" i="19"/>
  <c r="M8" i="19"/>
  <c r="Y18" i="19"/>
  <c r="M38" i="19"/>
  <c r="Y8" i="19"/>
  <c r="AK8" i="19"/>
  <c r="S28" i="19"/>
  <c r="AE28" i="19"/>
  <c r="AE18" i="19"/>
  <c r="M28" i="19"/>
  <c r="Y38" i="19"/>
  <c r="M48" i="19"/>
  <c r="Y28" i="19"/>
  <c r="AK48" i="19"/>
  <c r="AK38" i="19"/>
  <c r="S8" i="19"/>
  <c r="AK28" i="19"/>
  <c r="AD31" i="1"/>
  <c r="AK18" i="19"/>
  <c r="M18" i="19"/>
  <c r="S18" i="19"/>
  <c r="S48" i="19"/>
  <c r="S38" i="19"/>
  <c r="Z25" i="1"/>
  <c r="AA25" i="1"/>
  <c r="Y26" i="1" s="1"/>
  <c r="AA43" i="1"/>
  <c r="Y44" i="1" s="1"/>
  <c r="Z43" i="1"/>
  <c r="T53" i="19"/>
  <c r="AD62" i="1"/>
  <c r="AL23" i="19"/>
  <c r="AF43" i="19"/>
  <c r="M29" i="19"/>
  <c r="AE9" i="19"/>
  <c r="Y49" i="19"/>
  <c r="S39" i="19"/>
  <c r="Y39" i="19"/>
  <c r="M39" i="19"/>
  <c r="M9" i="19"/>
  <c r="S9" i="19"/>
  <c r="M19" i="19"/>
  <c r="AE49" i="19"/>
  <c r="M49" i="19"/>
  <c r="AK49" i="19"/>
  <c r="AK9" i="19"/>
  <c r="Y29" i="19"/>
  <c r="S19" i="19"/>
  <c r="AE19" i="19"/>
  <c r="AK29" i="19"/>
  <c r="Y19" i="19"/>
  <c r="Y9" i="19"/>
  <c r="AE29" i="19"/>
  <c r="AD37" i="1"/>
  <c r="S49" i="19"/>
  <c r="AK39" i="19"/>
  <c r="S29" i="19"/>
  <c r="AK19" i="19"/>
  <c r="AE39" i="19"/>
  <c r="AD27" i="19"/>
  <c r="X7" i="19"/>
  <c r="AJ47" i="19"/>
  <c r="AJ7" i="19"/>
  <c r="X47" i="19"/>
  <c r="L47" i="19"/>
  <c r="L7" i="19"/>
  <c r="L27" i="19"/>
  <c r="L17" i="19"/>
  <c r="AD7" i="19"/>
  <c r="AD37" i="19"/>
  <c r="AJ37" i="19"/>
  <c r="R37" i="19"/>
  <c r="AD17" i="19"/>
  <c r="R27" i="19"/>
  <c r="X37" i="19"/>
  <c r="AJ17" i="19"/>
  <c r="L37" i="19"/>
  <c r="X27" i="19"/>
  <c r="AD24" i="1"/>
  <c r="AJ27" i="19"/>
  <c r="AD47" i="19"/>
  <c r="R17" i="19"/>
  <c r="R7" i="19"/>
  <c r="R47" i="19"/>
  <c r="X17" i="19"/>
  <c r="AF33" i="19"/>
  <c r="AL43" i="19"/>
  <c r="AD55" i="1"/>
  <c r="S22" i="19"/>
  <c r="AE42" i="19"/>
  <c r="S12" i="19"/>
  <c r="M42" i="19"/>
  <c r="M32" i="19"/>
  <c r="S32" i="19"/>
  <c r="Y12" i="19"/>
  <c r="S52" i="19"/>
  <c r="AK52" i="19"/>
  <c r="AE52" i="19"/>
  <c r="AE22" i="19"/>
  <c r="M52" i="19"/>
  <c r="Y22" i="19"/>
  <c r="M12" i="19"/>
  <c r="Y52" i="19"/>
  <c r="M22" i="19"/>
  <c r="AK22" i="19"/>
  <c r="AK42" i="19"/>
  <c r="AK32" i="19"/>
  <c r="S42" i="19"/>
  <c r="AE12" i="19"/>
  <c r="Y42" i="19"/>
  <c r="AE32" i="19"/>
  <c r="AK12" i="19"/>
  <c r="Y32" i="19"/>
  <c r="AA43" i="19"/>
  <c r="Z51" i="1" l="1"/>
  <c r="AA51" i="1"/>
  <c r="AF21" i="19"/>
  <c r="AF11" i="19"/>
  <c r="Z51" i="19"/>
  <c r="AL31" i="19"/>
  <c r="AL41" i="19"/>
  <c r="AD50" i="1"/>
  <c r="T31" i="19"/>
  <c r="Z11" i="19"/>
  <c r="Z31" i="19"/>
  <c r="Z21" i="19"/>
  <c r="T41" i="19"/>
  <c r="Z41" i="19"/>
  <c r="AF31" i="19"/>
  <c r="N21" i="19"/>
  <c r="AL51" i="19"/>
  <c r="AF41" i="19"/>
  <c r="T11" i="19"/>
  <c r="T21" i="19"/>
  <c r="T51" i="19"/>
  <c r="N31" i="19"/>
  <c r="N11" i="19"/>
  <c r="AL21" i="19"/>
  <c r="N51" i="19"/>
  <c r="AL11" i="19"/>
  <c r="AF51" i="19"/>
  <c r="N41" i="19"/>
  <c r="M10" i="19"/>
  <c r="M30" i="19"/>
  <c r="AE10" i="19"/>
  <c r="AK20" i="19"/>
  <c r="AE50" i="19"/>
  <c r="S20" i="19"/>
  <c r="AE40" i="19"/>
  <c r="AK10" i="19"/>
  <c r="AE20" i="19"/>
  <c r="M50" i="19"/>
  <c r="M40" i="19"/>
  <c r="Y10" i="19"/>
  <c r="AK50" i="19"/>
  <c r="Y30" i="19"/>
  <c r="AK30" i="19"/>
  <c r="S50" i="19"/>
  <c r="AK40" i="19"/>
  <c r="M20" i="19"/>
  <c r="Y40" i="19"/>
  <c r="S10" i="19"/>
  <c r="Y20" i="19"/>
  <c r="AE30" i="19"/>
  <c r="S30" i="19"/>
  <c r="AD43" i="1"/>
  <c r="S40" i="19"/>
  <c r="Y50" i="19"/>
  <c r="U29" i="19"/>
  <c r="O19" i="19"/>
  <c r="U19" i="19"/>
  <c r="AG39" i="19"/>
  <c r="O49" i="19"/>
  <c r="AM39" i="19"/>
  <c r="AA9" i="19"/>
  <c r="AG29" i="19"/>
  <c r="U49" i="19"/>
  <c r="AM29" i="19"/>
  <c r="AA29" i="19"/>
  <c r="AG19" i="19"/>
  <c r="O29" i="19"/>
  <c r="AM49" i="19"/>
  <c r="U9" i="19"/>
  <c r="AM19" i="19"/>
  <c r="AA19" i="19"/>
  <c r="O9" i="19"/>
  <c r="AA39" i="19"/>
  <c r="O39" i="19"/>
  <c r="U39" i="19"/>
  <c r="AM9" i="19"/>
  <c r="AG49" i="19"/>
  <c r="AD39" i="1"/>
  <c r="AG9" i="19"/>
  <c r="AA49" i="19"/>
  <c r="AA44" i="1"/>
  <c r="Y45" i="1" s="1"/>
  <c r="Z44" i="1"/>
  <c r="AA26" i="1"/>
  <c r="Y27" i="1" s="1"/>
  <c r="Z26" i="1"/>
  <c r="Y47" i="19"/>
  <c r="Y27" i="19"/>
  <c r="M7" i="19"/>
  <c r="S7" i="19"/>
  <c r="M47" i="19"/>
  <c r="M37" i="19"/>
  <c r="M17" i="19"/>
  <c r="AD25" i="1"/>
  <c r="S17" i="19"/>
  <c r="M27" i="19"/>
  <c r="AE27" i="19"/>
  <c r="S47" i="19"/>
  <c r="AE17" i="19"/>
  <c r="AE47" i="19"/>
  <c r="AK7" i="19"/>
  <c r="S37" i="19"/>
  <c r="AK17" i="19"/>
  <c r="AK27" i="19"/>
  <c r="Y17" i="19"/>
  <c r="AK47" i="19"/>
  <c r="Y37" i="19"/>
  <c r="S27" i="19"/>
  <c r="Y7" i="19"/>
  <c r="AE7" i="19"/>
  <c r="AK37" i="19"/>
  <c r="AE37" i="19"/>
  <c r="T7" i="19" l="1"/>
  <c r="AD26" i="1"/>
  <c r="Z27" i="19"/>
  <c r="T47" i="19"/>
  <c r="AL37" i="19"/>
  <c r="AL7" i="19"/>
  <c r="AF7" i="19"/>
  <c r="T17" i="19"/>
  <c r="AL47" i="19"/>
  <c r="AL17" i="19"/>
  <c r="T27" i="19"/>
  <c r="Z17" i="19"/>
  <c r="AF17" i="19"/>
  <c r="AF37" i="19"/>
  <c r="T37" i="19"/>
  <c r="N27" i="19"/>
  <c r="N17" i="19"/>
  <c r="N37" i="19"/>
  <c r="N7" i="19"/>
  <c r="AL27" i="19"/>
  <c r="Z47" i="19"/>
  <c r="AF27" i="19"/>
  <c r="N47" i="19"/>
  <c r="Z7" i="19"/>
  <c r="AF47" i="19"/>
  <c r="Z37" i="19"/>
  <c r="Z27" i="1"/>
  <c r="AA27" i="1"/>
  <c r="AF40" i="19"/>
  <c r="T20" i="19"/>
  <c r="AL10" i="19"/>
  <c r="N30" i="19"/>
  <c r="N50" i="19"/>
  <c r="N40" i="19"/>
  <c r="Z20" i="19"/>
  <c r="T30" i="19"/>
  <c r="AL40" i="19"/>
  <c r="Z30" i="19"/>
  <c r="Z40" i="19"/>
  <c r="T50" i="19"/>
  <c r="Z10" i="19"/>
  <c r="AD44" i="1"/>
  <c r="AL30" i="19"/>
  <c r="AF20" i="19"/>
  <c r="N20" i="19"/>
  <c r="AL50" i="19"/>
  <c r="AL20" i="19"/>
  <c r="T10" i="19"/>
  <c r="T40" i="19"/>
  <c r="N10" i="19"/>
  <c r="AF10" i="19"/>
  <c r="Z50" i="19"/>
  <c r="AF30" i="19"/>
  <c r="AF50" i="19"/>
  <c r="Z45" i="1"/>
  <c r="AA45" i="1"/>
  <c r="O51" i="19"/>
  <c r="AM21" i="19"/>
  <c r="AM41" i="19"/>
  <c r="AM51" i="19"/>
  <c r="AG51" i="19"/>
  <c r="U11" i="19"/>
  <c r="U51" i="19"/>
  <c r="AA31" i="19"/>
  <c r="AA21" i="19"/>
  <c r="O41" i="19"/>
  <c r="AA41" i="19"/>
  <c r="AG31" i="19"/>
  <c r="U31" i="19"/>
  <c r="O31" i="19"/>
  <c r="AM31" i="19"/>
  <c r="AA51" i="19"/>
  <c r="AM11" i="19"/>
  <c r="U41" i="19"/>
  <c r="AA11" i="19"/>
  <c r="O11" i="19"/>
  <c r="U21" i="19"/>
  <c r="AD51" i="1"/>
  <c r="AG21" i="19"/>
  <c r="O21" i="19"/>
  <c r="AG41" i="19"/>
  <c r="AG11" i="19"/>
  <c r="AM20" i="19" l="1"/>
  <c r="AG40" i="19"/>
  <c r="U10" i="19"/>
  <c r="O50" i="19"/>
  <c r="U40" i="19"/>
  <c r="AM40" i="19"/>
  <c r="U30" i="19"/>
  <c r="U50" i="19"/>
  <c r="O10" i="19"/>
  <c r="O30" i="19"/>
  <c r="AA10" i="19"/>
  <c r="AA30" i="19"/>
  <c r="AM50" i="19"/>
  <c r="AA50" i="19"/>
  <c r="O40" i="19"/>
  <c r="AA40" i="19"/>
  <c r="AM30" i="19"/>
  <c r="U20" i="19"/>
  <c r="AG20" i="19"/>
  <c r="AG50" i="19"/>
  <c r="AM10" i="19"/>
  <c r="AD45" i="1"/>
  <c r="AA20" i="19"/>
  <c r="O20" i="19"/>
  <c r="AG30" i="19"/>
  <c r="AG10" i="19"/>
  <c r="O37" i="19"/>
  <c r="AG27" i="19"/>
  <c r="AM27" i="19"/>
  <c r="O17" i="19"/>
  <c r="O27" i="19"/>
  <c r="O47" i="19"/>
  <c r="AA7" i="19"/>
  <c r="AG7" i="19"/>
  <c r="U47" i="19"/>
  <c r="AG37" i="19"/>
  <c r="AA47" i="19"/>
  <c r="AG17" i="19"/>
  <c r="AD27" i="1"/>
  <c r="AA17" i="19"/>
  <c r="U7" i="19"/>
  <c r="U37" i="19"/>
  <c r="O7" i="19"/>
  <c r="AM47" i="19"/>
  <c r="AM17" i="19"/>
  <c r="AA37" i="19"/>
  <c r="AM7" i="19"/>
  <c r="AG47" i="19"/>
  <c r="U27" i="19"/>
  <c r="AM37" i="19"/>
  <c r="AA27" i="19"/>
  <c r="U17" i="19"/>
  <c r="L46" i="1" l="1"/>
  <c r="M46" i="1" s="1"/>
  <c r="L22" i="1"/>
  <c r="M22" i="1" s="1"/>
  <c r="L34" i="1"/>
  <c r="M34" i="1" s="1"/>
  <c r="L28" i="1"/>
  <c r="M28" i="1" s="1"/>
  <c r="L58" i="1"/>
  <c r="M58" i="1" s="1"/>
  <c r="L52" i="1"/>
  <c r="M52" i="1" s="1"/>
  <c r="L16" i="1"/>
  <c r="M16" i="1" s="1"/>
  <c r="L40" i="1"/>
  <c r="M40" i="1" s="1"/>
  <c r="L70" i="1"/>
  <c r="M70" i="1" s="1"/>
  <c r="L64" i="1"/>
  <c r="M64" i="1" s="1"/>
  <c r="L16" i="18" l="1"/>
  <c r="R24" i="18"/>
  <c r="L8" i="18"/>
  <c r="R32" i="18"/>
  <c r="AJ16" i="18"/>
  <c r="R8" i="18"/>
  <c r="AJ32" i="18"/>
  <c r="AD8" i="18"/>
  <c r="X40" i="18"/>
  <c r="O40" i="1"/>
  <c r="L32" i="18"/>
  <c r="X8" i="18"/>
  <c r="N40" i="1"/>
  <c r="R40" i="18"/>
  <c r="L40" i="18"/>
  <c r="X16" i="18"/>
  <c r="AJ8" i="18"/>
  <c r="X24" i="18"/>
  <c r="AJ40" i="18"/>
  <c r="AD24" i="18"/>
  <c r="AD16" i="18"/>
  <c r="AJ24" i="18"/>
  <c r="R16" i="18"/>
  <c r="L24" i="18"/>
  <c r="X32" i="18"/>
  <c r="AD32" i="18"/>
  <c r="AD40" i="18"/>
  <c r="P14" i="18"/>
  <c r="V22" i="18"/>
  <c r="V14" i="18"/>
  <c r="AH14" i="18"/>
  <c r="AH38" i="18"/>
  <c r="J14" i="18"/>
  <c r="J30" i="18"/>
  <c r="P38" i="18"/>
  <c r="AB6" i="18"/>
  <c r="J38" i="18"/>
  <c r="AH6" i="18"/>
  <c r="V6" i="18"/>
  <c r="P22" i="18"/>
  <c r="N16" i="1"/>
  <c r="AC16" i="1" s="1"/>
  <c r="J22" i="18"/>
  <c r="O16" i="1"/>
  <c r="V30" i="18"/>
  <c r="AB22" i="18"/>
  <c r="P6" i="18"/>
  <c r="J6" i="18"/>
  <c r="AH22" i="18"/>
  <c r="AB38" i="18"/>
  <c r="AB30" i="18"/>
  <c r="AH30" i="18"/>
  <c r="V38" i="18"/>
  <c r="AB14" i="18"/>
  <c r="P30" i="18"/>
  <c r="AH12" i="18"/>
  <c r="J20" i="18"/>
  <c r="J44" i="18"/>
  <c r="AB28" i="18"/>
  <c r="P28" i="18"/>
  <c r="O70" i="1"/>
  <c r="P12" i="18"/>
  <c r="AH20" i="18"/>
  <c r="P44" i="18"/>
  <c r="AB12" i="18"/>
  <c r="P36" i="18"/>
  <c r="AB44" i="18"/>
  <c r="V44" i="18"/>
  <c r="V12" i="18"/>
  <c r="V28" i="18"/>
  <c r="AH44" i="18"/>
  <c r="AH28" i="18"/>
  <c r="V36" i="18"/>
  <c r="J28" i="18"/>
  <c r="AH36" i="18"/>
  <c r="V20" i="18"/>
  <c r="P20" i="18"/>
  <c r="N70" i="1"/>
  <c r="AC70" i="1" s="1"/>
  <c r="AB70" i="1" s="1"/>
  <c r="J36" i="18"/>
  <c r="AB36" i="18"/>
  <c r="AB20" i="18"/>
  <c r="J12" i="18"/>
  <c r="N52" i="1"/>
  <c r="J42" i="18"/>
  <c r="P34" i="18"/>
  <c r="AB18" i="18"/>
  <c r="AH34" i="18"/>
  <c r="P10" i="18"/>
  <c r="V34" i="18"/>
  <c r="P42" i="18"/>
  <c r="AH18" i="18"/>
  <c r="J34" i="18"/>
  <c r="J10" i="18"/>
  <c r="AB10" i="18"/>
  <c r="J18" i="18"/>
  <c r="O52" i="1"/>
  <c r="AB34" i="18"/>
  <c r="P26" i="18"/>
  <c r="AH42" i="18"/>
  <c r="AH26" i="18"/>
  <c r="J26" i="18"/>
  <c r="P18" i="18"/>
  <c r="V18" i="18"/>
  <c r="AB42" i="18"/>
  <c r="V42" i="18"/>
  <c r="V10" i="18"/>
  <c r="AB26" i="18"/>
  <c r="V26" i="18"/>
  <c r="AH10" i="18"/>
  <c r="X42" i="18"/>
  <c r="AD34" i="18"/>
  <c r="AD10" i="18"/>
  <c r="L42" i="18"/>
  <c r="L26" i="18"/>
  <c r="X18" i="18"/>
  <c r="R18" i="18"/>
  <c r="AJ10" i="18"/>
  <c r="AD42" i="18"/>
  <c r="AJ34" i="18"/>
  <c r="R26" i="18"/>
  <c r="N58" i="1"/>
  <c r="L18" i="18"/>
  <c r="R34" i="18"/>
  <c r="L34" i="18"/>
  <c r="AJ42" i="18"/>
  <c r="R10" i="18"/>
  <c r="R42" i="18"/>
  <c r="X26" i="18"/>
  <c r="AJ18" i="18"/>
  <c r="O58" i="1"/>
  <c r="X34" i="18"/>
  <c r="AD18" i="18"/>
  <c r="AD26" i="18"/>
  <c r="X10" i="18"/>
  <c r="L10" i="18"/>
  <c r="AJ26" i="18"/>
  <c r="Z42" i="18"/>
  <c r="T18" i="18"/>
  <c r="AF34" i="18"/>
  <c r="AF42" i="18"/>
  <c r="N42" i="18"/>
  <c r="Z18" i="18"/>
  <c r="AL10" i="18"/>
  <c r="AL26" i="18"/>
  <c r="AF26" i="18"/>
  <c r="Z10" i="18"/>
  <c r="N18" i="18"/>
  <c r="T26" i="18"/>
  <c r="N26" i="18"/>
  <c r="AL18" i="18"/>
  <c r="N10" i="18"/>
  <c r="AF18" i="18"/>
  <c r="Z26" i="18"/>
  <c r="AL34" i="18"/>
  <c r="T10" i="18"/>
  <c r="O64" i="1"/>
  <c r="AL42" i="18"/>
  <c r="N34" i="18"/>
  <c r="T34" i="18"/>
  <c r="N64" i="1"/>
  <c r="T42" i="18"/>
  <c r="AF10" i="18"/>
  <c r="Z34" i="18"/>
  <c r="T14" i="18"/>
  <c r="AL38" i="18"/>
  <c r="N14" i="18"/>
  <c r="T38" i="18"/>
  <c r="T22" i="18"/>
  <c r="AL14" i="18"/>
  <c r="N22" i="18"/>
  <c r="AF22" i="18"/>
  <c r="N6" i="18"/>
  <c r="AF6" i="18"/>
  <c r="AF38" i="18"/>
  <c r="N38" i="18"/>
  <c r="AL30" i="18"/>
  <c r="AL22" i="18"/>
  <c r="T6" i="18"/>
  <c r="AF30" i="18"/>
  <c r="Z22" i="18"/>
  <c r="T30" i="18"/>
  <c r="Z14" i="18"/>
  <c r="N28" i="1"/>
  <c r="Z30" i="18"/>
  <c r="Z6" i="18"/>
  <c r="O28" i="1"/>
  <c r="Z38" i="18"/>
  <c r="AF14" i="18"/>
  <c r="AL6" i="18"/>
  <c r="N30" i="18"/>
  <c r="J40" i="18"/>
  <c r="AB40" i="18"/>
  <c r="AH32" i="18"/>
  <c r="AB24" i="18"/>
  <c r="J16" i="18"/>
  <c r="P32" i="18"/>
  <c r="V24" i="18"/>
  <c r="P24" i="18"/>
  <c r="V8" i="18"/>
  <c r="AH24" i="18"/>
  <c r="AH8" i="18"/>
  <c r="J8" i="18"/>
  <c r="AB32" i="18"/>
  <c r="AB8" i="18"/>
  <c r="V16" i="18"/>
  <c r="N34" i="1"/>
  <c r="V40" i="18"/>
  <c r="P16" i="18"/>
  <c r="V32" i="18"/>
  <c r="J24" i="18"/>
  <c r="P8" i="18"/>
  <c r="AH16" i="18"/>
  <c r="O34" i="1"/>
  <c r="AB16" i="18"/>
  <c r="AH40" i="18"/>
  <c r="P40" i="18"/>
  <c r="J32" i="18"/>
  <c r="X6" i="18"/>
  <c r="AJ30" i="18"/>
  <c r="R22" i="18"/>
  <c r="L6" i="18"/>
  <c r="R30" i="18"/>
  <c r="X22" i="18"/>
  <c r="L30" i="18"/>
  <c r="R38" i="18"/>
  <c r="AJ14" i="18"/>
  <c r="R14" i="18"/>
  <c r="AD30" i="18"/>
  <c r="AJ38" i="18"/>
  <c r="AJ22" i="18"/>
  <c r="X30" i="18"/>
  <c r="L14" i="18"/>
  <c r="X38" i="18"/>
  <c r="L22" i="18"/>
  <c r="X14" i="18"/>
  <c r="O22" i="1"/>
  <c r="N22" i="1"/>
  <c r="AD14" i="18"/>
  <c r="L38" i="18"/>
  <c r="AD6" i="18"/>
  <c r="R6" i="18"/>
  <c r="AD38" i="18"/>
  <c r="AD22" i="18"/>
  <c r="AJ6" i="18"/>
  <c r="AF24" i="18"/>
  <c r="AF32" i="18"/>
  <c r="T40" i="18"/>
  <c r="Z40" i="18"/>
  <c r="AL8" i="18"/>
  <c r="AF8" i="18"/>
  <c r="Z32" i="18"/>
  <c r="N32" i="18"/>
  <c r="N16" i="18"/>
  <c r="Z8" i="18"/>
  <c r="N24" i="18"/>
  <c r="T32" i="18"/>
  <c r="T16" i="18"/>
  <c r="AF40" i="18"/>
  <c r="AL40" i="18"/>
  <c r="AF16" i="18"/>
  <c r="N8" i="18"/>
  <c r="O46" i="1"/>
  <c r="Z16" i="18"/>
  <c r="AL24" i="18"/>
  <c r="T24" i="18"/>
  <c r="AL32" i="18"/>
  <c r="N40" i="18"/>
  <c r="AL16" i="18"/>
  <c r="T8" i="18"/>
  <c r="N46" i="1"/>
  <c r="Z24" i="18"/>
  <c r="V25" i="19" l="1"/>
  <c r="V45" i="19"/>
  <c r="J15" i="19"/>
  <c r="AB45" i="19"/>
  <c r="AB55" i="19"/>
  <c r="AB25" i="19"/>
  <c r="AH25" i="19"/>
  <c r="AH55" i="19"/>
  <c r="AB15" i="19"/>
  <c r="P15" i="19"/>
  <c r="P25" i="19"/>
  <c r="AH35" i="19"/>
  <c r="P45" i="19"/>
  <c r="V15" i="19"/>
  <c r="J35" i="19"/>
  <c r="P55" i="19"/>
  <c r="AH45" i="19"/>
  <c r="J25" i="19"/>
  <c r="AB35" i="19"/>
  <c r="AH15" i="19"/>
  <c r="V35" i="19"/>
  <c r="J55" i="19"/>
  <c r="AD70" i="1"/>
  <c r="J45" i="19"/>
  <c r="P35" i="19"/>
  <c r="V55" i="19"/>
  <c r="AB16" i="1"/>
  <c r="AC17" i="1"/>
  <c r="AB17" i="1" s="1"/>
  <c r="Q46" i="19" l="1"/>
  <c r="AC26" i="19"/>
  <c r="AC16" i="19"/>
  <c r="AI36" i="19"/>
  <c r="AI26" i="19"/>
  <c r="AC6" i="19"/>
  <c r="K16" i="19"/>
  <c r="W16" i="19"/>
  <c r="K36" i="19"/>
  <c r="Q26" i="19"/>
  <c r="W26" i="19"/>
  <c r="W46" i="19"/>
  <c r="W36" i="19"/>
  <c r="AC36" i="19"/>
  <c r="AD17" i="1"/>
  <c r="Q6" i="19"/>
  <c r="K6" i="19"/>
  <c r="Q16" i="19"/>
  <c r="AI16" i="19"/>
  <c r="W6" i="19"/>
  <c r="K46" i="19"/>
  <c r="AI46" i="19"/>
  <c r="AC46" i="19"/>
  <c r="AI6" i="19"/>
  <c r="Q36" i="19"/>
  <c r="K26" i="19"/>
  <c r="P16" i="19"/>
  <c r="P6" i="19"/>
  <c r="AH6" i="19"/>
  <c r="V36" i="19"/>
  <c r="V46" i="19"/>
  <c r="AH46" i="19"/>
  <c r="AB46" i="19"/>
  <c r="AB6" i="19"/>
  <c r="J36" i="19"/>
  <c r="J26" i="19"/>
  <c r="J6" i="19"/>
  <c r="P46" i="19"/>
  <c r="AB26" i="19"/>
  <c r="AH16" i="19"/>
  <c r="J46" i="19"/>
  <c r="AB16" i="19"/>
  <c r="AH26" i="19"/>
  <c r="J16" i="19"/>
  <c r="V26" i="19"/>
  <c r="AH36" i="19"/>
  <c r="P26" i="19"/>
  <c r="V16" i="19"/>
  <c r="AD16" i="1"/>
  <c r="AB36" i="19"/>
  <c r="P36" i="19"/>
  <c r="V6" i="19"/>
  <c r="B224" i="13"/>
  <c r="B223"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<sst xmlns="http://schemas.openxmlformats.org/spreadsheetml/2006/main" count="424" uniqueCount="276">
  <si>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</si>
  <si>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</si>
  <si>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</si>
  <si>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</si>
  <si>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</si>
  <si>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</si>
  <si>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</si>
  <si>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</si>
  <si>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</si>
  <si>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</si>
  <si>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</si>
  <si>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</si>
  <si>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</si>
  <si>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</si>
  <si>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</si>
  <si>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</si>
  <si>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</si>
  <si>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</si>
  <si>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</si>
  <si>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</si>
  <si>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</si>
  <si>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</si>
  <si>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</si>
  <si>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</si>
  <si>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</si>
  <si>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</si>
  <si>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</si>
  <si>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</si>
  <si>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</si>
  <si>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</si>
  <si>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</si>
  <si>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</si>
  <si>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</si>
  <si>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</si>
  <si>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</si>
  <si>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</si>
  <si>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</si>
  <si>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</si>
  <si>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</si>
  <si>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</si>
  <si>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</si>
  <si>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</si>
  <si>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</si>
  <si>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</si>
  <si>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</si>
  <si>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</si>
  <si>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</si>
  <si>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</si>
  <si>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</si>
  <si>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</si>
  <si>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</si>
  <si>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</si>
  <si>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</si>
  <si>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Afectación Económica (o presupuestal)</t>
  </si>
  <si>
    <t>Pérdida Reputacional</t>
  </si>
  <si>
    <t>Afectación menor a 10 SMLMV .</t>
  </si>
  <si>
    <t xml:space="preserve">Menor-40% </t>
  </si>
  <si>
    <t>Moderado 60%</t>
  </si>
  <si>
    <t>Mayor 80%</t>
  </si>
  <si>
    <t>Catastrófico 100%</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</si>
  <si>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</si>
  <si>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</si>
  <si>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</si>
  <si>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</si>
  <si>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</si>
  <si>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</si>
  <si>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</si>
  <si>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</si>
  <si>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</si>
  <si>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</si>
  <si>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</si>
  <si>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</si>
  <si>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</si>
  <si>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</si>
  <si>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</si>
  <si>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</si>
  <si>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</si>
  <si>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</si>
  <si>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</si>
  <si>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</si>
  <si>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</si>
  <si>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</si>
  <si>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</si>
  <si>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</si>
  <si>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</si>
  <si>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</si>
  <si>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</si>
  <si>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</si>
  <si>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</si>
  <si>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</si>
  <si>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</si>
  <si>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</si>
  <si>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</si>
  <si>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</si>
  <si>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</si>
  <si>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</si>
  <si>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</si>
  <si>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</si>
  <si>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</si>
  <si>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</si>
  <si>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</si>
  <si>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</si>
  <si>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</si>
  <si>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</si>
  <si>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</si>
  <si>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</si>
  <si>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</si>
  <si>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</si>
  <si>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</si>
  <si>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</si>
  <si>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</si>
  <si>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</si>
  <si>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</si>
  <si>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</si>
  <si>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</si>
  <si>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</si>
  <si>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</si>
  <si>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</si>
  <si>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</si>
  <si>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</si>
  <si>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</si>
  <si>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</si>
  <si>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</si>
  <si>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</si>
  <si>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</si>
  <si>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</si>
  <si>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</si>
  <si>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</si>
  <si>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</si>
  <si>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</si>
  <si>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</si>
  <si>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</si>
  <si>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</si>
  <si>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</si>
  <si>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</si>
  <si>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</si>
  <si>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</si>
  <si>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</si>
  <si>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</si>
  <si>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</si>
  <si>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</si>
  <si>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</si>
  <si>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</si>
  <si>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</si>
  <si>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</si>
  <si>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</si>
  <si>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</si>
  <si>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</si>
  <si>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</si>
  <si>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</si>
  <si>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</si>
  <si>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</si>
  <si>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</si>
  <si>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</si>
  <si>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</si>
  <si>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</si>
  <si>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</si>
  <si>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</si>
  <si>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</si>
  <si>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</si>
  <si>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</si>
  <si>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</si>
  <si>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</si>
  <si>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</si>
  <si>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</si>
  <si>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</si>
  <si>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</si>
  <si>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</si>
  <si>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</si>
  <si>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</si>
  <si>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</si>
  <si>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</si>
  <si>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</si>
  <si>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</si>
  <si>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</si>
  <si>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</si>
  <si>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</si>
  <si>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</si>
  <si>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</si>
  <si>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</si>
  <si>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</si>
  <si>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</si>
  <si>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</si>
  <si>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</si>
  <si>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</si>
  <si>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</si>
  <si>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</si>
  <si>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</si>
  <si>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Plan de acción (solo para la opción reducir)</t>
  </si>
  <si>
    <t>Ejecución y administración de procesos</t>
  </si>
  <si>
    <t>Fallas tecnológicas</t>
  </si>
  <si>
    <t>Fraude externo</t>
  </si>
  <si>
    <t>Fraude interno</t>
  </si>
  <si>
    <t>Relaciones laborales</t>
  </si>
  <si>
    <t>Usuarios, productos y practicas, organizacionales</t>
  </si>
  <si>
    <t>Daños activos físicos</t>
  </si>
  <si>
    <t>Económico y reputacional</t>
  </si>
  <si>
    <t>PLANEACIÓN INSTITUCIONAL</t>
  </si>
  <si>
    <t>OBJETIVOS ESTRATÉGICOS</t>
  </si>
  <si>
    <t>PROCESO:</t>
  </si>
  <si>
    <t>ALCANCE:</t>
  </si>
  <si>
    <t>Código: F-DPM-1210-238,37-013</t>
  </si>
  <si>
    <t>Versión: 2.0</t>
  </si>
  <si>
    <t xml:space="preserve">Página: 1 de 1 </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</si>
  <si>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</si>
  <si>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CONTEXTO ESTRATÉGICO</t>
  </si>
  <si>
    <t>OBJETIVO:</t>
  </si>
  <si>
    <t>PUNTOS DE RIESGO EN LA CADENA DE VALOR</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</si>
  <si>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</si>
  <si>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</si>
  <si>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</si>
  <si>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</si>
  <si>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</si>
  <si>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t>OBJETIVO DEL PROCESO</t>
  </si>
  <si>
    <t>MAPA DE RIESGOS VIGENCIA 2021</t>
  </si>
  <si>
    <t xml:space="preserve"> -  Hoja 3 Mapa de Riesgos Final: Encontrará la totalidad de la estructura para la identificación y valoración de los riesgos por proceso, programa o proyecto, acorde con el nivel de desagregación que la entidad considere necesaria.</t>
  </si>
  <si>
    <t>Objetivos estratégicos</t>
  </si>
  <si>
    <t>Objetivo del proceso</t>
  </si>
  <si>
    <t>Planeación institucional</t>
  </si>
  <si>
    <t>Puntos de riesgo en la cadena de valor</t>
  </si>
  <si>
    <t>Utilice la lista de despligue que se encuentra parametrizada, le aparecerán los cuatro objetivos estratégicos de la entidad, seleccione el de su proceso.</t>
  </si>
  <si>
    <t xml:space="preserve">Describa los productos del proceso. </t>
  </si>
  <si>
    <t>Identifique las actividades del proceso donde exista evidencia de que pueda ocurrir eventos de riesgo operativo.</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</si>
  <si>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</si>
  <si>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OPORTUNIDADES</t>
  </si>
  <si>
    <t>FORTALEZAS</t>
  </si>
  <si>
    <t>AMENAZAS</t>
  </si>
  <si>
    <t>DEBILIDADES</t>
  </si>
  <si>
    <t>MATRIZ DOFA</t>
  </si>
  <si>
    <t>Página: Página 1 de 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</si>
  <si>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</si>
  <si>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</si>
  <si>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Versión: 1.0</t>
  </si>
  <si>
    <t>Hábitat y territorio:
Planear, desarrollar y liderar una ciudad segura y a escala humana, con conectividad digital, espacio público inclusivo, sistema de movilidad sostenible, ambientes de vivienda dignos, y prevención y mitigación de riesgos.</t>
  </si>
  <si>
    <t>Código: F-DPM-1210-238,37-014</t>
  </si>
  <si>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</si>
  <si>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CARACTERÍSTICAS</t>
  </si>
  <si>
    <t>DESCRIPCIÓN</t>
  </si>
  <si>
    <t>PESO</t>
  </si>
  <si>
    <t>TABLA ATRIBUTOS DE PARA EL DISEÑO DEL CONTROL</t>
  </si>
  <si>
    <t>TABLA CRITERIOS PARA DEFINIR EL NIVEL DE PROBABILIDAD</t>
  </si>
  <si>
    <t>TABLA CRITERIOS PARA DEFINIR EL NIVEL DE IMPACTO</t>
  </si>
  <si>
    <t>Fecha: Abril 27-2021</t>
  </si>
  <si>
    <t>Fecha: Abril -28-2021</t>
  </si>
  <si>
    <t xml:space="preserve"> Investigaciones y sanciones por entes de control.</t>
  </si>
  <si>
    <t xml:space="preserve">Inconsistencias entre el archivo fisico y el modulo de espacio público de la información relacionada con los procesos de incorporación de los bienes inmuebles de propiedad del municipio. </t>
  </si>
  <si>
    <t xml:space="preserve">Realizar dos (2) seguimientos a los procesos de incorporación de los bienes inmuebles propiedad del Municipio. </t>
  </si>
  <si>
    <t>Director del Departamento Administrativo de la Defensoría del Espacio Público</t>
  </si>
  <si>
    <t>Falta de estrategias para proteger, sensibilizar, defender, preservar y mantener el Espacio Público.</t>
  </si>
  <si>
    <t>Posibilidad de afectación económica y reputacional por investigaciones y sanciones de los entes de control, así como la pérdida de confianza y credibilidad de la ciudadanía, debido a la falta de estrategias para proteger, sensibilizar, defender, preservar y mantener el Espacio Público.</t>
  </si>
  <si>
    <t>Diseñar e implementar una (1) estrategia para proteger, sensibilizar, defender, preservar y mantener el Espacio Público.</t>
  </si>
  <si>
    <t>Uso inadecuado de los bienes inmuebles propiedad del Municipio</t>
  </si>
  <si>
    <t>Intención de ocupantes que pretenden adquirir el dominio por prescripción adquisitiva ignorando que son bienes de uso público.</t>
  </si>
  <si>
    <t>Inicia con la formulacionde politicas, planes, programas y proyectos de inversion municipal y termina con el seguimiento y retroalimentacion a todos los procesos.</t>
  </si>
  <si>
    <t>GESTIÓN DE ESPACIO PÚBLICO</t>
  </si>
  <si>
    <t>Dirigir, formular, coordinar y ejecutar los planes, programas y proyectos de la administracion municipal, acorde a los lineamientos nacinales, departamentales y necesidades identificadas de la comunidadd, para contribuir con el bienestar y el progreso de los ciudadanos con sostenibilidad social, economica, urbana y ambiental.</t>
  </si>
  <si>
    <t xml:space="preserve"> Planeacion Municipal                                  Plan de Ordenamiento Territorial                    Plan Anticorrupcion                                    Planes de Trabajo MIPG</t>
  </si>
  <si>
    <t>Formulacion de  Planes, programas y proyectos y seguimiento a planes institucionales.</t>
  </si>
  <si>
    <t xml:space="preserve">Posibilidad de afectación económica y reputacional por  investigaciones y sanciones por entes de control, debido a las inconsistencias entre el archivo físico y el módulo de espacio público de la información relacionada con los procesos de incorporación de los bienes inmuebles de propiedad del municipio. </t>
  </si>
  <si>
    <t>El Director del Departamento Administrativo de la Defensoría del Espacio Público verifica la actualización de la base de datos contenidos en el archivo físico y en el módulo de espacio público del Sistema de Información Financiera.</t>
  </si>
  <si>
    <t>El Director del Departamento Administrativo de la Defensoría del Espacio Público realiza los lineamientos para la defensa y preservación del espacio público a través de los diversos mecanismos institucionales vigentes.</t>
  </si>
  <si>
    <t>Posibilidad de afectación económica y reputacional por uso inadecuado de los bienes inmuebles propiedad del Municipio, debido a la intención de ocupantes que pretenden adquirir el dominio por prescripción adquisitiva ignorando que son bienes de uso público.</t>
  </si>
  <si>
    <t>El Director del Departamento Administrativo de la Defensoría del Espacio Publico realiza a través de informes el seguimiento a los Acuerdos voluntarios de entrega inmuebles ocupados irregularmente por terceros. El Director del Departamento Administrativo de la Defensoría del Espacio Público verifica los Acuerdos voluntarios relacionados con la entrega de inmuebles ocupados irregularmente por terceros, de acuerdo con la normatividad vigente a través de informes de seguimiento.</t>
  </si>
  <si>
    <t xml:space="preserve">Elaborar dos (2) informes de seguimiento a los procesos de acuerdos voluntarios.                        </t>
  </si>
  <si>
    <t xml:space="preserve">El Director del Departamento Administrativo de la Defensoría del Espacio Publico  a través de informes el seguimiento a los Procesos policivos tendientes a la recuperación de los bienes inmuebles propiedad del Municipio de Bucaramanga. El Director del Departamento Administrativo de la Defensoría del Espacio Publico  verifica la recuperación de los bienes inmuebles propiedad del Municipio de Bucaramanga a través de informes de seguimiento a los Procesos policivos.  </t>
  </si>
  <si>
    <t xml:space="preserve">Elaborar dos (2) informes de seguimiento a los procesos policivos.                        </t>
  </si>
  <si>
    <t>1-	Limitados Recursos Financieros para atender toda la problemática económica y social, a raíz de la Emergencia Nacional por el COVID-19.  
2-	La infraestructura de las oficinas no es adecuada para la prevención del COVID-19.  
3-	Insuficiente infraestructura Tecnológica que garantice el normal funcionamiento de la Administración Municipal frente a los requerimientos ciudadanos.  
Falta de respuesta a PQRSD ( Respuesta extemporánea ).</t>
  </si>
  <si>
    <t>1-	Decreto 417 de 17 de marzo de 2020 "Por el cual se declara un Estado de Emergencia Económica, Social y Ecológica en todo el Territorio Nacional" por el COVID-19. 
2-	Modificación de la Planeación Municipal frente a la implementación del Decreto 417 de marzo de 2020, por el COVID-19.  
3-	Desaceleración económica por la cuarentena obligatoria a nivel nacional. 
4-	Falta de aprobación de las Políticas Nacionales.</t>
  </si>
  <si>
    <t>1-	Conocimiento y experiencia del personal vinculado al proceso.  
2-	Empoderamiento, responsabilidad y compromiso por líderes de proceso en cumplimiento de las estrategias corporativas.  
3-	Conocimiento del Desarrollo de los Procesos.  
4-	Instrumentos de gestión tecnológica para el desarrollo del trabajo en casa y atención a los requerimientos de los ciudadanos.</t>
  </si>
  <si>
    <t>1-	Fortalecer el trabajo en casa y los sistemas de información requeridos para esto, en el marco de la Emergencia Nacional por el COVID-19.  
2-	Reconocimiento de la atención de calidad brindada por los servidores públicos.  
3-	Buenas prácticas bajo lineamientos del Departamento Nacional de Planeación.  
4-	Integración de estrategias con entidades de gobierno o regionales, nacionales y de cooperación internacional para la consecución de recursos y ejecución de  proyectos.</t>
  </si>
  <si>
    <t>Investigaciones y sanciones de los entes de control, así como la pérdida de confianza y credibilidad de la ciudadanía</t>
  </si>
  <si>
    <t>31/12/2021 </t>
  </si>
  <si>
    <t>La oficina DADEP con corte 30 de septiembre presentó un seguimiento de fecha del 23 de septiembre de 2021, respecto de la incorporación de los bienes inmuebles de propiedad del municipio.
En el presente seguimiento la oficina DADEP presenta acta de reunión del 10 de diciembre de 2021 en la cual se relaciona como objetivo, hacer seguimiento a los procesos de incorporación de los bienes inmuebles, verificando que los inmuebles se encuentren incorporados en el inventario general del patrimonio municipal, relacionando los siguientes inmuebles identificados con los números de matrícula inmobiliaria: 300-451280, 300-451281, 300-451282, 300-451283, 300-451300, 300-451301, 300424257, 300-424256.
Con corte a 31 diciembre de 2021 se han realizado dos seguimientos, que representan un avance del 100%.</t>
  </si>
  <si>
    <t xml:space="preserve">La Oficina del DADEP presenta acta del 3 de diciembre de 2021 en la cual señalan como objetivo de la reunión, la socialización del proyecto denominado fortalecimiento a las acciones de interés para la organización, administración y aprovechamiento del espacio público en el municipio de Bucaramanga para ser entregado en la vigencia 2021; igualmente, presenta el acta de 7 de diciembre de 2021, que señala como objetivo revisar el documento técnico del proyecto fortalecimiento a las acciones de interés para la organización, administración y aprovechamiento del espacio público en el municipio Bucaramanga para ser entregado el banco de Proyectos en la vigencia 2021.
La acción propuesta establece el diseño e implementación de una estrategia para proteger, sensibilizar, defender, preservar y mantener el Espacio Público; a la fecha DADEP ha adelantado reuniones con el fin de construir la estrategia, sin embargo, a la fecha, ésta no se encuentra finalizada, aprobada e implementada, en consecuencia, no se puede asignar un porcentaje de avance.
Se recomienda finalización el diseño e implementación con el fin de llegar al avance del 100%.  </t>
  </si>
  <si>
    <t>En el seguimiento con corte 30 de septiembre se informó que se había realizado un acuerdo de entrega voluntaria sobre el inmueble ubicado en la Carrera 55 No. 19-20, para el día 1 de octubre de 2021.
En el presente seguimiento la Oficina DADEP allega oficio de fecha de 14 de diciembre de 2021, en el cual señala que no se logró la entrega voluntaria del inmueble referido. 
La acción propuesta establece realizar dos informes de seguimiento a los procesos de acuerdos voluntarios, si bien es cierto, en el corte a 30 de septiembre refieren un acuerdo voluntario y en el presente seguimiento se allega un oficio del 14 de diciembre de 2021, estos, versan sobre el mismo inmueble y por lo tanto, la acción no es efectiva para evitar que se incurra en una afectación económica y reputacional, por una posible declaración de prescripción adquisitiva de dominio.
Con el fin de dar efectividad a la acción, se recomienda evidenciar gestiones tendientes a lograr acuerdos voluntarios, bajo el entendido de que el Municipio cuenta con más inmuebles sujetos de ocupaciones irregulares. En consecuencia, se asigna un porcentaje de avance del 10% y se recomienda aumentar la gestión con el fin evitar la posibilidad de materialización del riesgo.</t>
  </si>
  <si>
    <t>En el corte de 30 de septiembre DADEP manifestó que se presentó informe de seguimiento el 29 de septiembre.
La Oficina de DADEP presenta informe de fecha de 14 de diciembre de 2021, en el cual se indica que se viene realizando consolidación del inventario de los procesos policivos y que se ha obtenido como resultado un total de 221 procesos.
El plan de acción establece elaborar dos informes de seguimiento a los procesos policivos, los cuales se presentaron por lo tanto representa un avance del 100%, no obstante, se seguir actualizando el archivo Excel de control integral de proceso policivos y realizar su respectiva presentación y socialización.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</si>
</sst>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22"/>
      <color theme="1"/>
      <name val="Arial Narrow"/>
      <family val="2"/>
    </font>
    <font>
      <sz val="16"/>
      <color rgb="FFFF0000"/>
      <name val="Arial Narrow"/>
      <family val="2"/>
    </font>
    <font>
      <sz val="12"/>
      <color theme="1"/>
      <name val="Arial Narrow"/>
      <family val="2"/>
    </font>
    <font>
      <b/>
      <sz val="12"/>
      <color rgb="FF000000"/>
      <name val="Arial Narrow"/>
      <family val="2"/>
    </font>
    <font>
      <sz val="12"/>
      <color rgb="FF000000"/>
      <name val="Arial Narrow"/>
      <family val="2"/>
    </font>
    <font>
      <b/>
      <sz val="12"/>
      <color theme="9" tint="-0.249977111117893"/>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sz val="11"/>
      <color theme="1"/>
      <name val="Arial"/>
      <family val="2"/>
    </font>
    <font>
      <b/>
      <sz val="20"/>
      <color theme="0"/>
      <name val="Arial Narrow"/>
      <family val="2"/>
    </font>
    <font>
      <b/>
      <sz val="16"/>
      <color theme="0"/>
      <name val="Arial Narrow"/>
      <family val="2"/>
    </font>
    <font>
      <sz val="12"/>
      <name val="Arial Narrow"/>
      <family val="2"/>
    </font>
    <font>
      <b/>
      <sz val="12"/>
      <color theme="1"/>
      <name val="Arial Narrow"/>
      <family val="2"/>
    </font>
    <font>
      <sz val="16"/>
      <color theme="1"/>
      <name val="Arial Narrow"/>
      <family val="2"/>
    </font>
    <font>
      <b/>
      <sz val="16"/>
      <color rgb="FF000000"/>
      <name val="Calibri"/>
      <family val="2"/>
    </font>
    <font>
      <b/>
      <sz val="26"/>
      <name val="Arial Narrow"/>
      <family val="2"/>
    </font>
    <font>
      <b/>
      <sz val="14"/>
      <color theme="1"/>
      <name val="Arial Narrow"/>
      <family val="2"/>
    </font>
    <font>
      <b/>
      <sz val="10"/>
      <color theme="6" tint="-0.249977111117893"/>
      <name val="Arial Narrow"/>
      <family val="2"/>
    </font>
    <font>
      <sz val="9"/>
      <color theme="1"/>
      <name val="Arial"/>
      <family val="2"/>
    </font>
    <font>
      <b/>
      <sz val="12"/>
      <color rgb="FF000000"/>
      <name val="Arial"/>
      <family val="2"/>
    </font>
    <font>
      <b/>
      <sz val="14"/>
      <color rgb="FF000000"/>
      <name val="Arial"/>
      <family val="2"/>
    </font>
    <font>
      <b/>
      <sz val="11"/>
      <name val="Calibri"/>
      <family val="2"/>
      <scheme val="minor"/>
    </font>
    <font>
      <sz val="11"/>
      <color theme="0"/>
      <name val="Arial Narrow"/>
      <family val="2"/>
    </font>
    <font>
      <sz val="11"/>
      <color rgb="FFFF0000"/>
      <name val="Arial Narrow"/>
      <family val="2"/>
    </font>
    <font>
      <sz val="11"/>
      <color rgb="FF030303"/>
      <name val="Arial Narrow"/>
      <family val="2"/>
    </font>
    <font>
      <b/>
      <sz val="24"/>
      <name val="Arial Narrow"/>
      <family val="2"/>
    </font>
    <font>
      <sz val="16"/>
      <name val="Arial Narrow"/>
      <family val="2"/>
    </font>
    <font>
      <b/>
      <sz val="16"/>
      <color rgb="FF000000"/>
      <name val="Arial Narrow"/>
      <family val="2"/>
    </font>
    <font>
      <sz val="16"/>
      <color rgb="FFFFFFFF"/>
      <name val="Arial Narrow"/>
      <family val="2"/>
    </font>
    <font>
      <sz val="22"/>
      <name val="Arial Narrow"/>
      <family val="2"/>
    </font>
    <font>
      <b/>
      <sz val="22"/>
      <color rgb="FF000000"/>
      <name val="Arial Narrow"/>
      <family val="2"/>
    </font>
    <font>
      <sz val="22"/>
      <color rgb="FF000000"/>
      <name val="Arial Narrow"/>
      <family val="2"/>
    </font>
    <font>
      <sz val="22"/>
      <color rgb="FFFFFFFF"/>
      <name val="Arial Narrow"/>
      <family val="2"/>
    </font>
    <font>
      <b/>
      <sz val="16"/>
      <name val="Arial Narrow"/>
      <family val="2"/>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6" tint="0.39997558519241921"/>
        <bgColor indexed="64"/>
      </patternFill>
    </fill>
    <fill>
      <patternFill patternType="solid">
        <fgColor theme="0"/>
        <bgColor rgb="FF000000"/>
      </patternFill>
    </fill>
    <fill>
      <patternFill patternType="solid">
        <fgColor theme="6" tint="0.59999389629810485"/>
        <bgColor rgb="FF000000"/>
      </patternFill>
    </fill>
    <fill>
      <patternFill patternType="solid">
        <fgColor theme="2" tint="-9.9978637043366805E-2"/>
        <bgColor indexed="64"/>
      </patternFill>
    </fill>
    <fill>
      <patternFill patternType="solid">
        <fgColor theme="6" tint="0.59999389629810485"/>
        <bgColor indexed="64"/>
      </patternFill>
    </fill>
  </fills>
  <borders count="110">
    <border>
      <left/>
      <right/>
      <top/>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style="double">
        <color indexed="64"/>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right/>
      <top style="double">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style="medium">
        <color indexed="64"/>
      </left>
      <right style="medium">
        <color indexed="64"/>
      </right>
      <top/>
      <bottom/>
      <diagonal/>
    </border>
    <border>
      <left style="medium">
        <color indexed="64"/>
      </left>
      <right style="double">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top/>
      <bottom/>
      <diagonal/>
    </border>
    <border>
      <left/>
      <right style="medium">
        <color rgb="FF000000"/>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ashed">
        <color theme="9" tint="-0.24994659260841701"/>
      </right>
      <top style="medium">
        <color indexed="64"/>
      </top>
      <bottom style="medium">
        <color indexed="64"/>
      </bottom>
      <diagonal/>
    </border>
    <border>
      <left style="dashed">
        <color theme="9" tint="-0.24994659260841701"/>
      </left>
      <right/>
      <top style="medium">
        <color indexed="64"/>
      </top>
      <bottom style="medium">
        <color indexed="64"/>
      </bottom>
      <diagonal/>
    </border>
  </borders>
  <cellStyleXfs count="5">
    <xf numFmtId="0" fontId="0" fillId="0" borderId="0"/>
    <xf numFmtId="9" fontId="10" fillId="0" borderId="0" applyFont="0" applyFill="0" applyBorder="0" applyAlignment="0" applyProtection="0"/>
    <xf numFmtId="0" fontId="30" fillId="0" borderId="0"/>
    <xf numFmtId="0" fontId="31" fillId="0" borderId="0"/>
    <xf numFmtId="0" fontId="5" fillId="0" borderId="0"/>
  </cellStyleXfs>
  <cellXfs count="505">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1" fillId="0" borderId="0" xfId="0" applyFont="1" applyFill="1" applyAlignment="1">
      <alignment vertical="center"/>
    </xf>
    <xf numFmtId="0" fontId="9" fillId="0" borderId="0" xfId="0" applyFont="1" applyBorder="1" applyAlignment="1">
      <alignment horizontal="justify" vertical="center" wrapText="1" readingOrder="1"/>
    </xf>
    <xf numFmtId="0" fontId="15" fillId="9" borderId="2" xfId="0" applyFont="1" applyFill="1" applyBorder="1" applyAlignment="1" applyProtection="1">
      <alignment horizontal="center" vertical="center" wrapText="1" readingOrder="1"/>
      <protection hidden="1"/>
    </xf>
    <xf numFmtId="0" fontId="15" fillId="9" borderId="9" xfId="0" applyFont="1" applyFill="1" applyBorder="1" applyAlignment="1" applyProtection="1">
      <alignment horizontal="center" vertical="center" wrapText="1" readingOrder="1"/>
      <protection hidden="1"/>
    </xf>
    <xf numFmtId="0" fontId="15" fillId="9" borderId="3" xfId="0" applyFont="1" applyFill="1" applyBorder="1" applyAlignment="1" applyProtection="1">
      <alignment horizontal="center" vertical="center" wrapText="1" readingOrder="1"/>
      <protection hidden="1"/>
    </xf>
    <xf numFmtId="0" fontId="15" fillId="10" borderId="2" xfId="0" applyFont="1" applyFill="1" applyBorder="1" applyAlignment="1" applyProtection="1">
      <alignment horizontal="center" wrapText="1" readingOrder="1"/>
      <protection hidden="1"/>
    </xf>
    <xf numFmtId="0" fontId="15" fillId="10" borderId="9" xfId="0" applyFont="1" applyFill="1" applyBorder="1" applyAlignment="1" applyProtection="1">
      <alignment horizontal="center" wrapText="1" readingOrder="1"/>
      <protection hidden="1"/>
    </xf>
    <xf numFmtId="0" fontId="15" fillId="10" borderId="3" xfId="0" applyFont="1" applyFill="1" applyBorder="1" applyAlignment="1" applyProtection="1">
      <alignment horizontal="center" wrapText="1" readingOrder="1"/>
      <protection hidden="1"/>
    </xf>
    <xf numFmtId="0" fontId="15" fillId="9" borderId="4" xfId="0" applyFont="1" applyFill="1" applyBorder="1" applyAlignment="1" applyProtection="1">
      <alignment horizontal="center" vertical="center" wrapText="1" readingOrder="1"/>
      <protection hidden="1"/>
    </xf>
    <xf numFmtId="0" fontId="15" fillId="9" borderId="0" xfId="0" applyFont="1" applyFill="1" applyBorder="1" applyAlignment="1" applyProtection="1">
      <alignment horizontal="center" vertical="center" wrapText="1" readingOrder="1"/>
      <protection hidden="1"/>
    </xf>
    <xf numFmtId="0" fontId="15" fillId="9" borderId="5" xfId="0" applyFont="1" applyFill="1" applyBorder="1" applyAlignment="1" applyProtection="1">
      <alignment horizontal="center" vertical="center" wrapText="1" readingOrder="1"/>
      <protection hidden="1"/>
    </xf>
    <xf numFmtId="0" fontId="15" fillId="10" borderId="4" xfId="0" applyFont="1" applyFill="1" applyBorder="1" applyAlignment="1" applyProtection="1">
      <alignment horizontal="center" wrapText="1" readingOrder="1"/>
      <protection hidden="1"/>
    </xf>
    <xf numFmtId="0" fontId="15" fillId="10" borderId="0" xfId="0" applyFont="1" applyFill="1" applyBorder="1" applyAlignment="1" applyProtection="1">
      <alignment horizontal="center" wrapText="1" readingOrder="1"/>
      <protection hidden="1"/>
    </xf>
    <xf numFmtId="0" fontId="15" fillId="10" borderId="5" xfId="0" applyFont="1" applyFill="1" applyBorder="1" applyAlignment="1" applyProtection="1">
      <alignment horizontal="center" wrapText="1" readingOrder="1"/>
      <protection hidden="1"/>
    </xf>
    <xf numFmtId="0" fontId="15" fillId="9" borderId="0" xfId="0" applyFont="1" applyFill="1" applyAlignment="1" applyProtection="1">
      <alignment horizontal="center" vertical="center" wrapText="1" readingOrder="1"/>
      <protection hidden="1"/>
    </xf>
    <xf numFmtId="0" fontId="15" fillId="9" borderId="6" xfId="0" applyFont="1" applyFill="1" applyBorder="1" applyAlignment="1" applyProtection="1">
      <alignment horizontal="center" vertical="center" wrapText="1" readingOrder="1"/>
      <protection hidden="1"/>
    </xf>
    <xf numFmtId="0" fontId="15" fillId="9" borderId="8" xfId="0" applyFont="1" applyFill="1" applyBorder="1" applyAlignment="1" applyProtection="1">
      <alignment horizontal="center" vertical="center" wrapText="1" readingOrder="1"/>
      <protection hidden="1"/>
    </xf>
    <xf numFmtId="0" fontId="15" fillId="9" borderId="7" xfId="0" applyFont="1" applyFill="1" applyBorder="1" applyAlignment="1" applyProtection="1">
      <alignment horizontal="center" vertical="center" wrapText="1" readingOrder="1"/>
      <protection hidden="1"/>
    </xf>
    <xf numFmtId="0" fontId="15" fillId="10" borderId="6" xfId="0" applyFont="1" applyFill="1" applyBorder="1" applyAlignment="1" applyProtection="1">
      <alignment horizontal="center" wrapText="1" readingOrder="1"/>
      <protection hidden="1"/>
    </xf>
    <xf numFmtId="0" fontId="15" fillId="10" borderId="8" xfId="0" applyFont="1" applyFill="1" applyBorder="1" applyAlignment="1" applyProtection="1">
      <alignment horizontal="center" wrapText="1" readingOrder="1"/>
      <protection hidden="1"/>
    </xf>
    <xf numFmtId="0" fontId="15" fillId="10" borderId="7" xfId="0" applyFont="1" applyFill="1" applyBorder="1" applyAlignment="1" applyProtection="1">
      <alignment horizontal="center" wrapText="1" readingOrder="1"/>
      <protection hidden="1"/>
    </xf>
    <xf numFmtId="0" fontId="15" fillId="11" borderId="2" xfId="0" applyFont="1" applyFill="1" applyBorder="1" applyAlignment="1" applyProtection="1">
      <alignment horizontal="center" wrapText="1" readingOrder="1"/>
      <protection hidden="1"/>
    </xf>
    <xf numFmtId="0" fontId="15" fillId="11" borderId="9" xfId="0" applyFont="1" applyFill="1" applyBorder="1" applyAlignment="1" applyProtection="1">
      <alignment horizontal="center" wrapText="1" readingOrder="1"/>
      <protection hidden="1"/>
    </xf>
    <xf numFmtId="0" fontId="15" fillId="11" borderId="3" xfId="0" applyFont="1" applyFill="1" applyBorder="1" applyAlignment="1" applyProtection="1">
      <alignment horizontal="center" wrapText="1" readingOrder="1"/>
      <protection hidden="1"/>
    </xf>
    <xf numFmtId="0" fontId="15" fillId="11" borderId="4" xfId="0" applyFont="1" applyFill="1" applyBorder="1" applyAlignment="1" applyProtection="1">
      <alignment horizontal="center" wrapText="1" readingOrder="1"/>
      <protection hidden="1"/>
    </xf>
    <xf numFmtId="0" fontId="15" fillId="11" borderId="0" xfId="0" applyFont="1" applyFill="1" applyBorder="1" applyAlignment="1" applyProtection="1">
      <alignment horizontal="center" wrapText="1" readingOrder="1"/>
      <protection hidden="1"/>
    </xf>
    <xf numFmtId="0" fontId="15" fillId="11" borderId="5" xfId="0" applyFont="1" applyFill="1" applyBorder="1" applyAlignment="1" applyProtection="1">
      <alignment horizontal="center" wrapText="1" readingOrder="1"/>
      <protection hidden="1"/>
    </xf>
    <xf numFmtId="0" fontId="15" fillId="11" borderId="6" xfId="0" applyFont="1" applyFill="1" applyBorder="1" applyAlignment="1" applyProtection="1">
      <alignment horizontal="center" wrapText="1" readingOrder="1"/>
      <protection hidden="1"/>
    </xf>
    <xf numFmtId="0" fontId="15" fillId="11" borderId="8" xfId="0" applyFont="1" applyFill="1" applyBorder="1" applyAlignment="1" applyProtection="1">
      <alignment horizontal="center" wrapText="1" readingOrder="1"/>
      <protection hidden="1"/>
    </xf>
    <xf numFmtId="0" fontId="15" fillId="11" borderId="7" xfId="0" applyFont="1" applyFill="1" applyBorder="1" applyAlignment="1" applyProtection="1">
      <alignment horizontal="center" wrapText="1" readingOrder="1"/>
      <protection hidden="1"/>
    </xf>
    <xf numFmtId="0" fontId="15" fillId="5" borderId="2" xfId="0" applyFont="1" applyFill="1" applyBorder="1" applyAlignment="1" applyProtection="1">
      <alignment horizontal="center" wrapText="1" readingOrder="1"/>
      <protection hidden="1"/>
    </xf>
    <xf numFmtId="0" fontId="15" fillId="5" borderId="9" xfId="0" applyFont="1" applyFill="1" applyBorder="1" applyAlignment="1" applyProtection="1">
      <alignment horizontal="center" wrapText="1" readingOrder="1"/>
      <protection hidden="1"/>
    </xf>
    <xf numFmtId="0" fontId="15" fillId="5" borderId="3" xfId="0" applyFont="1" applyFill="1" applyBorder="1" applyAlignment="1" applyProtection="1">
      <alignment horizontal="center" wrapText="1" readingOrder="1"/>
      <protection hidden="1"/>
    </xf>
    <xf numFmtId="0" fontId="15" fillId="5" borderId="4" xfId="0" applyFont="1" applyFill="1" applyBorder="1" applyAlignment="1" applyProtection="1">
      <alignment horizontal="center" wrapText="1" readingOrder="1"/>
      <protection hidden="1"/>
    </xf>
    <xf numFmtId="0" fontId="15" fillId="5" borderId="0" xfId="0" applyFont="1" applyFill="1" applyBorder="1" applyAlignment="1" applyProtection="1">
      <alignment horizontal="center" wrapText="1" readingOrder="1"/>
      <protection hidden="1"/>
    </xf>
    <xf numFmtId="0" fontId="15" fillId="5" borderId="5" xfId="0" applyFont="1" applyFill="1" applyBorder="1" applyAlignment="1" applyProtection="1">
      <alignment horizontal="center" wrapText="1" readingOrder="1"/>
      <protection hidden="1"/>
    </xf>
    <xf numFmtId="0" fontId="15" fillId="5" borderId="6" xfId="0" applyFont="1" applyFill="1" applyBorder="1" applyAlignment="1" applyProtection="1">
      <alignment horizontal="center" wrapText="1" readingOrder="1"/>
      <protection hidden="1"/>
    </xf>
    <xf numFmtId="0" fontId="15" fillId="5" borderId="8" xfId="0" applyFont="1" applyFill="1" applyBorder="1" applyAlignment="1" applyProtection="1">
      <alignment horizontal="center" wrapText="1" readingOrder="1"/>
      <protection hidden="1"/>
    </xf>
    <xf numFmtId="0" fontId="15" fillId="5" borderId="7"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wrapText="1" readingOrder="1"/>
      <protection hidden="1"/>
    </xf>
    <xf numFmtId="0" fontId="0" fillId="3" borderId="0" xfId="0" applyFill="1"/>
    <xf numFmtId="0" fontId="32" fillId="3" borderId="36" xfId="2" applyFont="1" applyFill="1" applyBorder="1" applyProtection="1"/>
    <xf numFmtId="0" fontId="32" fillId="3" borderId="37" xfId="2" applyFont="1" applyFill="1" applyBorder="1" applyProtection="1"/>
    <xf numFmtId="0" fontId="32" fillId="3" borderId="38" xfId="2" applyFont="1" applyFill="1" applyBorder="1" applyProtection="1"/>
    <xf numFmtId="0" fontId="12" fillId="3" borderId="0" xfId="0" applyFont="1" applyFill="1" applyAlignment="1">
      <alignment vertical="center"/>
    </xf>
    <xf numFmtId="0" fontId="5" fillId="3" borderId="0" xfId="0" applyFont="1" applyFill="1"/>
    <xf numFmtId="0" fontId="24" fillId="3" borderId="19" xfId="0" applyFont="1" applyFill="1" applyBorder="1" applyAlignment="1">
      <alignment horizontal="justify" vertical="center" wrapText="1" readingOrder="1"/>
    </xf>
    <xf numFmtId="9" fontId="23" fillId="3" borderId="28" xfId="0" applyNumberFormat="1" applyFont="1" applyFill="1" applyBorder="1" applyAlignment="1">
      <alignment horizontal="center" vertical="center" wrapText="1" readingOrder="1"/>
    </xf>
    <xf numFmtId="0" fontId="24" fillId="3" borderId="18" xfId="0" applyFont="1" applyFill="1" applyBorder="1" applyAlignment="1">
      <alignment horizontal="justify" vertical="center" wrapText="1" readingOrder="1"/>
    </xf>
    <xf numFmtId="9" fontId="23" fillId="3" borderId="23" xfId="0" applyNumberFormat="1" applyFont="1" applyFill="1" applyBorder="1" applyAlignment="1">
      <alignment horizontal="center" vertical="center" wrapText="1" readingOrder="1"/>
    </xf>
    <xf numFmtId="0" fontId="24" fillId="3" borderId="23" xfId="0" applyFont="1" applyFill="1" applyBorder="1" applyAlignment="1">
      <alignment horizontal="center" vertical="center" wrapText="1" readingOrder="1"/>
    </xf>
    <xf numFmtId="0" fontId="24" fillId="3" borderId="25" xfId="0" applyFont="1" applyFill="1" applyBorder="1" applyAlignment="1">
      <alignment horizontal="justify" vertical="center" wrapText="1" readingOrder="1"/>
    </xf>
    <xf numFmtId="0" fontId="24" fillId="3" borderId="26" xfId="0" applyFont="1" applyFill="1" applyBorder="1" applyAlignment="1">
      <alignment horizontal="center" vertical="center" wrapText="1" readingOrder="1"/>
    </xf>
    <xf numFmtId="0" fontId="29" fillId="3" borderId="0" xfId="0" applyFont="1" applyFill="1"/>
    <xf numFmtId="0" fontId="9" fillId="3" borderId="0" xfId="0" applyFont="1" applyFill="1" applyBorder="1" applyAlignment="1">
      <alignment horizontal="justify" vertical="center" wrapText="1" readingOrder="1"/>
    </xf>
    <xf numFmtId="0" fontId="4" fillId="3" borderId="0" xfId="0" applyFont="1" applyFill="1" applyAlignment="1">
      <alignment vertical="center"/>
    </xf>
    <xf numFmtId="0" fontId="4" fillId="3" borderId="0" xfId="0" applyFont="1" applyFill="1" applyAlignment="1">
      <alignment horizontal="left" vertical="center"/>
    </xf>
    <xf numFmtId="0" fontId="32" fillId="3" borderId="4" xfId="2" applyFont="1" applyFill="1" applyBorder="1" applyProtection="1"/>
    <xf numFmtId="0" fontId="37" fillId="3" borderId="0" xfId="0" applyFont="1" applyFill="1" applyBorder="1" applyAlignment="1" applyProtection="1">
      <alignment horizontal="left" vertical="center" wrapText="1"/>
    </xf>
    <xf numFmtId="0" fontId="38" fillId="3" borderId="0" xfId="0" applyFont="1" applyFill="1" applyBorder="1" applyAlignment="1" applyProtection="1">
      <alignment horizontal="left" vertical="top" wrapText="1"/>
    </xf>
    <xf numFmtId="0" fontId="32" fillId="3" borderId="0" xfId="2" applyFont="1" applyFill="1" applyBorder="1" applyProtection="1"/>
    <xf numFmtId="0" fontId="32" fillId="3" borderId="5" xfId="2" applyFont="1" applyFill="1" applyBorder="1" applyProtection="1"/>
    <xf numFmtId="0" fontId="32" fillId="3" borderId="6" xfId="2" applyFont="1" applyFill="1" applyBorder="1" applyProtection="1"/>
    <xf numFmtId="0" fontId="32" fillId="3" borderId="8" xfId="2" applyFont="1" applyFill="1" applyBorder="1" applyProtection="1"/>
    <xf numFmtId="0" fontId="32" fillId="3" borderId="7" xfId="2" applyFont="1" applyFill="1" applyBorder="1" applyProtection="1"/>
    <xf numFmtId="0" fontId="35" fillId="3" borderId="0" xfId="2" quotePrefix="1" applyFont="1" applyFill="1" applyBorder="1" applyAlignment="1" applyProtection="1">
      <alignment horizontal="left" vertical="top" wrapText="1"/>
    </xf>
    <xf numFmtId="0" fontId="40" fillId="0" borderId="0" xfId="0" applyFont="1" applyAlignment="1">
      <alignment horizontal="center" vertical="center"/>
    </xf>
    <xf numFmtId="0" fontId="40" fillId="0" borderId="0" xfId="0" applyFont="1"/>
    <xf numFmtId="0" fontId="40" fillId="0" borderId="0" xfId="0" applyFont="1" applyAlignment="1">
      <alignment horizontal="center"/>
    </xf>
    <xf numFmtId="0" fontId="18" fillId="3" borderId="0" xfId="0" applyFont="1" applyFill="1"/>
    <xf numFmtId="0" fontId="18" fillId="0" borderId="0" xfId="0" applyFont="1"/>
    <xf numFmtId="0" fontId="6" fillId="0" borderId="18" xfId="0" applyFont="1" applyBorder="1" applyAlignment="1" applyProtection="1">
      <alignment horizontal="justify" vertical="center" wrapText="1"/>
      <protection locked="0"/>
    </xf>
    <xf numFmtId="0" fontId="1" fillId="0" borderId="18" xfId="0" applyFont="1" applyBorder="1" applyAlignment="1" applyProtection="1">
      <alignment horizontal="center" vertical="center"/>
      <protection hidden="1"/>
    </xf>
    <xf numFmtId="0" fontId="1" fillId="0" borderId="18" xfId="0" applyFont="1" applyBorder="1" applyAlignment="1" applyProtection="1">
      <alignment horizontal="center" vertical="center" textRotation="90"/>
      <protection locked="0"/>
    </xf>
    <xf numFmtId="9" fontId="1" fillId="0" borderId="18" xfId="0" applyNumberFormat="1" applyFont="1" applyBorder="1" applyAlignment="1" applyProtection="1">
      <alignment horizontal="center" vertical="center"/>
      <protection hidden="1"/>
    </xf>
    <xf numFmtId="164" fontId="1" fillId="0" borderId="18" xfId="1" applyNumberFormat="1" applyFont="1" applyBorder="1" applyAlignment="1">
      <alignment horizontal="center" vertical="center"/>
    </xf>
    <xf numFmtId="0" fontId="4" fillId="0" borderId="18" xfId="0" applyFont="1" applyFill="1" applyBorder="1" applyAlignment="1" applyProtection="1">
      <alignment horizontal="center" vertical="center" textRotation="90" wrapText="1"/>
      <protection hidden="1"/>
    </xf>
    <xf numFmtId="0" fontId="4" fillId="0" borderId="18" xfId="0" applyFont="1" applyBorder="1" applyAlignment="1" applyProtection="1">
      <alignment horizontal="center" vertical="center" textRotation="90"/>
      <protection hidden="1"/>
    </xf>
    <xf numFmtId="14" fontId="1" fillId="0" borderId="18" xfId="0" applyNumberFormat="1" applyFont="1" applyBorder="1" applyAlignment="1" applyProtection="1">
      <alignment horizontal="center" vertical="center"/>
      <protection locked="0"/>
    </xf>
    <xf numFmtId="0" fontId="1" fillId="0" borderId="18" xfId="0" applyFont="1" applyBorder="1" applyAlignment="1" applyProtection="1">
      <alignment horizontal="justify" vertical="center"/>
      <protection locked="0"/>
    </xf>
    <xf numFmtId="164" fontId="1" fillId="8" borderId="18" xfId="1" applyNumberFormat="1" applyFont="1" applyFill="1" applyBorder="1" applyAlignment="1">
      <alignment horizontal="center" vertical="center"/>
    </xf>
    <xf numFmtId="0" fontId="45" fillId="3" borderId="0" xfId="0" applyFont="1" applyFill="1" applyBorder="1" applyAlignment="1">
      <alignment horizontal="justify" vertical="center" wrapText="1" readingOrder="1"/>
    </xf>
    <xf numFmtId="0" fontId="45" fillId="0" borderId="0" xfId="0" applyFont="1" applyBorder="1" applyAlignment="1">
      <alignment horizontal="justify" vertical="center" wrapText="1" readingOrder="1"/>
    </xf>
    <xf numFmtId="0" fontId="46" fillId="9" borderId="2" xfId="0" applyFont="1" applyFill="1" applyBorder="1" applyAlignment="1" applyProtection="1">
      <alignment horizontal="center" vertical="center" wrapText="1" readingOrder="1"/>
      <protection hidden="1"/>
    </xf>
    <xf numFmtId="0" fontId="40" fillId="0" borderId="0" xfId="0" applyFont="1" applyAlignment="1">
      <alignment wrapText="1"/>
    </xf>
    <xf numFmtId="0" fontId="1" fillId="3" borderId="0" xfId="0" applyFont="1" applyFill="1" applyAlignment="1">
      <alignment wrapText="1"/>
    </xf>
    <xf numFmtId="0" fontId="1" fillId="0" borderId="0" xfId="0" applyFont="1" applyAlignment="1">
      <alignment wrapText="1"/>
    </xf>
    <xf numFmtId="0" fontId="1" fillId="0" borderId="0" xfId="0" applyFont="1"/>
    <xf numFmtId="0" fontId="1" fillId="0" borderId="18" xfId="0" applyFont="1" applyBorder="1" applyAlignment="1" applyProtection="1">
      <alignment horizontal="center" vertical="center"/>
    </xf>
    <xf numFmtId="0" fontId="1" fillId="0" borderId="18" xfId="0" applyFont="1" applyBorder="1" applyAlignment="1" applyProtection="1">
      <alignment horizontal="center" vertical="center" wrapText="1"/>
      <protection locked="0"/>
    </xf>
    <xf numFmtId="0" fontId="4" fillId="12" borderId="18" xfId="0" applyFont="1" applyFill="1" applyBorder="1" applyAlignment="1">
      <alignment horizontal="center" vertical="center" textRotation="90"/>
    </xf>
    <xf numFmtId="0" fontId="43" fillId="0" borderId="67" xfId="0" applyFont="1" applyBorder="1" applyAlignment="1">
      <alignment horizontal="center" vertical="center" wrapText="1"/>
    </xf>
    <xf numFmtId="0" fontId="43" fillId="0" borderId="7" xfId="0" applyFont="1" applyBorder="1" applyAlignment="1">
      <alignment horizontal="center" vertical="center" wrapText="1"/>
    </xf>
    <xf numFmtId="0" fontId="1" fillId="0" borderId="23" xfId="0" applyFont="1" applyBorder="1" applyAlignment="1" applyProtection="1">
      <alignment horizontal="center" vertical="center"/>
      <protection locked="0"/>
    </xf>
    <xf numFmtId="0" fontId="1" fillId="0" borderId="0" xfId="0" applyFont="1" applyBorder="1"/>
    <xf numFmtId="0" fontId="1" fillId="0" borderId="0" xfId="0" applyFont="1" applyBorder="1" applyAlignment="1">
      <alignment wrapText="1"/>
    </xf>
    <xf numFmtId="0" fontId="1" fillId="0" borderId="5" xfId="0" applyFont="1" applyBorder="1"/>
    <xf numFmtId="0" fontId="32" fillId="3" borderId="4" xfId="2" applyFont="1" applyFill="1" applyBorder="1" applyAlignment="1" applyProtection="1">
      <alignment horizontal="left" vertical="top" wrapText="1"/>
    </xf>
    <xf numFmtId="0" fontId="32" fillId="3" borderId="0" xfId="2" applyFont="1" applyFill="1" applyBorder="1" applyAlignment="1" applyProtection="1">
      <alignment horizontal="left" vertical="top" wrapText="1"/>
    </xf>
    <xf numFmtId="0" fontId="32" fillId="3" borderId="5" xfId="2" applyFont="1" applyFill="1" applyBorder="1" applyAlignment="1" applyProtection="1">
      <alignment horizontal="left" vertical="top" wrapText="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32" fillId="3" borderId="0" xfId="2" quotePrefix="1" applyFont="1" applyFill="1" applyBorder="1" applyAlignment="1" applyProtection="1">
      <alignment horizontal="left" vertical="top" wrapText="1"/>
    </xf>
    <xf numFmtId="0" fontId="35" fillId="3" borderId="83" xfId="2" quotePrefix="1" applyFont="1" applyFill="1" applyBorder="1" applyAlignment="1" applyProtection="1">
      <alignment horizontal="left" vertical="top" wrapText="1"/>
    </xf>
    <xf numFmtId="0" fontId="32" fillId="0" borderId="83" xfId="2" quotePrefix="1" applyFont="1" applyBorder="1" applyAlignment="1" applyProtection="1">
      <alignment horizontal="left" vertical="top" wrapText="1"/>
    </xf>
    <xf numFmtId="0" fontId="32" fillId="3" borderId="83" xfId="2" quotePrefix="1" applyFont="1" applyFill="1" applyBorder="1" applyAlignment="1" applyProtection="1">
      <alignment horizontal="left" vertical="top" wrapText="1"/>
    </xf>
    <xf numFmtId="0" fontId="32" fillId="3" borderId="83" xfId="2" applyFont="1" applyFill="1" applyBorder="1" applyProtection="1"/>
    <xf numFmtId="0" fontId="0" fillId="3" borderId="5" xfId="0" applyFill="1" applyBorder="1"/>
    <xf numFmtId="0" fontId="34" fillId="3" borderId="0" xfId="2" quotePrefix="1" applyFont="1" applyFill="1" applyBorder="1" applyAlignment="1" applyProtection="1">
      <alignment horizontal="left" vertical="top" wrapText="1"/>
    </xf>
    <xf numFmtId="0" fontId="36" fillId="3" borderId="0" xfId="2" quotePrefix="1" applyFont="1" applyFill="1" applyBorder="1" applyAlignment="1" applyProtection="1">
      <alignment horizontal="left" vertical="top" wrapText="1"/>
    </xf>
    <xf numFmtId="0" fontId="36" fillId="3" borderId="83" xfId="2" quotePrefix="1" applyFont="1" applyFill="1" applyBorder="1" applyAlignment="1" applyProtection="1">
      <alignment horizontal="left" vertical="top" wrapText="1"/>
    </xf>
    <xf numFmtId="0" fontId="36" fillId="3" borderId="91" xfId="2" quotePrefix="1" applyFont="1" applyFill="1" applyBorder="1" applyAlignment="1" applyProtection="1">
      <alignment horizontal="left" vertical="top" wrapText="1"/>
    </xf>
    <xf numFmtId="0" fontId="32" fillId="3" borderId="91" xfId="2" applyFont="1" applyFill="1" applyBorder="1" applyProtection="1"/>
    <xf numFmtId="0" fontId="44" fillId="16" borderId="64" xfId="0" applyFont="1" applyFill="1" applyBorder="1" applyAlignment="1">
      <alignment horizontal="center" vertical="center" wrapText="1"/>
    </xf>
    <xf numFmtId="0" fontId="44" fillId="16" borderId="53" xfId="0" applyFont="1" applyFill="1" applyBorder="1" applyAlignment="1">
      <alignment horizontal="center" vertical="center" wrapText="1"/>
    </xf>
    <xf numFmtId="0" fontId="28" fillId="16" borderId="62" xfId="0" applyFont="1" applyFill="1" applyBorder="1" applyAlignment="1">
      <alignment horizontal="left" vertical="center" wrapText="1" indent="1"/>
    </xf>
    <xf numFmtId="0" fontId="28" fillId="16" borderId="92" xfId="0" applyFont="1" applyFill="1" applyBorder="1" applyAlignment="1">
      <alignment horizontal="left" vertical="center" wrapText="1" indent="1"/>
    </xf>
    <xf numFmtId="0" fontId="0" fillId="0" borderId="0" xfId="0" applyAlignment="1">
      <alignment vertical="center"/>
    </xf>
    <xf numFmtId="0" fontId="50" fillId="0" borderId="0" xfId="0" applyFont="1" applyAlignment="1">
      <alignment horizontal="center" vertical="center"/>
    </xf>
    <xf numFmtId="0" fontId="51" fillId="0" borderId="0" xfId="0" applyFont="1" applyAlignment="1">
      <alignment horizontal="center" vertical="center"/>
    </xf>
    <xf numFmtId="0" fontId="11" fillId="17" borderId="0" xfId="0" applyFont="1" applyFill="1" applyAlignment="1">
      <alignment wrapText="1"/>
    </xf>
    <xf numFmtId="0" fontId="40" fillId="0" borderId="0" xfId="0" applyFont="1" applyAlignment="1">
      <alignment vertical="center" wrapText="1"/>
    </xf>
    <xf numFmtId="0" fontId="52" fillId="0" borderId="0" xfId="0" applyFont="1" applyAlignment="1">
      <alignment horizontal="center" vertical="center" wrapText="1"/>
    </xf>
    <xf numFmtId="0" fontId="5" fillId="0" borderId="0" xfId="0" applyFont="1" applyAlignment="1">
      <alignment vertical="top" wrapText="1"/>
    </xf>
    <xf numFmtId="0" fontId="30" fillId="3" borderId="100" xfId="0" applyFont="1" applyFill="1" applyBorder="1" applyAlignment="1">
      <alignment vertical="center" wrapText="1"/>
    </xf>
    <xf numFmtId="0" fontId="11" fillId="17" borderId="0" xfId="0" applyFont="1" applyFill="1" applyAlignment="1">
      <alignment horizontal="left" vertical="top" wrapText="1"/>
    </xf>
    <xf numFmtId="0" fontId="30" fillId="3" borderId="101" xfId="0" applyFont="1" applyFill="1" applyBorder="1" applyAlignment="1">
      <alignment vertical="center" wrapText="1"/>
    </xf>
    <xf numFmtId="0" fontId="18" fillId="0" borderId="0" xfId="0" applyFont="1" applyBorder="1"/>
    <xf numFmtId="0" fontId="23" fillId="18" borderId="30" xfId="0" applyFont="1" applyFill="1" applyBorder="1" applyAlignment="1">
      <alignment horizontal="center" vertical="center" wrapText="1" readingOrder="1"/>
    </xf>
    <xf numFmtId="0" fontId="23" fillId="18" borderId="31" xfId="0" applyFont="1" applyFill="1" applyBorder="1" applyAlignment="1">
      <alignment horizontal="center" vertical="center" wrapText="1" readingOrder="1"/>
    </xf>
    <xf numFmtId="0" fontId="2" fillId="3" borderId="0" xfId="0" applyFont="1" applyFill="1"/>
    <xf numFmtId="0" fontId="54" fillId="3" borderId="0" xfId="0" applyFont="1" applyFill="1"/>
    <xf numFmtId="0" fontId="54" fillId="0" borderId="0" xfId="0" applyFont="1"/>
    <xf numFmtId="0" fontId="1" fillId="0" borderId="0" xfId="0" pivotButton="1" applyFont="1"/>
    <xf numFmtId="0" fontId="21" fillId="0" borderId="0" xfId="0" applyFont="1" applyFill="1"/>
    <xf numFmtId="0" fontId="55" fillId="0" borderId="0" xfId="0" applyFont="1"/>
    <xf numFmtId="0" fontId="56" fillId="0" borderId="0" xfId="0" applyFont="1"/>
    <xf numFmtId="0" fontId="2" fillId="0" borderId="0" xfId="0" applyFont="1"/>
    <xf numFmtId="0" fontId="6" fillId="3" borderId="0" xfId="0" applyFont="1" applyFill="1"/>
    <xf numFmtId="0" fontId="22" fillId="3" borderId="0" xfId="0" applyFont="1" applyFill="1"/>
    <xf numFmtId="0" fontId="58" fillId="0" borderId="0" xfId="0" applyFont="1" applyAlignment="1">
      <alignment horizontal="center" vertical="center" wrapText="1"/>
    </xf>
    <xf numFmtId="0" fontId="59" fillId="18" borderId="103" xfId="0" applyFont="1" applyFill="1" applyBorder="1" applyAlignment="1">
      <alignment horizontal="center" vertical="center" wrapText="1" readingOrder="1"/>
    </xf>
    <xf numFmtId="0" fontId="59" fillId="18" borderId="104" xfId="0" applyFont="1" applyFill="1" applyBorder="1" applyAlignment="1">
      <alignment horizontal="center" vertical="center" wrapText="1" readingOrder="1"/>
    </xf>
    <xf numFmtId="0" fontId="9" fillId="5" borderId="33" xfId="0" applyFont="1" applyFill="1" applyBorder="1" applyAlignment="1">
      <alignment horizontal="center" vertical="center" wrapText="1" readingOrder="1"/>
    </xf>
    <xf numFmtId="0" fontId="9" fillId="0" borderId="62" xfId="0" applyFont="1" applyBorder="1" applyAlignment="1">
      <alignment horizontal="justify" vertical="center" wrapText="1" readingOrder="1"/>
    </xf>
    <xf numFmtId="9" fontId="9" fillId="0" borderId="71" xfId="0" applyNumberFormat="1" applyFont="1" applyBorder="1" applyAlignment="1">
      <alignment horizontal="center" vertical="center" wrapText="1" readingOrder="1"/>
    </xf>
    <xf numFmtId="0" fontId="9" fillId="6" borderId="63" xfId="0" applyFont="1" applyFill="1" applyBorder="1" applyAlignment="1">
      <alignment horizontal="center" vertical="center" wrapText="1" readingOrder="1"/>
    </xf>
    <xf numFmtId="0" fontId="9" fillId="0" borderId="22" xfId="0" applyFont="1" applyBorder="1" applyAlignment="1">
      <alignment horizontal="justify" vertical="center" wrapText="1" readingOrder="1"/>
    </xf>
    <xf numFmtId="9" fontId="9" fillId="0" borderId="23" xfId="0" applyNumberFormat="1" applyFont="1" applyBorder="1" applyAlignment="1">
      <alignment horizontal="center" vertical="center" wrapText="1" readingOrder="1"/>
    </xf>
    <xf numFmtId="0" fontId="9" fillId="4" borderId="63" xfId="0" applyFont="1" applyFill="1" applyBorder="1" applyAlignment="1">
      <alignment horizontal="center" vertical="center" wrapText="1" readingOrder="1"/>
    </xf>
    <xf numFmtId="0" fontId="9" fillId="7" borderId="63" xfId="0" applyFont="1" applyFill="1" applyBorder="1" applyAlignment="1">
      <alignment horizontal="center" vertical="center" wrapText="1" readingOrder="1"/>
    </xf>
    <xf numFmtId="0" fontId="60" fillId="8" borderId="65" xfId="0" applyFont="1" applyFill="1" applyBorder="1" applyAlignment="1">
      <alignment horizontal="center" vertical="center" wrapText="1" readingOrder="1"/>
    </xf>
    <xf numFmtId="0" fontId="9" fillId="0" borderId="24" xfId="0" applyFont="1" applyBorder="1" applyAlignment="1">
      <alignment horizontal="justify" vertical="center" wrapText="1" readingOrder="1"/>
    </xf>
    <xf numFmtId="9" fontId="9" fillId="0" borderId="26" xfId="0" applyNumberFormat="1" applyFont="1" applyBorder="1" applyAlignment="1">
      <alignment horizontal="center" vertical="center" wrapText="1" readingOrder="1"/>
    </xf>
    <xf numFmtId="0" fontId="61" fillId="3" borderId="0" xfId="0" applyFont="1" applyFill="1" applyAlignment="1">
      <alignment horizontal="center" vertical="center" wrapText="1"/>
    </xf>
    <xf numFmtId="0" fontId="62" fillId="18" borderId="2" xfId="0" applyFont="1" applyFill="1" applyBorder="1" applyAlignment="1">
      <alignment horizontal="center" vertical="center" wrapText="1" readingOrder="1"/>
    </xf>
    <xf numFmtId="0" fontId="62" fillId="18" borderId="3" xfId="0" applyFont="1" applyFill="1" applyBorder="1" applyAlignment="1">
      <alignment horizontal="center" vertical="center" wrapText="1" readingOrder="1"/>
    </xf>
    <xf numFmtId="0" fontId="63" fillId="5" borderId="33" xfId="0" applyFont="1" applyFill="1" applyBorder="1" applyAlignment="1">
      <alignment horizontal="center" vertical="center" wrapText="1" readingOrder="1"/>
    </xf>
    <xf numFmtId="0" fontId="63" fillId="0" borderId="62" xfId="0" applyFont="1" applyBorder="1" applyAlignment="1">
      <alignment horizontal="center" vertical="center" wrapText="1" readingOrder="1"/>
    </xf>
    <xf numFmtId="0" fontId="63" fillId="0" borderId="71" xfId="0" applyFont="1" applyBorder="1" applyAlignment="1">
      <alignment horizontal="justify" vertical="center" wrapText="1" readingOrder="1"/>
    </xf>
    <xf numFmtId="0" fontId="63" fillId="6" borderId="63" xfId="0" applyFont="1" applyFill="1" applyBorder="1" applyAlignment="1">
      <alignment horizontal="center" vertical="center" wrapText="1" readingOrder="1"/>
    </xf>
    <xf numFmtId="0" fontId="63" fillId="0" borderId="22" xfId="0" applyFont="1" applyBorder="1" applyAlignment="1">
      <alignment horizontal="center" vertical="center" wrapText="1" readingOrder="1"/>
    </xf>
    <xf numFmtId="0" fontId="63" fillId="0" borderId="23" xfId="0" applyFont="1" applyBorder="1" applyAlignment="1">
      <alignment horizontal="justify" vertical="center" wrapText="1" readingOrder="1"/>
    </xf>
    <xf numFmtId="0" fontId="63" fillId="4" borderId="63" xfId="0" applyFont="1" applyFill="1" applyBorder="1" applyAlignment="1">
      <alignment horizontal="center" vertical="center" wrapText="1" readingOrder="1"/>
    </xf>
    <xf numFmtId="0" fontId="63" fillId="7" borderId="63" xfId="0" applyFont="1" applyFill="1" applyBorder="1" applyAlignment="1">
      <alignment horizontal="center" vertical="center" wrapText="1" readingOrder="1"/>
    </xf>
    <xf numFmtId="0" fontId="64" fillId="8" borderId="65" xfId="0" applyFont="1" applyFill="1" applyBorder="1" applyAlignment="1">
      <alignment horizontal="center" vertical="center" wrapText="1" readingOrder="1"/>
    </xf>
    <xf numFmtId="0" fontId="63" fillId="0" borderId="24" xfId="0" applyFont="1" applyBorder="1" applyAlignment="1">
      <alignment horizontal="center" vertical="center" wrapText="1" readingOrder="1"/>
    </xf>
    <xf numFmtId="0" fontId="63" fillId="0" borderId="26" xfId="0" applyFont="1" applyBorder="1" applyAlignment="1">
      <alignment horizontal="justify" vertical="center" wrapText="1" readingOrder="1"/>
    </xf>
    <xf numFmtId="0" fontId="1" fillId="0" borderId="18" xfId="0" applyFont="1" applyBorder="1" applyAlignment="1" applyProtection="1">
      <alignment horizontal="center" vertical="center" wrapText="1"/>
      <protection locked="0"/>
    </xf>
    <xf numFmtId="0" fontId="43" fillId="0" borderId="67" xfId="0" applyFont="1" applyBorder="1" applyAlignment="1">
      <alignment horizontal="justify" vertical="center" wrapText="1"/>
    </xf>
    <xf numFmtId="0" fontId="1" fillId="0" borderId="18" xfId="0" applyFont="1" applyBorder="1" applyAlignment="1" applyProtection="1">
      <alignment horizontal="justify" vertical="center" wrapText="1"/>
      <protection locked="0"/>
    </xf>
    <xf numFmtId="0" fontId="1" fillId="0" borderId="106" xfId="0" applyFont="1" applyBorder="1" applyAlignment="1" applyProtection="1">
      <alignment horizontal="center" vertical="center"/>
    </xf>
    <xf numFmtId="0" fontId="6" fillId="0" borderId="106" xfId="0" applyFont="1" applyBorder="1" applyAlignment="1" applyProtection="1">
      <alignment horizontal="justify" vertical="center" wrapText="1"/>
      <protection locked="0"/>
    </xf>
    <xf numFmtId="0" fontId="1" fillId="0" borderId="106" xfId="0" applyFont="1" applyBorder="1" applyAlignment="1" applyProtection="1">
      <alignment horizontal="center" vertical="center"/>
      <protection hidden="1"/>
    </xf>
    <xf numFmtId="0" fontId="1" fillId="0" borderId="106" xfId="0" applyFont="1" applyBorder="1" applyAlignment="1" applyProtection="1">
      <alignment horizontal="center" vertical="center" textRotation="90"/>
      <protection locked="0"/>
    </xf>
    <xf numFmtId="9" fontId="1" fillId="0" borderId="106" xfId="0" applyNumberFormat="1" applyFont="1" applyBorder="1" applyAlignment="1" applyProtection="1">
      <alignment horizontal="center" vertical="center"/>
      <protection hidden="1"/>
    </xf>
    <xf numFmtId="164" fontId="1" fillId="0" borderId="106" xfId="1" applyNumberFormat="1" applyFont="1" applyBorder="1" applyAlignment="1">
      <alignment horizontal="center" vertical="center"/>
    </xf>
    <xf numFmtId="0" fontId="4" fillId="0" borderId="106" xfId="0" applyFont="1" applyFill="1" applyBorder="1" applyAlignment="1" applyProtection="1">
      <alignment horizontal="center" vertical="center" textRotation="90" wrapText="1"/>
      <protection hidden="1"/>
    </xf>
    <xf numFmtId="0" fontId="4" fillId="0" borderId="106" xfId="0" applyFont="1" applyBorder="1" applyAlignment="1" applyProtection="1">
      <alignment horizontal="center" vertical="center" textRotation="90"/>
      <protection hidden="1"/>
    </xf>
    <xf numFmtId="0" fontId="1" fillId="0" borderId="106" xfId="0" applyFont="1" applyBorder="1" applyAlignment="1" applyProtection="1">
      <alignment horizontal="center" vertical="center" wrapText="1"/>
      <protection locked="0"/>
    </xf>
    <xf numFmtId="14" fontId="1" fillId="0" borderId="106" xfId="0" applyNumberFormat="1" applyFont="1" applyBorder="1" applyAlignment="1" applyProtection="1">
      <alignment horizontal="center" vertical="center"/>
      <protection locked="0"/>
    </xf>
    <xf numFmtId="0" fontId="1" fillId="0" borderId="107" xfId="0" applyFont="1" applyBorder="1" applyAlignment="1" applyProtection="1">
      <alignment horizontal="center" vertical="center"/>
      <protection locked="0"/>
    </xf>
    <xf numFmtId="0" fontId="1" fillId="0" borderId="108" xfId="0" applyFont="1" applyBorder="1" applyAlignment="1">
      <alignment horizontal="center" vertical="center"/>
    </xf>
    <xf numFmtId="0" fontId="1" fillId="0" borderId="18" xfId="0" applyFont="1" applyBorder="1" applyAlignment="1" applyProtection="1">
      <alignment horizontal="center" vertical="center"/>
      <protection locked="0"/>
    </xf>
    <xf numFmtId="9" fontId="1" fillId="0" borderId="18" xfId="0" applyNumberFormat="1" applyFont="1" applyBorder="1" applyAlignment="1" applyProtection="1">
      <alignment horizontal="center" vertical="center" wrapText="1"/>
      <protection locked="0"/>
    </xf>
    <xf numFmtId="0" fontId="1" fillId="0" borderId="18" xfId="0" applyFont="1" applyBorder="1" applyAlignment="1" applyProtection="1">
      <alignment horizontal="left" vertical="center" wrapText="1"/>
      <protection locked="0"/>
    </xf>
    <xf numFmtId="0" fontId="37" fillId="3" borderId="88" xfId="3" applyFont="1" applyFill="1" applyBorder="1" applyAlignment="1" applyProtection="1">
      <alignment horizontal="left" vertical="top" wrapText="1" readingOrder="1"/>
    </xf>
    <xf numFmtId="0" fontId="37" fillId="3" borderId="42" xfId="3" applyFont="1" applyFill="1" applyBorder="1" applyAlignment="1" applyProtection="1">
      <alignment horizontal="left" vertical="top" wrapText="1" readingOrder="1"/>
    </xf>
    <xf numFmtId="0" fontId="38" fillId="3" borderId="73" xfId="2" applyFont="1" applyFill="1" applyBorder="1" applyAlignment="1" applyProtection="1">
      <alignment horizontal="justify" vertical="center" wrapText="1"/>
    </xf>
    <xf numFmtId="0" fontId="38" fillId="3" borderId="74" xfId="2" applyFont="1" applyFill="1" applyBorder="1" applyAlignment="1" applyProtection="1">
      <alignment horizontal="justify" vertical="center" wrapText="1"/>
    </xf>
    <xf numFmtId="0" fontId="38" fillId="3" borderId="47" xfId="2" applyFont="1" applyFill="1" applyBorder="1" applyAlignment="1" applyProtection="1">
      <alignment horizontal="justify" vertical="center" wrapText="1"/>
    </xf>
    <xf numFmtId="0" fontId="38" fillId="3" borderId="48" xfId="2" applyFont="1" applyFill="1" applyBorder="1" applyAlignment="1" applyProtection="1">
      <alignment horizontal="justify" vertical="center" wrapText="1"/>
    </xf>
    <xf numFmtId="0" fontId="37" fillId="3" borderId="45" xfId="0" applyFont="1" applyFill="1" applyBorder="1" applyAlignment="1" applyProtection="1">
      <alignment horizontal="left" vertical="center" wrapText="1"/>
    </xf>
    <xf numFmtId="0" fontId="37" fillId="3" borderId="46" xfId="0" applyFont="1" applyFill="1" applyBorder="1" applyAlignment="1" applyProtection="1">
      <alignment horizontal="left" vertical="center" wrapText="1"/>
    </xf>
    <xf numFmtId="0" fontId="37" fillId="3" borderId="54" xfId="0" applyFont="1" applyFill="1" applyBorder="1" applyAlignment="1" applyProtection="1">
      <alignment horizontal="left" vertical="center" wrapText="1"/>
    </xf>
    <xf numFmtId="0" fontId="37" fillId="3" borderId="55" xfId="0" applyFont="1" applyFill="1" applyBorder="1" applyAlignment="1" applyProtection="1">
      <alignment horizontal="left" vertical="center" wrapText="1"/>
    </xf>
    <xf numFmtId="0" fontId="37" fillId="3" borderId="56" xfId="0" applyFont="1" applyFill="1" applyBorder="1" applyAlignment="1" applyProtection="1">
      <alignment horizontal="left" vertical="center" wrapText="1"/>
    </xf>
    <xf numFmtId="0" fontId="37" fillId="3" borderId="57" xfId="0" applyFont="1" applyFill="1" applyBorder="1" applyAlignment="1" applyProtection="1">
      <alignment horizontal="left" vertical="center" wrapText="1"/>
    </xf>
    <xf numFmtId="0" fontId="38" fillId="3" borderId="49" xfId="0" applyFont="1" applyFill="1" applyBorder="1" applyAlignment="1" applyProtection="1">
      <alignment horizontal="justify" vertical="center" wrapText="1"/>
    </xf>
    <xf numFmtId="0" fontId="38" fillId="3" borderId="50" xfId="0" applyFont="1" applyFill="1" applyBorder="1" applyAlignment="1" applyProtection="1">
      <alignment horizontal="justify" vertical="center" wrapText="1"/>
    </xf>
    <xf numFmtId="0" fontId="37" fillId="3" borderId="87" xfId="3" applyFont="1" applyFill="1" applyBorder="1" applyAlignment="1" applyProtection="1">
      <alignment horizontal="left" vertical="top" wrapText="1" readingOrder="1"/>
    </xf>
    <xf numFmtId="0" fontId="37" fillId="3" borderId="80" xfId="3" applyFont="1" applyFill="1" applyBorder="1" applyAlignment="1" applyProtection="1">
      <alignment horizontal="left" vertical="top" wrapText="1" readingOrder="1"/>
    </xf>
    <xf numFmtId="0" fontId="38" fillId="3" borderId="81" xfId="2" applyFont="1" applyFill="1" applyBorder="1" applyAlignment="1" applyProtection="1">
      <alignment horizontal="justify" vertical="center" wrapText="1"/>
    </xf>
    <xf numFmtId="0" fontId="38" fillId="3" borderId="82" xfId="2" applyFont="1" applyFill="1" applyBorder="1" applyAlignment="1" applyProtection="1">
      <alignment horizontal="justify" vertical="center" wrapText="1"/>
    </xf>
    <xf numFmtId="0" fontId="38" fillId="3" borderId="43" xfId="2" applyFont="1" applyFill="1" applyBorder="1" applyAlignment="1" applyProtection="1">
      <alignment horizontal="justify" vertical="center" wrapText="1"/>
    </xf>
    <xf numFmtId="0" fontId="38" fillId="3" borderId="44" xfId="2" applyFont="1" applyFill="1" applyBorder="1" applyAlignment="1" applyProtection="1">
      <alignment horizontal="justify" vertical="center" wrapText="1"/>
    </xf>
    <xf numFmtId="0" fontId="33" fillId="14" borderId="33" xfId="2" applyFont="1" applyFill="1" applyBorder="1" applyAlignment="1" applyProtection="1">
      <alignment horizontal="center" vertical="center" wrapText="1"/>
    </xf>
    <xf numFmtId="0" fontId="33" fillId="14" borderId="34" xfId="2" applyFont="1" applyFill="1" applyBorder="1" applyAlignment="1" applyProtection="1">
      <alignment horizontal="center" vertical="center" wrapText="1"/>
    </xf>
    <xf numFmtId="0" fontId="33" fillId="14" borderId="35" xfId="2" applyFont="1" applyFill="1" applyBorder="1" applyAlignment="1" applyProtection="1">
      <alignment horizontal="center" vertical="center" wrapText="1"/>
    </xf>
    <xf numFmtId="0" fontId="32" fillId="0" borderId="4" xfId="2" quotePrefix="1" applyFont="1" applyBorder="1" applyAlignment="1" applyProtection="1">
      <alignment horizontal="left" vertical="center" wrapText="1"/>
    </xf>
    <xf numFmtId="0" fontId="32" fillId="0" borderId="0" xfId="2" quotePrefix="1" applyFont="1" applyBorder="1" applyAlignment="1" applyProtection="1">
      <alignment horizontal="left" vertical="center" wrapText="1"/>
    </xf>
    <xf numFmtId="0" fontId="32" fillId="0" borderId="5" xfId="2" quotePrefix="1" applyFont="1" applyBorder="1" applyAlignment="1" applyProtection="1">
      <alignment horizontal="left" vertical="center" wrapText="1"/>
    </xf>
    <xf numFmtId="0" fontId="32" fillId="0" borderId="51" xfId="2" quotePrefix="1" applyFont="1" applyBorder="1" applyAlignment="1" applyProtection="1">
      <alignment horizontal="left" vertical="center" wrapText="1"/>
    </xf>
    <xf numFmtId="0" fontId="32" fillId="0" borderId="52" xfId="2" quotePrefix="1" applyFont="1" applyBorder="1" applyAlignment="1" applyProtection="1">
      <alignment horizontal="left" vertical="center" wrapText="1"/>
    </xf>
    <xf numFmtId="0" fontId="32" fillId="0" borderId="53" xfId="2" quotePrefix="1" applyFont="1" applyBorder="1" applyAlignment="1" applyProtection="1">
      <alignment horizontal="left" vertical="center" wrapText="1"/>
    </xf>
    <xf numFmtId="0" fontId="34" fillId="3" borderId="37" xfId="2" quotePrefix="1" applyFont="1" applyFill="1" applyBorder="1" applyAlignment="1" applyProtection="1">
      <alignment horizontal="left" vertical="top" wrapText="1"/>
    </xf>
    <xf numFmtId="0" fontId="35" fillId="3" borderId="37" xfId="2" quotePrefix="1" applyFont="1" applyFill="1" applyBorder="1" applyAlignment="1" applyProtection="1">
      <alignment horizontal="left" vertical="top" wrapText="1"/>
    </xf>
    <xf numFmtId="0" fontId="35" fillId="3" borderId="75" xfId="2" quotePrefix="1" applyFont="1" applyFill="1" applyBorder="1" applyAlignment="1" applyProtection="1">
      <alignment horizontal="left" vertical="top" wrapText="1"/>
    </xf>
    <xf numFmtId="0" fontId="32" fillId="3" borderId="0" xfId="2" quotePrefix="1" applyFont="1" applyFill="1" applyBorder="1" applyAlignment="1" applyProtection="1">
      <alignment horizontal="left" vertical="top" wrapText="1"/>
    </xf>
    <xf numFmtId="0" fontId="32" fillId="3" borderId="83" xfId="2" quotePrefix="1" applyFont="1" applyFill="1" applyBorder="1" applyAlignment="1" applyProtection="1">
      <alignment horizontal="left" vertical="top" wrapText="1"/>
    </xf>
    <xf numFmtId="0" fontId="37" fillId="14" borderId="86" xfId="3" applyFont="1" applyFill="1" applyBorder="1" applyAlignment="1" applyProtection="1">
      <alignment horizontal="center" vertical="center" wrapText="1"/>
    </xf>
    <xf numFmtId="0" fontId="37" fillId="14" borderId="85" xfId="3" applyFont="1" applyFill="1" applyBorder="1" applyAlignment="1" applyProtection="1">
      <alignment horizontal="center" vertical="center" wrapText="1"/>
    </xf>
    <xf numFmtId="0" fontId="37" fillId="14" borderId="39" xfId="2" applyFont="1" applyFill="1" applyBorder="1" applyAlignment="1" applyProtection="1">
      <alignment horizontal="center" vertical="center"/>
    </xf>
    <xf numFmtId="0" fontId="37" fillId="14" borderId="40" xfId="2" applyFont="1" applyFill="1" applyBorder="1" applyAlignment="1" applyProtection="1">
      <alignment horizontal="center" vertical="center"/>
    </xf>
    <xf numFmtId="0" fontId="2" fillId="3" borderId="52" xfId="2" quotePrefix="1" applyFont="1" applyFill="1" applyBorder="1" applyAlignment="1" applyProtection="1">
      <alignment horizontal="justify" vertical="center" wrapText="1"/>
    </xf>
    <xf numFmtId="0" fontId="2" fillId="3" borderId="64" xfId="2" quotePrefix="1" applyFont="1" applyFill="1" applyBorder="1" applyAlignment="1" applyProtection="1">
      <alignment horizontal="justify" vertical="center" wrapText="1"/>
    </xf>
    <xf numFmtId="0" fontId="37" fillId="14" borderId="84" xfId="3" applyFont="1" applyFill="1" applyBorder="1" applyAlignment="1" applyProtection="1">
      <alignment horizontal="center" vertical="center" wrapText="1"/>
    </xf>
    <xf numFmtId="0" fontId="37" fillId="3" borderId="41" xfId="3" applyFont="1" applyFill="1" applyBorder="1" applyAlignment="1" applyProtection="1">
      <alignment horizontal="left" vertical="top" wrapText="1" readingOrder="1"/>
    </xf>
    <xf numFmtId="0" fontId="37" fillId="3" borderId="78" xfId="3" applyFont="1" applyFill="1" applyBorder="1" applyAlignment="1" applyProtection="1">
      <alignment horizontal="left" vertical="top" wrapText="1" readingOrder="1"/>
    </xf>
    <xf numFmtId="0" fontId="38" fillId="3" borderId="59" xfId="2" applyFont="1" applyFill="1" applyBorder="1" applyAlignment="1" applyProtection="1">
      <alignment horizontal="justify" vertical="center" wrapText="1"/>
    </xf>
    <xf numFmtId="0" fontId="36" fillId="3" borderId="4" xfId="2" quotePrefix="1" applyFont="1" applyFill="1" applyBorder="1" applyAlignment="1" applyProtection="1">
      <alignment horizontal="center" vertical="top" wrapText="1"/>
    </xf>
    <xf numFmtId="0" fontId="36" fillId="3" borderId="0" xfId="2" quotePrefix="1" applyFont="1" applyFill="1" applyBorder="1" applyAlignment="1" applyProtection="1">
      <alignment horizontal="center" vertical="top" wrapText="1"/>
    </xf>
    <xf numFmtId="0" fontId="36" fillId="3" borderId="83" xfId="2" quotePrefix="1" applyFont="1" applyFill="1" applyBorder="1" applyAlignment="1" applyProtection="1">
      <alignment horizontal="center" vertical="top" wrapText="1"/>
    </xf>
    <xf numFmtId="0" fontId="37" fillId="3" borderId="76" xfId="3" applyFont="1" applyFill="1" applyBorder="1" applyAlignment="1" applyProtection="1">
      <alignment horizontal="left" vertical="top" wrapText="1" readingOrder="1"/>
    </xf>
    <xf numFmtId="0" fontId="37" fillId="3" borderId="79" xfId="3" applyFont="1" applyFill="1" applyBorder="1" applyAlignment="1" applyProtection="1">
      <alignment horizontal="left" vertical="top" wrapText="1" readingOrder="1"/>
    </xf>
    <xf numFmtId="0" fontId="38" fillId="3" borderId="58" xfId="2" applyFont="1" applyFill="1" applyBorder="1" applyAlignment="1" applyProtection="1">
      <alignment horizontal="justify" vertical="center" wrapText="1"/>
    </xf>
    <xf numFmtId="0" fontId="38" fillId="3" borderId="89" xfId="2" applyFont="1" applyFill="1" applyBorder="1" applyAlignment="1" applyProtection="1">
      <alignment horizontal="justify" vertical="center" wrapText="1"/>
    </xf>
    <xf numFmtId="0" fontId="38" fillId="3" borderId="77" xfId="2" applyFont="1" applyFill="1" applyBorder="1" applyAlignment="1" applyProtection="1">
      <alignment horizontal="justify" vertical="center" wrapText="1"/>
    </xf>
    <xf numFmtId="0" fontId="22" fillId="0" borderId="98" xfId="0" applyFont="1" applyBorder="1" applyAlignment="1">
      <alignment horizontal="left" vertical="center" wrapText="1"/>
    </xf>
    <xf numFmtId="0" fontId="22" fillId="0" borderId="5" xfId="0" applyFont="1" applyBorder="1" applyAlignment="1">
      <alignment horizontal="left" vertical="center" wrapText="1"/>
    </xf>
    <xf numFmtId="0" fontId="22" fillId="0" borderId="96" xfId="0" applyFont="1" applyBorder="1" applyAlignment="1">
      <alignment horizontal="left" vertical="center" wrapText="1"/>
    </xf>
    <xf numFmtId="0" fontId="22" fillId="0" borderId="7" xfId="0" applyFont="1" applyBorder="1" applyAlignment="1">
      <alignment horizontal="left" vertical="center" wrapText="1"/>
    </xf>
    <xf numFmtId="0" fontId="22" fillId="0" borderId="4" xfId="0" applyFont="1" applyBorder="1" applyAlignment="1">
      <alignment horizontal="left" vertical="center" wrapText="1"/>
    </xf>
    <xf numFmtId="0" fontId="22" fillId="0" borderId="0" xfId="0" applyFont="1" applyBorder="1" applyAlignment="1">
      <alignment horizontal="left" vertical="center" wrapText="1"/>
    </xf>
    <xf numFmtId="0" fontId="22" fillId="0" borderId="99" xfId="0" applyFont="1" applyBorder="1" applyAlignment="1">
      <alignment horizontal="left" vertical="center" wrapText="1"/>
    </xf>
    <xf numFmtId="0" fontId="22" fillId="0" borderId="6" xfId="0" applyFont="1" applyBorder="1" applyAlignment="1">
      <alignment horizontal="left" vertical="center" wrapText="1"/>
    </xf>
    <xf numFmtId="0" fontId="22" fillId="0" borderId="8" xfId="0" applyFont="1" applyBorder="1" applyAlignment="1">
      <alignment horizontal="left" vertical="center" wrapText="1"/>
    </xf>
    <xf numFmtId="0" fontId="22" fillId="0" borderId="97" xfId="0" applyFont="1" applyBorder="1" applyAlignment="1">
      <alignment horizontal="left" vertical="center" wrapText="1"/>
    </xf>
    <xf numFmtId="0" fontId="28" fillId="18" borderId="20" xfId="0" applyFont="1" applyFill="1" applyBorder="1" applyAlignment="1">
      <alignment horizontal="center" vertical="center" wrapText="1"/>
    </xf>
    <xf numFmtId="0" fontId="28" fillId="18" borderId="21" xfId="0" applyFont="1" applyFill="1" applyBorder="1" applyAlignment="1">
      <alignment horizontal="center" vertical="center" wrapText="1"/>
    </xf>
    <xf numFmtId="0" fontId="28" fillId="18" borderId="32" xfId="0" applyFont="1" applyFill="1" applyBorder="1" applyAlignment="1">
      <alignment horizontal="center" vertical="center" wrapText="1"/>
    </xf>
    <xf numFmtId="0" fontId="5" fillId="0" borderId="102" xfId="0" applyFont="1" applyBorder="1" applyAlignment="1">
      <alignment vertical="top" wrapText="1"/>
    </xf>
    <xf numFmtId="0" fontId="5" fillId="0" borderId="90" xfId="0" applyFont="1" applyBorder="1" applyAlignment="1">
      <alignment vertical="top" wrapText="1"/>
    </xf>
    <xf numFmtId="0" fontId="5" fillId="0" borderId="100" xfId="0" applyFont="1" applyBorder="1" applyAlignment="1">
      <alignment vertical="top" wrapText="1"/>
    </xf>
    <xf numFmtId="0" fontId="51" fillId="0" borderId="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4" xfId="0" applyFont="1" applyBorder="1" applyAlignment="1">
      <alignment horizontal="center" vertical="center" wrapText="1"/>
    </xf>
    <xf numFmtId="0" fontId="51" fillId="0" borderId="0" xfId="0" applyFont="1" applyAlignment="1">
      <alignment horizontal="center" vertical="center" wrapText="1"/>
    </xf>
    <xf numFmtId="0" fontId="51" fillId="0" borderId="6" xfId="0" applyFont="1" applyBorder="1" applyAlignment="1">
      <alignment horizontal="center" vertical="center" wrapText="1"/>
    </xf>
    <xf numFmtId="0" fontId="51" fillId="0" borderId="8" xfId="0" applyFont="1" applyBorder="1" applyAlignment="1">
      <alignment horizontal="center" vertical="center" wrapText="1"/>
    </xf>
    <xf numFmtId="0" fontId="28" fillId="15" borderId="61" xfId="0" applyFont="1" applyFill="1" applyBorder="1" applyAlignment="1">
      <alignment horizontal="left" vertical="center" wrapText="1" indent="1"/>
    </xf>
    <xf numFmtId="0" fontId="28" fillId="15" borderId="34" xfId="0" applyFont="1" applyFill="1" applyBorder="1" applyAlignment="1">
      <alignment horizontal="left" vertical="center" wrapText="1" indent="1"/>
    </xf>
    <xf numFmtId="0" fontId="28" fillId="15" borderId="35" xfId="0" applyFont="1" applyFill="1" applyBorder="1" applyAlignment="1">
      <alignment horizontal="left" vertical="center" wrapText="1" indent="1"/>
    </xf>
    <xf numFmtId="0" fontId="43" fillId="15" borderId="93" xfId="0" applyFont="1" applyFill="1" applyBorder="1" applyAlignment="1">
      <alignment horizontal="left" vertical="center" wrapText="1" indent="1"/>
    </xf>
    <xf numFmtId="0" fontId="43" fillId="15" borderId="94" xfId="0" applyFont="1" applyFill="1" applyBorder="1" applyAlignment="1">
      <alignment horizontal="left" vertical="center" wrapText="1" indent="1"/>
    </xf>
    <xf numFmtId="0" fontId="43" fillId="15" borderId="95" xfId="0" applyFont="1" applyFill="1" applyBorder="1" applyAlignment="1">
      <alignment horizontal="left" vertical="center" wrapText="1" indent="1"/>
    </xf>
    <xf numFmtId="0" fontId="23" fillId="13" borderId="0" xfId="0" applyFont="1" applyFill="1" applyAlignment="1">
      <alignment horizontal="center" vertical="center" wrapText="1"/>
    </xf>
    <xf numFmtId="0" fontId="28" fillId="16" borderId="33" xfId="0" applyFont="1" applyFill="1" applyBorder="1" applyAlignment="1">
      <alignment horizontal="center" vertical="center" wrapText="1"/>
    </xf>
    <xf numFmtId="0" fontId="28" fillId="16" borderId="34" xfId="0" applyFont="1" applyFill="1" applyBorder="1" applyAlignment="1">
      <alignment horizontal="center" vertical="center" wrapText="1"/>
    </xf>
    <xf numFmtId="0" fontId="28" fillId="16" borderId="35" xfId="0" applyFont="1" applyFill="1" applyBorder="1" applyAlignment="1">
      <alignment horizontal="center" vertical="center" wrapText="1"/>
    </xf>
    <xf numFmtId="0" fontId="44" fillId="16" borderId="63" xfId="0" applyFont="1" applyFill="1" applyBorder="1" applyAlignment="1">
      <alignment horizontal="center" vertical="center" wrapText="1"/>
    </xf>
    <xf numFmtId="0" fontId="44" fillId="16" borderId="60" xfId="0" applyFont="1" applyFill="1" applyBorder="1" applyAlignment="1">
      <alignment horizontal="center" vertical="center" wrapText="1"/>
    </xf>
    <xf numFmtId="0" fontId="43" fillId="0" borderId="65" xfId="0" applyFont="1" applyBorder="1" applyAlignment="1">
      <alignment horizontal="left" vertical="center" wrapText="1"/>
    </xf>
    <xf numFmtId="0" fontId="43" fillId="0" borderId="66" xfId="0" applyFont="1" applyBorder="1" applyAlignment="1">
      <alignment horizontal="left" vertical="center" wrapText="1"/>
    </xf>
    <xf numFmtId="0" fontId="52" fillId="0" borderId="0" xfId="0" applyFont="1" applyAlignment="1">
      <alignment horizontal="center" vertical="center"/>
    </xf>
    <xf numFmtId="0" fontId="40" fillId="3" borderId="25" xfId="0" applyFont="1" applyFill="1" applyBorder="1" applyAlignment="1">
      <alignment horizontal="left"/>
    </xf>
    <xf numFmtId="0" fontId="40" fillId="3" borderId="26" xfId="0" applyFont="1" applyFill="1" applyBorder="1" applyAlignment="1">
      <alignment horizontal="left"/>
    </xf>
    <xf numFmtId="0" fontId="40" fillId="3" borderId="18" xfId="0" applyFont="1" applyFill="1" applyBorder="1" applyAlignment="1">
      <alignment horizontal="left"/>
    </xf>
    <xf numFmtId="0" fontId="40" fillId="3" borderId="23" xfId="0" applyFont="1" applyFill="1" applyBorder="1" applyAlignment="1">
      <alignment horizontal="left"/>
    </xf>
    <xf numFmtId="0" fontId="40" fillId="3" borderId="70" xfId="0" applyFont="1" applyFill="1" applyBorder="1" applyAlignment="1">
      <alignment horizontal="left"/>
    </xf>
    <xf numFmtId="0" fontId="40" fillId="3" borderId="71" xfId="0" applyFont="1" applyFill="1" applyBorder="1" applyAlignment="1">
      <alignment horizontal="left"/>
    </xf>
    <xf numFmtId="0" fontId="47" fillId="3" borderId="69" xfId="0" applyFont="1" applyFill="1" applyBorder="1" applyAlignment="1">
      <alignment horizontal="center" vertical="center"/>
    </xf>
    <xf numFmtId="0" fontId="47" fillId="3" borderId="9" xfId="0" applyFont="1" applyFill="1" applyBorder="1" applyAlignment="1">
      <alignment horizontal="center" vertical="center"/>
    </xf>
    <xf numFmtId="0" fontId="47" fillId="3" borderId="68"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72" xfId="0" applyFont="1" applyFill="1" applyBorder="1" applyAlignment="1">
      <alignment horizontal="center" vertical="center"/>
    </xf>
    <xf numFmtId="0" fontId="47" fillId="3" borderId="8"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9"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6" xfId="0" applyFont="1" applyFill="1" applyBorder="1" applyAlignment="1">
      <alignment horizontal="center" vertical="center"/>
    </xf>
    <xf numFmtId="0" fontId="41" fillId="3" borderId="8" xfId="0" applyFont="1" applyFill="1" applyBorder="1" applyAlignment="1">
      <alignment horizontal="center" vertical="center"/>
    </xf>
    <xf numFmtId="0" fontId="42" fillId="3" borderId="51" xfId="0" applyFont="1" applyFill="1" applyBorder="1" applyAlignment="1">
      <alignment horizontal="center" vertical="center"/>
    </xf>
    <xf numFmtId="0" fontId="42" fillId="3" borderId="52" xfId="0" applyFont="1" applyFill="1" applyBorder="1" applyAlignment="1">
      <alignment horizontal="center" vertical="center"/>
    </xf>
    <xf numFmtId="0" fontId="42" fillId="3" borderId="53" xfId="0" applyFont="1" applyFill="1" applyBorder="1" applyAlignment="1">
      <alignment horizontal="center" vertical="center"/>
    </xf>
    <xf numFmtId="0" fontId="28" fillId="16" borderId="62" xfId="0" applyFont="1" applyFill="1" applyBorder="1" applyAlignment="1">
      <alignment horizontal="left" vertical="center" wrapText="1" indent="1"/>
    </xf>
    <xf numFmtId="0" fontId="28" fillId="16" borderId="70" xfId="0" applyFont="1" applyFill="1" applyBorder="1" applyAlignment="1">
      <alignment horizontal="left" vertical="center" wrapText="1" indent="1"/>
    </xf>
    <xf numFmtId="0" fontId="28" fillId="16" borderId="22" xfId="0" applyFont="1" applyFill="1" applyBorder="1" applyAlignment="1">
      <alignment horizontal="left" vertical="center" wrapText="1" indent="1"/>
    </xf>
    <xf numFmtId="0" fontId="28" fillId="16" borderId="18" xfId="0" applyFont="1" applyFill="1" applyBorder="1" applyAlignment="1">
      <alignment horizontal="left" vertical="center" wrapText="1" indent="1"/>
    </xf>
    <xf numFmtId="0" fontId="28" fillId="16" borderId="24" xfId="0" applyFont="1" applyFill="1" applyBorder="1" applyAlignment="1">
      <alignment horizontal="left" vertical="center" wrapText="1" indent="1"/>
    </xf>
    <xf numFmtId="0" fontId="28" fillId="16" borderId="25" xfId="0" applyFont="1" applyFill="1" applyBorder="1" applyAlignment="1">
      <alignment horizontal="left" vertical="center" wrapText="1" indent="1"/>
    </xf>
    <xf numFmtId="0" fontId="8" fillId="3" borderId="70" xfId="0" applyFont="1" applyFill="1" applyBorder="1" applyAlignment="1" applyProtection="1">
      <alignment horizontal="left" vertical="center" indent="1"/>
      <protection locked="0"/>
    </xf>
    <xf numFmtId="0" fontId="8" fillId="3" borderId="71" xfId="0" applyFont="1" applyFill="1" applyBorder="1" applyAlignment="1" applyProtection="1">
      <alignment horizontal="left" vertical="center" indent="1"/>
      <protection locked="0"/>
    </xf>
    <xf numFmtId="0" fontId="8" fillId="3" borderId="18" xfId="0" applyFont="1" applyFill="1" applyBorder="1" applyAlignment="1" applyProtection="1">
      <alignment horizontal="left" vertical="center" indent="1"/>
      <protection locked="0"/>
    </xf>
    <xf numFmtId="0" fontId="8" fillId="3" borderId="23" xfId="0" applyFont="1" applyFill="1" applyBorder="1" applyAlignment="1" applyProtection="1">
      <alignment horizontal="left" vertical="center" indent="1"/>
      <protection locked="0"/>
    </xf>
    <xf numFmtId="0" fontId="8" fillId="3" borderId="25" xfId="0" applyFont="1" applyFill="1" applyBorder="1" applyAlignment="1" applyProtection="1">
      <alignment horizontal="left" vertical="center" indent="1"/>
      <protection locked="0"/>
    </xf>
    <xf numFmtId="0" fontId="8" fillId="3" borderId="26" xfId="0" applyFont="1" applyFill="1" applyBorder="1" applyAlignment="1" applyProtection="1">
      <alignment horizontal="left" vertical="center" indent="1"/>
      <protection locked="0"/>
    </xf>
    <xf numFmtId="0" fontId="33" fillId="14" borderId="22" xfId="0" applyFont="1" applyFill="1" applyBorder="1" applyAlignment="1">
      <alignment horizontal="center" vertical="center"/>
    </xf>
    <xf numFmtId="0" fontId="33" fillId="14" borderId="18" xfId="0" applyFont="1" applyFill="1" applyBorder="1" applyAlignment="1">
      <alignment horizontal="center" vertical="center"/>
    </xf>
    <xf numFmtId="0" fontId="33" fillId="14" borderId="23" xfId="0" applyFont="1" applyFill="1" applyBorder="1" applyAlignment="1">
      <alignment horizontal="center" vertical="center"/>
    </xf>
    <xf numFmtId="0" fontId="1" fillId="0" borderId="109" xfId="0" applyFont="1" applyBorder="1" applyAlignment="1">
      <alignment horizontal="left" vertical="center" wrapText="1"/>
    </xf>
    <xf numFmtId="0" fontId="1" fillId="0" borderId="21" xfId="0" applyFont="1" applyBorder="1" applyAlignment="1">
      <alignment horizontal="left" vertical="center" wrapText="1"/>
    </xf>
    <xf numFmtId="0" fontId="1" fillId="0" borderId="32" xfId="0" applyFont="1" applyBorder="1" applyAlignment="1">
      <alignment horizontal="left" vertical="center" wrapText="1"/>
    </xf>
    <xf numFmtId="9" fontId="1" fillId="0" borderId="18" xfId="0" applyNumberFormat="1" applyFont="1" applyBorder="1" applyAlignment="1" applyProtection="1">
      <alignment horizontal="center" vertical="center" wrapText="1"/>
      <protection hidden="1"/>
    </xf>
    <xf numFmtId="0" fontId="1" fillId="0" borderId="0" xfId="0" applyFont="1" applyBorder="1"/>
    <xf numFmtId="0" fontId="4" fillId="0" borderId="18" xfId="0" applyFont="1" applyBorder="1" applyAlignment="1" applyProtection="1">
      <alignment horizontal="center" vertical="center"/>
      <protection hidden="1"/>
    </xf>
    <xf numFmtId="0" fontId="1" fillId="0" borderId="22" xfId="0" applyFont="1" applyBorder="1" applyAlignment="1" applyProtection="1">
      <alignment horizontal="center" vertical="center"/>
    </xf>
    <xf numFmtId="0" fontId="1" fillId="0" borderId="105" xfId="0" applyFont="1" applyBorder="1" applyAlignment="1" applyProtection="1">
      <alignment horizontal="center" vertical="center"/>
    </xf>
    <xf numFmtId="0" fontId="1" fillId="0" borderId="18" xfId="0" applyFont="1" applyBorder="1" applyAlignment="1" applyProtection="1">
      <alignment horizontal="center" vertical="center" wrapText="1"/>
      <protection locked="0"/>
    </xf>
    <xf numFmtId="0" fontId="1" fillId="0" borderId="106"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106"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protection locked="0"/>
    </xf>
    <xf numFmtId="0" fontId="1" fillId="0" borderId="106" xfId="0" applyFont="1" applyBorder="1" applyAlignment="1" applyProtection="1">
      <alignment horizontal="center" vertical="center"/>
      <protection locked="0"/>
    </xf>
    <xf numFmtId="0" fontId="4" fillId="0" borderId="18" xfId="0" applyFont="1" applyFill="1" applyBorder="1" applyAlignment="1" applyProtection="1">
      <alignment horizontal="center" vertical="center" wrapText="1"/>
      <protection hidden="1"/>
    </xf>
    <xf numFmtId="0" fontId="4" fillId="0" borderId="106" xfId="0" applyFont="1" applyFill="1" applyBorder="1" applyAlignment="1" applyProtection="1">
      <alignment horizontal="center" vertical="center" wrapText="1"/>
      <protection hidden="1"/>
    </xf>
    <xf numFmtId="9" fontId="1" fillId="0" borderId="106" xfId="0" applyNumberFormat="1" applyFont="1" applyBorder="1" applyAlignment="1" applyProtection="1">
      <alignment horizontal="center" vertical="center" wrapText="1"/>
      <protection hidden="1"/>
    </xf>
    <xf numFmtId="9" fontId="1" fillId="0" borderId="18" xfId="0" applyNumberFormat="1" applyFont="1" applyBorder="1" applyAlignment="1" applyProtection="1">
      <alignment horizontal="center" vertical="center" wrapText="1"/>
      <protection locked="0"/>
    </xf>
    <xf numFmtId="9" fontId="1" fillId="0" borderId="106" xfId="0" applyNumberFormat="1" applyFont="1" applyBorder="1" applyAlignment="1" applyProtection="1">
      <alignment horizontal="center" vertical="center" wrapText="1"/>
      <protection locked="0"/>
    </xf>
    <xf numFmtId="0" fontId="4" fillId="0" borderId="106" xfId="0" applyFont="1" applyBorder="1" applyAlignment="1" applyProtection="1">
      <alignment horizontal="center" vertical="center"/>
      <protection hidden="1"/>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xf>
    <xf numFmtId="0" fontId="4" fillId="12" borderId="18" xfId="0" applyFont="1" applyFill="1" applyBorder="1" applyAlignment="1">
      <alignment horizontal="center" vertical="center" wrapText="1"/>
    </xf>
    <xf numFmtId="0" fontId="4" fillId="12" borderId="23" xfId="0" applyFont="1" applyFill="1" applyBorder="1" applyAlignment="1">
      <alignment horizontal="center" vertical="center" wrapText="1"/>
    </xf>
    <xf numFmtId="0" fontId="48" fillId="12" borderId="22" xfId="0" applyFont="1" applyFill="1" applyBorder="1" applyAlignment="1">
      <alignment horizontal="center" vertical="center" textRotation="90"/>
    </xf>
    <xf numFmtId="0" fontId="4" fillId="12" borderId="18" xfId="0" applyFont="1" applyFill="1" applyBorder="1" applyAlignment="1">
      <alignment horizontal="center" vertical="center"/>
    </xf>
    <xf numFmtId="0" fontId="4" fillId="12" borderId="18" xfId="0" applyFont="1" applyFill="1" applyBorder="1" applyAlignment="1">
      <alignment horizontal="center" vertical="center" textRotation="90" wrapText="1"/>
    </xf>
    <xf numFmtId="0" fontId="14" fillId="18" borderId="0" xfId="0" applyFont="1" applyFill="1" applyAlignment="1">
      <alignment horizontal="center" vertical="center" textRotation="90" wrapText="1" readingOrder="1"/>
    </xf>
    <xf numFmtId="0" fontId="14" fillId="18" borderId="5" xfId="0" applyFont="1" applyFill="1" applyBorder="1" applyAlignment="1">
      <alignment horizontal="center" vertical="center" textRotation="90" wrapText="1" readingOrder="1"/>
    </xf>
    <xf numFmtId="0" fontId="17" fillId="10" borderId="10" xfId="0" applyFont="1" applyFill="1" applyBorder="1" applyAlignment="1">
      <alignment horizontal="center" vertical="center" wrapText="1" readingOrder="1"/>
    </xf>
    <xf numFmtId="0" fontId="17" fillId="10" borderId="11" xfId="0" applyFont="1" applyFill="1" applyBorder="1" applyAlignment="1">
      <alignment horizontal="center" vertical="center" wrapText="1" readingOrder="1"/>
    </xf>
    <xf numFmtId="0" fontId="17" fillId="10" borderId="12" xfId="0" applyFont="1" applyFill="1" applyBorder="1" applyAlignment="1">
      <alignment horizontal="center" vertical="center" wrapText="1" readingOrder="1"/>
    </xf>
    <xf numFmtId="0" fontId="17" fillId="10" borderId="13" xfId="0" applyFont="1" applyFill="1" applyBorder="1" applyAlignment="1">
      <alignment horizontal="center" vertical="center" wrapText="1" readingOrder="1"/>
    </xf>
    <xf numFmtId="0" fontId="17" fillId="10" borderId="0" xfId="0" applyFont="1" applyFill="1" applyBorder="1" applyAlignment="1">
      <alignment horizontal="center" vertical="center" wrapText="1" readingOrder="1"/>
    </xf>
    <xf numFmtId="0" fontId="17" fillId="10" borderId="14" xfId="0" applyFont="1" applyFill="1" applyBorder="1" applyAlignment="1">
      <alignment horizontal="center" vertical="center" wrapText="1" readingOrder="1"/>
    </xf>
    <xf numFmtId="0" fontId="17" fillId="10" borderId="15" xfId="0" applyFont="1" applyFill="1" applyBorder="1" applyAlignment="1">
      <alignment horizontal="center" vertical="center" wrapText="1" readingOrder="1"/>
    </xf>
    <xf numFmtId="0" fontId="17" fillId="10" borderId="16" xfId="0" applyFont="1" applyFill="1" applyBorder="1" applyAlignment="1">
      <alignment horizontal="center" vertical="center" wrapText="1" readingOrder="1"/>
    </xf>
    <xf numFmtId="0" fontId="17" fillId="10" borderId="17" xfId="0" applyFont="1" applyFill="1" applyBorder="1" applyAlignment="1">
      <alignment horizontal="center" vertical="center" wrapText="1" readingOrder="1"/>
    </xf>
    <xf numFmtId="0" fontId="17" fillId="9" borderId="10" xfId="0" applyFont="1" applyFill="1" applyBorder="1" applyAlignment="1">
      <alignment horizontal="center" vertical="center" wrapText="1" readingOrder="1"/>
    </xf>
    <xf numFmtId="0" fontId="17" fillId="9" borderId="11" xfId="0" applyFont="1" applyFill="1" applyBorder="1" applyAlignment="1">
      <alignment horizontal="center" vertical="center" wrapText="1" readingOrder="1"/>
    </xf>
    <xf numFmtId="0" fontId="17" fillId="9" borderId="12" xfId="0" applyFont="1" applyFill="1" applyBorder="1" applyAlignment="1">
      <alignment horizontal="center" vertical="center" wrapText="1" readingOrder="1"/>
    </xf>
    <xf numFmtId="0" fontId="17" fillId="9" borderId="13" xfId="0" applyFont="1" applyFill="1" applyBorder="1" applyAlignment="1">
      <alignment horizontal="center" vertical="center" wrapText="1" readingOrder="1"/>
    </xf>
    <xf numFmtId="0" fontId="17" fillId="9" borderId="0" xfId="0" applyFont="1" applyFill="1" applyBorder="1" applyAlignment="1">
      <alignment horizontal="center" vertical="center" wrapText="1" readingOrder="1"/>
    </xf>
    <xf numFmtId="0" fontId="17" fillId="9" borderId="14" xfId="0" applyFont="1" applyFill="1" applyBorder="1" applyAlignment="1">
      <alignment horizontal="center" vertical="center" wrapText="1" readingOrder="1"/>
    </xf>
    <xf numFmtId="0" fontId="17" fillId="9" borderId="15" xfId="0" applyFont="1" applyFill="1" applyBorder="1" applyAlignment="1">
      <alignment horizontal="center" vertical="center" wrapText="1" readingOrder="1"/>
    </xf>
    <xf numFmtId="0" fontId="17" fillId="9" borderId="16" xfId="0" applyFont="1" applyFill="1" applyBorder="1" applyAlignment="1">
      <alignment horizontal="center" vertical="center" wrapText="1" readingOrder="1"/>
    </xf>
    <xf numFmtId="0" fontId="17" fillId="9" borderId="17" xfId="0" applyFont="1" applyFill="1" applyBorder="1" applyAlignment="1">
      <alignment horizontal="center" vertical="center" wrapText="1" readingOrder="1"/>
    </xf>
    <xf numFmtId="0" fontId="17" fillId="11" borderId="10" xfId="0" applyFont="1" applyFill="1" applyBorder="1" applyAlignment="1">
      <alignment horizontal="center" vertical="center" wrapText="1" readingOrder="1"/>
    </xf>
    <xf numFmtId="0" fontId="17" fillId="11" borderId="11" xfId="0" applyFont="1" applyFill="1" applyBorder="1" applyAlignment="1">
      <alignment horizontal="center" vertical="center" wrapText="1" readingOrder="1"/>
    </xf>
    <xf numFmtId="0" fontId="17" fillId="11" borderId="12" xfId="0" applyFont="1" applyFill="1" applyBorder="1" applyAlignment="1">
      <alignment horizontal="center" vertical="center" wrapText="1" readingOrder="1"/>
    </xf>
    <xf numFmtId="0" fontId="17" fillId="11" borderId="13" xfId="0" applyFont="1" applyFill="1" applyBorder="1" applyAlignment="1">
      <alignment horizontal="center" vertical="center" wrapText="1" readingOrder="1"/>
    </xf>
    <xf numFmtId="0" fontId="17" fillId="11" borderId="0" xfId="0" applyFont="1" applyFill="1" applyBorder="1" applyAlignment="1">
      <alignment horizontal="center" vertical="center" wrapText="1" readingOrder="1"/>
    </xf>
    <xf numFmtId="0" fontId="17" fillId="11" borderId="14" xfId="0" applyFont="1" applyFill="1" applyBorder="1" applyAlignment="1">
      <alignment horizontal="center" vertical="center" wrapText="1" readingOrder="1"/>
    </xf>
    <xf numFmtId="0" fontId="17" fillId="11" borderId="15" xfId="0" applyFont="1" applyFill="1" applyBorder="1" applyAlignment="1">
      <alignment horizontal="center" vertical="center" wrapText="1" readingOrder="1"/>
    </xf>
    <xf numFmtId="0" fontId="17" fillId="11" borderId="16" xfId="0" applyFont="1" applyFill="1" applyBorder="1" applyAlignment="1">
      <alignment horizontal="center" vertical="center" wrapText="1" readingOrder="1"/>
    </xf>
    <xf numFmtId="0" fontId="17" fillId="11" borderId="17" xfId="0" applyFont="1" applyFill="1" applyBorder="1" applyAlignment="1">
      <alignment horizontal="center" vertical="center" wrapText="1" readingOrder="1"/>
    </xf>
    <xf numFmtId="0" fontId="17" fillId="5" borderId="10" xfId="0" applyFont="1" applyFill="1" applyBorder="1" applyAlignment="1">
      <alignment horizontal="center" vertical="center" wrapText="1" readingOrder="1"/>
    </xf>
    <xf numFmtId="0" fontId="17" fillId="5" borderId="11" xfId="0" applyFont="1" applyFill="1" applyBorder="1" applyAlignment="1">
      <alignment horizontal="center" vertical="center" wrapText="1" readingOrder="1"/>
    </xf>
    <xf numFmtId="0" fontId="17" fillId="5" borderId="12" xfId="0" applyFont="1" applyFill="1" applyBorder="1" applyAlignment="1">
      <alignment horizontal="center" vertical="center" wrapText="1" readingOrder="1"/>
    </xf>
    <xf numFmtId="0" fontId="17" fillId="5" borderId="13" xfId="0" applyFont="1" applyFill="1" applyBorder="1" applyAlignment="1">
      <alignment horizontal="center" vertical="center" wrapText="1" readingOrder="1"/>
    </xf>
    <xf numFmtId="0" fontId="17" fillId="5" borderId="0" xfId="0" applyFont="1" applyFill="1" applyBorder="1" applyAlignment="1">
      <alignment horizontal="center" vertical="center" wrapText="1" readingOrder="1"/>
    </xf>
    <xf numFmtId="0" fontId="17" fillId="5" borderId="14" xfId="0" applyFont="1" applyFill="1" applyBorder="1" applyAlignment="1">
      <alignment horizontal="center" vertical="center" wrapText="1" readingOrder="1"/>
    </xf>
    <xf numFmtId="0" fontId="17" fillId="5" borderId="15" xfId="0" applyFont="1" applyFill="1" applyBorder="1" applyAlignment="1">
      <alignment horizontal="center" vertical="center" wrapText="1" readingOrder="1"/>
    </xf>
    <xf numFmtId="0" fontId="17" fillId="5" borderId="16" xfId="0" applyFont="1" applyFill="1" applyBorder="1" applyAlignment="1">
      <alignment horizontal="center" vertical="center" wrapText="1" readingOrder="1"/>
    </xf>
    <xf numFmtId="0" fontId="17" fillId="5" borderId="17" xfId="0" applyFont="1" applyFill="1" applyBorder="1" applyAlignment="1">
      <alignment horizontal="center" vertical="center" wrapText="1" readingOrder="1"/>
    </xf>
    <xf numFmtId="0" fontId="13" fillId="0" borderId="2" xfId="0" applyFont="1" applyBorder="1" applyAlignment="1">
      <alignment horizontal="center" vertical="center" wrapText="1"/>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6" fillId="9" borderId="0" xfId="0" applyFont="1" applyFill="1" applyAlignment="1" applyProtection="1">
      <alignment horizontal="center" vertical="center" wrapText="1" readingOrder="1"/>
      <protection hidden="1"/>
    </xf>
    <xf numFmtId="0" fontId="16" fillId="9" borderId="5" xfId="0" applyFont="1" applyFill="1" applyBorder="1" applyAlignment="1" applyProtection="1">
      <alignment horizontal="center" vertical="center" wrapText="1" readingOrder="1"/>
      <protection hidden="1"/>
    </xf>
    <xf numFmtId="0" fontId="16" fillId="9" borderId="0" xfId="0" applyFont="1" applyFill="1" applyBorder="1" applyAlignment="1" applyProtection="1">
      <alignment horizontal="center" vertical="center" wrapText="1" readingOrder="1"/>
      <protection hidden="1"/>
    </xf>
    <xf numFmtId="0" fontId="16" fillId="9" borderId="2" xfId="0" applyFont="1" applyFill="1" applyBorder="1" applyAlignment="1" applyProtection="1">
      <alignment horizontal="center" vertical="center" wrapText="1" readingOrder="1"/>
      <protection hidden="1"/>
    </xf>
    <xf numFmtId="0" fontId="16" fillId="9" borderId="9" xfId="0" applyFont="1" applyFill="1" applyBorder="1" applyAlignment="1" applyProtection="1">
      <alignment horizontal="center" vertical="center" wrapText="1" readingOrder="1"/>
      <protection hidden="1"/>
    </xf>
    <xf numFmtId="0" fontId="16" fillId="9" borderId="4" xfId="0" applyFont="1" applyFill="1" applyBorder="1" applyAlignment="1" applyProtection="1">
      <alignment horizontal="center" vertical="center" wrapText="1" readingOrder="1"/>
      <protection hidden="1"/>
    </xf>
    <xf numFmtId="0" fontId="16" fillId="9" borderId="3" xfId="0" applyFont="1" applyFill="1" applyBorder="1" applyAlignment="1" applyProtection="1">
      <alignment horizontal="center" vertical="center" wrapText="1" readingOrder="1"/>
      <protection hidden="1"/>
    </xf>
    <xf numFmtId="0" fontId="14" fillId="18" borderId="0" xfId="0" applyFont="1" applyFill="1" applyAlignment="1">
      <alignment horizontal="center" vertical="center" wrapText="1" readingOrder="1"/>
    </xf>
    <xf numFmtId="0" fontId="13" fillId="0" borderId="0" xfId="0" applyFont="1" applyBorder="1" applyAlignment="1">
      <alignment horizontal="center" vertical="center"/>
    </xf>
    <xf numFmtId="0" fontId="13" fillId="0" borderId="9" xfId="0" applyFont="1" applyBorder="1" applyAlignment="1">
      <alignment horizontal="center" vertical="center" wrapText="1"/>
    </xf>
    <xf numFmtId="0" fontId="16" fillId="9" borderId="6" xfId="0" applyFont="1" applyFill="1" applyBorder="1" applyAlignment="1" applyProtection="1">
      <alignment horizontal="center" vertical="center" wrapText="1" readingOrder="1"/>
      <protection hidden="1"/>
    </xf>
    <xf numFmtId="0" fontId="16" fillId="9" borderId="8" xfId="0" applyFont="1" applyFill="1" applyBorder="1" applyAlignment="1" applyProtection="1">
      <alignment horizontal="center" vertical="center" wrapText="1" readingOrder="1"/>
      <protection hidden="1"/>
    </xf>
    <xf numFmtId="0" fontId="16" fillId="9" borderId="7" xfId="0" applyFont="1" applyFill="1" applyBorder="1" applyAlignment="1" applyProtection="1">
      <alignment horizontal="center" vertical="center" wrapText="1" readingOrder="1"/>
      <protection hidden="1"/>
    </xf>
    <xf numFmtId="0" fontId="16" fillId="10" borderId="4" xfId="0" applyFont="1" applyFill="1" applyBorder="1" applyAlignment="1" applyProtection="1">
      <alignment horizontal="center" wrapText="1" readingOrder="1"/>
      <protection hidden="1"/>
    </xf>
    <xf numFmtId="0" fontId="16" fillId="10" borderId="0" xfId="0" applyFont="1" applyFill="1" applyBorder="1" applyAlignment="1" applyProtection="1">
      <alignment horizontal="center" wrapText="1" readingOrder="1"/>
      <protection hidden="1"/>
    </xf>
    <xf numFmtId="0" fontId="16" fillId="10" borderId="5" xfId="0" applyFont="1" applyFill="1" applyBorder="1" applyAlignment="1" applyProtection="1">
      <alignment horizontal="center" wrapText="1" readingOrder="1"/>
      <protection hidden="1"/>
    </xf>
    <xf numFmtId="0" fontId="16" fillId="10" borderId="6" xfId="0" applyFont="1" applyFill="1" applyBorder="1" applyAlignment="1" applyProtection="1">
      <alignment horizontal="center" wrapText="1" readingOrder="1"/>
      <protection hidden="1"/>
    </xf>
    <xf numFmtId="0" fontId="16" fillId="10" borderId="8" xfId="0" applyFont="1" applyFill="1" applyBorder="1" applyAlignment="1" applyProtection="1">
      <alignment horizontal="center" wrapText="1" readingOrder="1"/>
      <protection hidden="1"/>
    </xf>
    <xf numFmtId="0" fontId="16" fillId="10" borderId="7" xfId="0" applyFont="1" applyFill="1" applyBorder="1" applyAlignment="1" applyProtection="1">
      <alignment horizontal="center" wrapText="1" readingOrder="1"/>
      <protection hidden="1"/>
    </xf>
    <xf numFmtId="0" fontId="16" fillId="10" borderId="2" xfId="0" applyFont="1" applyFill="1" applyBorder="1" applyAlignment="1" applyProtection="1">
      <alignment horizontal="center" wrapText="1" readingOrder="1"/>
      <protection hidden="1"/>
    </xf>
    <xf numFmtId="0" fontId="16" fillId="10" borderId="9" xfId="0" applyFont="1" applyFill="1" applyBorder="1" applyAlignment="1" applyProtection="1">
      <alignment horizontal="center" wrapText="1" readingOrder="1"/>
      <protection hidden="1"/>
    </xf>
    <xf numFmtId="0" fontId="16" fillId="10" borderId="3" xfId="0" applyFont="1" applyFill="1" applyBorder="1" applyAlignment="1" applyProtection="1">
      <alignment horizontal="center" wrapText="1" readingOrder="1"/>
      <protection hidden="1"/>
    </xf>
    <xf numFmtId="0" fontId="16" fillId="11" borderId="4" xfId="0" applyFont="1" applyFill="1" applyBorder="1" applyAlignment="1" applyProtection="1">
      <alignment horizontal="center" wrapText="1" readingOrder="1"/>
      <protection hidden="1"/>
    </xf>
    <xf numFmtId="0" fontId="16" fillId="11" borderId="0" xfId="0" applyFont="1" applyFill="1" applyBorder="1" applyAlignment="1" applyProtection="1">
      <alignment horizontal="center" wrapText="1" readingOrder="1"/>
      <protection hidden="1"/>
    </xf>
    <xf numFmtId="0" fontId="16" fillId="11" borderId="5" xfId="0" applyFont="1" applyFill="1" applyBorder="1" applyAlignment="1" applyProtection="1">
      <alignment horizontal="center" wrapText="1" readingOrder="1"/>
      <protection hidden="1"/>
    </xf>
    <xf numFmtId="0" fontId="16" fillId="11" borderId="6" xfId="0" applyFont="1" applyFill="1" applyBorder="1" applyAlignment="1" applyProtection="1">
      <alignment horizontal="center" wrapText="1" readingOrder="1"/>
      <protection hidden="1"/>
    </xf>
    <xf numFmtId="0" fontId="16" fillId="11" borderId="8" xfId="0" applyFont="1" applyFill="1" applyBorder="1" applyAlignment="1" applyProtection="1">
      <alignment horizontal="center" wrapText="1" readingOrder="1"/>
      <protection hidden="1"/>
    </xf>
    <xf numFmtId="0" fontId="16" fillId="11" borderId="7" xfId="0" applyFont="1" applyFill="1" applyBorder="1" applyAlignment="1" applyProtection="1">
      <alignment horizontal="center" wrapText="1" readingOrder="1"/>
      <protection hidden="1"/>
    </xf>
    <xf numFmtId="0" fontId="16" fillId="11" borderId="2" xfId="0" applyFont="1" applyFill="1" applyBorder="1" applyAlignment="1" applyProtection="1">
      <alignment horizontal="center" wrapText="1" readingOrder="1"/>
      <protection hidden="1"/>
    </xf>
    <xf numFmtId="0" fontId="16" fillId="11" borderId="9" xfId="0" applyFont="1" applyFill="1" applyBorder="1" applyAlignment="1" applyProtection="1">
      <alignment horizontal="center" wrapText="1" readingOrder="1"/>
      <protection hidden="1"/>
    </xf>
    <xf numFmtId="0" fontId="16" fillId="11" borderId="3" xfId="0" applyFont="1" applyFill="1" applyBorder="1" applyAlignment="1" applyProtection="1">
      <alignment horizontal="center" wrapText="1" readingOrder="1"/>
      <protection hidden="1"/>
    </xf>
    <xf numFmtId="0" fontId="16" fillId="5" borderId="0" xfId="0" applyFont="1" applyFill="1" applyBorder="1" applyAlignment="1" applyProtection="1">
      <alignment horizontal="center" wrapText="1" readingOrder="1"/>
      <protection hidden="1"/>
    </xf>
    <xf numFmtId="0" fontId="16" fillId="5" borderId="5" xfId="0" applyFont="1" applyFill="1" applyBorder="1" applyAlignment="1" applyProtection="1">
      <alignment horizontal="center" wrapText="1" readingOrder="1"/>
      <protection hidden="1"/>
    </xf>
    <xf numFmtId="0" fontId="16" fillId="5" borderId="4" xfId="0" applyFont="1" applyFill="1" applyBorder="1" applyAlignment="1" applyProtection="1">
      <alignment horizontal="center" wrapText="1" readingOrder="1"/>
      <protection hidden="1"/>
    </xf>
    <xf numFmtId="0" fontId="16" fillId="5" borderId="6" xfId="0" applyFont="1" applyFill="1" applyBorder="1" applyAlignment="1" applyProtection="1">
      <alignment horizontal="center" wrapText="1" readingOrder="1"/>
      <protection hidden="1"/>
    </xf>
    <xf numFmtId="0" fontId="16" fillId="5" borderId="8" xfId="0" applyFont="1" applyFill="1" applyBorder="1" applyAlignment="1" applyProtection="1">
      <alignment horizontal="center" wrapText="1" readingOrder="1"/>
      <protection hidden="1"/>
    </xf>
    <xf numFmtId="0" fontId="16" fillId="5" borderId="7" xfId="0" applyFont="1" applyFill="1" applyBorder="1" applyAlignment="1" applyProtection="1">
      <alignment horizontal="center" wrapText="1" readingOrder="1"/>
      <protection hidden="1"/>
    </xf>
    <xf numFmtId="0" fontId="16" fillId="5" borderId="2" xfId="0" applyFont="1" applyFill="1" applyBorder="1" applyAlignment="1" applyProtection="1">
      <alignment horizontal="center" wrapText="1" readingOrder="1"/>
      <protection hidden="1"/>
    </xf>
    <xf numFmtId="0" fontId="16" fillId="5" borderId="9" xfId="0" applyFont="1" applyFill="1" applyBorder="1" applyAlignment="1" applyProtection="1">
      <alignment horizontal="center" wrapText="1" readingOrder="1"/>
      <protection hidden="1"/>
    </xf>
    <xf numFmtId="0" fontId="16" fillId="5" borderId="3" xfId="0" applyFont="1" applyFill="1" applyBorder="1" applyAlignment="1" applyProtection="1">
      <alignment horizontal="center" wrapText="1" readingOrder="1"/>
      <protection hidden="1"/>
    </xf>
    <xf numFmtId="0" fontId="20" fillId="0" borderId="0" xfId="0" applyFont="1" applyAlignment="1">
      <alignment horizontal="center" vertical="center" wrapText="1"/>
    </xf>
    <xf numFmtId="0" fontId="26" fillId="9" borderId="10" xfId="0" applyFont="1" applyFill="1" applyBorder="1" applyAlignment="1">
      <alignment horizontal="center" vertical="center" wrapText="1" readingOrder="1"/>
    </xf>
    <xf numFmtId="0" fontId="26" fillId="9" borderId="11" xfId="0" applyFont="1" applyFill="1" applyBorder="1" applyAlignment="1">
      <alignment horizontal="center" vertical="center" wrapText="1" readingOrder="1"/>
    </xf>
    <xf numFmtId="0" fontId="26" fillId="9" borderId="12" xfId="0" applyFont="1" applyFill="1" applyBorder="1" applyAlignment="1">
      <alignment horizontal="center" vertical="center" wrapText="1" readingOrder="1"/>
    </xf>
    <xf numFmtId="0" fontId="26" fillId="9" borderId="13" xfId="0" applyFont="1" applyFill="1" applyBorder="1" applyAlignment="1">
      <alignment horizontal="center" vertical="center" wrapText="1" readingOrder="1"/>
    </xf>
    <xf numFmtId="0" fontId="26" fillId="9" borderId="0" xfId="0" applyFont="1" applyFill="1" applyBorder="1" applyAlignment="1">
      <alignment horizontal="center" vertical="center" wrapText="1" readingOrder="1"/>
    </xf>
    <xf numFmtId="0" fontId="26" fillId="9" borderId="14" xfId="0" applyFont="1" applyFill="1" applyBorder="1" applyAlignment="1">
      <alignment horizontal="center" vertical="center" wrapText="1" readingOrder="1"/>
    </xf>
    <xf numFmtId="0" fontId="26" fillId="9" borderId="15" xfId="0" applyFont="1" applyFill="1" applyBorder="1" applyAlignment="1">
      <alignment horizontal="center" vertical="center" wrapText="1" readingOrder="1"/>
    </xf>
    <xf numFmtId="0" fontId="26" fillId="9" borderId="16" xfId="0" applyFont="1" applyFill="1" applyBorder="1" applyAlignment="1">
      <alignment horizontal="center" vertical="center" wrapText="1" readingOrder="1"/>
    </xf>
    <xf numFmtId="0" fontId="26" fillId="9" borderId="17" xfId="0" applyFont="1" applyFill="1" applyBorder="1" applyAlignment="1">
      <alignment horizontal="center" vertical="center" wrapText="1" readingOrder="1"/>
    </xf>
    <xf numFmtId="0" fontId="27" fillId="0" borderId="2" xfId="0" applyFont="1" applyBorder="1" applyAlignment="1">
      <alignment horizontal="center" vertical="center" wrapText="1"/>
    </xf>
    <xf numFmtId="0" fontId="27" fillId="0" borderId="9" xfId="0" applyFont="1" applyBorder="1" applyAlignment="1">
      <alignment horizontal="center" vertical="center"/>
    </xf>
    <xf numFmtId="0" fontId="27" fillId="0" borderId="4" xfId="0" applyFont="1" applyBorder="1" applyAlignment="1">
      <alignment horizontal="center" vertical="center" wrapText="1"/>
    </xf>
    <xf numFmtId="0" fontId="27" fillId="0" borderId="0"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6" xfId="0" applyFont="1" applyBorder="1" applyAlignment="1">
      <alignment horizontal="center" vertical="center"/>
    </xf>
    <xf numFmtId="0" fontId="27" fillId="0" borderId="8" xfId="0" applyFont="1" applyBorder="1" applyAlignment="1">
      <alignment horizontal="center" vertical="center"/>
    </xf>
    <xf numFmtId="0" fontId="26" fillId="10" borderId="10" xfId="0" applyFont="1" applyFill="1" applyBorder="1" applyAlignment="1">
      <alignment horizontal="center" vertical="center" wrapText="1" readingOrder="1"/>
    </xf>
    <xf numFmtId="0" fontId="26" fillId="10" borderId="11" xfId="0" applyFont="1" applyFill="1" applyBorder="1" applyAlignment="1">
      <alignment horizontal="center" vertical="center" wrapText="1" readingOrder="1"/>
    </xf>
    <xf numFmtId="0" fontId="26" fillId="10" borderId="12" xfId="0" applyFont="1" applyFill="1" applyBorder="1" applyAlignment="1">
      <alignment horizontal="center" vertical="center" wrapText="1" readingOrder="1"/>
    </xf>
    <xf numFmtId="0" fontId="26" fillId="10" borderId="13" xfId="0" applyFont="1" applyFill="1" applyBorder="1" applyAlignment="1">
      <alignment horizontal="center" vertical="center" wrapText="1" readingOrder="1"/>
    </xf>
    <xf numFmtId="0" fontId="26" fillId="10" borderId="0" xfId="0" applyFont="1" applyFill="1" applyBorder="1" applyAlignment="1">
      <alignment horizontal="center" vertical="center" wrapText="1" readingOrder="1"/>
    </xf>
    <xf numFmtId="0" fontId="26" fillId="10" borderId="14" xfId="0" applyFont="1" applyFill="1" applyBorder="1" applyAlignment="1">
      <alignment horizontal="center" vertical="center" wrapText="1" readingOrder="1"/>
    </xf>
    <xf numFmtId="0" fontId="26" fillId="10" borderId="15" xfId="0" applyFont="1" applyFill="1" applyBorder="1" applyAlignment="1">
      <alignment horizontal="center" vertical="center" wrapText="1" readingOrder="1"/>
    </xf>
    <xf numFmtId="0" fontId="26" fillId="10" borderId="16" xfId="0" applyFont="1" applyFill="1" applyBorder="1" applyAlignment="1">
      <alignment horizontal="center" vertical="center" wrapText="1" readingOrder="1"/>
    </xf>
    <xf numFmtId="0" fontId="26" fillId="10" borderId="17" xfId="0" applyFont="1" applyFill="1" applyBorder="1" applyAlignment="1">
      <alignment horizontal="center" vertical="center" wrapText="1" readingOrder="1"/>
    </xf>
    <xf numFmtId="0" fontId="27" fillId="0" borderId="3" xfId="0" applyFont="1" applyBorder="1" applyAlignment="1">
      <alignment horizontal="center" vertical="center"/>
    </xf>
    <xf numFmtId="0" fontId="27" fillId="0" borderId="5" xfId="0" applyFont="1" applyBorder="1" applyAlignment="1">
      <alignment horizontal="center" vertical="center"/>
    </xf>
    <xf numFmtId="0" fontId="27" fillId="0" borderId="7" xfId="0" applyFont="1" applyBorder="1" applyAlignment="1">
      <alignment horizontal="center" vertical="center"/>
    </xf>
    <xf numFmtId="0" fontId="26" fillId="5" borderId="10" xfId="0" applyFont="1" applyFill="1" applyBorder="1" applyAlignment="1">
      <alignment horizontal="center" vertical="center" wrapText="1" readingOrder="1"/>
    </xf>
    <xf numFmtId="0" fontId="26" fillId="5" borderId="11" xfId="0" applyFont="1" applyFill="1" applyBorder="1" applyAlignment="1">
      <alignment horizontal="center" vertical="center" wrapText="1" readingOrder="1"/>
    </xf>
    <xf numFmtId="0" fontId="26" fillId="5" borderId="12" xfId="0" applyFont="1" applyFill="1" applyBorder="1" applyAlignment="1">
      <alignment horizontal="center" vertical="center" wrapText="1" readingOrder="1"/>
    </xf>
    <xf numFmtId="0" fontId="26" fillId="5" borderId="13" xfId="0" applyFont="1" applyFill="1" applyBorder="1" applyAlignment="1">
      <alignment horizontal="center" vertical="center" wrapText="1" readingOrder="1"/>
    </xf>
    <xf numFmtId="0" fontId="26" fillId="5" borderId="0" xfId="0" applyFont="1" applyFill="1" applyBorder="1" applyAlignment="1">
      <alignment horizontal="center" vertical="center" wrapText="1" readingOrder="1"/>
    </xf>
    <xf numFmtId="0" fontId="26" fillId="5" borderId="14" xfId="0" applyFont="1" applyFill="1" applyBorder="1" applyAlignment="1">
      <alignment horizontal="center" vertical="center" wrapText="1" readingOrder="1"/>
    </xf>
    <xf numFmtId="0" fontId="26" fillId="5" borderId="15" xfId="0" applyFont="1" applyFill="1" applyBorder="1" applyAlignment="1">
      <alignment horizontal="center" vertical="center" wrapText="1" readingOrder="1"/>
    </xf>
    <xf numFmtId="0" fontId="26" fillId="5" borderId="16" xfId="0" applyFont="1" applyFill="1" applyBorder="1" applyAlignment="1">
      <alignment horizontal="center" vertical="center" wrapText="1" readingOrder="1"/>
    </xf>
    <xf numFmtId="0" fontId="26" fillId="5" borderId="17" xfId="0" applyFont="1" applyFill="1" applyBorder="1" applyAlignment="1">
      <alignment horizontal="center" vertical="center" wrapText="1" readingOrder="1"/>
    </xf>
    <xf numFmtId="0" fontId="26" fillId="11" borderId="10" xfId="0" applyFont="1" applyFill="1" applyBorder="1" applyAlignment="1">
      <alignment horizontal="center" vertical="center" wrapText="1" readingOrder="1"/>
    </xf>
    <xf numFmtId="0" fontId="26" fillId="11" borderId="11" xfId="0" applyFont="1" applyFill="1" applyBorder="1" applyAlignment="1">
      <alignment horizontal="center" vertical="center" wrapText="1" readingOrder="1"/>
    </xf>
    <xf numFmtId="0" fontId="26" fillId="11" borderId="12" xfId="0" applyFont="1" applyFill="1" applyBorder="1" applyAlignment="1">
      <alignment horizontal="center" vertical="center" wrapText="1" readingOrder="1"/>
    </xf>
    <xf numFmtId="0" fontId="26" fillId="11" borderId="13" xfId="0" applyFont="1" applyFill="1" applyBorder="1" applyAlignment="1">
      <alignment horizontal="center" vertical="center" wrapText="1" readingOrder="1"/>
    </xf>
    <xf numFmtId="0" fontId="26" fillId="11" borderId="0" xfId="0" applyFont="1" applyFill="1" applyBorder="1" applyAlignment="1">
      <alignment horizontal="center" vertical="center" wrapText="1" readingOrder="1"/>
    </xf>
    <xf numFmtId="0" fontId="26" fillId="11" borderId="14" xfId="0" applyFont="1" applyFill="1" applyBorder="1" applyAlignment="1">
      <alignment horizontal="center" vertical="center" wrapText="1" readingOrder="1"/>
    </xf>
    <xf numFmtId="0" fontId="26" fillId="11" borderId="15" xfId="0" applyFont="1" applyFill="1" applyBorder="1" applyAlignment="1">
      <alignment horizontal="center" vertical="center" wrapText="1" readingOrder="1"/>
    </xf>
    <xf numFmtId="0" fontId="26" fillId="11" borderId="16" xfId="0" applyFont="1" applyFill="1" applyBorder="1" applyAlignment="1">
      <alignment horizontal="center" vertical="center" wrapText="1" readingOrder="1"/>
    </xf>
    <xf numFmtId="0" fontId="26" fillId="11" borderId="17" xfId="0" applyFont="1" applyFill="1" applyBorder="1" applyAlignment="1">
      <alignment horizontal="center" vertical="center" wrapText="1" readingOrder="1"/>
    </xf>
    <xf numFmtId="0" fontId="27" fillId="0" borderId="9" xfId="0" applyFont="1" applyBorder="1" applyAlignment="1">
      <alignment horizontal="center" vertical="center" wrapText="1"/>
    </xf>
    <xf numFmtId="0" fontId="65" fillId="18" borderId="20" xfId="0" applyFont="1" applyFill="1" applyBorder="1" applyAlignment="1">
      <alignment horizontal="center" vertical="center" wrapText="1" readingOrder="1"/>
    </xf>
    <xf numFmtId="0" fontId="65" fillId="18" borderId="21" xfId="0" applyFont="1" applyFill="1" applyBorder="1" applyAlignment="1">
      <alignment horizontal="center" vertical="center" wrapText="1" readingOrder="1"/>
    </xf>
    <xf numFmtId="0" fontId="65" fillId="18" borderId="32" xfId="0" applyFont="1" applyFill="1" applyBorder="1" applyAlignment="1">
      <alignment horizontal="center" vertical="center" wrapText="1" readingOrder="1"/>
    </xf>
    <xf numFmtId="0" fontId="57" fillId="18" borderId="20" xfId="0" applyFont="1" applyFill="1" applyBorder="1" applyAlignment="1">
      <alignment horizontal="center" vertical="center" wrapText="1" readingOrder="1"/>
    </xf>
    <xf numFmtId="0" fontId="57" fillId="18" borderId="21" xfId="0" applyFont="1" applyFill="1" applyBorder="1" applyAlignment="1">
      <alignment horizontal="center" vertical="center" wrapText="1" readingOrder="1"/>
    </xf>
    <xf numFmtId="0" fontId="22" fillId="3" borderId="0" xfId="0" applyFont="1" applyFill="1" applyBorder="1" applyAlignment="1">
      <alignment horizontal="justify" vertical="center" wrapText="1"/>
    </xf>
    <xf numFmtId="0" fontId="23" fillId="18" borderId="29" xfId="0" applyFont="1" applyFill="1" applyBorder="1" applyAlignment="1">
      <alignment horizontal="center" vertical="center" wrapText="1" readingOrder="1"/>
    </xf>
    <xf numFmtId="0" fontId="23" fillId="18" borderId="30" xfId="0" applyFont="1" applyFill="1" applyBorder="1" applyAlignment="1">
      <alignment horizontal="center" vertical="center" wrapText="1" readingOrder="1"/>
    </xf>
    <xf numFmtId="0" fontId="23" fillId="3" borderId="27" xfId="0" applyFont="1" applyFill="1" applyBorder="1" applyAlignment="1">
      <alignment horizontal="center" vertical="center" wrapText="1" readingOrder="1"/>
    </xf>
    <xf numFmtId="0" fontId="23" fillId="3" borderId="22" xfId="0" applyFont="1" applyFill="1" applyBorder="1" applyAlignment="1">
      <alignment horizontal="center" vertical="center" wrapText="1" readingOrder="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4"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41">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00CD99"/>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2820551-2059-4016-8C7F-8FC244B9FB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164" y="495440"/>
          <a:ext cx="824699" cy="655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920750</xdr:colOff>
      <xdr:row>3</xdr:row>
      <xdr:rowOff>52387</xdr:rowOff>
    </xdr:from>
    <xdr:to>
      <xdr:col>3</xdr:col>
      <xdr:colOff>746126</xdr:colOff>
      <xdr:row>6</xdr:row>
      <xdr:rowOff>134937</xdr:rowOff>
    </xdr:to>
    <xdr:pic>
      <xdr:nvPicPr>
        <xdr:cNvPr id="2" name="Imagen 1">
          <a:extLst>
            <a:ext uri="{FF2B5EF4-FFF2-40B4-BE49-F238E27FC236}">
              <a16:creationId xmlns:a16="http://schemas.microsoft.com/office/drawing/2014/main" id="{83986E98-DAE3-4EBD-975D-03EBC1966525}"/>
            </a:ext>
          </a:extLst>
        </xdr:cNvPr>
        <xdr:cNvPicPr>
          <a:picLocks noChangeAspect="1"/>
        </xdr:cNvPicPr>
      </xdr:nvPicPr>
      <xdr:blipFill>
        <a:blip xmlns:r="http://schemas.openxmlformats.org/officeDocument/2006/relationships" r:embed="rId1"/>
        <a:stretch>
          <a:fillRect/>
        </a:stretch>
      </xdr:blipFill>
      <xdr:spPr>
        <a:xfrm>
          <a:off x="1547813" y="584200"/>
          <a:ext cx="817563"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8"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10:E222"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6">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0"/>
            <x v="6"/>
            <x v="7"/>
            <x v="8"/>
            <x v="9"/>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10:C220" totalsRowShown="0" headerRowDxfId="3" dataDxfId="2">
  <autoFilter ref="B210:C220"/>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zoomScale="120" zoomScaleNormal="120" workbookViewId="0"/>
  </sheetViews>
  <sheetFormatPr baseColWidth="10" defaultColWidth="11.42578125" defaultRowHeight="15" x14ac:dyDescent="0.25"/>
  <cols>
    <col min="1" max="1" width="2.7109375" style="55" customWidth="1" collapsed="1"/>
    <col min="2" max="3" width="24.7109375" style="55" customWidth="1" collapsed="1"/>
    <col min="4" max="4" width="16" style="55" customWidth="1" collapsed="1"/>
    <col min="5" max="5" width="24.7109375" style="55" customWidth="1" collapsed="1"/>
    <col min="6" max="6" width="27.7109375" style="55" customWidth="1" collapsed="1"/>
    <col min="7" max="8" width="24.7109375" style="55" customWidth="1" collapsed="1"/>
    <col min="9" max="16384" width="11.42578125" style="55" collapsed="1"/>
  </cols>
  <sheetData>
    <row r="1" spans="1:8" ht="15.75" thickBot="1" x14ac:dyDescent="0.3"/>
    <row r="2" spans="1:8" ht="18" x14ac:dyDescent="0.25">
      <c r="B2" s="222" t="s">
        <v>147</v>
      </c>
      <c r="C2" s="223"/>
      <c r="D2" s="223"/>
      <c r="E2" s="223"/>
      <c r="F2" s="223"/>
      <c r="G2" s="223"/>
      <c r="H2" s="224"/>
    </row>
    <row r="3" spans="1:8" x14ac:dyDescent="0.25">
      <c r="B3" s="56"/>
      <c r="C3" s="57"/>
      <c r="D3" s="57"/>
      <c r="E3" s="57"/>
      <c r="F3" s="57"/>
      <c r="G3" s="57"/>
      <c r="H3" s="58"/>
    </row>
    <row r="4" spans="1:8" ht="63" customHeight="1" x14ac:dyDescent="0.25">
      <c r="B4" s="225" t="s">
        <v>204</v>
      </c>
      <c r="C4" s="226"/>
      <c r="D4" s="226"/>
      <c r="E4" s="226"/>
      <c r="F4" s="226"/>
      <c r="G4" s="226"/>
      <c r="H4" s="227"/>
    </row>
    <row r="5" spans="1:8" ht="63" customHeight="1" x14ac:dyDescent="0.25">
      <c r="B5" s="228"/>
      <c r="C5" s="229"/>
      <c r="D5" s="229"/>
      <c r="E5" s="229"/>
      <c r="F5" s="229"/>
      <c r="G5" s="229"/>
      <c r="H5" s="230"/>
    </row>
    <row r="6" spans="1:8" ht="16.5" x14ac:dyDescent="0.25">
      <c r="A6" s="123"/>
      <c r="B6" s="231" t="s">
        <v>145</v>
      </c>
      <c r="C6" s="232"/>
      <c r="D6" s="232"/>
      <c r="E6" s="232"/>
      <c r="F6" s="232"/>
      <c r="G6" s="232"/>
      <c r="H6" s="233"/>
    </row>
    <row r="7" spans="1:8" ht="95.25" customHeight="1" x14ac:dyDescent="0.25">
      <c r="A7" s="123"/>
      <c r="B7" s="240" t="s">
        <v>150</v>
      </c>
      <c r="C7" s="240"/>
      <c r="D7" s="240"/>
      <c r="E7" s="240"/>
      <c r="F7" s="240"/>
      <c r="G7" s="240"/>
      <c r="H7" s="241"/>
    </row>
    <row r="8" spans="1:8" ht="16.5" x14ac:dyDescent="0.25">
      <c r="A8" s="123"/>
      <c r="B8" s="124"/>
      <c r="C8" s="80"/>
      <c r="D8" s="80"/>
      <c r="E8" s="80"/>
      <c r="F8" s="80"/>
      <c r="G8" s="80"/>
      <c r="H8" s="119"/>
    </row>
    <row r="9" spans="1:8" ht="16.5" customHeight="1" x14ac:dyDescent="0.25">
      <c r="A9" s="123"/>
      <c r="B9" s="234" t="s">
        <v>223</v>
      </c>
      <c r="C9" s="234"/>
      <c r="D9" s="234"/>
      <c r="E9" s="234"/>
      <c r="F9" s="234"/>
      <c r="G9" s="234"/>
      <c r="H9" s="235"/>
    </row>
    <row r="10" spans="1:8" ht="16.5" customHeight="1" x14ac:dyDescent="0.25">
      <c r="A10" s="123"/>
      <c r="B10" s="234"/>
      <c r="C10" s="234"/>
      <c r="D10" s="234"/>
      <c r="E10" s="234"/>
      <c r="F10" s="234"/>
      <c r="G10" s="234"/>
      <c r="H10" s="235"/>
    </row>
    <row r="11" spans="1:8" ht="11.85" customHeight="1" x14ac:dyDescent="0.25">
      <c r="A11" s="123"/>
      <c r="B11" s="234"/>
      <c r="C11" s="234"/>
      <c r="D11" s="234"/>
      <c r="E11" s="234"/>
      <c r="F11" s="234"/>
      <c r="G11" s="234"/>
      <c r="H11" s="235"/>
    </row>
    <row r="12" spans="1:8" ht="11.85" customHeight="1" thickBot="1" x14ac:dyDescent="0.3">
      <c r="A12" s="123"/>
      <c r="B12" s="118"/>
      <c r="C12" s="118"/>
      <c r="D12" s="118"/>
      <c r="E12" s="118"/>
      <c r="F12" s="118"/>
      <c r="G12" s="118"/>
      <c r="H12" s="121"/>
    </row>
    <row r="13" spans="1:8" ht="15.6" customHeight="1" thickTop="1" x14ac:dyDescent="0.25">
      <c r="A13" s="123"/>
      <c r="B13" s="118"/>
      <c r="C13" s="242" t="s">
        <v>146</v>
      </c>
      <c r="D13" s="237"/>
      <c r="E13" s="238" t="s">
        <v>183</v>
      </c>
      <c r="F13" s="239"/>
      <c r="G13" s="118"/>
      <c r="H13" s="121"/>
    </row>
    <row r="14" spans="1:8" ht="11.85" customHeight="1" x14ac:dyDescent="0.25">
      <c r="A14" s="123"/>
      <c r="B14" s="118"/>
      <c r="C14" s="243" t="s">
        <v>177</v>
      </c>
      <c r="D14" s="244"/>
      <c r="E14" s="245" t="s">
        <v>182</v>
      </c>
      <c r="F14" s="205"/>
      <c r="G14" s="118"/>
      <c r="H14" s="121"/>
    </row>
    <row r="15" spans="1:8" ht="11.85" customHeight="1" x14ac:dyDescent="0.25">
      <c r="A15" s="123"/>
      <c r="B15" s="118"/>
      <c r="C15" s="243" t="s">
        <v>179</v>
      </c>
      <c r="D15" s="244"/>
      <c r="E15" s="245" t="s">
        <v>181</v>
      </c>
      <c r="F15" s="205"/>
      <c r="G15" s="118"/>
      <c r="H15" s="121"/>
    </row>
    <row r="16" spans="1:8" ht="11.85" customHeight="1" x14ac:dyDescent="0.25">
      <c r="A16" s="123"/>
      <c r="B16" s="118"/>
      <c r="C16" s="243" t="s">
        <v>216</v>
      </c>
      <c r="D16" s="244"/>
      <c r="E16" s="245" t="s">
        <v>220</v>
      </c>
      <c r="F16" s="205"/>
      <c r="G16" s="118"/>
      <c r="H16" s="121"/>
    </row>
    <row r="17" spans="1:8" ht="13.5" customHeight="1" x14ac:dyDescent="0.25">
      <c r="A17" s="123"/>
      <c r="B17" s="118"/>
      <c r="C17" s="243" t="s">
        <v>217</v>
      </c>
      <c r="D17" s="244"/>
      <c r="E17" s="245" t="s">
        <v>180</v>
      </c>
      <c r="F17" s="205"/>
      <c r="G17" s="118"/>
      <c r="H17" s="120"/>
    </row>
    <row r="18" spans="1:8" ht="12.6" customHeight="1" x14ac:dyDescent="0.25">
      <c r="A18" s="123"/>
      <c r="B18" s="118"/>
      <c r="C18" s="243" t="s">
        <v>218</v>
      </c>
      <c r="D18" s="244"/>
      <c r="E18" s="251" t="s">
        <v>221</v>
      </c>
      <c r="F18" s="205"/>
      <c r="G18" s="118"/>
      <c r="H18" s="121"/>
    </row>
    <row r="19" spans="1:8" ht="24" customHeight="1" thickBot="1" x14ac:dyDescent="0.3">
      <c r="A19" s="123"/>
      <c r="B19" s="118"/>
      <c r="C19" s="249" t="s">
        <v>219</v>
      </c>
      <c r="D19" s="250"/>
      <c r="E19" s="252" t="s">
        <v>222</v>
      </c>
      <c r="F19" s="253"/>
      <c r="G19" s="118"/>
      <c r="H19" s="121"/>
    </row>
    <row r="20" spans="1:8" ht="11.85" customHeight="1" thickTop="1" x14ac:dyDescent="0.25">
      <c r="A20" s="123"/>
      <c r="B20" s="118"/>
      <c r="C20" s="125"/>
      <c r="D20" s="125"/>
      <c r="E20" s="125"/>
      <c r="F20" s="125"/>
      <c r="G20" s="118"/>
      <c r="H20" s="121"/>
    </row>
    <row r="21" spans="1:8" ht="27.6" customHeight="1" thickBot="1" x14ac:dyDescent="0.3">
      <c r="A21" s="123"/>
      <c r="B21" s="246" t="s">
        <v>215</v>
      </c>
      <c r="C21" s="247"/>
      <c r="D21" s="247"/>
      <c r="E21" s="247"/>
      <c r="F21" s="247"/>
      <c r="G21" s="247"/>
      <c r="H21" s="248"/>
    </row>
    <row r="22" spans="1:8" ht="15.75" thickTop="1" x14ac:dyDescent="0.25">
      <c r="A22" s="123"/>
      <c r="B22" s="127"/>
      <c r="C22" s="236" t="s">
        <v>146</v>
      </c>
      <c r="D22" s="237"/>
      <c r="E22" s="238" t="s">
        <v>183</v>
      </c>
      <c r="F22" s="239"/>
      <c r="G22" s="125"/>
      <c r="H22" s="126"/>
    </row>
    <row r="23" spans="1:8" ht="13.5" customHeight="1" x14ac:dyDescent="0.25">
      <c r="A23" s="123"/>
      <c r="B23" s="128"/>
      <c r="C23" s="216" t="s">
        <v>177</v>
      </c>
      <c r="D23" s="217"/>
      <c r="E23" s="218" t="s">
        <v>182</v>
      </c>
      <c r="F23" s="219"/>
      <c r="G23" s="75"/>
      <c r="H23" s="122"/>
    </row>
    <row r="24" spans="1:8" ht="13.5" customHeight="1" x14ac:dyDescent="0.25">
      <c r="A24" s="123"/>
      <c r="B24" s="128"/>
      <c r="C24" s="202" t="s">
        <v>178</v>
      </c>
      <c r="D24" s="203"/>
      <c r="E24" s="204" t="s">
        <v>180</v>
      </c>
      <c r="F24" s="205"/>
      <c r="G24" s="75"/>
      <c r="H24" s="122"/>
    </row>
    <row r="25" spans="1:8" ht="13.5" customHeight="1" x14ac:dyDescent="0.25">
      <c r="A25" s="123"/>
      <c r="B25" s="128"/>
      <c r="C25" s="202" t="s">
        <v>179</v>
      </c>
      <c r="D25" s="203"/>
      <c r="E25" s="204" t="s">
        <v>181</v>
      </c>
      <c r="F25" s="205"/>
      <c r="G25" s="75"/>
      <c r="H25" s="122"/>
    </row>
    <row r="26" spans="1:8" ht="23.1" customHeight="1" x14ac:dyDescent="0.25">
      <c r="A26" s="123"/>
      <c r="B26" s="128"/>
      <c r="C26" s="202" t="s">
        <v>148</v>
      </c>
      <c r="D26" s="203"/>
      <c r="E26" s="220" t="s">
        <v>149</v>
      </c>
      <c r="F26" s="221"/>
      <c r="G26" s="75"/>
      <c r="H26" s="122"/>
    </row>
    <row r="27" spans="1:8" ht="69.75" customHeight="1" x14ac:dyDescent="0.25">
      <c r="A27" s="123"/>
      <c r="B27" s="128"/>
      <c r="C27" s="211" t="s">
        <v>2</v>
      </c>
      <c r="D27" s="209"/>
      <c r="E27" s="206" t="s">
        <v>184</v>
      </c>
      <c r="F27" s="207"/>
      <c r="G27" s="75"/>
      <c r="H27" s="76"/>
    </row>
    <row r="28" spans="1:8" ht="34.5" customHeight="1" x14ac:dyDescent="0.25">
      <c r="B28" s="72"/>
      <c r="C28" s="208" t="s">
        <v>3</v>
      </c>
      <c r="D28" s="209"/>
      <c r="E28" s="206" t="s">
        <v>185</v>
      </c>
      <c r="F28" s="207"/>
      <c r="G28" s="75"/>
      <c r="H28" s="76"/>
    </row>
    <row r="29" spans="1:8" ht="27.75" customHeight="1" x14ac:dyDescent="0.25">
      <c r="B29" s="72"/>
      <c r="C29" s="208" t="s">
        <v>42</v>
      </c>
      <c r="D29" s="209"/>
      <c r="E29" s="206" t="s">
        <v>186</v>
      </c>
      <c r="F29" s="207"/>
      <c r="G29" s="75"/>
      <c r="H29" s="76"/>
    </row>
    <row r="30" spans="1:8" ht="28.5" customHeight="1" x14ac:dyDescent="0.25">
      <c r="B30" s="72"/>
      <c r="C30" s="208" t="s">
        <v>1</v>
      </c>
      <c r="D30" s="209"/>
      <c r="E30" s="206" t="s">
        <v>187</v>
      </c>
      <c r="F30" s="207"/>
      <c r="G30" s="75"/>
      <c r="H30" s="76"/>
    </row>
    <row r="31" spans="1:8" ht="72.75" customHeight="1" x14ac:dyDescent="0.25">
      <c r="B31" s="72"/>
      <c r="C31" s="208" t="s">
        <v>48</v>
      </c>
      <c r="D31" s="209"/>
      <c r="E31" s="206" t="s">
        <v>152</v>
      </c>
      <c r="F31" s="207"/>
      <c r="G31" s="75"/>
      <c r="H31" s="76"/>
    </row>
    <row r="32" spans="1:8" ht="64.5" customHeight="1" x14ac:dyDescent="0.25">
      <c r="B32" s="72"/>
      <c r="C32" s="208" t="s">
        <v>151</v>
      </c>
      <c r="D32" s="209"/>
      <c r="E32" s="206" t="s">
        <v>153</v>
      </c>
      <c r="F32" s="207"/>
      <c r="G32" s="75"/>
      <c r="H32" s="76"/>
    </row>
    <row r="33" spans="2:8" ht="71.25" customHeight="1" x14ac:dyDescent="0.25">
      <c r="B33" s="72"/>
      <c r="C33" s="210" t="s">
        <v>154</v>
      </c>
      <c r="D33" s="211"/>
      <c r="E33" s="206" t="s">
        <v>155</v>
      </c>
      <c r="F33" s="207"/>
      <c r="G33" s="75"/>
      <c r="H33" s="76"/>
    </row>
    <row r="34" spans="2:8" ht="55.5" customHeight="1" x14ac:dyDescent="0.25">
      <c r="B34" s="72"/>
      <c r="C34" s="210" t="s">
        <v>46</v>
      </c>
      <c r="D34" s="211"/>
      <c r="E34" s="206" t="s">
        <v>156</v>
      </c>
      <c r="F34" s="207"/>
      <c r="G34" s="75"/>
      <c r="H34" s="76"/>
    </row>
    <row r="35" spans="2:8" ht="42" customHeight="1" x14ac:dyDescent="0.25">
      <c r="B35" s="72"/>
      <c r="C35" s="210" t="s">
        <v>144</v>
      </c>
      <c r="D35" s="211"/>
      <c r="E35" s="206" t="s">
        <v>157</v>
      </c>
      <c r="F35" s="207"/>
      <c r="G35" s="75"/>
      <c r="H35" s="76"/>
    </row>
    <row r="36" spans="2:8" ht="59.25" customHeight="1" x14ac:dyDescent="0.25">
      <c r="B36" s="72"/>
      <c r="C36" s="210" t="s">
        <v>12</v>
      </c>
      <c r="D36" s="211"/>
      <c r="E36" s="206" t="s">
        <v>158</v>
      </c>
      <c r="F36" s="207"/>
      <c r="G36" s="75"/>
      <c r="H36" s="76"/>
    </row>
    <row r="37" spans="2:8" ht="23.25" customHeight="1" x14ac:dyDescent="0.25">
      <c r="B37" s="72"/>
      <c r="C37" s="210" t="s">
        <v>162</v>
      </c>
      <c r="D37" s="211"/>
      <c r="E37" s="206" t="s">
        <v>159</v>
      </c>
      <c r="F37" s="207"/>
      <c r="G37" s="75"/>
      <c r="H37" s="76"/>
    </row>
    <row r="38" spans="2:8" ht="30.75" customHeight="1" x14ac:dyDescent="0.25">
      <c r="B38" s="72"/>
      <c r="C38" s="210" t="s">
        <v>163</v>
      </c>
      <c r="D38" s="211"/>
      <c r="E38" s="206" t="s">
        <v>160</v>
      </c>
      <c r="F38" s="207"/>
      <c r="G38" s="75"/>
      <c r="H38" s="76"/>
    </row>
    <row r="39" spans="2:8" ht="35.25" customHeight="1" x14ac:dyDescent="0.25">
      <c r="B39" s="72"/>
      <c r="C39" s="210" t="s">
        <v>163</v>
      </c>
      <c r="D39" s="211"/>
      <c r="E39" s="206" t="s">
        <v>160</v>
      </c>
      <c r="F39" s="207"/>
      <c r="G39" s="75"/>
      <c r="H39" s="76"/>
    </row>
    <row r="40" spans="2:8" ht="33" customHeight="1" x14ac:dyDescent="0.25">
      <c r="B40" s="72"/>
      <c r="C40" s="210" t="s">
        <v>164</v>
      </c>
      <c r="D40" s="211"/>
      <c r="E40" s="206" t="s">
        <v>161</v>
      </c>
      <c r="F40" s="207"/>
      <c r="G40" s="75"/>
      <c r="H40" s="76"/>
    </row>
    <row r="41" spans="2:8" ht="30" customHeight="1" x14ac:dyDescent="0.25">
      <c r="B41" s="72"/>
      <c r="C41" s="210" t="s">
        <v>165</v>
      </c>
      <c r="D41" s="211"/>
      <c r="E41" s="206" t="s">
        <v>166</v>
      </c>
      <c r="F41" s="207"/>
      <c r="G41" s="75"/>
      <c r="H41" s="76"/>
    </row>
    <row r="42" spans="2:8" ht="35.25" customHeight="1" x14ac:dyDescent="0.25">
      <c r="B42" s="72"/>
      <c r="C42" s="210" t="s">
        <v>167</v>
      </c>
      <c r="D42" s="211"/>
      <c r="E42" s="206" t="s">
        <v>168</v>
      </c>
      <c r="F42" s="207"/>
      <c r="G42" s="75"/>
      <c r="H42" s="76"/>
    </row>
    <row r="43" spans="2:8" ht="31.5" customHeight="1" x14ac:dyDescent="0.25">
      <c r="B43" s="72"/>
      <c r="C43" s="210" t="s">
        <v>169</v>
      </c>
      <c r="D43" s="211"/>
      <c r="E43" s="206" t="s">
        <v>170</v>
      </c>
      <c r="F43" s="207"/>
      <c r="G43" s="75"/>
      <c r="H43" s="76"/>
    </row>
    <row r="44" spans="2:8" ht="35.25" customHeight="1" x14ac:dyDescent="0.25">
      <c r="B44" s="72"/>
      <c r="C44" s="210" t="s">
        <v>171</v>
      </c>
      <c r="D44" s="211"/>
      <c r="E44" s="206" t="s">
        <v>172</v>
      </c>
      <c r="F44" s="207"/>
      <c r="G44" s="75"/>
      <c r="H44" s="76"/>
    </row>
    <row r="45" spans="2:8" ht="59.25" customHeight="1" x14ac:dyDescent="0.25">
      <c r="B45" s="72"/>
      <c r="C45" s="210" t="s">
        <v>29</v>
      </c>
      <c r="D45" s="211"/>
      <c r="E45" s="206" t="s">
        <v>173</v>
      </c>
      <c r="F45" s="207"/>
      <c r="G45" s="75"/>
      <c r="H45" s="76"/>
    </row>
    <row r="46" spans="2:8" ht="29.25" customHeight="1" x14ac:dyDescent="0.25">
      <c r="B46" s="72"/>
      <c r="C46" s="210" t="s">
        <v>175</v>
      </c>
      <c r="D46" s="211"/>
      <c r="E46" s="206" t="s">
        <v>174</v>
      </c>
      <c r="F46" s="207"/>
      <c r="G46" s="75"/>
      <c r="H46" s="76"/>
    </row>
    <row r="47" spans="2:8" ht="82.5" customHeight="1" x14ac:dyDescent="0.25">
      <c r="B47" s="72"/>
      <c r="C47" s="210" t="s">
        <v>39</v>
      </c>
      <c r="D47" s="211"/>
      <c r="E47" s="206" t="s">
        <v>176</v>
      </c>
      <c r="F47" s="207"/>
      <c r="G47" s="75"/>
      <c r="H47" s="76"/>
    </row>
    <row r="48" spans="2:8" ht="46.5" customHeight="1" thickBot="1" x14ac:dyDescent="0.3">
      <c r="B48" s="72"/>
      <c r="C48" s="212"/>
      <c r="D48" s="213"/>
      <c r="E48" s="214"/>
      <c r="F48" s="215"/>
      <c r="G48" s="75"/>
      <c r="H48" s="76"/>
    </row>
    <row r="49" spans="2:8" ht="6.75" customHeight="1" thickTop="1" x14ac:dyDescent="0.25">
      <c r="B49" s="72"/>
      <c r="C49" s="73"/>
      <c r="D49" s="73"/>
      <c r="E49" s="74"/>
      <c r="F49" s="74"/>
      <c r="G49" s="75"/>
      <c r="H49" s="76"/>
    </row>
    <row r="50" spans="2:8" x14ac:dyDescent="0.25">
      <c r="B50" s="72"/>
      <c r="C50" s="113"/>
      <c r="D50" s="113"/>
      <c r="E50" s="113"/>
      <c r="F50" s="113"/>
      <c r="G50" s="75"/>
      <c r="H50" s="76"/>
    </row>
    <row r="51" spans="2:8" ht="21" customHeight="1" x14ac:dyDescent="0.25">
      <c r="B51" s="112" t="s">
        <v>208</v>
      </c>
      <c r="C51" s="113"/>
      <c r="D51" s="113"/>
      <c r="E51" s="113"/>
      <c r="F51" s="113"/>
      <c r="G51" s="113"/>
      <c r="H51" s="114"/>
    </row>
    <row r="52" spans="2:8" ht="20.25" customHeight="1" x14ac:dyDescent="0.25">
      <c r="B52" s="112" t="s">
        <v>209</v>
      </c>
      <c r="C52" s="113"/>
      <c r="D52" s="113"/>
      <c r="E52" s="113"/>
      <c r="F52" s="113"/>
      <c r="G52" s="113"/>
      <c r="H52" s="114"/>
    </row>
    <row r="53" spans="2:8" ht="20.25" customHeight="1" x14ac:dyDescent="0.25">
      <c r="B53" s="112" t="s">
        <v>210</v>
      </c>
      <c r="C53" s="113"/>
      <c r="D53" s="113"/>
      <c r="E53" s="113"/>
      <c r="F53" s="113"/>
      <c r="G53" s="113"/>
      <c r="H53" s="114"/>
    </row>
    <row r="54" spans="2:8" ht="20.25" customHeight="1" x14ac:dyDescent="0.25">
      <c r="B54" s="112" t="s">
        <v>211</v>
      </c>
      <c r="C54" s="113"/>
      <c r="D54" s="113"/>
      <c r="E54" s="113"/>
      <c r="F54" s="113"/>
      <c r="G54" s="113"/>
      <c r="H54" s="114"/>
    </row>
    <row r="55" spans="2:8" ht="14.85" customHeight="1" x14ac:dyDescent="0.25">
      <c r="B55" s="112" t="s">
        <v>212</v>
      </c>
      <c r="C55" s="113"/>
      <c r="D55" s="113"/>
      <c r="E55" s="113"/>
      <c r="F55" s="113"/>
      <c r="G55" s="113"/>
      <c r="H55" s="114"/>
    </row>
    <row r="56" spans="2:8" ht="15.75" thickBot="1" x14ac:dyDescent="0.3">
      <c r="B56" s="77"/>
      <c r="C56" s="78"/>
      <c r="D56" s="78"/>
      <c r="E56" s="78"/>
      <c r="F56" s="78"/>
      <c r="G56" s="78"/>
      <c r="H56" s="79"/>
    </row>
  </sheetData>
  <mergeCells count="74">
    <mergeCell ref="C19:D19"/>
    <mergeCell ref="C18:D18"/>
    <mergeCell ref="C17:D17"/>
    <mergeCell ref="C16:D16"/>
    <mergeCell ref="E16:F16"/>
    <mergeCell ref="E17:F17"/>
    <mergeCell ref="E18:F18"/>
    <mergeCell ref="E19:F19"/>
    <mergeCell ref="C24:D24"/>
    <mergeCell ref="E24:F24"/>
    <mergeCell ref="B2:H2"/>
    <mergeCell ref="B4:H5"/>
    <mergeCell ref="B6:H6"/>
    <mergeCell ref="B9:H11"/>
    <mergeCell ref="C22:D22"/>
    <mergeCell ref="E22:F22"/>
    <mergeCell ref="B7:H7"/>
    <mergeCell ref="C13:D13"/>
    <mergeCell ref="E13:F13"/>
    <mergeCell ref="C14:D14"/>
    <mergeCell ref="C15:D15"/>
    <mergeCell ref="E14:F14"/>
    <mergeCell ref="E15:F15"/>
    <mergeCell ref="B21:H21"/>
    <mergeCell ref="C36:D36"/>
    <mergeCell ref="E36:F36"/>
    <mergeCell ref="C23:D23"/>
    <mergeCell ref="E23:F23"/>
    <mergeCell ref="C27:D27"/>
    <mergeCell ref="E27:F27"/>
    <mergeCell ref="C31:D31"/>
    <mergeCell ref="C28:D28"/>
    <mergeCell ref="C29:D29"/>
    <mergeCell ref="C30:D30"/>
    <mergeCell ref="E28:F28"/>
    <mergeCell ref="E29:F29"/>
    <mergeCell ref="E30:F30"/>
    <mergeCell ref="E31:F31"/>
    <mergeCell ref="C26:D26"/>
    <mergeCell ref="E26:F26"/>
    <mergeCell ref="E44:F44"/>
    <mergeCell ref="C42:D42"/>
    <mergeCell ref="C41:D41"/>
    <mergeCell ref="E41:F41"/>
    <mergeCell ref="E42:F42"/>
    <mergeCell ref="C44:D44"/>
    <mergeCell ref="C37:D37"/>
    <mergeCell ref="E37:F37"/>
    <mergeCell ref="C43:D43"/>
    <mergeCell ref="C39:D39"/>
    <mergeCell ref="E39:F39"/>
    <mergeCell ref="C40:D40"/>
    <mergeCell ref="E40:F40"/>
    <mergeCell ref="E43:F43"/>
    <mergeCell ref="E38:F38"/>
    <mergeCell ref="C38:D38"/>
    <mergeCell ref="C45:D45"/>
    <mergeCell ref="E45:F45"/>
    <mergeCell ref="C46:D46"/>
    <mergeCell ref="E46:F46"/>
    <mergeCell ref="C48:D48"/>
    <mergeCell ref="E48:F48"/>
    <mergeCell ref="C47:D47"/>
    <mergeCell ref="E47:F47"/>
    <mergeCell ref="C25:D25"/>
    <mergeCell ref="E25:F25"/>
    <mergeCell ref="E32:F32"/>
    <mergeCell ref="C32:D32"/>
    <mergeCell ref="C35:D35"/>
    <mergeCell ref="E35:F35"/>
    <mergeCell ref="E33:F33"/>
    <mergeCell ref="C33:D33"/>
    <mergeCell ref="C34:D34"/>
    <mergeCell ref="E34:F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AZ35"/>
  <sheetViews>
    <sheetView showGridLines="0" topLeftCell="A13" zoomScale="91" zoomScaleNormal="91" workbookViewId="0">
      <selection activeCell="E28" sqref="E28:F34"/>
    </sheetView>
  </sheetViews>
  <sheetFormatPr baseColWidth="10" defaultRowHeight="15" x14ac:dyDescent="0.25"/>
  <cols>
    <col min="1" max="1" width="7.42578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42578125" customWidth="1"/>
  </cols>
  <sheetData>
    <row r="1" spans="2:52" ht="16.5" customHeight="1" thickBot="1" x14ac:dyDescent="0.3">
      <c r="AZ1" s="141" t="s">
        <v>235</v>
      </c>
    </row>
    <row r="2" spans="2:52" ht="18" customHeight="1" thickBot="1" x14ac:dyDescent="0.3">
      <c r="B2" s="267"/>
      <c r="C2" s="270" t="s">
        <v>205</v>
      </c>
      <c r="D2" s="271"/>
      <c r="E2" s="271"/>
      <c r="F2" s="142" t="s">
        <v>234</v>
      </c>
      <c r="AZ2" s="141" t="s">
        <v>233</v>
      </c>
    </row>
    <row r="3" spans="2:52" ht="18" customHeight="1" thickBot="1" x14ac:dyDescent="0.3">
      <c r="B3" s="268"/>
      <c r="C3" s="272"/>
      <c r="D3" s="273"/>
      <c r="E3" s="273"/>
      <c r="F3" s="140" t="s">
        <v>232</v>
      </c>
      <c r="AZ3" s="141" t="s">
        <v>231</v>
      </c>
    </row>
    <row r="4" spans="2:52" ht="18" customHeight="1" thickBot="1" x14ac:dyDescent="0.3">
      <c r="B4" s="268"/>
      <c r="C4" s="272"/>
      <c r="D4" s="273"/>
      <c r="E4" s="273"/>
      <c r="F4" s="140" t="s">
        <v>242</v>
      </c>
      <c r="AZ4" s="141" t="s">
        <v>230</v>
      </c>
    </row>
    <row r="5" spans="2:52" ht="18" customHeight="1" thickBot="1" x14ac:dyDescent="0.3">
      <c r="B5" s="269"/>
      <c r="C5" s="274"/>
      <c r="D5" s="275"/>
      <c r="E5" s="275"/>
      <c r="F5" s="140" t="s">
        <v>229</v>
      </c>
      <c r="AZ5" s="136"/>
    </row>
    <row r="6" spans="2:52" ht="18" customHeight="1" thickBot="1" x14ac:dyDescent="0.3">
      <c r="B6" s="139"/>
      <c r="C6" s="138"/>
      <c r="D6" s="138"/>
      <c r="E6" s="138"/>
      <c r="F6" s="137"/>
      <c r="AZ6" s="136"/>
    </row>
    <row r="7" spans="2:52" ht="33.6" customHeight="1" x14ac:dyDescent="0.25">
      <c r="B7" s="131" t="s">
        <v>199</v>
      </c>
      <c r="C7" s="276" t="s">
        <v>254</v>
      </c>
      <c r="D7" s="277"/>
      <c r="E7" s="277"/>
      <c r="F7" s="278"/>
      <c r="AZ7" s="136"/>
    </row>
    <row r="8" spans="2:52" ht="26.1" customHeight="1" thickBot="1" x14ac:dyDescent="0.3">
      <c r="B8" s="132" t="s">
        <v>200</v>
      </c>
      <c r="C8" s="279" t="s">
        <v>253</v>
      </c>
      <c r="D8" s="280"/>
      <c r="E8" s="280"/>
      <c r="F8" s="281"/>
      <c r="AZ8" s="136"/>
    </row>
    <row r="9" spans="2:52" ht="16.5" thickBot="1" x14ac:dyDescent="0.3">
      <c r="B9" s="282"/>
      <c r="C9" s="282"/>
      <c r="D9" s="282"/>
      <c r="E9" s="282"/>
      <c r="F9" s="282"/>
    </row>
    <row r="10" spans="2:52" ht="15.6" customHeight="1" x14ac:dyDescent="0.25">
      <c r="B10" s="283" t="s">
        <v>205</v>
      </c>
      <c r="C10" s="284"/>
      <c r="D10" s="284"/>
      <c r="E10" s="284"/>
      <c r="F10" s="285"/>
    </row>
    <row r="11" spans="2:52" ht="31.5" x14ac:dyDescent="0.25">
      <c r="B11" s="286" t="s">
        <v>198</v>
      </c>
      <c r="C11" s="287"/>
      <c r="D11" s="129" t="s">
        <v>213</v>
      </c>
      <c r="E11" s="129" t="s">
        <v>197</v>
      </c>
      <c r="F11" s="130" t="s">
        <v>207</v>
      </c>
    </row>
    <row r="12" spans="2:52" ht="137.25" customHeight="1" thickBot="1" x14ac:dyDescent="0.3">
      <c r="B12" s="288" t="s">
        <v>233</v>
      </c>
      <c r="C12" s="289"/>
      <c r="D12" s="185" t="s">
        <v>255</v>
      </c>
      <c r="E12" s="106" t="s">
        <v>256</v>
      </c>
      <c r="F12" s="107" t="s">
        <v>257</v>
      </c>
    </row>
    <row r="15" spans="2:52" ht="18" x14ac:dyDescent="0.25">
      <c r="B15" s="290" t="s">
        <v>228</v>
      </c>
      <c r="C15" s="290"/>
      <c r="D15" s="290"/>
      <c r="E15" s="290"/>
      <c r="F15" s="290"/>
    </row>
    <row r="16" spans="2:52" ht="15.75" x14ac:dyDescent="0.25">
      <c r="B16" s="135"/>
    </row>
    <row r="17" spans="2:6" ht="15.75" thickBot="1" x14ac:dyDescent="0.3">
      <c r="B17" s="134"/>
    </row>
    <row r="18" spans="2:6" ht="16.5" thickBot="1" x14ac:dyDescent="0.3">
      <c r="B18" s="264" t="s">
        <v>227</v>
      </c>
      <c r="C18" s="265"/>
      <c r="D18" s="266"/>
      <c r="E18" s="264" t="s">
        <v>226</v>
      </c>
      <c r="F18" s="266"/>
    </row>
    <row r="19" spans="2:6" ht="15" customHeight="1" x14ac:dyDescent="0.25">
      <c r="B19" s="258" t="s">
        <v>266</v>
      </c>
      <c r="C19" s="259"/>
      <c r="D19" s="260"/>
      <c r="E19" s="254" t="s">
        <v>267</v>
      </c>
      <c r="F19" s="255"/>
    </row>
    <row r="20" spans="2:6" ht="15" customHeight="1" x14ac:dyDescent="0.25">
      <c r="B20" s="258"/>
      <c r="C20" s="259"/>
      <c r="D20" s="260"/>
      <c r="E20" s="254"/>
      <c r="F20" s="255"/>
    </row>
    <row r="21" spans="2:6" ht="15" customHeight="1" x14ac:dyDescent="0.25">
      <c r="B21" s="258"/>
      <c r="C21" s="259"/>
      <c r="D21" s="260"/>
      <c r="E21" s="254"/>
      <c r="F21" s="255"/>
    </row>
    <row r="22" spans="2:6" ht="15" customHeight="1" x14ac:dyDescent="0.25">
      <c r="B22" s="258"/>
      <c r="C22" s="259"/>
      <c r="D22" s="260"/>
      <c r="E22" s="254"/>
      <c r="F22" s="255"/>
    </row>
    <row r="23" spans="2:6" ht="15" customHeight="1" x14ac:dyDescent="0.25">
      <c r="B23" s="258"/>
      <c r="C23" s="259"/>
      <c r="D23" s="260"/>
      <c r="E23" s="254"/>
      <c r="F23" s="255"/>
    </row>
    <row r="24" spans="2:6" ht="15" customHeight="1" x14ac:dyDescent="0.25">
      <c r="B24" s="258"/>
      <c r="C24" s="259"/>
      <c r="D24" s="260"/>
      <c r="E24" s="254"/>
      <c r="F24" s="255"/>
    </row>
    <row r="25" spans="2:6" ht="15" customHeight="1" x14ac:dyDescent="0.25">
      <c r="B25" s="258"/>
      <c r="C25" s="259"/>
      <c r="D25" s="260"/>
      <c r="E25" s="254"/>
      <c r="F25" s="255"/>
    </row>
    <row r="26" spans="2:6" ht="15.95" customHeight="1" thickBot="1" x14ac:dyDescent="0.3">
      <c r="B26" s="261"/>
      <c r="C26" s="262"/>
      <c r="D26" s="263"/>
      <c r="E26" s="256"/>
      <c r="F26" s="257"/>
    </row>
    <row r="27" spans="2:6" ht="16.5" thickBot="1" x14ac:dyDescent="0.3">
      <c r="B27" s="264" t="s">
        <v>225</v>
      </c>
      <c r="C27" s="265"/>
      <c r="D27" s="266"/>
      <c r="E27" s="264" t="s">
        <v>224</v>
      </c>
      <c r="F27" s="266"/>
    </row>
    <row r="28" spans="2:6" ht="15" customHeight="1" x14ac:dyDescent="0.25">
      <c r="B28" s="258" t="s">
        <v>268</v>
      </c>
      <c r="C28" s="259"/>
      <c r="D28" s="260"/>
      <c r="E28" s="254" t="s">
        <v>269</v>
      </c>
      <c r="F28" s="255"/>
    </row>
    <row r="29" spans="2:6" ht="15" customHeight="1" x14ac:dyDescent="0.25">
      <c r="B29" s="258"/>
      <c r="C29" s="259"/>
      <c r="D29" s="260"/>
      <c r="E29" s="254"/>
      <c r="F29" s="255"/>
    </row>
    <row r="30" spans="2:6" ht="15" customHeight="1" x14ac:dyDescent="0.25">
      <c r="B30" s="258"/>
      <c r="C30" s="259"/>
      <c r="D30" s="260"/>
      <c r="E30" s="254"/>
      <c r="F30" s="255"/>
    </row>
    <row r="31" spans="2:6" ht="15" customHeight="1" x14ac:dyDescent="0.25">
      <c r="B31" s="258"/>
      <c r="C31" s="259"/>
      <c r="D31" s="260"/>
      <c r="E31" s="254"/>
      <c r="F31" s="255"/>
    </row>
    <row r="32" spans="2:6" ht="15" customHeight="1" x14ac:dyDescent="0.25">
      <c r="B32" s="258"/>
      <c r="C32" s="259"/>
      <c r="D32" s="260"/>
      <c r="E32" s="254"/>
      <c r="F32" s="255"/>
    </row>
    <row r="33" spans="2:6" ht="15" customHeight="1" x14ac:dyDescent="0.25">
      <c r="B33" s="258"/>
      <c r="C33" s="259"/>
      <c r="D33" s="260"/>
      <c r="E33" s="254"/>
      <c r="F33" s="255"/>
    </row>
    <row r="34" spans="2:6" ht="15.95" customHeight="1" thickBot="1" x14ac:dyDescent="0.3">
      <c r="B34" s="261"/>
      <c r="C34" s="262"/>
      <c r="D34" s="263"/>
      <c r="E34" s="256"/>
      <c r="F34" s="257"/>
    </row>
    <row r="35" spans="2:6" x14ac:dyDescent="0.25">
      <c r="B35" s="133"/>
    </row>
  </sheetData>
  <mergeCells count="17">
    <mergeCell ref="E19:F26"/>
    <mergeCell ref="E28:F34"/>
    <mergeCell ref="B28:D34"/>
    <mergeCell ref="B19:D26"/>
    <mergeCell ref="B27:D27"/>
    <mergeCell ref="B2:B5"/>
    <mergeCell ref="C2:E5"/>
    <mergeCell ref="B18:D18"/>
    <mergeCell ref="E27:F27"/>
    <mergeCell ref="C7:F7"/>
    <mergeCell ref="C8:F8"/>
    <mergeCell ref="B9:F9"/>
    <mergeCell ref="B10:F10"/>
    <mergeCell ref="B11:C11"/>
    <mergeCell ref="B12:C12"/>
    <mergeCell ref="B15:F15"/>
    <mergeCell ref="E18:F18"/>
  </mergeCells>
  <dataValidations count="1">
    <dataValidation type="list" allowBlank="1" showInputMessage="1" showErrorMessage="1" sqref="B12:C12">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Q78"/>
  <sheetViews>
    <sheetView showGridLines="0" tabSelected="1" topLeftCell="R28" zoomScale="80" zoomScaleNormal="80" workbookViewId="0">
      <selection activeCell="AI29" sqref="AI29:AK29"/>
    </sheetView>
  </sheetViews>
  <sheetFormatPr baseColWidth="10" defaultColWidth="11.42578125" defaultRowHeight="16.5" x14ac:dyDescent="0.3"/>
  <cols>
    <col min="1" max="1" width="5" style="102" customWidth="1"/>
    <col min="2" max="2" width="4" style="2" bestFit="1" customWidth="1" collapsed="1"/>
    <col min="3" max="3" width="14.28515625" style="2" customWidth="1" collapsed="1"/>
    <col min="4" max="4" width="13.28515625" style="2" customWidth="1" collapsed="1"/>
    <col min="5" max="5" width="16.28515625" style="2" customWidth="1" collapsed="1"/>
    <col min="6" max="6" width="32.42578125" style="1" customWidth="1" collapsed="1"/>
    <col min="7" max="7" width="19" style="5" customWidth="1" collapsed="1"/>
    <col min="8" max="8" width="17.7109375" style="1" customWidth="1" collapsed="1"/>
    <col min="9" max="9" width="16.42578125" style="1" customWidth="1" collapsed="1"/>
    <col min="10" max="10" width="6.28515625" style="1" bestFit="1" customWidth="1" collapsed="1"/>
    <col min="11" max="11" width="27.28515625" style="1" bestFit="1" customWidth="1" collapsed="1"/>
    <col min="12" max="12" width="30.42578125" style="1" hidden="1" customWidth="1" collapsed="1"/>
    <col min="13" max="13" width="17.42578125" style="1" customWidth="1" collapsed="1"/>
    <col min="14" max="14" width="6.28515625" style="1" bestFit="1" customWidth="1" collapsed="1"/>
    <col min="15" max="15" width="16" style="1" customWidth="1" collapsed="1"/>
    <col min="16" max="16" width="5.7109375" style="1" customWidth="1" collapsed="1"/>
    <col min="17" max="17" width="46.42578125" style="1" customWidth="1" collapsed="1"/>
    <col min="18" max="18" width="15.28515625" style="1" bestFit="1" customWidth="1" collapsed="1"/>
    <col min="19" max="19" width="6.7109375" style="1" customWidth="1" collapsed="1"/>
    <col min="20" max="20" width="5" style="1" customWidth="1" collapsed="1"/>
    <col min="21" max="21" width="5.42578125" style="1" customWidth="1" collapsed="1"/>
    <col min="22" max="22" width="7.28515625" style="1" customWidth="1" collapsed="1"/>
    <col min="23" max="23" width="6.7109375" style="1" customWidth="1" collapsed="1"/>
    <col min="24" max="24" width="7.42578125" style="1" customWidth="1" collapsed="1"/>
    <col min="25" max="25" width="38.28515625" style="1" hidden="1" customWidth="1" collapsed="1"/>
    <col min="26" max="26" width="8.7109375" style="1" hidden="1" customWidth="1" collapsed="1"/>
    <col min="27" max="27" width="10.42578125" style="1" hidden="1" customWidth="1" collapsed="1"/>
    <col min="28" max="29" width="9.28515625" style="1" hidden="1" customWidth="1" collapsed="1"/>
    <col min="30" max="30" width="8.42578125" style="1" hidden="1" customWidth="1" collapsed="1"/>
    <col min="31" max="31" width="7.28515625" style="1" hidden="1" customWidth="1" collapsed="1"/>
    <col min="32" max="32" width="27.28515625" style="1" customWidth="1" collapsed="1"/>
    <col min="33" max="33" width="18.7109375" style="101" customWidth="1" collapsed="1"/>
    <col min="34" max="34" width="16.7109375" style="1" customWidth="1" collapsed="1"/>
    <col min="35" max="35" width="14.7109375" style="1" customWidth="1" collapsed="1"/>
    <col min="36" max="36" width="18.42578125" style="1" customWidth="1" collapsed="1"/>
    <col min="37" max="37" width="21" style="1" customWidth="1" collapsed="1"/>
    <col min="38" max="16384" width="11.42578125" style="1" collapsed="1"/>
  </cols>
  <sheetData>
    <row r="1" spans="1:69" s="82" customFormat="1" ht="14.25" x14ac:dyDescent="0.2">
      <c r="B1" s="81"/>
      <c r="C1" s="81"/>
      <c r="D1" s="81"/>
      <c r="E1" s="81"/>
      <c r="G1" s="83"/>
      <c r="AG1" s="99"/>
    </row>
    <row r="2" spans="1:69" s="82" customFormat="1" ht="14.25" x14ac:dyDescent="0.2">
      <c r="B2" s="81"/>
      <c r="C2" s="81"/>
      <c r="D2" s="81"/>
      <c r="E2" s="81"/>
      <c r="G2" s="83"/>
      <c r="AG2" s="99"/>
    </row>
    <row r="3" spans="1:69" s="82" customFormat="1" ht="15" thickBot="1" x14ac:dyDescent="0.25">
      <c r="B3" s="81"/>
      <c r="C3" s="81"/>
      <c r="D3" s="81"/>
      <c r="E3" s="81"/>
      <c r="G3" s="83"/>
      <c r="AG3" s="99"/>
    </row>
    <row r="4" spans="1:69" s="82" customFormat="1" ht="14.85" customHeight="1" x14ac:dyDescent="0.2">
      <c r="B4" s="303"/>
      <c r="C4" s="304"/>
      <c r="D4" s="304"/>
      <c r="E4" s="304"/>
      <c r="F4" s="297" t="s">
        <v>214</v>
      </c>
      <c r="G4" s="298"/>
      <c r="H4" s="298"/>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5" t="s">
        <v>201</v>
      </c>
      <c r="AK4" s="296"/>
    </row>
    <row r="5" spans="1:69" s="82" customFormat="1" ht="14.85" customHeight="1" x14ac:dyDescent="0.2">
      <c r="B5" s="305"/>
      <c r="C5" s="306"/>
      <c r="D5" s="306"/>
      <c r="E5" s="306"/>
      <c r="F5" s="299"/>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293" t="s">
        <v>202</v>
      </c>
      <c r="AK5" s="294"/>
    </row>
    <row r="6" spans="1:69" ht="16.5" customHeight="1" x14ac:dyDescent="0.3">
      <c r="B6" s="305"/>
      <c r="C6" s="306"/>
      <c r="D6" s="306"/>
      <c r="E6" s="306"/>
      <c r="F6" s="299"/>
      <c r="G6" s="300"/>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293" t="s">
        <v>243</v>
      </c>
      <c r="AK6" s="294"/>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1:69" ht="17.100000000000001" customHeight="1" thickBot="1" x14ac:dyDescent="0.35">
      <c r="B7" s="307"/>
      <c r="C7" s="308"/>
      <c r="D7" s="308"/>
      <c r="E7" s="308"/>
      <c r="F7" s="301"/>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291" t="s">
        <v>203</v>
      </c>
      <c r="AK7" s="292"/>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1:69" ht="12.6" customHeight="1" thickBot="1" x14ac:dyDescent="0.35">
      <c r="B8" s="13"/>
      <c r="C8" s="14"/>
      <c r="D8" s="13"/>
      <c r="E8" s="13"/>
      <c r="F8" s="6"/>
      <c r="G8" s="12"/>
      <c r="H8" s="6"/>
      <c r="I8" s="6"/>
      <c r="J8" s="6"/>
      <c r="K8" s="6"/>
      <c r="L8" s="6"/>
      <c r="M8" s="6"/>
      <c r="N8" s="6"/>
      <c r="O8" s="6"/>
      <c r="P8" s="6"/>
      <c r="Q8" s="6"/>
      <c r="R8" s="6"/>
      <c r="S8" s="6"/>
      <c r="T8" s="6"/>
      <c r="U8" s="6"/>
      <c r="V8" s="6"/>
      <c r="W8" s="6"/>
      <c r="X8" s="6"/>
      <c r="Y8" s="6"/>
      <c r="Z8" s="6"/>
      <c r="AA8" s="6"/>
      <c r="AB8" s="6"/>
      <c r="AC8" s="6"/>
      <c r="AD8" s="6"/>
      <c r="AE8" s="6"/>
      <c r="AF8" s="6"/>
      <c r="AG8" s="100"/>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1:69" s="85" customFormat="1" ht="28.5" customHeight="1" x14ac:dyDescent="0.35">
      <c r="A9" s="143"/>
      <c r="B9" s="312" t="s">
        <v>199</v>
      </c>
      <c r="C9" s="313"/>
      <c r="D9" s="318" t="s">
        <v>254</v>
      </c>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9"/>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row>
    <row r="10" spans="1:69" s="85" customFormat="1" ht="28.5" customHeight="1" x14ac:dyDescent="0.35">
      <c r="A10" s="143"/>
      <c r="B10" s="314" t="s">
        <v>206</v>
      </c>
      <c r="C10" s="315"/>
      <c r="D10" s="320" t="s">
        <v>255</v>
      </c>
      <c r="E10" s="320"/>
      <c r="F10" s="320"/>
      <c r="G10" s="320"/>
      <c r="H10" s="320"/>
      <c r="I10" s="320"/>
      <c r="J10" s="320"/>
      <c r="K10" s="320"/>
      <c r="L10" s="320"/>
      <c r="M10" s="320"/>
      <c r="N10" s="320"/>
      <c r="O10" s="320"/>
      <c r="P10" s="320"/>
      <c r="Q10" s="320"/>
      <c r="R10" s="320"/>
      <c r="S10" s="320"/>
      <c r="T10" s="320"/>
      <c r="U10" s="320"/>
      <c r="V10" s="320"/>
      <c r="W10" s="320"/>
      <c r="X10" s="320"/>
      <c r="Y10" s="320"/>
      <c r="Z10" s="320"/>
      <c r="AA10" s="320"/>
      <c r="AB10" s="320"/>
      <c r="AC10" s="320"/>
      <c r="AD10" s="320"/>
      <c r="AE10" s="320"/>
      <c r="AF10" s="320"/>
      <c r="AG10" s="320"/>
      <c r="AH10" s="320"/>
      <c r="AI10" s="320"/>
      <c r="AJ10" s="320"/>
      <c r="AK10" s="321"/>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row>
    <row r="11" spans="1:69" s="85" customFormat="1" ht="28.5" customHeight="1" thickBot="1" x14ac:dyDescent="0.4">
      <c r="B11" s="316" t="s">
        <v>200</v>
      </c>
      <c r="C11" s="317"/>
      <c r="D11" s="322" t="s">
        <v>253</v>
      </c>
      <c r="E11" s="322"/>
      <c r="F11" s="322"/>
      <c r="G11" s="322"/>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3"/>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row>
    <row r="12" spans="1:69" s="85" customFormat="1" ht="15" customHeight="1" x14ac:dyDescent="0.35">
      <c r="B12" s="309"/>
      <c r="C12" s="310"/>
      <c r="D12" s="310"/>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1"/>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row>
    <row r="13" spans="1:69" ht="18" x14ac:dyDescent="0.3">
      <c r="B13" s="324" t="s">
        <v>121</v>
      </c>
      <c r="C13" s="325"/>
      <c r="D13" s="325"/>
      <c r="E13" s="325"/>
      <c r="F13" s="325"/>
      <c r="G13" s="325"/>
      <c r="H13" s="325"/>
      <c r="I13" s="325" t="s">
        <v>122</v>
      </c>
      <c r="J13" s="325"/>
      <c r="K13" s="325"/>
      <c r="L13" s="325"/>
      <c r="M13" s="325"/>
      <c r="N13" s="325"/>
      <c r="O13" s="325"/>
      <c r="P13" s="325" t="s">
        <v>123</v>
      </c>
      <c r="Q13" s="325"/>
      <c r="R13" s="325"/>
      <c r="S13" s="325"/>
      <c r="T13" s="325"/>
      <c r="U13" s="325"/>
      <c r="V13" s="325"/>
      <c r="W13" s="325"/>
      <c r="X13" s="325"/>
      <c r="Y13" s="325" t="s">
        <v>124</v>
      </c>
      <c r="Z13" s="325"/>
      <c r="AA13" s="325"/>
      <c r="AB13" s="325"/>
      <c r="AC13" s="325"/>
      <c r="AD13" s="325"/>
      <c r="AE13" s="325"/>
      <c r="AF13" s="325" t="s">
        <v>34</v>
      </c>
      <c r="AG13" s="325"/>
      <c r="AH13" s="325"/>
      <c r="AI13" s="325"/>
      <c r="AJ13" s="325"/>
      <c r="AK13" s="32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1:69" ht="16.5" customHeight="1" x14ac:dyDescent="0.3">
      <c r="B14" s="352" t="s">
        <v>0</v>
      </c>
      <c r="C14" s="353" t="s">
        <v>2</v>
      </c>
      <c r="D14" s="350" t="s">
        <v>3</v>
      </c>
      <c r="E14" s="350" t="s">
        <v>42</v>
      </c>
      <c r="F14" s="353" t="s">
        <v>1</v>
      </c>
      <c r="G14" s="350" t="s">
        <v>48</v>
      </c>
      <c r="H14" s="350" t="s">
        <v>117</v>
      </c>
      <c r="I14" s="350" t="s">
        <v>33</v>
      </c>
      <c r="J14" s="353" t="s">
        <v>5</v>
      </c>
      <c r="K14" s="350" t="s">
        <v>78</v>
      </c>
      <c r="L14" s="350" t="s">
        <v>83</v>
      </c>
      <c r="M14" s="350" t="s">
        <v>43</v>
      </c>
      <c r="N14" s="353" t="s">
        <v>5</v>
      </c>
      <c r="O14" s="350" t="s">
        <v>46</v>
      </c>
      <c r="P14" s="354" t="s">
        <v>11</v>
      </c>
      <c r="Q14" s="350" t="s">
        <v>144</v>
      </c>
      <c r="R14" s="350" t="s">
        <v>12</v>
      </c>
      <c r="S14" s="350" t="s">
        <v>8</v>
      </c>
      <c r="T14" s="350"/>
      <c r="U14" s="350"/>
      <c r="V14" s="350"/>
      <c r="W14" s="350"/>
      <c r="X14" s="350"/>
      <c r="Y14" s="354" t="s">
        <v>120</v>
      </c>
      <c r="Z14" s="354" t="s">
        <v>44</v>
      </c>
      <c r="AA14" s="354" t="s">
        <v>5</v>
      </c>
      <c r="AB14" s="354" t="s">
        <v>45</v>
      </c>
      <c r="AC14" s="354" t="s">
        <v>5</v>
      </c>
      <c r="AD14" s="354" t="s">
        <v>47</v>
      </c>
      <c r="AE14" s="354" t="s">
        <v>29</v>
      </c>
      <c r="AF14" s="350" t="s">
        <v>34</v>
      </c>
      <c r="AG14" s="350" t="s">
        <v>35</v>
      </c>
      <c r="AH14" s="350" t="s">
        <v>36</v>
      </c>
      <c r="AI14" s="350" t="s">
        <v>38</v>
      </c>
      <c r="AJ14" s="350" t="s">
        <v>37</v>
      </c>
      <c r="AK14" s="351" t="s">
        <v>39</v>
      </c>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1:69" s="4" customFormat="1" ht="94.5" customHeight="1" x14ac:dyDescent="0.3">
      <c r="A15" s="102"/>
      <c r="B15" s="352"/>
      <c r="C15" s="353"/>
      <c r="D15" s="350"/>
      <c r="E15" s="350"/>
      <c r="F15" s="353"/>
      <c r="G15" s="350"/>
      <c r="H15" s="350"/>
      <c r="I15" s="350"/>
      <c r="J15" s="353"/>
      <c r="K15" s="350"/>
      <c r="L15" s="350"/>
      <c r="M15" s="353"/>
      <c r="N15" s="353"/>
      <c r="O15" s="350"/>
      <c r="P15" s="354"/>
      <c r="Q15" s="350"/>
      <c r="R15" s="350"/>
      <c r="S15" s="105" t="s">
        <v>13</v>
      </c>
      <c r="T15" s="105" t="s">
        <v>17</v>
      </c>
      <c r="U15" s="105" t="s">
        <v>28</v>
      </c>
      <c r="V15" s="105" t="s">
        <v>18</v>
      </c>
      <c r="W15" s="105" t="s">
        <v>21</v>
      </c>
      <c r="X15" s="105" t="s">
        <v>24</v>
      </c>
      <c r="Y15" s="354"/>
      <c r="Z15" s="354"/>
      <c r="AA15" s="354"/>
      <c r="AB15" s="354"/>
      <c r="AC15" s="354"/>
      <c r="AD15" s="354"/>
      <c r="AE15" s="354"/>
      <c r="AF15" s="350"/>
      <c r="AG15" s="350"/>
      <c r="AH15" s="350"/>
      <c r="AI15" s="350"/>
      <c r="AJ15" s="350"/>
      <c r="AK15" s="351"/>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row>
    <row r="16" spans="1:69" s="3" customFormat="1" ht="198.75" customHeight="1" x14ac:dyDescent="0.25">
      <c r="B16" s="333">
        <v>1</v>
      </c>
      <c r="C16" s="335" t="s">
        <v>196</v>
      </c>
      <c r="D16" s="335" t="s">
        <v>244</v>
      </c>
      <c r="E16" s="335" t="s">
        <v>245</v>
      </c>
      <c r="F16" s="337" t="s">
        <v>258</v>
      </c>
      <c r="G16" s="335" t="s">
        <v>189</v>
      </c>
      <c r="H16" s="339">
        <v>365</v>
      </c>
      <c r="I16" s="341" t="str">
        <f>IF(H16&lt;=0,"",IF(H16&lt;=2,"Muy Baja",IF(H16&lt;=24,"Baja",IF(H16&lt;=500,"Media",IF(H16&lt;=5000,"Alta","Muy Alta")))))</f>
        <v>Media</v>
      </c>
      <c r="J16" s="330">
        <f>IF(I16="","",IF(I16="Muy Baja",0.2,IF(I16="Baja",0.4,IF(I16="Media",0.6,IF(I16="Alta",0.8,IF(I16="Muy Alta",1,))))))</f>
        <v>0.6</v>
      </c>
      <c r="K16" s="344" t="s">
        <v>134</v>
      </c>
      <c r="L16" s="330" t="str">
        <f>IF(NOT(ISERROR(MATCH(K16,'Tabla Impacto'!$B$222:$B$224,0))),'Tabla Impacto'!$F$224&amp;"Por favor no seleccionar los criterios de impacto(Afectación Económica o presupuestal y Pérdida Reputacional)",K16)</f>
        <v xml:space="preserve">     El riesgo afecta la imagen de alguna área de la organización</v>
      </c>
      <c r="M16" s="341" t="str">
        <f>IF(OR(L16='Tabla Impacto'!$C$12,L16='Tabla Impacto'!$D$12),"Leve",IF(OR(L16='Tabla Impacto'!$C$13,L16='Tabla Impacto'!$D$13),"Menor",IF(OR(L16='Tabla Impacto'!$C$14,L16='Tabla Impacto'!$D$14),"Moderado",IF(OR(L16='Tabla Impacto'!$C$15,L16='Tabla Impacto'!$D$15),"Mayor",IF(OR(L16='Tabla Impacto'!$C$16,L16='Tabla Impacto'!$D$16),"Catastrófico","")))))</f>
        <v>Leve</v>
      </c>
      <c r="N16" s="330">
        <f>IF(M16="","",IF(M16="Leve",0.2,IF(M16="Menor",0.4,IF(M16="Moderado",0.6,IF(M16="Mayor",0.8,IF(M16="Catastrófico",1,))))))</f>
        <v>0.2</v>
      </c>
      <c r="O16" s="332" t="str">
        <f>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Moderado</v>
      </c>
      <c r="P16" s="103">
        <v>1</v>
      </c>
      <c r="Q16" s="186" t="s">
        <v>259</v>
      </c>
      <c r="R16" s="87" t="s">
        <v>4</v>
      </c>
      <c r="S16" s="88" t="s">
        <v>14</v>
      </c>
      <c r="T16" s="88" t="s">
        <v>9</v>
      </c>
      <c r="U16" s="89">
        <v>0.4</v>
      </c>
      <c r="V16" s="88" t="s">
        <v>19</v>
      </c>
      <c r="W16" s="88" t="s">
        <v>23</v>
      </c>
      <c r="X16" s="88" t="s">
        <v>110</v>
      </c>
      <c r="Y16" s="90">
        <f>IFERROR(IF(R16="Probabilidad",(J16-(+J16*U16)),IF(R16="Impacto",J16,"")),"")</f>
        <v>0.36</v>
      </c>
      <c r="Z16" s="91" t="str">
        <f>IFERROR(IF(Y16="","",IF(Y16&lt;=0.2,"Muy Baja",IF(Y16&lt;=0.4,"Baja",IF(Y16&lt;=0.6,"Media",IF(Y16&lt;=0.8,"Alta","Muy Alta"))))),"")</f>
        <v>Baja</v>
      </c>
      <c r="AA16" s="89">
        <f>+Y16</f>
        <v>0.36</v>
      </c>
      <c r="AB16" s="91" t="str">
        <f>IFERROR(IF(AC16="","",IF(AC16&lt;=0.2,"Leve",IF(AC16&lt;=0.4,"Menor",IF(AC16&lt;=0.6,"Moderado",IF(AC16&lt;=0.8,"Mayor","Catastrófico"))))),"")</f>
        <v>Leve</v>
      </c>
      <c r="AC16" s="89">
        <f>IFERROR(IF(R16="Impacto",(N16-(+N16*U16)),IF(R16="Probabilidad",N16,"")),"")</f>
        <v>0.2</v>
      </c>
      <c r="AD16" s="92" t="str">
        <f>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Bajo</v>
      </c>
      <c r="AE16" s="88" t="s">
        <v>118</v>
      </c>
      <c r="AF16" s="184" t="s">
        <v>246</v>
      </c>
      <c r="AG16" s="184" t="s">
        <v>247</v>
      </c>
      <c r="AH16" s="93">
        <v>44440</v>
      </c>
      <c r="AI16" s="199" t="s">
        <v>271</v>
      </c>
      <c r="AJ16" s="201" t="s">
        <v>272</v>
      </c>
      <c r="AK16" s="200">
        <v>1</v>
      </c>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row>
    <row r="17" spans="2:69" ht="132" hidden="1" customHeight="1" x14ac:dyDescent="0.3">
      <c r="B17" s="333"/>
      <c r="C17" s="335"/>
      <c r="D17" s="335"/>
      <c r="E17" s="335"/>
      <c r="F17" s="337"/>
      <c r="G17" s="335"/>
      <c r="H17" s="339"/>
      <c r="I17" s="341"/>
      <c r="J17" s="330"/>
      <c r="K17" s="344"/>
      <c r="L17" s="330">
        <f>IF(NOT(ISERROR(MATCH(K17,_xlfn.ANCHORARRAY(F28),0))),J30&amp;"Por favor no seleccionar los criterios de impacto",K17)</f>
        <v>0</v>
      </c>
      <c r="M17" s="341"/>
      <c r="N17" s="330"/>
      <c r="O17" s="332"/>
      <c r="P17" s="103">
        <v>2</v>
      </c>
      <c r="Q17" s="186"/>
      <c r="R17" s="87"/>
      <c r="S17" s="88"/>
      <c r="T17" s="88"/>
      <c r="U17" s="89"/>
      <c r="V17" s="88"/>
      <c r="W17" s="88"/>
      <c r="X17" s="88"/>
      <c r="Y17" s="90" t="str">
        <f>IFERROR(IF(AND(R16="Probabilidad",R17="Probabilidad"),(AA16-(+AA16*U17)),IF(R17="Probabilidad",(J16-(+J16*U17)),IF(R17="Impacto",AA16,""))),"")</f>
        <v/>
      </c>
      <c r="Z17" s="91" t="str">
        <f t="shared" ref="Z17:Z75" si="0">IFERROR(IF(Y17="","",IF(Y17&lt;=0.2,"Muy Baja",IF(Y17&lt;=0.4,"Baja",IF(Y17&lt;=0.6,"Media",IF(Y17&lt;=0.8,"Alta","Muy Alta"))))),"")</f>
        <v/>
      </c>
      <c r="AA17" s="89" t="str">
        <f t="shared" ref="AA17:AA21" si="1">+Y17</f>
        <v/>
      </c>
      <c r="AB17" s="91" t="str">
        <f t="shared" ref="AB17:AB75" si="2">IFERROR(IF(AC17="","",IF(AC17&lt;=0.2,"Leve",IF(AC17&lt;=0.4,"Menor",IF(AC17&lt;=0.6,"Moderado",IF(AC17&lt;=0.8,"Mayor","Catastrófico"))))),"")</f>
        <v/>
      </c>
      <c r="AC17" s="89" t="str">
        <f>IFERROR(IF(AND(R16="Impacto",R17="Impacto"),(AC16-(+AC16*U17)),IF(R17="Impacto",($N$16-(+$N$16*U17)),IF(R17="Probabilidad",AC16,""))),"")</f>
        <v/>
      </c>
      <c r="AD17" s="92" t="str">
        <f t="shared" ref="AD17:AD21" si="3">IFERROR(IF(OR(AND(Z17="Muy Baja",AB17="Leve"),AND(Z17="Muy Baja",AB17="Menor"),AND(Z17="Baja",AB17="Leve")),"Bajo",IF(OR(AND(Z17="Muy baja",AB17="Moderado"),AND(Z17="Baja",AB17="Menor"),AND(Z17="Baja",AB17="Moderado"),AND(Z17="Media",AB17="Leve"),AND(Z17="Media",AB17="Menor"),AND(Z17="Media",AB17="Moderado"),AND(Z17="Alta",AB17="Leve"),AND(Z17="Alta",AB17="Menor")),"Moderado",IF(OR(AND(Z17="Muy Baja",AB17="Mayor"),AND(Z17="Baja",AB17="Mayor"),AND(Z17="Media",AB17="Mayor"),AND(Z17="Alta",AB17="Moderado"),AND(Z17="Alta",AB17="Mayor"),AND(Z17="Muy Alta",AB17="Leve"),AND(Z17="Muy Alta",AB17="Menor"),AND(Z17="Muy Alta",AB17="Moderado"),AND(Z17="Muy Alta",AB17="Mayor")),"Alto",IF(OR(AND(Z17="Muy Baja",AB17="Catastrófico"),AND(Z17="Baja",AB17="Catastrófico"),AND(Z17="Media",AB17="Catastrófico"),AND(Z17="Alta",AB17="Catastrófico"),AND(Z17="Muy Alta",AB17="Catastrófico")),"Extremo","")))),"")</f>
        <v/>
      </c>
      <c r="AE17" s="88"/>
      <c r="AF17" s="184"/>
      <c r="AG17" s="184"/>
      <c r="AH17" s="93"/>
      <c r="AI17" s="93"/>
      <c r="AJ17" s="184"/>
      <c r="AK17" s="108"/>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69" ht="24" hidden="1" customHeight="1" x14ac:dyDescent="0.3">
      <c r="B18" s="333"/>
      <c r="C18" s="335"/>
      <c r="D18" s="335"/>
      <c r="E18" s="335"/>
      <c r="F18" s="337"/>
      <c r="G18" s="335"/>
      <c r="H18" s="339"/>
      <c r="I18" s="341"/>
      <c r="J18" s="330"/>
      <c r="K18" s="344"/>
      <c r="L18" s="330">
        <f>IF(NOT(ISERROR(MATCH(K18,_xlfn.ANCHORARRAY(F29),0))),J31&amp;"Por favor no seleccionar los criterios de impacto",K18)</f>
        <v>0</v>
      </c>
      <c r="M18" s="341"/>
      <c r="N18" s="330"/>
      <c r="O18" s="332"/>
      <c r="P18" s="103">
        <v>3</v>
      </c>
      <c r="Q18" s="94"/>
      <c r="R18" s="87" t="str">
        <f>IF(OR(S18="Preventivo",S18="Detectivo"),"Probabilidad",IF(S18="Correctivo","Impacto",""))</f>
        <v/>
      </c>
      <c r="S18" s="88"/>
      <c r="T18" s="88"/>
      <c r="U18" s="89" t="str">
        <f t="shared" ref="U18:U21" si="4">IF(AND(S18="Preventivo",T18="Automático"),"50%",IF(AND(S18="Preventivo",T18="Manual"),"40%",IF(AND(S18="Detectivo",T18="Automático"),"40%",IF(AND(S18="Detectivo",T18="Manual"),"30%",IF(AND(S18="Correctivo",T18="Automático"),"35%",IF(AND(S18="Correctivo",T18="Manual"),"25%",""))))))</f>
        <v/>
      </c>
      <c r="V18" s="88"/>
      <c r="W18" s="88"/>
      <c r="X18" s="88"/>
      <c r="Y18" s="90" t="str">
        <f>IFERROR(IF(AND(R17="Probabilidad",R18="Probabilidad"),(AA17-(+AA17*U18)),IF(AND(R17="Impacto",R18="Probabilidad"),(AA16-(+AA16*U18)),IF(R18="Impacto",AA17,""))),"")</f>
        <v/>
      </c>
      <c r="Z18" s="91" t="str">
        <f t="shared" si="0"/>
        <v/>
      </c>
      <c r="AA18" s="89" t="str">
        <f t="shared" si="1"/>
        <v/>
      </c>
      <c r="AB18" s="91" t="str">
        <f t="shared" si="2"/>
        <v/>
      </c>
      <c r="AC18" s="89" t="str">
        <f>IFERROR(IF(AND(R17="Impacto",R18="Impacto"),(AC17-(+AC17*U18)),IF(AND(R17="Probabilidad",R18="Impacto"),(AC16-(+AC16*U18)),IF(R18="Probabilidad",AC17,""))),"")</f>
        <v/>
      </c>
      <c r="AD18" s="92" t="str">
        <f t="shared" si="3"/>
        <v/>
      </c>
      <c r="AE18" s="88"/>
      <c r="AF18" s="184"/>
      <c r="AG18" s="184"/>
      <c r="AH18" s="93"/>
      <c r="AI18" s="93"/>
      <c r="AJ18" s="184"/>
      <c r="AK18" s="108"/>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row>
    <row r="19" spans="2:69" ht="24" hidden="1" customHeight="1" x14ac:dyDescent="0.3">
      <c r="B19" s="333"/>
      <c r="C19" s="335"/>
      <c r="D19" s="335"/>
      <c r="E19" s="335"/>
      <c r="F19" s="337"/>
      <c r="G19" s="335"/>
      <c r="H19" s="339"/>
      <c r="I19" s="341"/>
      <c r="J19" s="330"/>
      <c r="K19" s="344"/>
      <c r="L19" s="330">
        <f>IF(NOT(ISERROR(MATCH(K19,_xlfn.ANCHORARRAY(F30),0))),J32&amp;"Por favor no seleccionar los criterios de impacto",K19)</f>
        <v>0</v>
      </c>
      <c r="M19" s="341"/>
      <c r="N19" s="330"/>
      <c r="O19" s="332"/>
      <c r="P19" s="103">
        <v>4</v>
      </c>
      <c r="Q19" s="186"/>
      <c r="R19" s="87" t="str">
        <f t="shared" ref="R19:R21" si="5">IF(OR(S19="Preventivo",S19="Detectivo"),"Probabilidad",IF(S19="Correctivo","Impacto",""))</f>
        <v/>
      </c>
      <c r="S19" s="88"/>
      <c r="T19" s="88"/>
      <c r="U19" s="89" t="str">
        <f t="shared" si="4"/>
        <v/>
      </c>
      <c r="V19" s="88"/>
      <c r="W19" s="88"/>
      <c r="X19" s="88"/>
      <c r="Y19" s="90" t="str">
        <f t="shared" ref="Y19:Y21" si="6">IFERROR(IF(AND(R18="Probabilidad",R19="Probabilidad"),(AA18-(+AA18*U19)),IF(AND(R18="Impacto",R19="Probabilidad"),(AA17-(+AA17*U19)),IF(R19="Impacto",AA18,""))),"")</f>
        <v/>
      </c>
      <c r="Z19" s="91" t="str">
        <f t="shared" si="0"/>
        <v/>
      </c>
      <c r="AA19" s="89" t="str">
        <f t="shared" si="1"/>
        <v/>
      </c>
      <c r="AB19" s="91" t="str">
        <f t="shared" si="2"/>
        <v/>
      </c>
      <c r="AC19" s="89" t="str">
        <f t="shared" ref="AC19:AC21" si="7">IFERROR(IF(AND(R18="Impacto",R19="Impacto"),(AC18-(+AC18*U19)),IF(AND(R18="Probabilidad",R19="Impacto"),(AC17-(+AC17*U19)),IF(R19="Probabilidad",AC18,""))),"")</f>
        <v/>
      </c>
      <c r="AD19" s="92" t="str">
        <f>IFERROR(IF(OR(AND(Z19="Muy Baja",AB19="Leve"),AND(Z19="Muy Baja",AB19="Menor"),AND(Z19="Baja",AB19="Leve")),"Bajo",IF(OR(AND(Z19="Muy baja",AB19="Moderado"),AND(Z19="Baja",AB19="Menor"),AND(Z19="Baja",AB19="Moderado"),AND(Z19="Media",AB19="Leve"),AND(Z19="Media",AB19="Menor"),AND(Z19="Media",AB19="Moderado"),AND(Z19="Alta",AB19="Leve"),AND(Z19="Alta",AB19="Menor")),"Moderado",IF(OR(AND(Z19="Muy Baja",AB19="Mayor"),AND(Z19="Baja",AB19="Mayor"),AND(Z19="Media",AB19="Mayor"),AND(Z19="Alta",AB19="Moderado"),AND(Z19="Alta",AB19="Mayor"),AND(Z19="Muy Alta",AB19="Leve"),AND(Z19="Muy Alta",AB19="Menor"),AND(Z19="Muy Alta",AB19="Moderado"),AND(Z19="Muy Alta",AB19="Mayor")),"Alto",IF(OR(AND(Z19="Muy Baja",AB19="Catastrófico"),AND(Z19="Baja",AB19="Catastrófico"),AND(Z19="Media",AB19="Catastrófico"),AND(Z19="Alta",AB19="Catastrófico"),AND(Z19="Muy Alta",AB19="Catastrófico")),"Extremo","")))),"")</f>
        <v/>
      </c>
      <c r="AE19" s="88"/>
      <c r="AF19" s="184"/>
      <c r="AG19" s="184"/>
      <c r="AH19" s="93"/>
      <c r="AI19" s="93"/>
      <c r="AJ19" s="184"/>
      <c r="AK19" s="108"/>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row>
    <row r="20" spans="2:69" ht="24" hidden="1" customHeight="1" x14ac:dyDescent="0.3">
      <c r="B20" s="333"/>
      <c r="C20" s="335"/>
      <c r="D20" s="335"/>
      <c r="E20" s="335"/>
      <c r="F20" s="337"/>
      <c r="G20" s="335"/>
      <c r="H20" s="339"/>
      <c r="I20" s="341"/>
      <c r="J20" s="330"/>
      <c r="K20" s="344"/>
      <c r="L20" s="330">
        <f>IF(NOT(ISERROR(MATCH(K20,_xlfn.ANCHORARRAY(F31),0))),J33&amp;"Por favor no seleccionar los criterios de impacto",K20)</f>
        <v>0</v>
      </c>
      <c r="M20" s="341"/>
      <c r="N20" s="330"/>
      <c r="O20" s="332"/>
      <c r="P20" s="103">
        <v>5</v>
      </c>
      <c r="Q20" s="186"/>
      <c r="R20" s="87" t="str">
        <f t="shared" si="5"/>
        <v/>
      </c>
      <c r="S20" s="88"/>
      <c r="T20" s="88"/>
      <c r="U20" s="89" t="str">
        <f t="shared" si="4"/>
        <v/>
      </c>
      <c r="V20" s="88"/>
      <c r="W20" s="88"/>
      <c r="X20" s="88"/>
      <c r="Y20" s="90" t="str">
        <f t="shared" si="6"/>
        <v/>
      </c>
      <c r="Z20" s="91" t="str">
        <f t="shared" si="0"/>
        <v/>
      </c>
      <c r="AA20" s="89" t="str">
        <f t="shared" si="1"/>
        <v/>
      </c>
      <c r="AB20" s="91" t="str">
        <f t="shared" si="2"/>
        <v/>
      </c>
      <c r="AC20" s="89" t="str">
        <f t="shared" si="7"/>
        <v/>
      </c>
      <c r="AD20" s="92" t="str">
        <f t="shared" si="3"/>
        <v/>
      </c>
      <c r="AE20" s="88"/>
      <c r="AF20" s="184"/>
      <c r="AG20" s="184"/>
      <c r="AH20" s="93"/>
      <c r="AI20" s="93"/>
      <c r="AJ20" s="184"/>
      <c r="AK20" s="108"/>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2:69" ht="24" hidden="1" customHeight="1" x14ac:dyDescent="0.3">
      <c r="B21" s="333"/>
      <c r="C21" s="335"/>
      <c r="D21" s="335"/>
      <c r="E21" s="335"/>
      <c r="F21" s="337"/>
      <c r="G21" s="335"/>
      <c r="H21" s="339"/>
      <c r="I21" s="341"/>
      <c r="J21" s="330"/>
      <c r="K21" s="344"/>
      <c r="L21" s="330">
        <f>IF(NOT(ISERROR(MATCH(K21,_xlfn.ANCHORARRAY(F32),0))),J34&amp;"Por favor no seleccionar los criterios de impacto",K21)</f>
        <v>0</v>
      </c>
      <c r="M21" s="341"/>
      <c r="N21" s="330"/>
      <c r="O21" s="332"/>
      <c r="P21" s="103">
        <v>6</v>
      </c>
      <c r="Q21" s="186"/>
      <c r="R21" s="87" t="str">
        <f t="shared" si="5"/>
        <v/>
      </c>
      <c r="S21" s="88"/>
      <c r="T21" s="88"/>
      <c r="U21" s="89" t="str">
        <f t="shared" si="4"/>
        <v/>
      </c>
      <c r="V21" s="88"/>
      <c r="W21" s="88"/>
      <c r="X21" s="88"/>
      <c r="Y21" s="90" t="str">
        <f t="shared" si="6"/>
        <v/>
      </c>
      <c r="Z21" s="91" t="str">
        <f t="shared" si="0"/>
        <v/>
      </c>
      <c r="AA21" s="89" t="str">
        <f t="shared" si="1"/>
        <v/>
      </c>
      <c r="AB21" s="91" t="str">
        <f t="shared" si="2"/>
        <v/>
      </c>
      <c r="AC21" s="89" t="str">
        <f t="shared" si="7"/>
        <v/>
      </c>
      <c r="AD21" s="92" t="str">
        <f t="shared" si="3"/>
        <v/>
      </c>
      <c r="AE21" s="88"/>
      <c r="AF21" s="184"/>
      <c r="AG21" s="184"/>
      <c r="AH21" s="93"/>
      <c r="AI21" s="93"/>
      <c r="AJ21" s="184"/>
      <c r="AK21" s="108"/>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2:69" ht="147" customHeight="1" x14ac:dyDescent="0.3">
      <c r="B22" s="333">
        <v>2</v>
      </c>
      <c r="C22" s="335" t="s">
        <v>196</v>
      </c>
      <c r="D22" s="335" t="s">
        <v>270</v>
      </c>
      <c r="E22" s="335" t="s">
        <v>248</v>
      </c>
      <c r="F22" s="337" t="s">
        <v>249</v>
      </c>
      <c r="G22" s="335" t="s">
        <v>189</v>
      </c>
      <c r="H22" s="339">
        <v>365</v>
      </c>
      <c r="I22" s="341" t="str">
        <f>IF(H22&lt;=0,"",IF(H22&lt;=2,"Muy Baja",IF(H22&lt;=24,"Baja",IF(H22&lt;=500,"Media",IF(H22&lt;=5000,"Alta","Muy Alta")))))</f>
        <v>Media</v>
      </c>
      <c r="J22" s="330">
        <f>IF(I22="","",IF(I22="Muy Baja",0.2,IF(I22="Baja",0.4,IF(I22="Media",0.6,IF(I22="Alta",0.8,IF(I22="Muy Alta",1,))))))</f>
        <v>0.6</v>
      </c>
      <c r="K22" s="344" t="s">
        <v>137</v>
      </c>
      <c r="L22" s="330" t="str">
        <f>IF(NOT(ISERROR(MATCH(K22,'Tabla Impacto'!$B$222:$B$224,0))),'Tabla Impacto'!$F$224&amp;"Por favor no seleccionar los criterios de impacto(Afectación Económica o presupuestal y Pérdida Reputacional)",K22)</f>
        <v xml:space="preserve">     El riesgo afecta la imagen de de la entidad con efecto publicitario sostenido a nivel de sector administrativo, nivel departamental o municipal</v>
      </c>
      <c r="M22" s="341" t="str">
        <f>IF(OR(L22='Tabla Impacto'!$C$12,L22='Tabla Impacto'!$D$12),"Leve",IF(OR(L22='Tabla Impacto'!$C$13,L22='Tabla Impacto'!$D$13),"Menor",IF(OR(L22='Tabla Impacto'!$C$14,L22='Tabla Impacto'!$D$14),"Moderado",IF(OR(L22='Tabla Impacto'!$C$15,L22='Tabla Impacto'!$D$15),"Mayor",IF(OR(L22='Tabla Impacto'!$C$16,L22='Tabla Impacto'!$D$16),"Catastrófico","")))))</f>
        <v>Mayor</v>
      </c>
      <c r="N22" s="330">
        <f>IF(M22="","",IF(M22="Leve",0.2,IF(M22="Menor",0.4,IF(M22="Moderado",0.6,IF(M22="Mayor",0.8,IF(M22="Catastrófico",1,))))))</f>
        <v>0.8</v>
      </c>
      <c r="O22" s="332" t="str">
        <f>IF(OR(AND(I22="Muy Baja",M22="Leve"),AND(I22="Muy Baja",M22="Menor"),AND(I22="Baja",M22="Leve")),"Bajo",IF(OR(AND(I22="Muy baja",M22="Moderado"),AND(I22="Baja",M22="Menor"),AND(I22="Baja",M22="Moderado"),AND(I22="Media",M22="Leve"),AND(I22="Media",M22="Menor"),AND(I22="Media",M22="Moderado"),AND(I22="Alta",M22="Leve"),AND(I22="Alta",M22="Menor")),"Moderado",IF(OR(AND(I22="Muy Baja",M22="Mayor"),AND(I22="Baja",M22="Mayor"),AND(I22="Media",M22="Mayor"),AND(I22="Alta",M22="Moderado"),AND(I22="Alta",M22="Mayor"),AND(I22="Muy Alta",M22="Leve"),AND(I22="Muy Alta",M22="Menor"),AND(I22="Muy Alta",M22="Moderado"),AND(I22="Muy Alta",M22="Mayor")),"Alto",IF(OR(AND(I22="Muy Baja",M22="Catastrófico"),AND(I22="Baja",M22="Catastrófico"),AND(I22="Media",M22="Catastrófico"),AND(I22="Alta",M22="Catastrófico"),AND(I22="Muy Alta",M22="Catastrófico")),"Extremo",""))))</f>
        <v>Alto</v>
      </c>
      <c r="P22" s="103">
        <v>1</v>
      </c>
      <c r="Q22" s="186" t="s">
        <v>260</v>
      </c>
      <c r="R22" s="87" t="s">
        <v>4</v>
      </c>
      <c r="S22" s="88" t="s">
        <v>14</v>
      </c>
      <c r="T22" s="88" t="s">
        <v>9</v>
      </c>
      <c r="U22" s="89" t="str">
        <f>IF(AND(S22="Preventivo",T22="Automático"),"50%",IF(AND(S22="Preventivo",T22="Manual"),"40%",IF(AND(S22="Detectivo",T22="Automático"),"40%",IF(AND(S22="Detectivo",T22="Manual"),"30%",IF(AND(S22="Correctivo",T22="Automático"),"35%",IF(AND(S22="Correctivo",T22="Manual"),"25%",""))))))</f>
        <v>40%</v>
      </c>
      <c r="V22" s="88" t="s">
        <v>19</v>
      </c>
      <c r="W22" s="88" t="s">
        <v>22</v>
      </c>
      <c r="X22" s="88" t="s">
        <v>110</v>
      </c>
      <c r="Y22" s="90">
        <f>IFERROR(IF(R22="Probabilidad",(J22-(+J22*U22)),IF(R22="Impacto",J22,"")),"")</f>
        <v>0.36</v>
      </c>
      <c r="Z22" s="91" t="str">
        <f>IFERROR(IF(Y22="","",IF(Y22&lt;=0.2,"Muy Baja",IF(Y22&lt;=0.4,"Baja",IF(Y22&lt;=0.6,"Media",IF(Y22&lt;=0.8,"Alta","Muy Alta"))))),"")</f>
        <v>Baja</v>
      </c>
      <c r="AA22" s="89">
        <f>+Y22</f>
        <v>0.36</v>
      </c>
      <c r="AB22" s="91" t="str">
        <f>IFERROR(IF(AC22="","",IF(AC22&lt;=0.2,"Leve",IF(AC22&lt;=0.4,"Menor",IF(AC22&lt;=0.6,"Moderado",IF(AC22&lt;=0.8,"Mayor","Catastrófico"))))),"")</f>
        <v>Mayor</v>
      </c>
      <c r="AC22" s="89">
        <f>IFERROR(IF(R22="Impacto",(N22-(+N22*U22)),IF(R22="Probabilidad",N22,"")),"")</f>
        <v>0.8</v>
      </c>
      <c r="AD22" s="92" t="str">
        <f>IFERROR(IF(OR(AND(Z22="Muy Baja",AB22="Leve"),AND(Z22="Muy Baja",AB22="Menor"),AND(Z22="Baja",AB22="Leve")),"Bajo",IF(OR(AND(Z22="Muy baja",AB22="Moderado"),AND(Z22="Baja",AB22="Menor"),AND(Z22="Baja",AB22="Moderado"),AND(Z22="Media",AB22="Leve"),AND(Z22="Media",AB22="Menor"),AND(Z22="Media",AB22="Moderado"),AND(Z22="Alta",AB22="Leve"),AND(Z22="Alta",AB22="Menor")),"Moderado",IF(OR(AND(Z22="Muy Baja",AB22="Mayor"),AND(Z22="Baja",AB22="Mayor"),AND(Z22="Media",AB22="Mayor"),AND(Z22="Alta",AB22="Moderado"),AND(Z22="Alta",AB22="Mayor"),AND(Z22="Muy Alta",AB22="Leve"),AND(Z22="Muy Alta",AB22="Menor"),AND(Z22="Muy Alta",AB22="Moderado"),AND(Z22="Muy Alta",AB22="Mayor")),"Alto",IF(OR(AND(Z22="Muy Baja",AB22="Catastrófico"),AND(Z22="Baja",AB22="Catastrófico"),AND(Z22="Media",AB22="Catastrófico"),AND(Z22="Alta",AB22="Catastrófico"),AND(Z22="Muy Alta",AB22="Catastrófico")),"Extremo","")))),"")</f>
        <v>Alto</v>
      </c>
      <c r="AE22" s="88" t="s">
        <v>118</v>
      </c>
      <c r="AF22" s="184" t="s">
        <v>250</v>
      </c>
      <c r="AG22" s="184" t="s">
        <v>247</v>
      </c>
      <c r="AH22" s="93">
        <v>44470</v>
      </c>
      <c r="AI22" s="199" t="s">
        <v>271</v>
      </c>
      <c r="AJ22" s="201" t="s">
        <v>273</v>
      </c>
      <c r="AK22" s="200">
        <v>0</v>
      </c>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69" ht="151.5" hidden="1" customHeight="1" x14ac:dyDescent="0.3">
      <c r="B23" s="333"/>
      <c r="C23" s="335"/>
      <c r="D23" s="335"/>
      <c r="E23" s="335"/>
      <c r="F23" s="337"/>
      <c r="G23" s="335"/>
      <c r="H23" s="339"/>
      <c r="I23" s="341"/>
      <c r="J23" s="330"/>
      <c r="K23" s="344"/>
      <c r="L23" s="330">
        <f>IF(NOT(ISERROR(MATCH(K23,_xlfn.ANCHORARRAY(F34),0))),J36&amp;"Por favor no seleccionar los criterios de impacto",K23)</f>
        <v>0</v>
      </c>
      <c r="M23" s="341"/>
      <c r="N23" s="330"/>
      <c r="O23" s="332"/>
      <c r="P23" s="103">
        <v>2</v>
      </c>
      <c r="Q23" s="186"/>
      <c r="R23" s="87" t="str">
        <f>IF(OR(S23="Preventivo",S23="Detectivo"),"Probabilidad",IF(S23="Correctivo","Impacto",""))</f>
        <v/>
      </c>
      <c r="S23" s="88"/>
      <c r="T23" s="88"/>
      <c r="U23" s="89" t="str">
        <f t="shared" ref="U23:U27" si="8">IF(AND(S23="Preventivo",T23="Automático"),"50%",IF(AND(S23="Preventivo",T23="Manual"),"40%",IF(AND(S23="Detectivo",T23="Automático"),"40%",IF(AND(S23="Detectivo",T23="Manual"),"30%",IF(AND(S23="Correctivo",T23="Automático"),"35%",IF(AND(S23="Correctivo",T23="Manual"),"25%",""))))))</f>
        <v/>
      </c>
      <c r="V23" s="88"/>
      <c r="W23" s="88"/>
      <c r="X23" s="88"/>
      <c r="Y23" s="90" t="str">
        <f>IFERROR(IF(AND(R22="Probabilidad",R23="Probabilidad"),(AA22-(+AA22*U23)),IF(R23="Probabilidad",(J22-(+J22*U23)),IF(R23="Impacto",AA22,""))),"")</f>
        <v/>
      </c>
      <c r="Z23" s="91" t="str">
        <f t="shared" si="0"/>
        <v/>
      </c>
      <c r="AA23" s="89" t="str">
        <f t="shared" ref="AA23:AA27" si="9">+Y23</f>
        <v/>
      </c>
      <c r="AB23" s="91" t="str">
        <f t="shared" si="2"/>
        <v/>
      </c>
      <c r="AC23" s="89" t="str">
        <f>IFERROR(IF(AND(R22="Impacto",R23="Impacto"),(AC16-(+AC16*U23)),IF(R23="Impacto",($N$22-(+$N$22*U23)),IF(R23="Probabilidad",AC16,""))),"")</f>
        <v/>
      </c>
      <c r="AD23" s="92" t="str">
        <f t="shared" ref="AD23:AD24" si="10">IFERROR(IF(OR(AND(Z23="Muy Baja",AB23="Leve"),AND(Z23="Muy Baja",AB23="Menor"),AND(Z23="Baja",AB23="Leve")),"Bajo",IF(OR(AND(Z23="Muy baja",AB23="Moderado"),AND(Z23="Baja",AB23="Menor"),AND(Z23="Baja",AB23="Moderado"),AND(Z23="Media",AB23="Leve"),AND(Z23="Media",AB23="Menor"),AND(Z23="Media",AB23="Moderado"),AND(Z23="Alta",AB23="Leve"),AND(Z23="Alta",AB23="Menor")),"Moderado",IF(OR(AND(Z23="Muy Baja",AB23="Mayor"),AND(Z23="Baja",AB23="Mayor"),AND(Z23="Media",AB23="Mayor"),AND(Z23="Alta",AB23="Moderado"),AND(Z23="Alta",AB23="Mayor"),AND(Z23="Muy Alta",AB23="Leve"),AND(Z23="Muy Alta",AB23="Menor"),AND(Z23="Muy Alta",AB23="Moderado"),AND(Z23="Muy Alta",AB23="Mayor")),"Alto",IF(OR(AND(Z23="Muy Baja",AB23="Catastrófico"),AND(Z23="Baja",AB23="Catastrófico"),AND(Z23="Media",AB23="Catastrófico"),AND(Z23="Alta",AB23="Catastrófico"),AND(Z23="Muy Alta",AB23="Catastrófico")),"Extremo","")))),"")</f>
        <v/>
      </c>
      <c r="AE23" s="88"/>
      <c r="AF23" s="184"/>
      <c r="AG23" s="184"/>
      <c r="AH23" s="93"/>
      <c r="AI23" s="93">
        <v>44469</v>
      </c>
      <c r="AJ23" s="184"/>
      <c r="AK23" s="108"/>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69" ht="151.5" hidden="1" customHeight="1" x14ac:dyDescent="0.3">
      <c r="B24" s="333"/>
      <c r="C24" s="335"/>
      <c r="D24" s="335"/>
      <c r="E24" s="335"/>
      <c r="F24" s="337"/>
      <c r="G24" s="335"/>
      <c r="H24" s="339"/>
      <c r="I24" s="341"/>
      <c r="J24" s="330"/>
      <c r="K24" s="344"/>
      <c r="L24" s="330">
        <f>IF(NOT(ISERROR(MATCH(K24,_xlfn.ANCHORARRAY(F35),0))),J37&amp;"Por favor no seleccionar los criterios de impacto",K24)</f>
        <v>0</v>
      </c>
      <c r="M24" s="341"/>
      <c r="N24" s="330"/>
      <c r="O24" s="332"/>
      <c r="P24" s="103">
        <v>3</v>
      </c>
      <c r="Q24" s="94"/>
      <c r="R24" s="87" t="str">
        <f>IF(OR(S24="Preventivo",S24="Detectivo"),"Probabilidad",IF(S24="Correctivo","Impacto",""))</f>
        <v/>
      </c>
      <c r="S24" s="88"/>
      <c r="T24" s="88"/>
      <c r="U24" s="89" t="str">
        <f t="shared" si="8"/>
        <v/>
      </c>
      <c r="V24" s="88"/>
      <c r="W24" s="88"/>
      <c r="X24" s="88"/>
      <c r="Y24" s="90" t="str">
        <f>IFERROR(IF(AND(R23="Probabilidad",R24="Probabilidad"),(AA23-(+AA23*U24)),IF(AND(R23="Impacto",R24="Probabilidad"),(AA22-(+AA22*U24)),IF(R24="Impacto",AA23,""))),"")</f>
        <v/>
      </c>
      <c r="Z24" s="91" t="str">
        <f t="shared" si="0"/>
        <v/>
      </c>
      <c r="AA24" s="89" t="str">
        <f t="shared" si="9"/>
        <v/>
      </c>
      <c r="AB24" s="91" t="str">
        <f t="shared" si="2"/>
        <v/>
      </c>
      <c r="AC24" s="89" t="str">
        <f>IFERROR(IF(AND(R23="Impacto",R24="Impacto"),(AC23-(+AC23*U24)),IF(AND(R23="Probabilidad",R24="Impacto"),(AC22-(+AC22*U24)),IF(R24="Probabilidad",AC23,""))),"")</f>
        <v/>
      </c>
      <c r="AD24" s="92" t="str">
        <f t="shared" si="10"/>
        <v/>
      </c>
      <c r="AE24" s="88"/>
      <c r="AF24" s="184"/>
      <c r="AG24" s="184"/>
      <c r="AH24" s="93"/>
      <c r="AI24" s="93">
        <v>44469</v>
      </c>
      <c r="AJ24" s="184"/>
      <c r="AK24" s="108"/>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69" ht="151.5" hidden="1" customHeight="1" x14ac:dyDescent="0.3">
      <c r="B25" s="333"/>
      <c r="C25" s="335"/>
      <c r="D25" s="335"/>
      <c r="E25" s="335"/>
      <c r="F25" s="337"/>
      <c r="G25" s="335"/>
      <c r="H25" s="339"/>
      <c r="I25" s="341"/>
      <c r="J25" s="330"/>
      <c r="K25" s="344"/>
      <c r="L25" s="330">
        <f>IF(NOT(ISERROR(MATCH(K25,_xlfn.ANCHORARRAY(F36),0))),J38&amp;"Por favor no seleccionar los criterios de impacto",K25)</f>
        <v>0</v>
      </c>
      <c r="M25" s="341"/>
      <c r="N25" s="330"/>
      <c r="O25" s="332"/>
      <c r="P25" s="103">
        <v>4</v>
      </c>
      <c r="Q25" s="186"/>
      <c r="R25" s="87" t="str">
        <f t="shared" ref="R25:R27" si="11">IF(OR(S25="Preventivo",S25="Detectivo"),"Probabilidad",IF(S25="Correctivo","Impacto",""))</f>
        <v/>
      </c>
      <c r="S25" s="88"/>
      <c r="T25" s="88"/>
      <c r="U25" s="89" t="str">
        <f t="shared" si="8"/>
        <v/>
      </c>
      <c r="V25" s="88"/>
      <c r="W25" s="88"/>
      <c r="X25" s="88"/>
      <c r="Y25" s="90" t="str">
        <f t="shared" ref="Y25:Y27" si="12">IFERROR(IF(AND(R24="Probabilidad",R25="Probabilidad"),(AA24-(+AA24*U25)),IF(AND(R24="Impacto",R25="Probabilidad"),(AA23-(+AA23*U25)),IF(R25="Impacto",AA24,""))),"")</f>
        <v/>
      </c>
      <c r="Z25" s="91" t="str">
        <f t="shared" si="0"/>
        <v/>
      </c>
      <c r="AA25" s="89" t="str">
        <f t="shared" si="9"/>
        <v/>
      </c>
      <c r="AB25" s="91" t="str">
        <f t="shared" si="2"/>
        <v/>
      </c>
      <c r="AC25" s="89" t="str">
        <f t="shared" ref="AC25:AC27" si="13">IFERROR(IF(AND(R24="Impacto",R25="Impacto"),(AC24-(+AC24*U25)),IF(AND(R24="Probabilidad",R25="Impacto"),(AC23-(+AC23*U25)),IF(R25="Probabilidad",AC24,""))),"")</f>
        <v/>
      </c>
      <c r="AD25" s="92" t="str">
        <f>IFERROR(IF(OR(AND(Z25="Muy Baja",AB25="Leve"),AND(Z25="Muy Baja",AB25="Menor"),AND(Z25="Baja",AB25="Leve")),"Bajo",IF(OR(AND(Z25="Muy baja",AB25="Moderado"),AND(Z25="Baja",AB25="Menor"),AND(Z25="Baja",AB25="Moderado"),AND(Z25="Media",AB25="Leve"),AND(Z25="Media",AB25="Menor"),AND(Z25="Media",AB25="Moderado"),AND(Z25="Alta",AB25="Leve"),AND(Z25="Alta",AB25="Menor")),"Moderado",IF(OR(AND(Z25="Muy Baja",AB25="Mayor"),AND(Z25="Baja",AB25="Mayor"),AND(Z25="Media",AB25="Mayor"),AND(Z25="Alta",AB25="Moderado"),AND(Z25="Alta",AB25="Mayor"),AND(Z25="Muy Alta",AB25="Leve"),AND(Z25="Muy Alta",AB25="Menor"),AND(Z25="Muy Alta",AB25="Moderado"),AND(Z25="Muy Alta",AB25="Mayor")),"Alto",IF(OR(AND(Z25="Muy Baja",AB25="Catastrófico"),AND(Z25="Baja",AB25="Catastrófico"),AND(Z25="Media",AB25="Catastrófico"),AND(Z25="Alta",AB25="Catastrófico"),AND(Z25="Muy Alta",AB25="Catastrófico")),"Extremo","")))),"")</f>
        <v/>
      </c>
      <c r="AE25" s="88"/>
      <c r="AF25" s="184"/>
      <c r="AG25" s="184"/>
      <c r="AH25" s="93"/>
      <c r="AI25" s="93">
        <v>44469</v>
      </c>
      <c r="AJ25" s="184"/>
      <c r="AK25" s="108"/>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69" ht="151.5" hidden="1" customHeight="1" x14ac:dyDescent="0.3">
      <c r="B26" s="333"/>
      <c r="C26" s="335"/>
      <c r="D26" s="335"/>
      <c r="E26" s="335"/>
      <c r="F26" s="337"/>
      <c r="G26" s="335"/>
      <c r="H26" s="339"/>
      <c r="I26" s="341"/>
      <c r="J26" s="330"/>
      <c r="K26" s="344"/>
      <c r="L26" s="330">
        <f>IF(NOT(ISERROR(MATCH(K26,_xlfn.ANCHORARRAY(F37),0))),J39&amp;"Por favor no seleccionar los criterios de impacto",K26)</f>
        <v>0</v>
      </c>
      <c r="M26" s="341"/>
      <c r="N26" s="330"/>
      <c r="O26" s="332"/>
      <c r="P26" s="103">
        <v>5</v>
      </c>
      <c r="Q26" s="186"/>
      <c r="R26" s="87" t="str">
        <f t="shared" si="11"/>
        <v/>
      </c>
      <c r="S26" s="88"/>
      <c r="T26" s="88"/>
      <c r="U26" s="89" t="str">
        <f t="shared" si="8"/>
        <v/>
      </c>
      <c r="V26" s="88"/>
      <c r="W26" s="88"/>
      <c r="X26" s="88"/>
      <c r="Y26" s="90" t="str">
        <f t="shared" si="12"/>
        <v/>
      </c>
      <c r="Z26" s="91" t="str">
        <f t="shared" si="0"/>
        <v/>
      </c>
      <c r="AA26" s="89" t="str">
        <f t="shared" si="9"/>
        <v/>
      </c>
      <c r="AB26" s="91" t="str">
        <f t="shared" si="2"/>
        <v/>
      </c>
      <c r="AC26" s="89" t="str">
        <f t="shared" si="13"/>
        <v/>
      </c>
      <c r="AD26" s="92" t="str">
        <f t="shared" ref="AD26:AD27" si="14">IFERROR(IF(OR(AND(Z26="Muy Baja",AB26="Leve"),AND(Z26="Muy Baja",AB26="Menor"),AND(Z26="Baja",AB26="Leve")),"Bajo",IF(OR(AND(Z26="Muy baja",AB26="Moderado"),AND(Z26="Baja",AB26="Menor"),AND(Z26="Baja",AB26="Moderado"),AND(Z26="Media",AB26="Leve"),AND(Z26="Media",AB26="Menor"),AND(Z26="Media",AB26="Moderado"),AND(Z26="Alta",AB26="Leve"),AND(Z26="Alta",AB26="Menor")),"Moderado",IF(OR(AND(Z26="Muy Baja",AB26="Mayor"),AND(Z26="Baja",AB26="Mayor"),AND(Z26="Media",AB26="Mayor"),AND(Z26="Alta",AB26="Moderado"),AND(Z26="Alta",AB26="Mayor"),AND(Z26="Muy Alta",AB26="Leve"),AND(Z26="Muy Alta",AB26="Menor"),AND(Z26="Muy Alta",AB26="Moderado"),AND(Z26="Muy Alta",AB26="Mayor")),"Alto",IF(OR(AND(Z26="Muy Baja",AB26="Catastrófico"),AND(Z26="Baja",AB26="Catastrófico"),AND(Z26="Media",AB26="Catastrófico"),AND(Z26="Alta",AB26="Catastrófico"),AND(Z26="Muy Alta",AB26="Catastrófico")),"Extremo","")))),"")</f>
        <v/>
      </c>
      <c r="AE26" s="88"/>
      <c r="AF26" s="184"/>
      <c r="AG26" s="184"/>
      <c r="AH26" s="93"/>
      <c r="AI26" s="93">
        <v>44469</v>
      </c>
      <c r="AJ26" s="184"/>
      <c r="AK26" s="108"/>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69" ht="151.5" hidden="1" customHeight="1" x14ac:dyDescent="0.3">
      <c r="B27" s="333"/>
      <c r="C27" s="335"/>
      <c r="D27" s="335"/>
      <c r="E27" s="335"/>
      <c r="F27" s="337"/>
      <c r="G27" s="335"/>
      <c r="H27" s="339"/>
      <c r="I27" s="341"/>
      <c r="J27" s="330"/>
      <c r="K27" s="344"/>
      <c r="L27" s="330">
        <f>IF(NOT(ISERROR(MATCH(K27,_xlfn.ANCHORARRAY(F38),0))),J40&amp;"Por favor no seleccionar los criterios de impacto",K27)</f>
        <v>0</v>
      </c>
      <c r="M27" s="341"/>
      <c r="N27" s="330"/>
      <c r="O27" s="332"/>
      <c r="P27" s="103">
        <v>6</v>
      </c>
      <c r="Q27" s="186"/>
      <c r="R27" s="87" t="str">
        <f t="shared" si="11"/>
        <v/>
      </c>
      <c r="S27" s="88"/>
      <c r="T27" s="88"/>
      <c r="U27" s="89" t="str">
        <f t="shared" si="8"/>
        <v/>
      </c>
      <c r="V27" s="88"/>
      <c r="W27" s="88"/>
      <c r="X27" s="88"/>
      <c r="Y27" s="90" t="str">
        <f t="shared" si="12"/>
        <v/>
      </c>
      <c r="Z27" s="91" t="str">
        <f t="shared" si="0"/>
        <v/>
      </c>
      <c r="AA27" s="89" t="str">
        <f t="shared" si="9"/>
        <v/>
      </c>
      <c r="AB27" s="91" t="str">
        <f t="shared" si="2"/>
        <v/>
      </c>
      <c r="AC27" s="89" t="str">
        <f t="shared" si="13"/>
        <v/>
      </c>
      <c r="AD27" s="92" t="str">
        <f t="shared" si="14"/>
        <v/>
      </c>
      <c r="AE27" s="88"/>
      <c r="AF27" s="184"/>
      <c r="AG27" s="184"/>
      <c r="AH27" s="93"/>
      <c r="AI27" s="93">
        <v>44469</v>
      </c>
      <c r="AJ27" s="184"/>
      <c r="AK27" s="108"/>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69" ht="151.5" customHeight="1" x14ac:dyDescent="0.3">
      <c r="B28" s="333">
        <v>3</v>
      </c>
      <c r="C28" s="335" t="s">
        <v>196</v>
      </c>
      <c r="D28" s="335" t="s">
        <v>251</v>
      </c>
      <c r="E28" s="335" t="s">
        <v>252</v>
      </c>
      <c r="F28" s="337" t="s">
        <v>261</v>
      </c>
      <c r="G28" s="335" t="s">
        <v>195</v>
      </c>
      <c r="H28" s="339">
        <v>365</v>
      </c>
      <c r="I28" s="341" t="str">
        <f>IF(H28&lt;=0,"",IF(H28&lt;=2,"Muy Baja",IF(H28&lt;=24,"Baja",IF(H28&lt;=500,"Media",IF(H28&lt;=5000,"Alta","Muy Alta")))))</f>
        <v>Media</v>
      </c>
      <c r="J28" s="330">
        <f>IF(I28="","",IF(I28="Muy Baja",0.2,IF(I28="Baja",0.4,IF(I28="Media",0.6,IF(I28="Alta",0.8,IF(I28="Muy Alta",1,))))))</f>
        <v>0.6</v>
      </c>
      <c r="K28" s="344" t="s">
        <v>137</v>
      </c>
      <c r="L28" s="330" t="str">
        <f>IF(NOT(ISERROR(MATCH(K28,'Tabla Impacto'!$B$222:$B$224,0))),'Tabla Impacto'!$F$224&amp;"Por favor no seleccionar los criterios de impacto(Afectación Económica o presupuestal y Pérdida Reputacional)",K28)</f>
        <v xml:space="preserve">     El riesgo afecta la imagen de de la entidad con efecto publicitario sostenido a nivel de sector administrativo, nivel departamental o municipal</v>
      </c>
      <c r="M28" s="341" t="str">
        <f>IF(OR(L28='Tabla Impacto'!$C$12,L28='Tabla Impacto'!$D$12),"Leve",IF(OR(L28='Tabla Impacto'!$C$13,L28='Tabla Impacto'!$D$13),"Menor",IF(OR(L28='Tabla Impacto'!$C$14,L28='Tabla Impacto'!$D$14),"Moderado",IF(OR(L28='Tabla Impacto'!$C$15,L28='Tabla Impacto'!$D$15),"Mayor",IF(OR(L28='Tabla Impacto'!$C$16,L28='Tabla Impacto'!$D$16),"Catastrófico","")))))</f>
        <v>Mayor</v>
      </c>
      <c r="N28" s="330">
        <f>IF(M28="","",IF(M28="Leve",0.2,IF(M28="Menor",0.4,IF(M28="Moderado",0.6,IF(M28="Mayor",0.8,IF(M28="Catastrófico",1,))))))</f>
        <v>0.8</v>
      </c>
      <c r="O28" s="332" t="str">
        <f>IF(OR(AND(I28="Muy Baja",M28="Leve"),AND(I28="Muy Baja",M28="Menor"),AND(I28="Baja",M28="Leve")),"Bajo",IF(OR(AND(I28="Muy baja",M28="Moderado"),AND(I28="Baja",M28="Menor"),AND(I28="Baja",M28="Moderado"),AND(I28="Media",M28="Leve"),AND(I28="Media",M28="Menor"),AND(I28="Media",M28="Moderado"),AND(I28="Alta",M28="Leve"),AND(I28="Alta",M28="Menor")),"Moderado",IF(OR(AND(I28="Muy Baja",M28="Mayor"),AND(I28="Baja",M28="Mayor"),AND(I28="Media",M28="Mayor"),AND(I28="Alta",M28="Moderado"),AND(I28="Alta",M28="Mayor"),AND(I28="Muy Alta",M28="Leve"),AND(I28="Muy Alta",M28="Menor"),AND(I28="Muy Alta",M28="Moderado"),AND(I28="Muy Alta",M28="Mayor")),"Alto",IF(OR(AND(I28="Muy Baja",M28="Catastrófico"),AND(I28="Baja",M28="Catastrófico"),AND(I28="Media",M28="Catastrófico"),AND(I28="Alta",M28="Catastrófico"),AND(I28="Muy Alta",M28="Catastrófico")),"Extremo",""))))</f>
        <v>Alto</v>
      </c>
      <c r="P28" s="103">
        <v>1</v>
      </c>
      <c r="Q28" s="186" t="s">
        <v>262</v>
      </c>
      <c r="R28" s="87" t="s">
        <v>4</v>
      </c>
      <c r="S28" s="88" t="s">
        <v>15</v>
      </c>
      <c r="T28" s="88" t="s">
        <v>9</v>
      </c>
      <c r="U28" s="89" t="str">
        <f>IF(AND(S28="Preventivo",T28="Automático"),"50%",IF(AND(S28="Preventivo",T28="Manual"),"40%",IF(AND(S28="Detectivo",T28="Automático"),"40%",IF(AND(S28="Detectivo",T28="Manual"),"30%",IF(AND(S28="Correctivo",T28="Automático"),"35%",IF(AND(S28="Correctivo",T28="Manual"),"25%",""))))))</f>
        <v>30%</v>
      </c>
      <c r="V28" s="88" t="s">
        <v>19</v>
      </c>
      <c r="W28" s="88" t="s">
        <v>22</v>
      </c>
      <c r="X28" s="88" t="s">
        <v>110</v>
      </c>
      <c r="Y28" s="90">
        <f>IFERROR(IF(R28="Probabilidad",(J28-(+J28*U28)),IF(R28="Impacto",J28,"")),"")</f>
        <v>0.42</v>
      </c>
      <c r="Z28" s="91" t="str">
        <f>IFERROR(IF(Y28="","",IF(Y28&lt;=0.2,"Muy Baja",IF(Y28&lt;=0.4,"Baja",IF(Y28&lt;=0.6,"Media",IF(Y28&lt;=0.8,"Alta","Muy Alta"))))),"")</f>
        <v>Media</v>
      </c>
      <c r="AA28" s="89">
        <f>+Y28</f>
        <v>0.42</v>
      </c>
      <c r="AB28" s="91" t="str">
        <f>IFERROR(IF(AC28="","",IF(AC28&lt;=0.2,"Leve",IF(AC28&lt;=0.4,"Menor",IF(AC28&lt;=0.6,"Moderado",IF(AC28&lt;=0.8,"Mayor","Catastrófico"))))),"")</f>
        <v>Mayor</v>
      </c>
      <c r="AC28" s="89">
        <f>IFERROR(IF(R28="Impacto",(N28-(+N28*U28)),IF(R28="Probabilidad",N28,"")),"")</f>
        <v>0.8</v>
      </c>
      <c r="AD28" s="92" t="str">
        <f>IFERROR(IF(OR(AND(Z28="Muy Baja",AB28="Leve"),AND(Z28="Muy Baja",AB28="Menor"),AND(Z28="Baja",AB28="Leve")),"Bajo",IF(OR(AND(Z28="Muy baja",AB28="Moderado"),AND(Z28="Baja",AB28="Menor"),AND(Z28="Baja",AB28="Moderado"),AND(Z28="Media",AB28="Leve"),AND(Z28="Media",AB28="Menor"),AND(Z28="Media",AB28="Moderado"),AND(Z28="Alta",AB28="Leve"),AND(Z28="Alta",AB28="Menor")),"Moderado",IF(OR(AND(Z28="Muy Baja",AB28="Mayor"),AND(Z28="Baja",AB28="Mayor"),AND(Z28="Media",AB28="Mayor"),AND(Z28="Alta",AB28="Moderado"),AND(Z28="Alta",AB28="Mayor"),AND(Z28="Muy Alta",AB28="Leve"),AND(Z28="Muy Alta",AB28="Menor"),AND(Z28="Muy Alta",AB28="Moderado"),AND(Z28="Muy Alta",AB28="Mayor")),"Alto",IF(OR(AND(Z28="Muy Baja",AB28="Catastrófico"),AND(Z28="Baja",AB28="Catastrófico"),AND(Z28="Media",AB28="Catastrófico"),AND(Z28="Alta",AB28="Catastrófico"),AND(Z28="Muy Alta",AB28="Catastrófico")),"Extremo","")))),"")</f>
        <v>Alto</v>
      </c>
      <c r="AE28" s="88" t="s">
        <v>118</v>
      </c>
      <c r="AF28" s="184" t="s">
        <v>263</v>
      </c>
      <c r="AG28" s="184" t="s">
        <v>247</v>
      </c>
      <c r="AH28" s="93">
        <v>44470</v>
      </c>
      <c r="AI28" s="199" t="s">
        <v>271</v>
      </c>
      <c r="AJ28" s="201" t="s">
        <v>274</v>
      </c>
      <c r="AK28" s="200">
        <v>0.1</v>
      </c>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2:69" ht="151.5" customHeight="1" thickBot="1" x14ac:dyDescent="0.35">
      <c r="B29" s="333"/>
      <c r="C29" s="335"/>
      <c r="D29" s="335"/>
      <c r="E29" s="335"/>
      <c r="F29" s="337"/>
      <c r="G29" s="335"/>
      <c r="H29" s="339"/>
      <c r="I29" s="341"/>
      <c r="J29" s="330"/>
      <c r="K29" s="344"/>
      <c r="L29" s="330">
        <f t="shared" ref="L29:L33" si="15">IF(NOT(ISERROR(MATCH(K29,_xlfn.ANCHORARRAY(F40),0))),J42&amp;"Por favor no seleccionar los criterios de impacto",K29)</f>
        <v>0</v>
      </c>
      <c r="M29" s="341"/>
      <c r="N29" s="330"/>
      <c r="O29" s="332"/>
      <c r="P29" s="103">
        <v>2</v>
      </c>
      <c r="Q29" s="186" t="s">
        <v>264</v>
      </c>
      <c r="R29" s="87" t="s">
        <v>4</v>
      </c>
      <c r="S29" s="88" t="s">
        <v>15</v>
      </c>
      <c r="T29" s="88" t="s">
        <v>9</v>
      </c>
      <c r="U29" s="89" t="str">
        <f t="shared" ref="U29:U33" si="16">IF(AND(S29="Preventivo",T29="Automático"),"50%",IF(AND(S29="Preventivo",T29="Manual"),"40%",IF(AND(S29="Detectivo",T29="Automático"),"40%",IF(AND(S29="Detectivo",T29="Manual"),"30%",IF(AND(S29="Correctivo",T29="Automático"),"35%",IF(AND(S29="Correctivo",T29="Manual"),"25%",""))))))</f>
        <v>30%</v>
      </c>
      <c r="V29" s="88" t="s">
        <v>19</v>
      </c>
      <c r="W29" s="88" t="s">
        <v>22</v>
      </c>
      <c r="X29" s="88" t="s">
        <v>110</v>
      </c>
      <c r="Y29" s="95">
        <f>IFERROR(IF(AND(R28="Probabilidad",R29="Probabilidad"),(AA28-(+AA28*U29)),IF(R29="Probabilidad",(J28-(+J28*U29)),IF(R29="Impacto",AA28,""))),"")</f>
        <v>0.29399999999999998</v>
      </c>
      <c r="Z29" s="91" t="str">
        <f t="shared" si="0"/>
        <v>Baja</v>
      </c>
      <c r="AA29" s="89">
        <f t="shared" ref="AA29:AA33" si="17">+Y29</f>
        <v>0.29399999999999998</v>
      </c>
      <c r="AB29" s="91" t="str">
        <f t="shared" si="2"/>
        <v>Mayor</v>
      </c>
      <c r="AC29" s="89">
        <f>IFERROR(IF(AND(R28="Impacto",R29="Impacto"),(AC22-(+AC22*U29)),IF(R29="Impacto",($N$28-(+$N$28*U29)),IF(R29="Probabilidad",AC22,""))),"")</f>
        <v>0.8</v>
      </c>
      <c r="AD29" s="92" t="str">
        <f t="shared" ref="AD29:AD30" si="18">IFERROR(IF(OR(AND(Z29="Muy Baja",AB29="Leve"),AND(Z29="Muy Baja",AB29="Menor"),AND(Z29="Baja",AB29="Leve")),"Bajo",IF(OR(AND(Z29="Muy baja",AB29="Moderado"),AND(Z29="Baja",AB29="Menor"),AND(Z29="Baja",AB29="Moderado"),AND(Z29="Media",AB29="Leve"),AND(Z29="Media",AB29="Menor"),AND(Z29="Media",AB29="Moderado"),AND(Z29="Alta",AB29="Leve"),AND(Z29="Alta",AB29="Menor")),"Moderado",IF(OR(AND(Z29="Muy Baja",AB29="Mayor"),AND(Z29="Baja",AB29="Mayor"),AND(Z29="Media",AB29="Mayor"),AND(Z29="Alta",AB29="Moderado"),AND(Z29="Alta",AB29="Mayor"),AND(Z29="Muy Alta",AB29="Leve"),AND(Z29="Muy Alta",AB29="Menor"),AND(Z29="Muy Alta",AB29="Moderado"),AND(Z29="Muy Alta",AB29="Mayor")),"Alto",IF(OR(AND(Z29="Muy Baja",AB29="Catastrófico"),AND(Z29="Baja",AB29="Catastrófico"),AND(Z29="Media",AB29="Catastrófico"),AND(Z29="Alta",AB29="Catastrófico"),AND(Z29="Muy Alta",AB29="Catastrófico")),"Extremo","")))),"")</f>
        <v>Alto</v>
      </c>
      <c r="AE29" s="88" t="s">
        <v>118</v>
      </c>
      <c r="AF29" s="184" t="s">
        <v>265</v>
      </c>
      <c r="AG29" s="184" t="s">
        <v>247</v>
      </c>
      <c r="AH29" s="93">
        <v>44470</v>
      </c>
      <c r="AI29" s="199" t="s">
        <v>271</v>
      </c>
      <c r="AJ29" s="201" t="s">
        <v>275</v>
      </c>
      <c r="AK29" s="200">
        <v>1</v>
      </c>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2:69" ht="151.5" hidden="1" customHeight="1" x14ac:dyDescent="0.3">
      <c r="B30" s="333"/>
      <c r="C30" s="335"/>
      <c r="D30" s="335"/>
      <c r="E30" s="335"/>
      <c r="F30" s="337"/>
      <c r="G30" s="335"/>
      <c r="H30" s="339"/>
      <c r="I30" s="341"/>
      <c r="J30" s="330"/>
      <c r="K30" s="344"/>
      <c r="L30" s="330">
        <f t="shared" si="15"/>
        <v>0</v>
      </c>
      <c r="M30" s="341"/>
      <c r="N30" s="330"/>
      <c r="O30" s="332"/>
      <c r="P30" s="103">
        <v>3</v>
      </c>
      <c r="Q30" s="94"/>
      <c r="R30" s="87" t="str">
        <f>IF(OR(S30="Preventivo",S30="Detectivo"),"Probabilidad",IF(S30="Correctivo","Impacto",""))</f>
        <v/>
      </c>
      <c r="S30" s="88"/>
      <c r="T30" s="88"/>
      <c r="U30" s="89" t="str">
        <f t="shared" si="16"/>
        <v/>
      </c>
      <c r="V30" s="88"/>
      <c r="W30" s="88"/>
      <c r="X30" s="88"/>
      <c r="Y30" s="90" t="str">
        <f>IFERROR(IF(AND(R29="Probabilidad",R30="Probabilidad"),(AA29-(+AA29*U30)),IF(AND(R29="Impacto",R30="Probabilidad"),(AA28-(+AA28*U30)),IF(R30="Impacto",AA29,""))),"")</f>
        <v/>
      </c>
      <c r="Z30" s="91" t="str">
        <f t="shared" si="0"/>
        <v/>
      </c>
      <c r="AA30" s="89" t="str">
        <f t="shared" si="17"/>
        <v/>
      </c>
      <c r="AB30" s="91" t="str">
        <f t="shared" si="2"/>
        <v/>
      </c>
      <c r="AC30" s="89" t="str">
        <f>IFERROR(IF(AND(R29="Impacto",R30="Impacto"),(AC29-(+AC29*U30)),IF(AND(R29="Probabilidad",R30="Impacto"),(AC28-(+AC28*U30)),IF(R30="Probabilidad",AC29,""))),"")</f>
        <v/>
      </c>
      <c r="AD30" s="92" t="str">
        <f t="shared" si="18"/>
        <v/>
      </c>
      <c r="AE30" s="88"/>
      <c r="AF30" s="184"/>
      <c r="AG30" s="184"/>
      <c r="AH30" s="93"/>
      <c r="AI30" s="93"/>
      <c r="AJ30" s="184"/>
      <c r="AK30" s="108"/>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69" ht="151.5" hidden="1" customHeight="1" x14ac:dyDescent="0.3">
      <c r="B31" s="333"/>
      <c r="C31" s="335"/>
      <c r="D31" s="335"/>
      <c r="E31" s="335"/>
      <c r="F31" s="337"/>
      <c r="G31" s="335"/>
      <c r="H31" s="339"/>
      <c r="I31" s="341"/>
      <c r="J31" s="330"/>
      <c r="K31" s="344"/>
      <c r="L31" s="330">
        <f t="shared" si="15"/>
        <v>0</v>
      </c>
      <c r="M31" s="341"/>
      <c r="N31" s="330"/>
      <c r="O31" s="332"/>
      <c r="P31" s="103">
        <v>4</v>
      </c>
      <c r="Q31" s="186"/>
      <c r="R31" s="87" t="str">
        <f t="shared" ref="R31:R33" si="19">IF(OR(S31="Preventivo",S31="Detectivo"),"Probabilidad",IF(S31="Correctivo","Impacto",""))</f>
        <v/>
      </c>
      <c r="S31" s="88"/>
      <c r="T31" s="88"/>
      <c r="U31" s="89" t="str">
        <f t="shared" si="16"/>
        <v/>
      </c>
      <c r="V31" s="88"/>
      <c r="W31" s="88"/>
      <c r="X31" s="88"/>
      <c r="Y31" s="90" t="str">
        <f t="shared" ref="Y31:Y33" si="20">IFERROR(IF(AND(R30="Probabilidad",R31="Probabilidad"),(AA30-(+AA30*U31)),IF(AND(R30="Impacto",R31="Probabilidad"),(AA29-(+AA29*U31)),IF(R31="Impacto",AA30,""))),"")</f>
        <v/>
      </c>
      <c r="Z31" s="91" t="str">
        <f t="shared" si="0"/>
        <v/>
      </c>
      <c r="AA31" s="89" t="str">
        <f t="shared" si="17"/>
        <v/>
      </c>
      <c r="AB31" s="91" t="str">
        <f t="shared" si="2"/>
        <v/>
      </c>
      <c r="AC31" s="89" t="str">
        <f t="shared" ref="AC31:AC33" si="21">IFERROR(IF(AND(R30="Impacto",R31="Impacto"),(AC30-(+AC30*U31)),IF(AND(R30="Probabilidad",R31="Impacto"),(AC29-(+AC29*U31)),IF(R31="Probabilidad",AC30,""))),"")</f>
        <v/>
      </c>
      <c r="AD31" s="92" t="str">
        <f>IFERROR(IF(OR(AND(Z31="Muy Baja",AB31="Leve"),AND(Z31="Muy Baja",AB31="Menor"),AND(Z31="Baja",AB31="Leve")),"Bajo",IF(OR(AND(Z31="Muy baja",AB31="Moderado"),AND(Z31="Baja",AB31="Menor"),AND(Z31="Baja",AB31="Moderado"),AND(Z31="Media",AB31="Leve"),AND(Z31="Media",AB31="Menor"),AND(Z31="Media",AB31="Moderado"),AND(Z31="Alta",AB31="Leve"),AND(Z31="Alta",AB31="Menor")),"Moderado",IF(OR(AND(Z31="Muy Baja",AB31="Mayor"),AND(Z31="Baja",AB31="Mayor"),AND(Z31="Media",AB31="Mayor"),AND(Z31="Alta",AB31="Moderado"),AND(Z31="Alta",AB31="Mayor"),AND(Z31="Muy Alta",AB31="Leve"),AND(Z31="Muy Alta",AB31="Menor"),AND(Z31="Muy Alta",AB31="Moderado"),AND(Z31="Muy Alta",AB31="Mayor")),"Alto",IF(OR(AND(Z31="Muy Baja",AB31="Catastrófico"),AND(Z31="Baja",AB31="Catastrófico"),AND(Z31="Media",AB31="Catastrófico"),AND(Z31="Alta",AB31="Catastrófico"),AND(Z31="Muy Alta",AB31="Catastrófico")),"Extremo","")))),"")</f>
        <v/>
      </c>
      <c r="AE31" s="88"/>
      <c r="AF31" s="184"/>
      <c r="AG31" s="184"/>
      <c r="AH31" s="93"/>
      <c r="AI31" s="93"/>
      <c r="AJ31" s="184"/>
      <c r="AK31" s="108"/>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2:69" ht="151.5" hidden="1" customHeight="1" x14ac:dyDescent="0.3">
      <c r="B32" s="333"/>
      <c r="C32" s="335"/>
      <c r="D32" s="335"/>
      <c r="E32" s="335"/>
      <c r="F32" s="337"/>
      <c r="G32" s="335"/>
      <c r="H32" s="339"/>
      <c r="I32" s="341"/>
      <c r="J32" s="330"/>
      <c r="K32" s="344"/>
      <c r="L32" s="330">
        <f t="shared" si="15"/>
        <v>0</v>
      </c>
      <c r="M32" s="341"/>
      <c r="N32" s="330"/>
      <c r="O32" s="332"/>
      <c r="P32" s="103">
        <v>5</v>
      </c>
      <c r="Q32" s="186"/>
      <c r="R32" s="87" t="str">
        <f t="shared" si="19"/>
        <v/>
      </c>
      <c r="S32" s="88"/>
      <c r="T32" s="88"/>
      <c r="U32" s="89" t="str">
        <f t="shared" si="16"/>
        <v/>
      </c>
      <c r="V32" s="88"/>
      <c r="W32" s="88"/>
      <c r="X32" s="88"/>
      <c r="Y32" s="90" t="str">
        <f t="shared" si="20"/>
        <v/>
      </c>
      <c r="Z32" s="91" t="str">
        <f t="shared" si="0"/>
        <v/>
      </c>
      <c r="AA32" s="89" t="str">
        <f t="shared" si="17"/>
        <v/>
      </c>
      <c r="AB32" s="91" t="str">
        <f t="shared" si="2"/>
        <v/>
      </c>
      <c r="AC32" s="89" t="str">
        <f t="shared" si="21"/>
        <v/>
      </c>
      <c r="AD32" s="92" t="str">
        <f t="shared" ref="AD32:AD33" si="22">IFERROR(IF(OR(AND(Z32="Muy Baja",AB32="Leve"),AND(Z32="Muy Baja",AB32="Menor"),AND(Z32="Baja",AB32="Leve")),"Bajo",IF(OR(AND(Z32="Muy baja",AB32="Moderado"),AND(Z32="Baja",AB32="Menor"),AND(Z32="Baja",AB32="Moderado"),AND(Z32="Media",AB32="Leve"),AND(Z32="Media",AB32="Menor"),AND(Z32="Media",AB32="Moderado"),AND(Z32="Alta",AB32="Leve"),AND(Z32="Alta",AB32="Menor")),"Moderado",IF(OR(AND(Z32="Muy Baja",AB32="Mayor"),AND(Z32="Baja",AB32="Mayor"),AND(Z32="Media",AB32="Mayor"),AND(Z32="Alta",AB32="Moderado"),AND(Z32="Alta",AB32="Mayor"),AND(Z32="Muy Alta",AB32="Leve"),AND(Z32="Muy Alta",AB32="Menor"),AND(Z32="Muy Alta",AB32="Moderado"),AND(Z32="Muy Alta",AB32="Mayor")),"Alto",IF(OR(AND(Z32="Muy Baja",AB32="Catastrófico"),AND(Z32="Baja",AB32="Catastrófico"),AND(Z32="Media",AB32="Catastrófico"),AND(Z32="Alta",AB32="Catastrófico"),AND(Z32="Muy Alta",AB32="Catastrófico")),"Extremo","")))),"")</f>
        <v/>
      </c>
      <c r="AE32" s="88"/>
      <c r="AF32" s="184"/>
      <c r="AG32" s="184"/>
      <c r="AH32" s="93"/>
      <c r="AI32" s="93"/>
      <c r="AJ32" s="184"/>
      <c r="AK32" s="108"/>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69" ht="151.5" hidden="1" customHeight="1" x14ac:dyDescent="0.3">
      <c r="B33" s="333"/>
      <c r="C33" s="335"/>
      <c r="D33" s="335"/>
      <c r="E33" s="335"/>
      <c r="F33" s="337"/>
      <c r="G33" s="335"/>
      <c r="H33" s="339"/>
      <c r="I33" s="341"/>
      <c r="J33" s="330"/>
      <c r="K33" s="344"/>
      <c r="L33" s="330">
        <f t="shared" si="15"/>
        <v>0</v>
      </c>
      <c r="M33" s="341"/>
      <c r="N33" s="330"/>
      <c r="O33" s="332"/>
      <c r="P33" s="103">
        <v>6</v>
      </c>
      <c r="Q33" s="186"/>
      <c r="R33" s="87" t="str">
        <f t="shared" si="19"/>
        <v/>
      </c>
      <c r="S33" s="88"/>
      <c r="T33" s="88"/>
      <c r="U33" s="89" t="str">
        <f t="shared" si="16"/>
        <v/>
      </c>
      <c r="V33" s="88"/>
      <c r="W33" s="88"/>
      <c r="X33" s="88"/>
      <c r="Y33" s="90" t="str">
        <f t="shared" si="20"/>
        <v/>
      </c>
      <c r="Z33" s="91" t="str">
        <f t="shared" si="0"/>
        <v/>
      </c>
      <c r="AA33" s="89" t="str">
        <f t="shared" si="17"/>
        <v/>
      </c>
      <c r="AB33" s="91" t="str">
        <f t="shared" si="2"/>
        <v/>
      </c>
      <c r="AC33" s="89" t="str">
        <f t="shared" si="21"/>
        <v/>
      </c>
      <c r="AD33" s="92" t="str">
        <f t="shared" si="22"/>
        <v/>
      </c>
      <c r="AE33" s="88"/>
      <c r="AF33" s="184"/>
      <c r="AG33" s="184"/>
      <c r="AH33" s="93"/>
      <c r="AI33" s="93"/>
      <c r="AJ33" s="184"/>
      <c r="AK33" s="108"/>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69" ht="151.5" hidden="1" customHeight="1" x14ac:dyDescent="0.3">
      <c r="B34" s="333">
        <v>4</v>
      </c>
      <c r="C34" s="335"/>
      <c r="D34" s="335"/>
      <c r="E34" s="335"/>
      <c r="F34" s="337"/>
      <c r="G34" s="335"/>
      <c r="H34" s="339"/>
      <c r="I34" s="341" t="str">
        <f>IF(H34&lt;=0,"",IF(H34&lt;=2,"Muy Baja",IF(H34&lt;=24,"Baja",IF(H34&lt;=500,"Media",IF(H34&lt;=5000,"Alta","Muy Alta")))))</f>
        <v/>
      </c>
      <c r="J34" s="330" t="str">
        <f>IF(I34="","",IF(I34="Muy Baja",0.2,IF(I34="Baja",0.4,IF(I34="Media",0.6,IF(I34="Alta",0.8,IF(I34="Muy Alta",1,))))))</f>
        <v/>
      </c>
      <c r="K34" s="344"/>
      <c r="L34" s="330">
        <f>IF(NOT(ISERROR(MATCH(K34,'Tabla Impacto'!$B$222:$B$224,0))),'Tabla Impacto'!$F$224&amp;"Por favor no seleccionar los criterios de impacto(Afectación Económica o presupuestal y Pérdida Reputacional)",K34)</f>
        <v>0</v>
      </c>
      <c r="M34" s="341" t="str">
        <f>IF(OR(L34='Tabla Impacto'!$C$12,L34='Tabla Impacto'!$D$12),"Leve",IF(OR(L34='Tabla Impacto'!$C$13,L34='Tabla Impacto'!$D$13),"Menor",IF(OR(L34='Tabla Impacto'!$C$14,L34='Tabla Impacto'!$D$14),"Moderado",IF(OR(L34='Tabla Impacto'!$C$15,L34='Tabla Impacto'!$D$15),"Mayor",IF(OR(L34='Tabla Impacto'!$C$16,L34='Tabla Impacto'!$D$16),"Catastrófico","")))))</f>
        <v/>
      </c>
      <c r="N34" s="330" t="str">
        <f>IF(M34="","",IF(M34="Leve",0.2,IF(M34="Menor",0.4,IF(M34="Moderado",0.6,IF(M34="Mayor",0.8,IF(M34="Catastrófico",1,))))))</f>
        <v/>
      </c>
      <c r="O34" s="332" t="str">
        <f>IF(OR(AND(I34="Muy Baja",M34="Leve"),AND(I34="Muy Baja",M34="Menor"),AND(I34="Baja",M34="Leve")),"Bajo",IF(OR(AND(I34="Muy baja",M34="Moderado"),AND(I34="Baja",M34="Menor"),AND(I34="Baja",M34="Moderado"),AND(I34="Media",M34="Leve"),AND(I34="Media",M34="Menor"),AND(I34="Media",M34="Moderado"),AND(I34="Alta",M34="Leve"),AND(I34="Alta",M34="Menor")),"Moderado",IF(OR(AND(I34="Muy Baja",M34="Mayor"),AND(I34="Baja",M34="Mayor"),AND(I34="Media",M34="Mayor"),AND(I34="Alta",M34="Moderado"),AND(I34="Alta",M34="Mayor"),AND(I34="Muy Alta",M34="Leve"),AND(I34="Muy Alta",M34="Menor"),AND(I34="Muy Alta",M34="Moderado"),AND(I34="Muy Alta",M34="Mayor")),"Alto",IF(OR(AND(I34="Muy Baja",M34="Catastrófico"),AND(I34="Baja",M34="Catastrófico"),AND(I34="Media",M34="Catastrófico"),AND(I34="Alta",M34="Catastrófico"),AND(I34="Muy Alta",M34="Catastrófico")),"Extremo",""))))</f>
        <v/>
      </c>
      <c r="P34" s="103">
        <v>1</v>
      </c>
      <c r="Q34" s="186"/>
      <c r="R34" s="87" t="str">
        <f>IF(OR(S34="Preventivo",S34="Detectivo"),"Probabilidad",IF(S34="Correctivo","Impacto",""))</f>
        <v/>
      </c>
      <c r="S34" s="88"/>
      <c r="T34" s="88"/>
      <c r="U34" s="89" t="str">
        <f>IF(AND(S34="Preventivo",T34="Automático"),"50%",IF(AND(S34="Preventivo",T34="Manual"),"40%",IF(AND(S34="Detectivo",T34="Automático"),"40%",IF(AND(S34="Detectivo",T34="Manual"),"30%",IF(AND(S34="Correctivo",T34="Automático"),"35%",IF(AND(S34="Correctivo",T34="Manual"),"25%",""))))))</f>
        <v/>
      </c>
      <c r="V34" s="88"/>
      <c r="W34" s="88"/>
      <c r="X34" s="88"/>
      <c r="Y34" s="90" t="str">
        <f>IFERROR(IF(R34="Probabilidad",(J34-(+J34*U34)),IF(R34="Impacto",J34,"")),"")</f>
        <v/>
      </c>
      <c r="Z34" s="91" t="str">
        <f>IFERROR(IF(Y34="","",IF(Y34&lt;=0.2,"Muy Baja",IF(Y34&lt;=0.4,"Baja",IF(Y34&lt;=0.6,"Media",IF(Y34&lt;=0.8,"Alta","Muy Alta"))))),"")</f>
        <v/>
      </c>
      <c r="AA34" s="89" t="str">
        <f>+Y34</f>
        <v/>
      </c>
      <c r="AB34" s="91" t="str">
        <f>IFERROR(IF(AC34="","",IF(AC34&lt;=0.2,"Leve",IF(AC34&lt;=0.4,"Menor",IF(AC34&lt;=0.6,"Moderado",IF(AC34&lt;=0.8,"Mayor","Catastrófico"))))),"")</f>
        <v/>
      </c>
      <c r="AC34" s="89" t="str">
        <f>IFERROR(IF(R34="Impacto",(N34-(+N34*U34)),IF(R34="Probabilidad",N34,"")),"")</f>
        <v/>
      </c>
      <c r="AD34" s="92" t="str">
        <f>IFERROR(IF(OR(AND(Z34="Muy Baja",AB34="Leve"),AND(Z34="Muy Baja",AB34="Menor"),AND(Z34="Baja",AB34="Leve")),"Bajo",IF(OR(AND(Z34="Muy baja",AB34="Moderado"),AND(Z34="Baja",AB34="Menor"),AND(Z34="Baja",AB34="Moderado"),AND(Z34="Media",AB34="Leve"),AND(Z34="Media",AB34="Menor"),AND(Z34="Media",AB34="Moderado"),AND(Z34="Alta",AB34="Leve"),AND(Z34="Alta",AB34="Menor")),"Moderado",IF(OR(AND(Z34="Muy Baja",AB34="Mayor"),AND(Z34="Baja",AB34="Mayor"),AND(Z34="Media",AB34="Mayor"),AND(Z34="Alta",AB34="Moderado"),AND(Z34="Alta",AB34="Mayor"),AND(Z34="Muy Alta",AB34="Leve"),AND(Z34="Muy Alta",AB34="Menor"),AND(Z34="Muy Alta",AB34="Moderado"),AND(Z34="Muy Alta",AB34="Mayor")),"Alto",IF(OR(AND(Z34="Muy Baja",AB34="Catastrófico"),AND(Z34="Baja",AB34="Catastrófico"),AND(Z34="Media",AB34="Catastrófico"),AND(Z34="Alta",AB34="Catastrófico"),AND(Z34="Muy Alta",AB34="Catastrófico")),"Extremo","")))),"")</f>
        <v/>
      </c>
      <c r="AE34" s="88"/>
      <c r="AF34" s="184"/>
      <c r="AG34" s="184"/>
      <c r="AH34" s="93"/>
      <c r="AI34" s="93"/>
      <c r="AJ34" s="184"/>
      <c r="AK34" s="108"/>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69" ht="151.5" hidden="1" customHeight="1" x14ac:dyDescent="0.3">
      <c r="B35" s="333"/>
      <c r="C35" s="335"/>
      <c r="D35" s="335"/>
      <c r="E35" s="335"/>
      <c r="F35" s="337"/>
      <c r="G35" s="335"/>
      <c r="H35" s="339"/>
      <c r="I35" s="341"/>
      <c r="J35" s="330"/>
      <c r="K35" s="344"/>
      <c r="L35" s="330">
        <f t="shared" ref="L35:L39" si="23">IF(NOT(ISERROR(MATCH(K35,_xlfn.ANCHORARRAY(F46),0))),J48&amp;"Por favor no seleccionar los criterios de impacto",K35)</f>
        <v>0</v>
      </c>
      <c r="M35" s="341"/>
      <c r="N35" s="330"/>
      <c r="O35" s="332"/>
      <c r="P35" s="103">
        <v>2</v>
      </c>
      <c r="Q35" s="186"/>
      <c r="R35" s="87" t="str">
        <f>IF(OR(S35="Preventivo",S35="Detectivo"),"Probabilidad",IF(S35="Correctivo","Impacto",""))</f>
        <v/>
      </c>
      <c r="S35" s="88"/>
      <c r="T35" s="88"/>
      <c r="U35" s="89" t="str">
        <f t="shared" ref="U35:U39" si="24">IF(AND(S35="Preventivo",T35="Automático"),"50%",IF(AND(S35="Preventivo",T35="Manual"),"40%",IF(AND(S35="Detectivo",T35="Automático"),"40%",IF(AND(S35="Detectivo",T35="Manual"),"30%",IF(AND(S35="Correctivo",T35="Automático"),"35%",IF(AND(S35="Correctivo",T35="Manual"),"25%",""))))))</f>
        <v/>
      </c>
      <c r="V35" s="88"/>
      <c r="W35" s="88"/>
      <c r="X35" s="88"/>
      <c r="Y35" s="90" t="str">
        <f>IFERROR(IF(AND(R34="Probabilidad",R35="Probabilidad"),(AA34-(+AA34*U35)),IF(R35="Probabilidad",(J34-(+J34*U35)),IF(R35="Impacto",AA34,""))),"")</f>
        <v/>
      </c>
      <c r="Z35" s="91" t="str">
        <f t="shared" si="0"/>
        <v/>
      </c>
      <c r="AA35" s="89" t="str">
        <f t="shared" ref="AA35:AA39" si="25">+Y35</f>
        <v/>
      </c>
      <c r="AB35" s="91" t="str">
        <f t="shared" si="2"/>
        <v/>
      </c>
      <c r="AC35" s="89" t="str">
        <f>IFERROR(IF(AND(R34="Impacto",R35="Impacto"),(AC28-(+AC28*U35)),IF(R35="Impacto",($N$34-(+$N$34*U35)),IF(R35="Probabilidad",AC28,""))),"")</f>
        <v/>
      </c>
      <c r="AD35" s="92" t="str">
        <f t="shared" ref="AD35:AD36" si="26">IFERROR(IF(OR(AND(Z35="Muy Baja",AB35="Leve"),AND(Z35="Muy Baja",AB35="Menor"),AND(Z35="Baja",AB35="Leve")),"Bajo",IF(OR(AND(Z35="Muy baja",AB35="Moderado"),AND(Z35="Baja",AB35="Menor"),AND(Z35="Baja",AB35="Moderado"),AND(Z35="Media",AB35="Leve"),AND(Z35="Media",AB35="Menor"),AND(Z35="Media",AB35="Moderado"),AND(Z35="Alta",AB35="Leve"),AND(Z35="Alta",AB35="Menor")),"Moderado",IF(OR(AND(Z35="Muy Baja",AB35="Mayor"),AND(Z35="Baja",AB35="Mayor"),AND(Z35="Media",AB35="Mayor"),AND(Z35="Alta",AB35="Moderado"),AND(Z35="Alta",AB35="Mayor"),AND(Z35="Muy Alta",AB35="Leve"),AND(Z35="Muy Alta",AB35="Menor"),AND(Z35="Muy Alta",AB35="Moderado"),AND(Z35="Muy Alta",AB35="Mayor")),"Alto",IF(OR(AND(Z35="Muy Baja",AB35="Catastrófico"),AND(Z35="Baja",AB35="Catastrófico"),AND(Z35="Media",AB35="Catastrófico"),AND(Z35="Alta",AB35="Catastrófico"),AND(Z35="Muy Alta",AB35="Catastrófico")),"Extremo","")))),"")</f>
        <v/>
      </c>
      <c r="AE35" s="88"/>
      <c r="AF35" s="184"/>
      <c r="AG35" s="184"/>
      <c r="AH35" s="93"/>
      <c r="AI35" s="93"/>
      <c r="AJ35" s="184"/>
      <c r="AK35" s="108"/>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ht="151.5" hidden="1" customHeight="1" x14ac:dyDescent="0.3">
      <c r="B36" s="333"/>
      <c r="C36" s="335"/>
      <c r="D36" s="335"/>
      <c r="E36" s="335"/>
      <c r="F36" s="337"/>
      <c r="G36" s="335"/>
      <c r="H36" s="339"/>
      <c r="I36" s="341"/>
      <c r="J36" s="330"/>
      <c r="K36" s="344"/>
      <c r="L36" s="330">
        <f t="shared" si="23"/>
        <v>0</v>
      </c>
      <c r="M36" s="341"/>
      <c r="N36" s="330"/>
      <c r="O36" s="332"/>
      <c r="P36" s="103">
        <v>3</v>
      </c>
      <c r="Q36" s="94"/>
      <c r="R36" s="87" t="str">
        <f>IF(OR(S36="Preventivo",S36="Detectivo"),"Probabilidad",IF(S36="Correctivo","Impacto",""))</f>
        <v/>
      </c>
      <c r="S36" s="88"/>
      <c r="T36" s="88"/>
      <c r="U36" s="89" t="str">
        <f t="shared" si="24"/>
        <v/>
      </c>
      <c r="V36" s="88"/>
      <c r="W36" s="88"/>
      <c r="X36" s="88"/>
      <c r="Y36" s="90" t="str">
        <f>IFERROR(IF(AND(R35="Probabilidad",R36="Probabilidad"),(AA35-(+AA35*U36)),IF(AND(R35="Impacto",R36="Probabilidad"),(AA34-(+AA34*U36)),IF(R36="Impacto",AA35,""))),"")</f>
        <v/>
      </c>
      <c r="Z36" s="91" t="str">
        <f t="shared" si="0"/>
        <v/>
      </c>
      <c r="AA36" s="89" t="str">
        <f t="shared" si="25"/>
        <v/>
      </c>
      <c r="AB36" s="91" t="str">
        <f t="shared" si="2"/>
        <v/>
      </c>
      <c r="AC36" s="89" t="str">
        <f>IFERROR(IF(AND(R35="Impacto",R36="Impacto"),(AC35-(+AC35*U36)),IF(AND(R35="Probabilidad",R36="Impacto"),(AC34-(+AC34*U36)),IF(R36="Probabilidad",AC35,""))),"")</f>
        <v/>
      </c>
      <c r="AD36" s="92" t="str">
        <f t="shared" si="26"/>
        <v/>
      </c>
      <c r="AE36" s="88"/>
      <c r="AF36" s="184"/>
      <c r="AG36" s="184"/>
      <c r="AH36" s="93"/>
      <c r="AI36" s="93"/>
      <c r="AJ36" s="184"/>
      <c r="AK36" s="108"/>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ht="151.5" hidden="1" customHeight="1" x14ac:dyDescent="0.3">
      <c r="B37" s="333"/>
      <c r="C37" s="335"/>
      <c r="D37" s="335"/>
      <c r="E37" s="335"/>
      <c r="F37" s="337"/>
      <c r="G37" s="335"/>
      <c r="H37" s="339"/>
      <c r="I37" s="341"/>
      <c r="J37" s="330"/>
      <c r="K37" s="344"/>
      <c r="L37" s="330">
        <f t="shared" si="23"/>
        <v>0</v>
      </c>
      <c r="M37" s="341"/>
      <c r="N37" s="330"/>
      <c r="O37" s="332"/>
      <c r="P37" s="103">
        <v>4</v>
      </c>
      <c r="Q37" s="186"/>
      <c r="R37" s="87" t="str">
        <f t="shared" ref="R37:R39" si="27">IF(OR(S37="Preventivo",S37="Detectivo"),"Probabilidad",IF(S37="Correctivo","Impacto",""))</f>
        <v/>
      </c>
      <c r="S37" s="88"/>
      <c r="T37" s="88"/>
      <c r="U37" s="89" t="str">
        <f t="shared" si="24"/>
        <v/>
      </c>
      <c r="V37" s="88"/>
      <c r="W37" s="88"/>
      <c r="X37" s="88"/>
      <c r="Y37" s="90" t="str">
        <f t="shared" ref="Y37:Y39" si="28">IFERROR(IF(AND(R36="Probabilidad",R37="Probabilidad"),(AA36-(+AA36*U37)),IF(AND(R36="Impacto",R37="Probabilidad"),(AA35-(+AA35*U37)),IF(R37="Impacto",AA36,""))),"")</f>
        <v/>
      </c>
      <c r="Z37" s="91" t="str">
        <f t="shared" si="0"/>
        <v/>
      </c>
      <c r="AA37" s="89" t="str">
        <f t="shared" si="25"/>
        <v/>
      </c>
      <c r="AB37" s="91" t="str">
        <f t="shared" si="2"/>
        <v/>
      </c>
      <c r="AC37" s="89" t="str">
        <f t="shared" ref="AC37:AC39" si="29">IFERROR(IF(AND(R36="Impacto",R37="Impacto"),(AC36-(+AC36*U37)),IF(AND(R36="Probabilidad",R37="Impacto"),(AC35-(+AC35*U37)),IF(R37="Probabilidad",AC36,""))),"")</f>
        <v/>
      </c>
      <c r="AD37" s="92" t="str">
        <f>IFERROR(IF(OR(AND(Z37="Muy Baja",AB37="Leve"),AND(Z37="Muy Baja",AB37="Menor"),AND(Z37="Baja",AB37="Leve")),"Bajo",IF(OR(AND(Z37="Muy baja",AB37="Moderado"),AND(Z37="Baja",AB37="Menor"),AND(Z37="Baja",AB37="Moderado"),AND(Z37="Media",AB37="Leve"),AND(Z37="Media",AB37="Menor"),AND(Z37="Media",AB37="Moderado"),AND(Z37="Alta",AB37="Leve"),AND(Z37="Alta",AB37="Menor")),"Moderado",IF(OR(AND(Z37="Muy Baja",AB37="Mayor"),AND(Z37="Baja",AB37="Mayor"),AND(Z37="Media",AB37="Mayor"),AND(Z37="Alta",AB37="Moderado"),AND(Z37="Alta",AB37="Mayor"),AND(Z37="Muy Alta",AB37="Leve"),AND(Z37="Muy Alta",AB37="Menor"),AND(Z37="Muy Alta",AB37="Moderado"),AND(Z37="Muy Alta",AB37="Mayor")),"Alto",IF(OR(AND(Z37="Muy Baja",AB37="Catastrófico"),AND(Z37="Baja",AB37="Catastrófico"),AND(Z37="Media",AB37="Catastrófico"),AND(Z37="Alta",AB37="Catastrófico"),AND(Z37="Muy Alta",AB37="Catastrófico")),"Extremo","")))),"")</f>
        <v/>
      </c>
      <c r="AE37" s="88"/>
      <c r="AF37" s="184"/>
      <c r="AG37" s="184"/>
      <c r="AH37" s="93"/>
      <c r="AI37" s="93"/>
      <c r="AJ37" s="184"/>
      <c r="AK37" s="108"/>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t="151.5" hidden="1" customHeight="1" x14ac:dyDescent="0.3">
      <c r="B38" s="333"/>
      <c r="C38" s="335"/>
      <c r="D38" s="335"/>
      <c r="E38" s="335"/>
      <c r="F38" s="337"/>
      <c r="G38" s="335"/>
      <c r="H38" s="339"/>
      <c r="I38" s="341"/>
      <c r="J38" s="330"/>
      <c r="K38" s="344"/>
      <c r="L38" s="330">
        <f t="shared" si="23"/>
        <v>0</v>
      </c>
      <c r="M38" s="341"/>
      <c r="N38" s="330"/>
      <c r="O38" s="332"/>
      <c r="P38" s="103">
        <v>5</v>
      </c>
      <c r="Q38" s="186"/>
      <c r="R38" s="87" t="str">
        <f t="shared" si="27"/>
        <v/>
      </c>
      <c r="S38" s="88"/>
      <c r="T38" s="88"/>
      <c r="U38" s="89" t="str">
        <f t="shared" si="24"/>
        <v/>
      </c>
      <c r="V38" s="88"/>
      <c r="W38" s="88"/>
      <c r="X38" s="88"/>
      <c r="Y38" s="95" t="str">
        <f t="shared" si="28"/>
        <v/>
      </c>
      <c r="Z38" s="91" t="str">
        <f>IFERROR(IF(Y38="","",IF(Y38&lt;=0.2,"Muy Baja",IF(Y38&lt;=0.4,"Baja",IF(Y38&lt;=0.6,"Media",IF(Y38&lt;=0.8,"Alta","Muy Alta"))))),"")</f>
        <v/>
      </c>
      <c r="AA38" s="89" t="str">
        <f t="shared" si="25"/>
        <v/>
      </c>
      <c r="AB38" s="91" t="str">
        <f t="shared" si="2"/>
        <v/>
      </c>
      <c r="AC38" s="89" t="str">
        <f t="shared" si="29"/>
        <v/>
      </c>
      <c r="AD38" s="92" t="str">
        <f t="shared" ref="AD38:AD39" si="30">IFERROR(IF(OR(AND(Z38="Muy Baja",AB38="Leve"),AND(Z38="Muy Baja",AB38="Menor"),AND(Z38="Baja",AB38="Leve")),"Bajo",IF(OR(AND(Z38="Muy baja",AB38="Moderado"),AND(Z38="Baja",AB38="Menor"),AND(Z38="Baja",AB38="Moderado"),AND(Z38="Media",AB38="Leve"),AND(Z38="Media",AB38="Menor"),AND(Z38="Media",AB38="Moderado"),AND(Z38="Alta",AB38="Leve"),AND(Z38="Alta",AB38="Menor")),"Moderado",IF(OR(AND(Z38="Muy Baja",AB38="Mayor"),AND(Z38="Baja",AB38="Mayor"),AND(Z38="Media",AB38="Mayor"),AND(Z38="Alta",AB38="Moderado"),AND(Z38="Alta",AB38="Mayor"),AND(Z38="Muy Alta",AB38="Leve"),AND(Z38="Muy Alta",AB38="Menor"),AND(Z38="Muy Alta",AB38="Moderado"),AND(Z38="Muy Alta",AB38="Mayor")),"Alto",IF(OR(AND(Z38="Muy Baja",AB38="Catastrófico"),AND(Z38="Baja",AB38="Catastrófico"),AND(Z38="Media",AB38="Catastrófico"),AND(Z38="Alta",AB38="Catastrófico"),AND(Z38="Muy Alta",AB38="Catastrófico")),"Extremo","")))),"")</f>
        <v/>
      </c>
      <c r="AE38" s="88"/>
      <c r="AF38" s="184"/>
      <c r="AG38" s="184"/>
      <c r="AH38" s="93"/>
      <c r="AI38" s="93"/>
      <c r="AJ38" s="184"/>
      <c r="AK38" s="108"/>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t="151.5" hidden="1" customHeight="1" x14ac:dyDescent="0.3">
      <c r="B39" s="333"/>
      <c r="C39" s="335"/>
      <c r="D39" s="335"/>
      <c r="E39" s="335"/>
      <c r="F39" s="337"/>
      <c r="G39" s="335"/>
      <c r="H39" s="339"/>
      <c r="I39" s="341"/>
      <c r="J39" s="330"/>
      <c r="K39" s="344"/>
      <c r="L39" s="330">
        <f t="shared" si="23"/>
        <v>0</v>
      </c>
      <c r="M39" s="341"/>
      <c r="N39" s="330"/>
      <c r="O39" s="332"/>
      <c r="P39" s="103">
        <v>6</v>
      </c>
      <c r="Q39" s="186"/>
      <c r="R39" s="87" t="str">
        <f t="shared" si="27"/>
        <v/>
      </c>
      <c r="S39" s="88"/>
      <c r="T39" s="88"/>
      <c r="U39" s="89" t="str">
        <f t="shared" si="24"/>
        <v/>
      </c>
      <c r="V39" s="88"/>
      <c r="W39" s="88"/>
      <c r="X39" s="88"/>
      <c r="Y39" s="90" t="str">
        <f t="shared" si="28"/>
        <v/>
      </c>
      <c r="Z39" s="91" t="str">
        <f t="shared" si="0"/>
        <v/>
      </c>
      <c r="AA39" s="89" t="str">
        <f t="shared" si="25"/>
        <v/>
      </c>
      <c r="AB39" s="91" t="str">
        <f t="shared" si="2"/>
        <v/>
      </c>
      <c r="AC39" s="89" t="str">
        <f t="shared" si="29"/>
        <v/>
      </c>
      <c r="AD39" s="92" t="str">
        <f t="shared" si="30"/>
        <v/>
      </c>
      <c r="AE39" s="88"/>
      <c r="AF39" s="184"/>
      <c r="AG39" s="184"/>
      <c r="AH39" s="93"/>
      <c r="AI39" s="93"/>
      <c r="AJ39" s="184"/>
      <c r="AK39" s="108"/>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t="151.5" hidden="1" customHeight="1" x14ac:dyDescent="0.3">
      <c r="B40" s="333">
        <v>5</v>
      </c>
      <c r="C40" s="335"/>
      <c r="D40" s="335"/>
      <c r="E40" s="335"/>
      <c r="F40" s="337"/>
      <c r="G40" s="335"/>
      <c r="H40" s="339"/>
      <c r="I40" s="341" t="str">
        <f>IF(H40&lt;=0,"",IF(H40&lt;=2,"Muy Baja",IF(H40&lt;=24,"Baja",IF(H40&lt;=500,"Media",IF(H40&lt;=5000,"Alta","Muy Alta")))))</f>
        <v/>
      </c>
      <c r="J40" s="330" t="str">
        <f>IF(I40="","",IF(I40="Muy Baja",0.2,IF(I40="Baja",0.4,IF(I40="Media",0.6,IF(I40="Alta",0.8,IF(I40="Muy Alta",1,))))))</f>
        <v/>
      </c>
      <c r="K40" s="344"/>
      <c r="L40" s="330">
        <f>IF(NOT(ISERROR(MATCH(K40,'Tabla Impacto'!$B$222:$B$224,0))),'Tabla Impacto'!$F$224&amp;"Por favor no seleccionar los criterios de impacto(Afectación Económica o presupuestal y Pérdida Reputacional)",K40)</f>
        <v>0</v>
      </c>
      <c r="M40" s="341" t="str">
        <f>IF(OR(L40='Tabla Impacto'!$C$12,L40='Tabla Impacto'!$D$12),"Leve",IF(OR(L40='Tabla Impacto'!$C$13,L40='Tabla Impacto'!$D$13),"Menor",IF(OR(L40='Tabla Impacto'!$C$14,L40='Tabla Impacto'!$D$14),"Moderado",IF(OR(L40='Tabla Impacto'!$C$15,L40='Tabla Impacto'!$D$15),"Mayor",IF(OR(L40='Tabla Impacto'!$C$16,L40='Tabla Impacto'!$D$16),"Catastrófico","")))))</f>
        <v/>
      </c>
      <c r="N40" s="330" t="str">
        <f>IF(M40="","",IF(M40="Leve",0.2,IF(M40="Menor",0.4,IF(M40="Moderado",0.6,IF(M40="Mayor",0.8,IF(M40="Catastrófico",1,))))))</f>
        <v/>
      </c>
      <c r="O40" s="332" t="str">
        <f>IF(OR(AND(I40="Muy Baja",M40="Leve"),AND(I40="Muy Baja",M40="Menor"),AND(I40="Baja",M40="Leve")),"Bajo",IF(OR(AND(I40="Muy baja",M40="Moderado"),AND(I40="Baja",M40="Menor"),AND(I40="Baja",M40="Moderado"),AND(I40="Media",M40="Leve"),AND(I40="Media",M40="Menor"),AND(I40="Media",M40="Moderado"),AND(I40="Alta",M40="Leve"),AND(I40="Alta",M40="Menor")),"Moderado",IF(OR(AND(I40="Muy Baja",M40="Mayor"),AND(I40="Baja",M40="Mayor"),AND(I40="Media",M40="Mayor"),AND(I40="Alta",M40="Moderado"),AND(I40="Alta",M40="Mayor"),AND(I40="Muy Alta",M40="Leve"),AND(I40="Muy Alta",M40="Menor"),AND(I40="Muy Alta",M40="Moderado"),AND(I40="Muy Alta",M40="Mayor")),"Alto",IF(OR(AND(I40="Muy Baja",M40="Catastrófico"),AND(I40="Baja",M40="Catastrófico"),AND(I40="Media",M40="Catastrófico"),AND(I40="Alta",M40="Catastrófico"),AND(I40="Muy Alta",M40="Catastrófico")),"Extremo",""))))</f>
        <v/>
      </c>
      <c r="P40" s="103">
        <v>1</v>
      </c>
      <c r="Q40" s="186"/>
      <c r="R40" s="87" t="str">
        <f>IF(OR(S40="Preventivo",S40="Detectivo"),"Probabilidad",IF(S40="Correctivo","Impacto",""))</f>
        <v/>
      </c>
      <c r="S40" s="88"/>
      <c r="T40" s="88"/>
      <c r="U40" s="89" t="str">
        <f>IF(AND(S40="Preventivo",T40="Automático"),"50%",IF(AND(S40="Preventivo",T40="Manual"),"40%",IF(AND(S40="Detectivo",T40="Automático"),"40%",IF(AND(S40="Detectivo",T40="Manual"),"30%",IF(AND(S40="Correctivo",T40="Automático"),"35%",IF(AND(S40="Correctivo",T40="Manual"),"25%",""))))))</f>
        <v/>
      </c>
      <c r="V40" s="88"/>
      <c r="W40" s="88"/>
      <c r="X40" s="88"/>
      <c r="Y40" s="90" t="str">
        <f>IFERROR(IF(R40="Probabilidad",(J40-(+J40*U40)),IF(R40="Impacto",J40,"")),"")</f>
        <v/>
      </c>
      <c r="Z40" s="91" t="str">
        <f>IFERROR(IF(Y40="","",IF(Y40&lt;=0.2,"Muy Baja",IF(Y40&lt;=0.4,"Baja",IF(Y40&lt;=0.6,"Media",IF(Y40&lt;=0.8,"Alta","Muy Alta"))))),"")</f>
        <v/>
      </c>
      <c r="AA40" s="89" t="str">
        <f>+Y40</f>
        <v/>
      </c>
      <c r="AB40" s="91" t="str">
        <f>IFERROR(IF(AC40="","",IF(AC40&lt;=0.2,"Leve",IF(AC40&lt;=0.4,"Menor",IF(AC40&lt;=0.6,"Moderado",IF(AC40&lt;=0.8,"Mayor","Catastrófico"))))),"")</f>
        <v/>
      </c>
      <c r="AC40" s="89" t="str">
        <f>IFERROR(IF(R40="Impacto",(N40-(+N40*U40)),IF(R40="Probabilidad",N40,"")),"")</f>
        <v/>
      </c>
      <c r="AD40" s="92" t="str">
        <f>IFERROR(IF(OR(AND(Z40="Muy Baja",AB40="Leve"),AND(Z40="Muy Baja",AB40="Menor"),AND(Z40="Baja",AB40="Leve")),"Bajo",IF(OR(AND(Z40="Muy baja",AB40="Moderado"),AND(Z40="Baja",AB40="Menor"),AND(Z40="Baja",AB40="Moderado"),AND(Z40="Media",AB40="Leve"),AND(Z40="Media",AB40="Menor"),AND(Z40="Media",AB40="Moderado"),AND(Z40="Alta",AB40="Leve"),AND(Z40="Alta",AB40="Menor")),"Moderado",IF(OR(AND(Z40="Muy Baja",AB40="Mayor"),AND(Z40="Baja",AB40="Mayor"),AND(Z40="Media",AB40="Mayor"),AND(Z40="Alta",AB40="Moderado"),AND(Z40="Alta",AB40="Mayor"),AND(Z40="Muy Alta",AB40="Leve"),AND(Z40="Muy Alta",AB40="Menor"),AND(Z40="Muy Alta",AB40="Moderado"),AND(Z40="Muy Alta",AB40="Mayor")),"Alto",IF(OR(AND(Z40="Muy Baja",AB40="Catastrófico"),AND(Z40="Baja",AB40="Catastrófico"),AND(Z40="Media",AB40="Catastrófico"),AND(Z40="Alta",AB40="Catastrófico"),AND(Z40="Muy Alta",AB40="Catastrófico")),"Extremo","")))),"")</f>
        <v/>
      </c>
      <c r="AE40" s="88"/>
      <c r="AF40" s="184"/>
      <c r="AG40" s="184"/>
      <c r="AH40" s="93"/>
      <c r="AI40" s="93"/>
      <c r="AJ40" s="184"/>
      <c r="AK40" s="108"/>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t="151.5" hidden="1" customHeight="1" x14ac:dyDescent="0.3">
      <c r="B41" s="333"/>
      <c r="C41" s="335"/>
      <c r="D41" s="335"/>
      <c r="E41" s="335"/>
      <c r="F41" s="337"/>
      <c r="G41" s="335"/>
      <c r="H41" s="339"/>
      <c r="I41" s="341"/>
      <c r="J41" s="330"/>
      <c r="K41" s="344"/>
      <c r="L41" s="330">
        <f t="shared" ref="L41:L45" si="31">IF(NOT(ISERROR(MATCH(K41,_xlfn.ANCHORARRAY(F52),0))),J54&amp;"Por favor no seleccionar los criterios de impacto",K41)</f>
        <v>0</v>
      </c>
      <c r="M41" s="341"/>
      <c r="N41" s="330"/>
      <c r="O41" s="332"/>
      <c r="P41" s="103">
        <v>2</v>
      </c>
      <c r="Q41" s="186"/>
      <c r="R41" s="87" t="str">
        <f>IF(OR(S41="Preventivo",S41="Detectivo"),"Probabilidad",IF(S41="Correctivo","Impacto",""))</f>
        <v/>
      </c>
      <c r="S41" s="88"/>
      <c r="T41" s="88"/>
      <c r="U41" s="89" t="str">
        <f t="shared" ref="U41:U45" si="32">IF(AND(S41="Preventivo",T41="Automático"),"50%",IF(AND(S41="Preventivo",T41="Manual"),"40%",IF(AND(S41="Detectivo",T41="Automático"),"40%",IF(AND(S41="Detectivo",T41="Manual"),"30%",IF(AND(S41="Correctivo",T41="Automático"),"35%",IF(AND(S41="Correctivo",T41="Manual"),"25%",""))))))</f>
        <v/>
      </c>
      <c r="V41" s="88"/>
      <c r="W41" s="88"/>
      <c r="X41" s="88"/>
      <c r="Y41" s="90" t="str">
        <f>IFERROR(IF(AND(R40="Probabilidad",R41="Probabilidad"),(AA40-(+AA40*U41)),IF(R41="Probabilidad",(J40-(+J40*U41)),IF(R41="Impacto",AA40,""))),"")</f>
        <v/>
      </c>
      <c r="Z41" s="91" t="str">
        <f t="shared" si="0"/>
        <v/>
      </c>
      <c r="AA41" s="89" t="str">
        <f t="shared" ref="AA41:AA45" si="33">+Y41</f>
        <v/>
      </c>
      <c r="AB41" s="91" t="str">
        <f t="shared" si="2"/>
        <v/>
      </c>
      <c r="AC41" s="89" t="str">
        <f>IFERROR(IF(AND(R40="Impacto",R41="Impacto"),(AC34-(+AC34*U41)),IF(R41="Impacto",($N$40-(+$N$40*U41)),IF(R41="Probabilidad",AC34,""))),"")</f>
        <v/>
      </c>
      <c r="AD41" s="92" t="str">
        <f t="shared" ref="AD41:AD42" si="34">IFERROR(IF(OR(AND(Z41="Muy Baja",AB41="Leve"),AND(Z41="Muy Baja",AB41="Menor"),AND(Z41="Baja",AB41="Leve")),"Bajo",IF(OR(AND(Z41="Muy baja",AB41="Moderado"),AND(Z41="Baja",AB41="Menor"),AND(Z41="Baja",AB41="Moderado"),AND(Z41="Media",AB41="Leve"),AND(Z41="Media",AB41="Menor"),AND(Z41="Media",AB41="Moderado"),AND(Z41="Alta",AB41="Leve"),AND(Z41="Alta",AB41="Menor")),"Moderado",IF(OR(AND(Z41="Muy Baja",AB41="Mayor"),AND(Z41="Baja",AB41="Mayor"),AND(Z41="Media",AB41="Mayor"),AND(Z41="Alta",AB41="Moderado"),AND(Z41="Alta",AB41="Mayor"),AND(Z41="Muy Alta",AB41="Leve"),AND(Z41="Muy Alta",AB41="Menor"),AND(Z41="Muy Alta",AB41="Moderado"),AND(Z41="Muy Alta",AB41="Mayor")),"Alto",IF(OR(AND(Z41="Muy Baja",AB41="Catastrófico"),AND(Z41="Baja",AB41="Catastrófico"),AND(Z41="Media",AB41="Catastrófico"),AND(Z41="Alta",AB41="Catastrófico"),AND(Z41="Muy Alta",AB41="Catastrófico")),"Extremo","")))),"")</f>
        <v/>
      </c>
      <c r="AE41" s="88"/>
      <c r="AF41" s="184"/>
      <c r="AG41" s="184"/>
      <c r="AH41" s="93"/>
      <c r="AI41" s="93"/>
      <c r="AJ41" s="184"/>
      <c r="AK41" s="108"/>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151.5" hidden="1" customHeight="1" x14ac:dyDescent="0.3">
      <c r="B42" s="333"/>
      <c r="C42" s="335"/>
      <c r="D42" s="335"/>
      <c r="E42" s="335"/>
      <c r="F42" s="337"/>
      <c r="G42" s="335"/>
      <c r="H42" s="339"/>
      <c r="I42" s="341"/>
      <c r="J42" s="330"/>
      <c r="K42" s="344"/>
      <c r="L42" s="330">
        <f t="shared" si="31"/>
        <v>0</v>
      </c>
      <c r="M42" s="341"/>
      <c r="N42" s="330"/>
      <c r="O42" s="332"/>
      <c r="P42" s="103">
        <v>3</v>
      </c>
      <c r="Q42" s="94"/>
      <c r="R42" s="87" t="str">
        <f>IF(OR(S42="Preventivo",S42="Detectivo"),"Probabilidad",IF(S42="Correctivo","Impacto",""))</f>
        <v/>
      </c>
      <c r="S42" s="88"/>
      <c r="T42" s="88"/>
      <c r="U42" s="89" t="str">
        <f t="shared" si="32"/>
        <v/>
      </c>
      <c r="V42" s="88"/>
      <c r="W42" s="88"/>
      <c r="X42" s="88"/>
      <c r="Y42" s="90" t="str">
        <f>IFERROR(IF(AND(R41="Probabilidad",R42="Probabilidad"),(AA41-(+AA41*U42)),IF(AND(R41="Impacto",R42="Probabilidad"),(AA40-(+AA40*U42)),IF(R42="Impacto",AA41,""))),"")</f>
        <v/>
      </c>
      <c r="Z42" s="91" t="str">
        <f t="shared" si="0"/>
        <v/>
      </c>
      <c r="AA42" s="89" t="str">
        <f t="shared" si="33"/>
        <v/>
      </c>
      <c r="AB42" s="91" t="str">
        <f t="shared" si="2"/>
        <v/>
      </c>
      <c r="AC42" s="89" t="str">
        <f>IFERROR(IF(AND(R41="Impacto",R42="Impacto"),(AC41-(+AC41*U42)),IF(AND(R41="Probabilidad",R42="Impacto"),(AC40-(+AC40*U42)),IF(R42="Probabilidad",AC41,""))),"")</f>
        <v/>
      </c>
      <c r="AD42" s="92" t="str">
        <f t="shared" si="34"/>
        <v/>
      </c>
      <c r="AE42" s="88"/>
      <c r="AF42" s="184"/>
      <c r="AG42" s="184"/>
      <c r="AH42" s="93"/>
      <c r="AI42" s="93"/>
      <c r="AJ42" s="184"/>
      <c r="AK42" s="108"/>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151.5" hidden="1" customHeight="1" x14ac:dyDescent="0.3">
      <c r="B43" s="333"/>
      <c r="C43" s="335"/>
      <c r="D43" s="335"/>
      <c r="E43" s="335"/>
      <c r="F43" s="337"/>
      <c r="G43" s="335"/>
      <c r="H43" s="339"/>
      <c r="I43" s="341"/>
      <c r="J43" s="330"/>
      <c r="K43" s="344"/>
      <c r="L43" s="330">
        <f t="shared" si="31"/>
        <v>0</v>
      </c>
      <c r="M43" s="341"/>
      <c r="N43" s="330"/>
      <c r="O43" s="332"/>
      <c r="P43" s="103">
        <v>4</v>
      </c>
      <c r="Q43" s="186"/>
      <c r="R43" s="87" t="str">
        <f t="shared" ref="R43:R45" si="35">IF(OR(S43="Preventivo",S43="Detectivo"),"Probabilidad",IF(S43="Correctivo","Impacto",""))</f>
        <v/>
      </c>
      <c r="S43" s="88"/>
      <c r="T43" s="88"/>
      <c r="U43" s="89" t="str">
        <f t="shared" si="32"/>
        <v/>
      </c>
      <c r="V43" s="88"/>
      <c r="W43" s="88"/>
      <c r="X43" s="88"/>
      <c r="Y43" s="90" t="str">
        <f t="shared" ref="Y43:Y45" si="36">IFERROR(IF(AND(R42="Probabilidad",R43="Probabilidad"),(AA42-(+AA42*U43)),IF(AND(R42="Impacto",R43="Probabilidad"),(AA41-(+AA41*U43)),IF(R43="Impacto",AA42,""))),"")</f>
        <v/>
      </c>
      <c r="Z43" s="91" t="str">
        <f t="shared" si="0"/>
        <v/>
      </c>
      <c r="AA43" s="89" t="str">
        <f t="shared" si="33"/>
        <v/>
      </c>
      <c r="AB43" s="91" t="str">
        <f t="shared" si="2"/>
        <v/>
      </c>
      <c r="AC43" s="89" t="str">
        <f t="shared" ref="AC43:AC45" si="37">IFERROR(IF(AND(R42="Impacto",R43="Impacto"),(AC42-(+AC42*U43)),IF(AND(R42="Probabilidad",R43="Impacto"),(AC41-(+AC41*U43)),IF(R43="Probabilidad",AC42,""))),"")</f>
        <v/>
      </c>
      <c r="AD43" s="92" t="str">
        <f>IFERROR(IF(OR(AND(Z43="Muy Baja",AB43="Leve"),AND(Z43="Muy Baja",AB43="Menor"),AND(Z43="Baja",AB43="Leve")),"Bajo",IF(OR(AND(Z43="Muy baja",AB43="Moderado"),AND(Z43="Baja",AB43="Menor"),AND(Z43="Baja",AB43="Moderado"),AND(Z43="Media",AB43="Leve"),AND(Z43="Media",AB43="Menor"),AND(Z43="Media",AB43="Moderado"),AND(Z43="Alta",AB43="Leve"),AND(Z43="Alta",AB43="Menor")),"Moderado",IF(OR(AND(Z43="Muy Baja",AB43="Mayor"),AND(Z43="Baja",AB43="Mayor"),AND(Z43="Media",AB43="Mayor"),AND(Z43="Alta",AB43="Moderado"),AND(Z43="Alta",AB43="Mayor"),AND(Z43="Muy Alta",AB43="Leve"),AND(Z43="Muy Alta",AB43="Menor"),AND(Z43="Muy Alta",AB43="Moderado"),AND(Z43="Muy Alta",AB43="Mayor")),"Alto",IF(OR(AND(Z43="Muy Baja",AB43="Catastrófico"),AND(Z43="Baja",AB43="Catastrófico"),AND(Z43="Media",AB43="Catastrófico"),AND(Z43="Alta",AB43="Catastrófico"),AND(Z43="Muy Alta",AB43="Catastrófico")),"Extremo","")))),"")</f>
        <v/>
      </c>
      <c r="AE43" s="88"/>
      <c r="AF43" s="184"/>
      <c r="AG43" s="184"/>
      <c r="AH43" s="93"/>
      <c r="AI43" s="93"/>
      <c r="AJ43" s="184"/>
      <c r="AK43" s="108"/>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151.5" hidden="1" customHeight="1" x14ac:dyDescent="0.3">
      <c r="B44" s="333"/>
      <c r="C44" s="335"/>
      <c r="D44" s="335"/>
      <c r="E44" s="335"/>
      <c r="F44" s="337"/>
      <c r="G44" s="335"/>
      <c r="H44" s="339"/>
      <c r="I44" s="341"/>
      <c r="J44" s="330"/>
      <c r="K44" s="344"/>
      <c r="L44" s="330">
        <f t="shared" si="31"/>
        <v>0</v>
      </c>
      <c r="M44" s="341"/>
      <c r="N44" s="330"/>
      <c r="O44" s="332"/>
      <c r="P44" s="103">
        <v>5</v>
      </c>
      <c r="Q44" s="186"/>
      <c r="R44" s="87" t="str">
        <f t="shared" si="35"/>
        <v/>
      </c>
      <c r="S44" s="88"/>
      <c r="T44" s="88"/>
      <c r="U44" s="89" t="str">
        <f t="shared" si="32"/>
        <v/>
      </c>
      <c r="V44" s="88"/>
      <c r="W44" s="88"/>
      <c r="X44" s="88"/>
      <c r="Y44" s="90" t="str">
        <f t="shared" si="36"/>
        <v/>
      </c>
      <c r="Z44" s="91" t="str">
        <f t="shared" si="0"/>
        <v/>
      </c>
      <c r="AA44" s="89" t="str">
        <f t="shared" si="33"/>
        <v/>
      </c>
      <c r="AB44" s="91" t="str">
        <f t="shared" si="2"/>
        <v/>
      </c>
      <c r="AC44" s="89" t="str">
        <f t="shared" si="37"/>
        <v/>
      </c>
      <c r="AD44" s="92" t="str">
        <f t="shared" ref="AD44:AD45" si="38">IFERROR(IF(OR(AND(Z44="Muy Baja",AB44="Leve"),AND(Z44="Muy Baja",AB44="Menor"),AND(Z44="Baja",AB44="Leve")),"Bajo",IF(OR(AND(Z44="Muy baja",AB44="Moderado"),AND(Z44="Baja",AB44="Menor"),AND(Z44="Baja",AB44="Moderado"),AND(Z44="Media",AB44="Leve"),AND(Z44="Media",AB44="Menor"),AND(Z44="Media",AB44="Moderado"),AND(Z44="Alta",AB44="Leve"),AND(Z44="Alta",AB44="Menor")),"Moderado",IF(OR(AND(Z44="Muy Baja",AB44="Mayor"),AND(Z44="Baja",AB44="Mayor"),AND(Z44="Media",AB44="Mayor"),AND(Z44="Alta",AB44="Moderado"),AND(Z44="Alta",AB44="Mayor"),AND(Z44="Muy Alta",AB44="Leve"),AND(Z44="Muy Alta",AB44="Menor"),AND(Z44="Muy Alta",AB44="Moderado"),AND(Z44="Muy Alta",AB44="Mayor")),"Alto",IF(OR(AND(Z44="Muy Baja",AB44="Catastrófico"),AND(Z44="Baja",AB44="Catastrófico"),AND(Z44="Media",AB44="Catastrófico"),AND(Z44="Alta",AB44="Catastrófico"),AND(Z44="Muy Alta",AB44="Catastrófico")),"Extremo","")))),"")</f>
        <v/>
      </c>
      <c r="AE44" s="88"/>
      <c r="AF44" s="184"/>
      <c r="AG44" s="184"/>
      <c r="AH44" s="93"/>
      <c r="AI44" s="93"/>
      <c r="AJ44" s="184"/>
      <c r="AK44" s="108"/>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ht="151.5" hidden="1" customHeight="1" x14ac:dyDescent="0.3">
      <c r="B45" s="333"/>
      <c r="C45" s="335"/>
      <c r="D45" s="335"/>
      <c r="E45" s="335"/>
      <c r="F45" s="337"/>
      <c r="G45" s="335"/>
      <c r="H45" s="339"/>
      <c r="I45" s="341"/>
      <c r="J45" s="330"/>
      <c r="K45" s="344"/>
      <c r="L45" s="330">
        <f t="shared" si="31"/>
        <v>0</v>
      </c>
      <c r="M45" s="341"/>
      <c r="N45" s="330"/>
      <c r="O45" s="332"/>
      <c r="P45" s="103">
        <v>6</v>
      </c>
      <c r="Q45" s="186"/>
      <c r="R45" s="87" t="str">
        <f t="shared" si="35"/>
        <v/>
      </c>
      <c r="S45" s="88"/>
      <c r="T45" s="88"/>
      <c r="U45" s="89" t="str">
        <f t="shared" si="32"/>
        <v/>
      </c>
      <c r="V45" s="88"/>
      <c r="W45" s="88"/>
      <c r="X45" s="88"/>
      <c r="Y45" s="90" t="str">
        <f t="shared" si="36"/>
        <v/>
      </c>
      <c r="Z45" s="91" t="str">
        <f t="shared" si="0"/>
        <v/>
      </c>
      <c r="AA45" s="89" t="str">
        <f t="shared" si="33"/>
        <v/>
      </c>
      <c r="AB45" s="91" t="str">
        <f t="shared" si="2"/>
        <v/>
      </c>
      <c r="AC45" s="89" t="str">
        <f t="shared" si="37"/>
        <v/>
      </c>
      <c r="AD45" s="92" t="str">
        <f t="shared" si="38"/>
        <v/>
      </c>
      <c r="AE45" s="88"/>
      <c r="AF45" s="184"/>
      <c r="AG45" s="184"/>
      <c r="AH45" s="93"/>
      <c r="AI45" s="93"/>
      <c r="AJ45" s="184"/>
      <c r="AK45" s="108"/>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t="151.5" hidden="1" customHeight="1" x14ac:dyDescent="0.3">
      <c r="B46" s="333">
        <v>6</v>
      </c>
      <c r="C46" s="335"/>
      <c r="D46" s="335"/>
      <c r="E46" s="335"/>
      <c r="F46" s="337"/>
      <c r="G46" s="335"/>
      <c r="H46" s="339"/>
      <c r="I46" s="341" t="str">
        <f>IF(H46&lt;=0,"",IF(H46&lt;=2,"Muy Baja",IF(H46&lt;=24,"Baja",IF(H46&lt;=500,"Media",IF(H46&lt;=5000,"Alta","Muy Alta")))))</f>
        <v/>
      </c>
      <c r="J46" s="330" t="str">
        <f>IF(I46="","",IF(I46="Muy Baja",0.2,IF(I46="Baja",0.4,IF(I46="Media",0.6,IF(I46="Alta",0.8,IF(I46="Muy Alta",1,))))))</f>
        <v/>
      </c>
      <c r="K46" s="344"/>
      <c r="L46" s="330">
        <f>IF(NOT(ISERROR(MATCH(K46,'Tabla Impacto'!$B$222:$B$224,0))),'Tabla Impacto'!$F$224&amp;"Por favor no seleccionar los criterios de impacto(Afectación Económica o presupuestal y Pérdida Reputacional)",K46)</f>
        <v>0</v>
      </c>
      <c r="M46" s="341" t="str">
        <f>IF(OR(L46='Tabla Impacto'!$C$12,L46='Tabla Impacto'!$D$12),"Leve",IF(OR(L46='Tabla Impacto'!$C$13,L46='Tabla Impacto'!$D$13),"Menor",IF(OR(L46='Tabla Impacto'!$C$14,L46='Tabla Impacto'!$D$14),"Moderado",IF(OR(L46='Tabla Impacto'!$C$15,L46='Tabla Impacto'!$D$15),"Mayor",IF(OR(L46='Tabla Impacto'!$C$16,L46='Tabla Impacto'!$D$16),"Catastrófico","")))))</f>
        <v/>
      </c>
      <c r="N46" s="330" t="str">
        <f>IF(M46="","",IF(M46="Leve",0.2,IF(M46="Menor",0.4,IF(M46="Moderado",0.6,IF(M46="Mayor",0.8,IF(M46="Catastrófico",1,))))))</f>
        <v/>
      </c>
      <c r="O46" s="332" t="str">
        <f>IF(OR(AND(I46="Muy Baja",M46="Leve"),AND(I46="Muy Baja",M46="Menor"),AND(I46="Baja",M46="Leve")),"Bajo",IF(OR(AND(I46="Muy baja",M46="Moderado"),AND(I46="Baja",M46="Menor"),AND(I46="Baja",M46="Moderado"),AND(I46="Media",M46="Leve"),AND(I46="Media",M46="Menor"),AND(I46="Media",M46="Moderado"),AND(I46="Alta",M46="Leve"),AND(I46="Alta",M46="Menor")),"Moderado",IF(OR(AND(I46="Muy Baja",M46="Mayor"),AND(I46="Baja",M46="Mayor"),AND(I46="Media",M46="Mayor"),AND(I46="Alta",M46="Moderado"),AND(I46="Alta",M46="Mayor"),AND(I46="Muy Alta",M46="Leve"),AND(I46="Muy Alta",M46="Menor"),AND(I46="Muy Alta",M46="Moderado"),AND(I46="Muy Alta",M46="Mayor")),"Alto",IF(OR(AND(I46="Muy Baja",M46="Catastrófico"),AND(I46="Baja",M46="Catastrófico"),AND(I46="Media",M46="Catastrófico"),AND(I46="Alta",M46="Catastrófico"),AND(I46="Muy Alta",M46="Catastrófico")),"Extremo",""))))</f>
        <v/>
      </c>
      <c r="P46" s="103">
        <v>1</v>
      </c>
      <c r="Q46" s="186"/>
      <c r="R46" s="87" t="str">
        <f>IF(OR(S46="Preventivo",S46="Detectivo"),"Probabilidad",IF(S46="Correctivo","Impacto",""))</f>
        <v/>
      </c>
      <c r="S46" s="88"/>
      <c r="T46" s="88"/>
      <c r="U46" s="89" t="str">
        <f>IF(AND(S46="Preventivo",T46="Automático"),"50%",IF(AND(S46="Preventivo",T46="Manual"),"40%",IF(AND(S46="Detectivo",T46="Automático"),"40%",IF(AND(S46="Detectivo",T46="Manual"),"30%",IF(AND(S46="Correctivo",T46="Automático"),"35%",IF(AND(S46="Correctivo",T46="Manual"),"25%",""))))))</f>
        <v/>
      </c>
      <c r="V46" s="88"/>
      <c r="W46" s="88"/>
      <c r="X46" s="88"/>
      <c r="Y46" s="90" t="str">
        <f>IFERROR(IF(R46="Probabilidad",(J46-(+J46*U46)),IF(R46="Impacto",J46,"")),"")</f>
        <v/>
      </c>
      <c r="Z46" s="91" t="str">
        <f>IFERROR(IF(Y46="","",IF(Y46&lt;=0.2,"Muy Baja",IF(Y46&lt;=0.4,"Baja",IF(Y46&lt;=0.6,"Media",IF(Y46&lt;=0.8,"Alta","Muy Alta"))))),"")</f>
        <v/>
      </c>
      <c r="AA46" s="89" t="str">
        <f>+Y46</f>
        <v/>
      </c>
      <c r="AB46" s="91" t="str">
        <f>IFERROR(IF(AC46="","",IF(AC46&lt;=0.2,"Leve",IF(AC46&lt;=0.4,"Menor",IF(AC46&lt;=0.6,"Moderado",IF(AC46&lt;=0.8,"Mayor","Catastrófico"))))),"")</f>
        <v/>
      </c>
      <c r="AC46" s="89" t="str">
        <f>IFERROR(IF(R46="Impacto",(N46-(+N46*U46)),IF(R46="Probabilidad",N46,"")),"")</f>
        <v/>
      </c>
      <c r="AD46" s="92" t="str">
        <f>IFERROR(IF(OR(AND(Z46="Muy Baja",AB46="Leve"),AND(Z46="Muy Baja",AB46="Menor"),AND(Z46="Baja",AB46="Leve")),"Bajo",IF(OR(AND(Z46="Muy baja",AB46="Moderado"),AND(Z46="Baja",AB46="Menor"),AND(Z46="Baja",AB46="Moderado"),AND(Z46="Media",AB46="Leve"),AND(Z46="Media",AB46="Menor"),AND(Z46="Media",AB46="Moderado"),AND(Z46="Alta",AB46="Leve"),AND(Z46="Alta",AB46="Menor")),"Moderado",IF(OR(AND(Z46="Muy Baja",AB46="Mayor"),AND(Z46="Baja",AB46="Mayor"),AND(Z46="Media",AB46="Mayor"),AND(Z46="Alta",AB46="Moderado"),AND(Z46="Alta",AB46="Mayor"),AND(Z46="Muy Alta",AB46="Leve"),AND(Z46="Muy Alta",AB46="Menor"),AND(Z46="Muy Alta",AB46="Moderado"),AND(Z46="Muy Alta",AB46="Mayor")),"Alto",IF(OR(AND(Z46="Muy Baja",AB46="Catastrófico"),AND(Z46="Baja",AB46="Catastrófico"),AND(Z46="Media",AB46="Catastrófico"),AND(Z46="Alta",AB46="Catastrófico"),AND(Z46="Muy Alta",AB46="Catastrófico")),"Extremo","")))),"")</f>
        <v/>
      </c>
      <c r="AE46" s="88"/>
      <c r="AF46" s="184"/>
      <c r="AG46" s="184"/>
      <c r="AH46" s="93"/>
      <c r="AI46" s="93"/>
      <c r="AJ46" s="184"/>
      <c r="AK46" s="108"/>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t="151.5" hidden="1" customHeight="1" x14ac:dyDescent="0.3">
      <c r="B47" s="333"/>
      <c r="C47" s="335"/>
      <c r="D47" s="335"/>
      <c r="E47" s="335"/>
      <c r="F47" s="337"/>
      <c r="G47" s="335"/>
      <c r="H47" s="339"/>
      <c r="I47" s="341"/>
      <c r="J47" s="330"/>
      <c r="K47" s="344"/>
      <c r="L47" s="330">
        <f t="shared" ref="L47:L51" si="39">IF(NOT(ISERROR(MATCH(K47,_xlfn.ANCHORARRAY(F58),0))),J60&amp;"Por favor no seleccionar los criterios de impacto",K47)</f>
        <v>0</v>
      </c>
      <c r="M47" s="341"/>
      <c r="N47" s="330"/>
      <c r="O47" s="332"/>
      <c r="P47" s="103">
        <v>2</v>
      </c>
      <c r="Q47" s="186"/>
      <c r="R47" s="87" t="str">
        <f>IF(OR(S47="Preventivo",S47="Detectivo"),"Probabilidad",IF(S47="Correctivo","Impacto",""))</f>
        <v/>
      </c>
      <c r="S47" s="88"/>
      <c r="T47" s="88"/>
      <c r="U47" s="89" t="str">
        <f t="shared" ref="U47:U51" si="40">IF(AND(S47="Preventivo",T47="Automático"),"50%",IF(AND(S47="Preventivo",T47="Manual"),"40%",IF(AND(S47="Detectivo",T47="Automático"),"40%",IF(AND(S47="Detectivo",T47="Manual"),"30%",IF(AND(S47="Correctivo",T47="Automático"),"35%",IF(AND(S47="Correctivo",T47="Manual"),"25%",""))))))</f>
        <v/>
      </c>
      <c r="V47" s="88"/>
      <c r="W47" s="88"/>
      <c r="X47" s="88"/>
      <c r="Y47" s="90" t="str">
        <f>IFERROR(IF(AND(R46="Probabilidad",R47="Probabilidad"),(AA46-(+AA46*U47)),IF(R47="Probabilidad",(J46-(+J46*U47)),IF(R47="Impacto",AA46,""))),"")</f>
        <v/>
      </c>
      <c r="Z47" s="91" t="str">
        <f t="shared" si="0"/>
        <v/>
      </c>
      <c r="AA47" s="89" t="str">
        <f t="shared" ref="AA47:AA51" si="41">+Y47</f>
        <v/>
      </c>
      <c r="AB47" s="91" t="str">
        <f t="shared" si="2"/>
        <v/>
      </c>
      <c r="AC47" s="89" t="str">
        <f>IFERROR(IF(AND(R46="Impacto",R47="Impacto"),(AC40-(+AC40*U47)),IF(R47="Impacto",($N$46-(+$N$46*U47)),IF(R47="Probabilidad",AC40,""))),"")</f>
        <v/>
      </c>
      <c r="AD47" s="92" t="str">
        <f t="shared" ref="AD47:AD48" si="42">IFERROR(IF(OR(AND(Z47="Muy Baja",AB47="Leve"),AND(Z47="Muy Baja",AB47="Menor"),AND(Z47="Baja",AB47="Leve")),"Bajo",IF(OR(AND(Z47="Muy baja",AB47="Moderado"),AND(Z47="Baja",AB47="Menor"),AND(Z47="Baja",AB47="Moderado"),AND(Z47="Media",AB47="Leve"),AND(Z47="Media",AB47="Menor"),AND(Z47="Media",AB47="Moderado"),AND(Z47="Alta",AB47="Leve"),AND(Z47="Alta",AB47="Menor")),"Moderado",IF(OR(AND(Z47="Muy Baja",AB47="Mayor"),AND(Z47="Baja",AB47="Mayor"),AND(Z47="Media",AB47="Mayor"),AND(Z47="Alta",AB47="Moderado"),AND(Z47="Alta",AB47="Mayor"),AND(Z47="Muy Alta",AB47="Leve"),AND(Z47="Muy Alta",AB47="Menor"),AND(Z47="Muy Alta",AB47="Moderado"),AND(Z47="Muy Alta",AB47="Mayor")),"Alto",IF(OR(AND(Z47="Muy Baja",AB47="Catastrófico"),AND(Z47="Baja",AB47="Catastrófico"),AND(Z47="Media",AB47="Catastrófico"),AND(Z47="Alta",AB47="Catastrófico"),AND(Z47="Muy Alta",AB47="Catastrófico")),"Extremo","")))),"")</f>
        <v/>
      </c>
      <c r="AE47" s="88"/>
      <c r="AF47" s="184"/>
      <c r="AG47" s="184"/>
      <c r="AH47" s="93"/>
      <c r="AI47" s="93"/>
      <c r="AJ47" s="184"/>
      <c r="AK47" s="108"/>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151.5" hidden="1" customHeight="1" x14ac:dyDescent="0.3">
      <c r="B48" s="333"/>
      <c r="C48" s="335"/>
      <c r="D48" s="335"/>
      <c r="E48" s="335"/>
      <c r="F48" s="337"/>
      <c r="G48" s="335"/>
      <c r="H48" s="339"/>
      <c r="I48" s="341"/>
      <c r="J48" s="330"/>
      <c r="K48" s="344"/>
      <c r="L48" s="330">
        <f t="shared" si="39"/>
        <v>0</v>
      </c>
      <c r="M48" s="341"/>
      <c r="N48" s="330"/>
      <c r="O48" s="332"/>
      <c r="P48" s="103">
        <v>3</v>
      </c>
      <c r="Q48" s="94"/>
      <c r="R48" s="87" t="str">
        <f>IF(OR(S48="Preventivo",S48="Detectivo"),"Probabilidad",IF(S48="Correctivo","Impacto",""))</f>
        <v/>
      </c>
      <c r="S48" s="88"/>
      <c r="T48" s="88"/>
      <c r="U48" s="89" t="str">
        <f t="shared" si="40"/>
        <v/>
      </c>
      <c r="V48" s="88"/>
      <c r="W48" s="88"/>
      <c r="X48" s="88"/>
      <c r="Y48" s="90" t="str">
        <f>IFERROR(IF(AND(R47="Probabilidad",R48="Probabilidad"),(AA47-(+AA47*U48)),IF(AND(R47="Impacto",R48="Probabilidad"),(AA46-(+AA46*U48)),IF(R48="Impacto",AA47,""))),"")</f>
        <v/>
      </c>
      <c r="Z48" s="91" t="str">
        <f t="shared" si="0"/>
        <v/>
      </c>
      <c r="AA48" s="89" t="str">
        <f t="shared" si="41"/>
        <v/>
      </c>
      <c r="AB48" s="91" t="str">
        <f t="shared" si="2"/>
        <v/>
      </c>
      <c r="AC48" s="89" t="str">
        <f>IFERROR(IF(AND(R47="Impacto",R48="Impacto"),(AC47-(+AC47*U48)),IF(AND(R47="Probabilidad",R48="Impacto"),(AC46-(+AC46*U48)),IF(R48="Probabilidad",AC47,""))),"")</f>
        <v/>
      </c>
      <c r="AD48" s="92" t="str">
        <f t="shared" si="42"/>
        <v/>
      </c>
      <c r="AE48" s="88"/>
      <c r="AF48" s="184"/>
      <c r="AG48" s="184"/>
      <c r="AH48" s="93"/>
      <c r="AI48" s="93"/>
      <c r="AJ48" s="184"/>
      <c r="AK48" s="108"/>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69" ht="151.5" hidden="1" customHeight="1" x14ac:dyDescent="0.3">
      <c r="B49" s="333"/>
      <c r="C49" s="335"/>
      <c r="D49" s="335"/>
      <c r="E49" s="335"/>
      <c r="F49" s="337"/>
      <c r="G49" s="335"/>
      <c r="H49" s="339"/>
      <c r="I49" s="341"/>
      <c r="J49" s="330"/>
      <c r="K49" s="344"/>
      <c r="L49" s="330">
        <f t="shared" si="39"/>
        <v>0</v>
      </c>
      <c r="M49" s="341"/>
      <c r="N49" s="330"/>
      <c r="O49" s="332"/>
      <c r="P49" s="103">
        <v>4</v>
      </c>
      <c r="Q49" s="186"/>
      <c r="R49" s="87" t="str">
        <f t="shared" ref="R49:R51" si="43">IF(OR(S49="Preventivo",S49="Detectivo"),"Probabilidad",IF(S49="Correctivo","Impacto",""))</f>
        <v/>
      </c>
      <c r="S49" s="88"/>
      <c r="T49" s="88"/>
      <c r="U49" s="89" t="str">
        <f t="shared" si="40"/>
        <v/>
      </c>
      <c r="V49" s="88"/>
      <c r="W49" s="88"/>
      <c r="X49" s="88"/>
      <c r="Y49" s="90" t="str">
        <f t="shared" ref="Y49:Y51" si="44">IFERROR(IF(AND(R48="Probabilidad",R49="Probabilidad"),(AA48-(+AA48*U49)),IF(AND(R48="Impacto",R49="Probabilidad"),(AA47-(+AA47*U49)),IF(R49="Impacto",AA48,""))),"")</f>
        <v/>
      </c>
      <c r="Z49" s="91" t="str">
        <f t="shared" si="0"/>
        <v/>
      </c>
      <c r="AA49" s="89" t="str">
        <f t="shared" si="41"/>
        <v/>
      </c>
      <c r="AB49" s="91" t="str">
        <f t="shared" si="2"/>
        <v/>
      </c>
      <c r="AC49" s="89" t="str">
        <f t="shared" ref="AC49:AC51" si="45">IFERROR(IF(AND(R48="Impacto",R49="Impacto"),(AC48-(+AC48*U49)),IF(AND(R48="Probabilidad",R49="Impacto"),(AC47-(+AC47*U49)),IF(R49="Probabilidad",AC48,""))),"")</f>
        <v/>
      </c>
      <c r="AD49" s="92" t="str">
        <f>IFERROR(IF(OR(AND(Z49="Muy Baja",AB49="Leve"),AND(Z49="Muy Baja",AB49="Menor"),AND(Z49="Baja",AB49="Leve")),"Bajo",IF(OR(AND(Z49="Muy baja",AB49="Moderado"),AND(Z49="Baja",AB49="Menor"),AND(Z49="Baja",AB49="Moderado"),AND(Z49="Media",AB49="Leve"),AND(Z49="Media",AB49="Menor"),AND(Z49="Media",AB49="Moderado"),AND(Z49="Alta",AB49="Leve"),AND(Z49="Alta",AB49="Menor")),"Moderado",IF(OR(AND(Z49="Muy Baja",AB49="Mayor"),AND(Z49="Baja",AB49="Mayor"),AND(Z49="Media",AB49="Mayor"),AND(Z49="Alta",AB49="Moderado"),AND(Z49="Alta",AB49="Mayor"),AND(Z49="Muy Alta",AB49="Leve"),AND(Z49="Muy Alta",AB49="Menor"),AND(Z49="Muy Alta",AB49="Moderado"),AND(Z49="Muy Alta",AB49="Mayor")),"Alto",IF(OR(AND(Z49="Muy Baja",AB49="Catastrófico"),AND(Z49="Baja",AB49="Catastrófico"),AND(Z49="Media",AB49="Catastrófico"),AND(Z49="Alta",AB49="Catastrófico"),AND(Z49="Muy Alta",AB49="Catastrófico")),"Extremo","")))),"")</f>
        <v/>
      </c>
      <c r="AE49" s="88"/>
      <c r="AF49" s="184"/>
      <c r="AG49" s="184"/>
      <c r="AH49" s="93"/>
      <c r="AI49" s="93"/>
      <c r="AJ49" s="184"/>
      <c r="AK49" s="108"/>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row>
    <row r="50" spans="2:69" ht="151.5" hidden="1" customHeight="1" x14ac:dyDescent="0.3">
      <c r="B50" s="333"/>
      <c r="C50" s="335"/>
      <c r="D50" s="335"/>
      <c r="E50" s="335"/>
      <c r="F50" s="337"/>
      <c r="G50" s="335"/>
      <c r="H50" s="339"/>
      <c r="I50" s="341"/>
      <c r="J50" s="330"/>
      <c r="K50" s="344"/>
      <c r="L50" s="330">
        <f t="shared" si="39"/>
        <v>0</v>
      </c>
      <c r="M50" s="341"/>
      <c r="N50" s="330"/>
      <c r="O50" s="332"/>
      <c r="P50" s="103">
        <v>5</v>
      </c>
      <c r="Q50" s="186"/>
      <c r="R50" s="87" t="str">
        <f t="shared" si="43"/>
        <v/>
      </c>
      <c r="S50" s="88"/>
      <c r="T50" s="88"/>
      <c r="U50" s="89" t="str">
        <f t="shared" si="40"/>
        <v/>
      </c>
      <c r="V50" s="88"/>
      <c r="W50" s="88"/>
      <c r="X50" s="88"/>
      <c r="Y50" s="90" t="str">
        <f t="shared" si="44"/>
        <v/>
      </c>
      <c r="Z50" s="91" t="str">
        <f t="shared" si="0"/>
        <v/>
      </c>
      <c r="AA50" s="89" t="str">
        <f t="shared" si="41"/>
        <v/>
      </c>
      <c r="AB50" s="91" t="str">
        <f t="shared" si="2"/>
        <v/>
      </c>
      <c r="AC50" s="89" t="str">
        <f t="shared" si="45"/>
        <v/>
      </c>
      <c r="AD50" s="92" t="str">
        <f t="shared" ref="AD50" si="46">IFERROR(IF(OR(AND(Z50="Muy Baja",AB50="Leve"),AND(Z50="Muy Baja",AB50="Menor"),AND(Z50="Baja",AB50="Leve")),"Bajo",IF(OR(AND(Z50="Muy baja",AB50="Moderado"),AND(Z50="Baja",AB50="Menor"),AND(Z50="Baja",AB50="Moderado"),AND(Z50="Media",AB50="Leve"),AND(Z50="Media",AB50="Menor"),AND(Z50="Media",AB50="Moderado"),AND(Z50="Alta",AB50="Leve"),AND(Z50="Alta",AB50="Menor")),"Moderado",IF(OR(AND(Z50="Muy Baja",AB50="Mayor"),AND(Z50="Baja",AB50="Mayor"),AND(Z50="Media",AB50="Mayor"),AND(Z50="Alta",AB50="Moderado"),AND(Z50="Alta",AB50="Mayor"),AND(Z50="Muy Alta",AB50="Leve"),AND(Z50="Muy Alta",AB50="Menor"),AND(Z50="Muy Alta",AB50="Moderado"),AND(Z50="Muy Alta",AB50="Mayor")),"Alto",IF(OR(AND(Z50="Muy Baja",AB50="Catastrófico"),AND(Z50="Baja",AB50="Catastrófico"),AND(Z50="Media",AB50="Catastrófico"),AND(Z50="Alta",AB50="Catastrófico"),AND(Z50="Muy Alta",AB50="Catastrófico")),"Extremo","")))),"")</f>
        <v/>
      </c>
      <c r="AE50" s="88"/>
      <c r="AF50" s="184"/>
      <c r="AG50" s="184"/>
      <c r="AH50" s="93"/>
      <c r="AI50" s="93"/>
      <c r="AJ50" s="184"/>
      <c r="AK50" s="108"/>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row>
    <row r="51" spans="2:69" ht="151.5" hidden="1" customHeight="1" x14ac:dyDescent="0.3">
      <c r="B51" s="333"/>
      <c r="C51" s="335"/>
      <c r="D51" s="335"/>
      <c r="E51" s="335"/>
      <c r="F51" s="337"/>
      <c r="G51" s="335"/>
      <c r="H51" s="339"/>
      <c r="I51" s="341"/>
      <c r="J51" s="330"/>
      <c r="K51" s="344"/>
      <c r="L51" s="330">
        <f t="shared" si="39"/>
        <v>0</v>
      </c>
      <c r="M51" s="341"/>
      <c r="N51" s="330"/>
      <c r="O51" s="332"/>
      <c r="P51" s="103">
        <v>6</v>
      </c>
      <c r="Q51" s="186"/>
      <c r="R51" s="87" t="str">
        <f t="shared" si="43"/>
        <v/>
      </c>
      <c r="S51" s="88"/>
      <c r="T51" s="88"/>
      <c r="U51" s="89" t="str">
        <f t="shared" si="40"/>
        <v/>
      </c>
      <c r="V51" s="88"/>
      <c r="W51" s="88"/>
      <c r="X51" s="88"/>
      <c r="Y51" s="90" t="str">
        <f t="shared" si="44"/>
        <v/>
      </c>
      <c r="Z51" s="91" t="str">
        <f t="shared" si="0"/>
        <v/>
      </c>
      <c r="AA51" s="89" t="str">
        <f t="shared" si="41"/>
        <v/>
      </c>
      <c r="AB51" s="91" t="str">
        <f>IFERROR(IF(AC51="","",IF(AC51&lt;=0.2,"Leve",IF(AC51&lt;=0.4,"Menor",IF(AC51&lt;=0.6,"Moderado",IF(AC51&lt;=0.8,"Mayor","Catastrófico"))))),"")</f>
        <v/>
      </c>
      <c r="AC51" s="89" t="str">
        <f t="shared" si="45"/>
        <v/>
      </c>
      <c r="AD51" s="92" t="str">
        <f>IFERROR(IF(OR(AND(Z51="Muy Baja",AB51="Leve"),AND(Z51="Muy Baja",AB51="Menor"),AND(Z51="Baja",AB51="Leve")),"Bajo",IF(OR(AND(Z51="Muy baja",AB51="Moderado"),AND(Z51="Baja",AB51="Menor"),AND(Z51="Baja",AB51="Moderado"),AND(Z51="Media",AB51="Leve"),AND(Z51="Media",AB51="Menor"),AND(Z51="Media",AB51="Moderado"),AND(Z51="Alta",AB51="Leve"),AND(Z51="Alta",AB51="Menor")),"Moderado",IF(OR(AND(Z51="Muy Baja",AB51="Mayor"),AND(Z51="Baja",AB51="Mayor"),AND(Z51="Media",AB51="Mayor"),AND(Z51="Alta",AB51="Moderado"),AND(Z51="Alta",AB51="Mayor"),AND(Z51="Muy Alta",AB51="Leve"),AND(Z51="Muy Alta",AB51="Menor"),AND(Z51="Muy Alta",AB51="Moderado"),AND(Z51="Muy Alta",AB51="Mayor")),"Alto",IF(OR(AND(Z51="Muy Baja",AB51="Catastrófico"),AND(Z51="Baja",AB51="Catastrófico"),AND(Z51="Media",AB51="Catastrófico"),AND(Z51="Alta",AB51="Catastrófico"),AND(Z51="Muy Alta",AB51="Catastrófico")),"Extremo","")))),"")</f>
        <v/>
      </c>
      <c r="AE51" s="88"/>
      <c r="AF51" s="184"/>
      <c r="AG51" s="184"/>
      <c r="AH51" s="93"/>
      <c r="AI51" s="93"/>
      <c r="AJ51" s="184"/>
      <c r="AK51" s="108"/>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row>
    <row r="52" spans="2:69" ht="151.5" hidden="1" customHeight="1" x14ac:dyDescent="0.3">
      <c r="B52" s="333">
        <v>7</v>
      </c>
      <c r="C52" s="335"/>
      <c r="D52" s="335"/>
      <c r="E52" s="335"/>
      <c r="F52" s="337"/>
      <c r="G52" s="335"/>
      <c r="H52" s="339"/>
      <c r="I52" s="341" t="str">
        <f>IF(H52&lt;=0,"",IF(H52&lt;=2,"Muy Baja",IF(H52&lt;=24,"Baja",IF(H52&lt;=500,"Media",IF(H52&lt;=5000,"Alta","Muy Alta")))))</f>
        <v/>
      </c>
      <c r="J52" s="330" t="str">
        <f>IF(I52="","",IF(I52="Muy Baja",0.2,IF(I52="Baja",0.4,IF(I52="Media",0.6,IF(I52="Alta",0.8,IF(I52="Muy Alta",1,))))))</f>
        <v/>
      </c>
      <c r="K52" s="344"/>
      <c r="L52" s="330">
        <f>IF(NOT(ISERROR(MATCH(K52,'Tabla Impacto'!$B$222:$B$224,0))),'Tabla Impacto'!$F$224&amp;"Por favor no seleccionar los criterios de impacto(Afectación Económica o presupuestal y Pérdida Reputacional)",K52)</f>
        <v>0</v>
      </c>
      <c r="M52" s="341" t="str">
        <f>IF(OR(L52='Tabla Impacto'!$C$12,L52='Tabla Impacto'!$D$12),"Leve",IF(OR(L52='Tabla Impacto'!$C$13,L52='Tabla Impacto'!$D$13),"Menor",IF(OR(L52='Tabla Impacto'!$C$14,L52='Tabla Impacto'!$D$14),"Moderado",IF(OR(L52='Tabla Impacto'!$C$15,L52='Tabla Impacto'!$D$15),"Mayor",IF(OR(L52='Tabla Impacto'!$C$16,L52='Tabla Impacto'!$D$16),"Catastrófico","")))))</f>
        <v/>
      </c>
      <c r="N52" s="330" t="str">
        <f>IF(M52="","",IF(M52="Leve",0.2,IF(M52="Menor",0.4,IF(M52="Moderado",0.6,IF(M52="Mayor",0.8,IF(M52="Catastrófico",1,))))))</f>
        <v/>
      </c>
      <c r="O52" s="332" t="str">
        <f>IF(OR(AND(I52="Muy Baja",M52="Leve"),AND(I52="Muy Baja",M52="Menor"),AND(I52="Baja",M52="Leve")),"Bajo",IF(OR(AND(I52="Muy baja",M52="Moderado"),AND(I52="Baja",M52="Menor"),AND(I52="Baja",M52="Moderado"),AND(I52="Media",M52="Leve"),AND(I52="Media",M52="Menor"),AND(I52="Media",M52="Moderado"),AND(I52="Alta",M52="Leve"),AND(I52="Alta",M52="Menor")),"Moderado",IF(OR(AND(I52="Muy Baja",M52="Mayor"),AND(I52="Baja",M52="Mayor"),AND(I52="Media",M52="Mayor"),AND(I52="Alta",M52="Moderado"),AND(I52="Alta",M52="Mayor"),AND(I52="Muy Alta",M52="Leve"),AND(I52="Muy Alta",M52="Menor"),AND(I52="Muy Alta",M52="Moderado"),AND(I52="Muy Alta",M52="Mayor")),"Alto",IF(OR(AND(I52="Muy Baja",M52="Catastrófico"),AND(I52="Baja",M52="Catastrófico"),AND(I52="Media",M52="Catastrófico"),AND(I52="Alta",M52="Catastrófico"),AND(I52="Muy Alta",M52="Catastrófico")),"Extremo",""))))</f>
        <v/>
      </c>
      <c r="P52" s="103">
        <v>1</v>
      </c>
      <c r="Q52" s="186"/>
      <c r="R52" s="87" t="str">
        <f>IF(OR(S52="Preventivo",S52="Detectivo"),"Probabilidad",IF(S52="Correctivo","Impacto",""))</f>
        <v/>
      </c>
      <c r="S52" s="88"/>
      <c r="T52" s="88"/>
      <c r="U52" s="89" t="str">
        <f>IF(AND(S52="Preventivo",T52="Automático"),"50%",IF(AND(S52="Preventivo",T52="Manual"),"40%",IF(AND(S52="Detectivo",T52="Automático"),"40%",IF(AND(S52="Detectivo",T52="Manual"),"30%",IF(AND(S52="Correctivo",T52="Automático"),"35%",IF(AND(S52="Correctivo",T52="Manual"),"25%",""))))))</f>
        <v/>
      </c>
      <c r="V52" s="88"/>
      <c r="W52" s="88"/>
      <c r="X52" s="88"/>
      <c r="Y52" s="90" t="str">
        <f>IFERROR(IF(R52="Probabilidad",(J52-(+J52*U52)),IF(R52="Impacto",J52,"")),"")</f>
        <v/>
      </c>
      <c r="Z52" s="91" t="str">
        <f>IFERROR(IF(Y52="","",IF(Y52&lt;=0.2,"Muy Baja",IF(Y52&lt;=0.4,"Baja",IF(Y52&lt;=0.6,"Media",IF(Y52&lt;=0.8,"Alta","Muy Alta"))))),"")</f>
        <v/>
      </c>
      <c r="AA52" s="89" t="str">
        <f>+Y52</f>
        <v/>
      </c>
      <c r="AB52" s="91" t="str">
        <f>IFERROR(IF(AC52="","",IF(AC52&lt;=0.2,"Leve",IF(AC52&lt;=0.4,"Menor",IF(AC52&lt;=0.6,"Moderado",IF(AC52&lt;=0.8,"Mayor","Catastrófico"))))),"")</f>
        <v/>
      </c>
      <c r="AC52" s="89" t="str">
        <f>IFERROR(IF(R52="Impacto",(N52-(+N52*U52)),IF(R52="Probabilidad",N52,"")),"")</f>
        <v/>
      </c>
      <c r="AD52" s="92" t="str">
        <f>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
      </c>
      <c r="AE52" s="88"/>
      <c r="AF52" s="184"/>
      <c r="AG52" s="184"/>
      <c r="AH52" s="93"/>
      <c r="AI52" s="93"/>
      <c r="AJ52" s="184"/>
      <c r="AK52" s="108"/>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row>
    <row r="53" spans="2:69" ht="151.5" hidden="1" customHeight="1" x14ac:dyDescent="0.3">
      <c r="B53" s="333"/>
      <c r="C53" s="335"/>
      <c r="D53" s="335"/>
      <c r="E53" s="335"/>
      <c r="F53" s="337"/>
      <c r="G53" s="335"/>
      <c r="H53" s="339"/>
      <c r="I53" s="341"/>
      <c r="J53" s="330"/>
      <c r="K53" s="344"/>
      <c r="L53" s="330">
        <f t="shared" ref="L53:L57" si="47">IF(NOT(ISERROR(MATCH(K53,_xlfn.ANCHORARRAY(F64),0))),J66&amp;"Por favor no seleccionar los criterios de impacto",K53)</f>
        <v>0</v>
      </c>
      <c r="M53" s="341"/>
      <c r="N53" s="330"/>
      <c r="O53" s="332"/>
      <c r="P53" s="103">
        <v>2</v>
      </c>
      <c r="Q53" s="186"/>
      <c r="R53" s="87" t="str">
        <f>IF(OR(S53="Preventivo",S53="Detectivo"),"Probabilidad",IF(S53="Correctivo","Impacto",""))</f>
        <v/>
      </c>
      <c r="S53" s="88"/>
      <c r="T53" s="88"/>
      <c r="U53" s="89" t="str">
        <f t="shared" ref="U53:U57" si="48">IF(AND(S53="Preventivo",T53="Automático"),"50%",IF(AND(S53="Preventivo",T53="Manual"),"40%",IF(AND(S53="Detectivo",T53="Automático"),"40%",IF(AND(S53="Detectivo",T53="Manual"),"30%",IF(AND(S53="Correctivo",T53="Automático"),"35%",IF(AND(S53="Correctivo",T53="Manual"),"25%",""))))))</f>
        <v/>
      </c>
      <c r="V53" s="88"/>
      <c r="W53" s="88"/>
      <c r="X53" s="88"/>
      <c r="Y53" s="90" t="str">
        <f>IFERROR(IF(AND(R52="Probabilidad",R53="Probabilidad"),(AA52-(+AA52*U53)),IF(R53="Probabilidad",(J52-(+J52*U53)),IF(R53="Impacto",AA52,""))),"")</f>
        <v/>
      </c>
      <c r="Z53" s="91" t="str">
        <f t="shared" si="0"/>
        <v/>
      </c>
      <c r="AA53" s="89" t="str">
        <f t="shared" ref="AA53:AA57" si="49">+Y53</f>
        <v/>
      </c>
      <c r="AB53" s="91" t="str">
        <f t="shared" si="2"/>
        <v/>
      </c>
      <c r="AC53" s="89" t="str">
        <f>IFERROR(IF(AND(R52="Impacto",R53="Impacto"),(AC46-(+AC46*U53)),IF(R53="Impacto",($N$52-(+$N$52*U53)),IF(R53="Probabilidad",AC46,""))),"")</f>
        <v/>
      </c>
      <c r="AD53" s="92" t="str">
        <f t="shared" ref="AD53:AD54" si="50">IFERROR(IF(OR(AND(Z53="Muy Baja",AB53="Leve"),AND(Z53="Muy Baja",AB53="Menor"),AND(Z53="Baja",AB53="Leve")),"Bajo",IF(OR(AND(Z53="Muy baja",AB53="Moderado"),AND(Z53="Baja",AB53="Menor"),AND(Z53="Baja",AB53="Moderado"),AND(Z53="Media",AB53="Leve"),AND(Z53="Media",AB53="Menor"),AND(Z53="Media",AB53="Moderado"),AND(Z53="Alta",AB53="Leve"),AND(Z53="Alta",AB53="Menor")),"Moderado",IF(OR(AND(Z53="Muy Baja",AB53="Mayor"),AND(Z53="Baja",AB53="Mayor"),AND(Z53="Media",AB53="Mayor"),AND(Z53="Alta",AB53="Moderado"),AND(Z53="Alta",AB53="Mayor"),AND(Z53="Muy Alta",AB53="Leve"),AND(Z53="Muy Alta",AB53="Menor"),AND(Z53="Muy Alta",AB53="Moderado"),AND(Z53="Muy Alta",AB53="Mayor")),"Alto",IF(OR(AND(Z53="Muy Baja",AB53="Catastrófico"),AND(Z53="Baja",AB53="Catastrófico"),AND(Z53="Media",AB53="Catastrófico"),AND(Z53="Alta",AB53="Catastrófico"),AND(Z53="Muy Alta",AB53="Catastrófico")),"Extremo","")))),"")</f>
        <v/>
      </c>
      <c r="AE53" s="88"/>
      <c r="AF53" s="184"/>
      <c r="AG53" s="184"/>
      <c r="AH53" s="93"/>
      <c r="AI53" s="93"/>
      <c r="AJ53" s="184"/>
      <c r="AK53" s="108"/>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row>
    <row r="54" spans="2:69" ht="151.5" hidden="1" customHeight="1" x14ac:dyDescent="0.3">
      <c r="B54" s="333"/>
      <c r="C54" s="335"/>
      <c r="D54" s="335"/>
      <c r="E54" s="335"/>
      <c r="F54" s="337"/>
      <c r="G54" s="335"/>
      <c r="H54" s="339"/>
      <c r="I54" s="341"/>
      <c r="J54" s="330"/>
      <c r="K54" s="344"/>
      <c r="L54" s="330">
        <f t="shared" si="47"/>
        <v>0</v>
      </c>
      <c r="M54" s="341"/>
      <c r="N54" s="330"/>
      <c r="O54" s="332"/>
      <c r="P54" s="103">
        <v>3</v>
      </c>
      <c r="Q54" s="94"/>
      <c r="R54" s="87" t="str">
        <f>IF(OR(S54="Preventivo",S54="Detectivo"),"Probabilidad",IF(S54="Correctivo","Impacto",""))</f>
        <v/>
      </c>
      <c r="S54" s="88"/>
      <c r="T54" s="88"/>
      <c r="U54" s="89" t="str">
        <f t="shared" si="48"/>
        <v/>
      </c>
      <c r="V54" s="88"/>
      <c r="W54" s="88"/>
      <c r="X54" s="88"/>
      <c r="Y54" s="90" t="str">
        <f>IFERROR(IF(AND(R53="Probabilidad",R54="Probabilidad"),(AA53-(+AA53*U54)),IF(AND(R53="Impacto",R54="Probabilidad"),(AA52-(+AA52*U54)),IF(R54="Impacto",AA53,""))),"")</f>
        <v/>
      </c>
      <c r="Z54" s="91" t="str">
        <f t="shared" si="0"/>
        <v/>
      </c>
      <c r="AA54" s="89" t="str">
        <f t="shared" si="49"/>
        <v/>
      </c>
      <c r="AB54" s="91" t="str">
        <f t="shared" si="2"/>
        <v/>
      </c>
      <c r="AC54" s="89" t="str">
        <f>IFERROR(IF(AND(R53="Impacto",R54="Impacto"),(AC53-(+AC53*U54)),IF(AND(R53="Probabilidad",R54="Impacto"),(AC52-(+AC52*U54)),IF(R54="Probabilidad",AC53,""))),"")</f>
        <v/>
      </c>
      <c r="AD54" s="92" t="str">
        <f t="shared" si="50"/>
        <v/>
      </c>
      <c r="AE54" s="88"/>
      <c r="AF54" s="184"/>
      <c r="AG54" s="184"/>
      <c r="AH54" s="93"/>
      <c r="AI54" s="93"/>
      <c r="AJ54" s="184"/>
      <c r="AK54" s="108"/>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row>
    <row r="55" spans="2:69" ht="151.5" hidden="1" customHeight="1" x14ac:dyDescent="0.3">
      <c r="B55" s="333"/>
      <c r="C55" s="335"/>
      <c r="D55" s="335"/>
      <c r="E55" s="335"/>
      <c r="F55" s="337"/>
      <c r="G55" s="335"/>
      <c r="H55" s="339"/>
      <c r="I55" s="341"/>
      <c r="J55" s="330"/>
      <c r="K55" s="344"/>
      <c r="L55" s="330">
        <f t="shared" si="47"/>
        <v>0</v>
      </c>
      <c r="M55" s="341"/>
      <c r="N55" s="330"/>
      <c r="O55" s="332"/>
      <c r="P55" s="103">
        <v>4</v>
      </c>
      <c r="Q55" s="186"/>
      <c r="R55" s="87" t="str">
        <f t="shared" ref="R55:R57" si="51">IF(OR(S55="Preventivo",S55="Detectivo"),"Probabilidad",IF(S55="Correctivo","Impacto",""))</f>
        <v/>
      </c>
      <c r="S55" s="88"/>
      <c r="T55" s="88"/>
      <c r="U55" s="89" t="str">
        <f t="shared" si="48"/>
        <v/>
      </c>
      <c r="V55" s="88"/>
      <c r="W55" s="88"/>
      <c r="X55" s="88"/>
      <c r="Y55" s="90" t="str">
        <f t="shared" ref="Y55:Y57" si="52">IFERROR(IF(AND(R54="Probabilidad",R55="Probabilidad"),(AA54-(+AA54*U55)),IF(AND(R54="Impacto",R55="Probabilidad"),(AA53-(+AA53*U55)),IF(R55="Impacto",AA54,""))),"")</f>
        <v/>
      </c>
      <c r="Z55" s="91" t="str">
        <f t="shared" si="0"/>
        <v/>
      </c>
      <c r="AA55" s="89" t="str">
        <f t="shared" si="49"/>
        <v/>
      </c>
      <c r="AB55" s="91" t="str">
        <f t="shared" si="2"/>
        <v/>
      </c>
      <c r="AC55" s="89" t="str">
        <f t="shared" ref="AC55:AC57" si="53">IFERROR(IF(AND(R54="Impacto",R55="Impacto"),(AC54-(+AC54*U55)),IF(AND(R54="Probabilidad",R55="Impacto"),(AC53-(+AC53*U55)),IF(R55="Probabilidad",AC54,""))),"")</f>
        <v/>
      </c>
      <c r="AD55" s="92" t="str">
        <f>IFERROR(IF(OR(AND(Z55="Muy Baja",AB55="Leve"),AND(Z55="Muy Baja",AB55="Menor"),AND(Z55="Baja",AB55="Leve")),"Bajo",IF(OR(AND(Z55="Muy baja",AB55="Moderado"),AND(Z55="Baja",AB55="Menor"),AND(Z55="Baja",AB55="Moderado"),AND(Z55="Media",AB55="Leve"),AND(Z55="Media",AB55="Menor"),AND(Z55="Media",AB55="Moderado"),AND(Z55="Alta",AB55="Leve"),AND(Z55="Alta",AB55="Menor")),"Moderado",IF(OR(AND(Z55="Muy Baja",AB55="Mayor"),AND(Z55="Baja",AB55="Mayor"),AND(Z55="Media",AB55="Mayor"),AND(Z55="Alta",AB55="Moderado"),AND(Z55="Alta",AB55="Mayor"),AND(Z55="Muy Alta",AB55="Leve"),AND(Z55="Muy Alta",AB55="Menor"),AND(Z55="Muy Alta",AB55="Moderado"),AND(Z55="Muy Alta",AB55="Mayor")),"Alto",IF(OR(AND(Z55="Muy Baja",AB55="Catastrófico"),AND(Z55="Baja",AB55="Catastrófico"),AND(Z55="Media",AB55="Catastrófico"),AND(Z55="Alta",AB55="Catastrófico"),AND(Z55="Muy Alta",AB55="Catastrófico")),"Extremo","")))),"")</f>
        <v/>
      </c>
      <c r="AE55" s="88"/>
      <c r="AF55" s="184"/>
      <c r="AG55" s="184"/>
      <c r="AH55" s="93"/>
      <c r="AI55" s="93"/>
      <c r="AJ55" s="184"/>
      <c r="AK55" s="108"/>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row>
    <row r="56" spans="2:69" ht="151.5" hidden="1" customHeight="1" x14ac:dyDescent="0.3">
      <c r="B56" s="333"/>
      <c r="C56" s="335"/>
      <c r="D56" s="335"/>
      <c r="E56" s="335"/>
      <c r="F56" s="337"/>
      <c r="G56" s="335"/>
      <c r="H56" s="339"/>
      <c r="I56" s="341"/>
      <c r="J56" s="330"/>
      <c r="K56" s="344"/>
      <c r="L56" s="330">
        <f t="shared" si="47"/>
        <v>0</v>
      </c>
      <c r="M56" s="341"/>
      <c r="N56" s="330"/>
      <c r="O56" s="332"/>
      <c r="P56" s="103">
        <v>5</v>
      </c>
      <c r="Q56" s="186"/>
      <c r="R56" s="87" t="str">
        <f t="shared" si="51"/>
        <v/>
      </c>
      <c r="S56" s="88"/>
      <c r="T56" s="88"/>
      <c r="U56" s="89" t="str">
        <f t="shared" si="48"/>
        <v/>
      </c>
      <c r="V56" s="88"/>
      <c r="W56" s="88"/>
      <c r="X56" s="88"/>
      <c r="Y56" s="90" t="str">
        <f t="shared" si="52"/>
        <v/>
      </c>
      <c r="Z56" s="91" t="str">
        <f t="shared" si="0"/>
        <v/>
      </c>
      <c r="AA56" s="89" t="str">
        <f t="shared" si="49"/>
        <v/>
      </c>
      <c r="AB56" s="91" t="str">
        <f t="shared" si="2"/>
        <v/>
      </c>
      <c r="AC56" s="89" t="str">
        <f t="shared" si="53"/>
        <v/>
      </c>
      <c r="AD56" s="92" t="str">
        <f t="shared" ref="AD56:AD57" si="54">IFERROR(IF(OR(AND(Z56="Muy Baja",AB56="Leve"),AND(Z56="Muy Baja",AB56="Menor"),AND(Z56="Baja",AB56="Leve")),"Bajo",IF(OR(AND(Z56="Muy baja",AB56="Moderado"),AND(Z56="Baja",AB56="Menor"),AND(Z56="Baja",AB56="Moderado"),AND(Z56="Media",AB56="Leve"),AND(Z56="Media",AB56="Menor"),AND(Z56="Media",AB56="Moderado"),AND(Z56="Alta",AB56="Leve"),AND(Z56="Alta",AB56="Menor")),"Moderado",IF(OR(AND(Z56="Muy Baja",AB56="Mayor"),AND(Z56="Baja",AB56="Mayor"),AND(Z56="Media",AB56="Mayor"),AND(Z56="Alta",AB56="Moderado"),AND(Z56="Alta",AB56="Mayor"),AND(Z56="Muy Alta",AB56="Leve"),AND(Z56="Muy Alta",AB56="Menor"),AND(Z56="Muy Alta",AB56="Moderado"),AND(Z56="Muy Alta",AB56="Mayor")),"Alto",IF(OR(AND(Z56="Muy Baja",AB56="Catastrófico"),AND(Z56="Baja",AB56="Catastrófico"),AND(Z56="Media",AB56="Catastrófico"),AND(Z56="Alta",AB56="Catastrófico"),AND(Z56="Muy Alta",AB56="Catastrófico")),"Extremo","")))),"")</f>
        <v/>
      </c>
      <c r="AE56" s="88"/>
      <c r="AF56" s="184"/>
      <c r="AG56" s="184"/>
      <c r="AH56" s="93"/>
      <c r="AI56" s="93"/>
      <c r="AJ56" s="184"/>
      <c r="AK56" s="108"/>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row>
    <row r="57" spans="2:69" ht="151.5" hidden="1" customHeight="1" x14ac:dyDescent="0.3">
      <c r="B57" s="333"/>
      <c r="C57" s="335"/>
      <c r="D57" s="335"/>
      <c r="E57" s="335"/>
      <c r="F57" s="337"/>
      <c r="G57" s="335"/>
      <c r="H57" s="339"/>
      <c r="I57" s="341"/>
      <c r="J57" s="330"/>
      <c r="K57" s="344"/>
      <c r="L57" s="330">
        <f t="shared" si="47"/>
        <v>0</v>
      </c>
      <c r="M57" s="341"/>
      <c r="N57" s="330"/>
      <c r="O57" s="332"/>
      <c r="P57" s="103">
        <v>6</v>
      </c>
      <c r="Q57" s="186"/>
      <c r="R57" s="87" t="str">
        <f t="shared" si="51"/>
        <v/>
      </c>
      <c r="S57" s="88"/>
      <c r="T57" s="88"/>
      <c r="U57" s="89" t="str">
        <f t="shared" si="48"/>
        <v/>
      </c>
      <c r="V57" s="88"/>
      <c r="W57" s="88"/>
      <c r="X57" s="88"/>
      <c r="Y57" s="90" t="str">
        <f t="shared" si="52"/>
        <v/>
      </c>
      <c r="Z57" s="91" t="str">
        <f t="shared" si="0"/>
        <v/>
      </c>
      <c r="AA57" s="89" t="str">
        <f t="shared" si="49"/>
        <v/>
      </c>
      <c r="AB57" s="91" t="str">
        <f t="shared" si="2"/>
        <v/>
      </c>
      <c r="AC57" s="89" t="str">
        <f t="shared" si="53"/>
        <v/>
      </c>
      <c r="AD57" s="92" t="str">
        <f t="shared" si="54"/>
        <v/>
      </c>
      <c r="AE57" s="88"/>
      <c r="AF57" s="184"/>
      <c r="AG57" s="184"/>
      <c r="AH57" s="93"/>
      <c r="AI57" s="93"/>
      <c r="AJ57" s="184"/>
      <c r="AK57" s="108"/>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row>
    <row r="58" spans="2:69" ht="151.5" hidden="1" customHeight="1" x14ac:dyDescent="0.3">
      <c r="B58" s="333">
        <v>8</v>
      </c>
      <c r="C58" s="335"/>
      <c r="D58" s="335"/>
      <c r="E58" s="335"/>
      <c r="F58" s="337"/>
      <c r="G58" s="335"/>
      <c r="H58" s="339"/>
      <c r="I58" s="341" t="str">
        <f>IF(H58&lt;=0,"",IF(H58&lt;=2,"Muy Baja",IF(H58&lt;=24,"Baja",IF(H58&lt;=500,"Media",IF(H58&lt;=5000,"Alta","Muy Alta")))))</f>
        <v/>
      </c>
      <c r="J58" s="330" t="str">
        <f>IF(I58="","",IF(I58="Muy Baja",0.2,IF(I58="Baja",0.4,IF(I58="Media",0.6,IF(I58="Alta",0.8,IF(I58="Muy Alta",1,))))))</f>
        <v/>
      </c>
      <c r="K58" s="344"/>
      <c r="L58" s="330">
        <f>IF(NOT(ISERROR(MATCH(K58,'Tabla Impacto'!$B$222:$B$224,0))),'Tabla Impacto'!$F$224&amp;"Por favor no seleccionar los criterios de impacto(Afectación Económica o presupuestal y Pérdida Reputacional)",K58)</f>
        <v>0</v>
      </c>
      <c r="M58" s="341" t="str">
        <f>IF(OR(L58='Tabla Impacto'!$C$12,L58='Tabla Impacto'!$D$12),"Leve",IF(OR(L58='Tabla Impacto'!$C$13,L58='Tabla Impacto'!$D$13),"Menor",IF(OR(L58='Tabla Impacto'!$C$14,L58='Tabla Impacto'!$D$14),"Moderado",IF(OR(L58='Tabla Impacto'!$C$15,L58='Tabla Impacto'!$D$15),"Mayor",IF(OR(L58='Tabla Impacto'!$C$16,L58='Tabla Impacto'!$D$16),"Catastrófico","")))))</f>
        <v/>
      </c>
      <c r="N58" s="330" t="str">
        <f>IF(M58="","",IF(M58="Leve",0.2,IF(M58="Menor",0.4,IF(M58="Moderado",0.6,IF(M58="Mayor",0.8,IF(M58="Catastrófico",1,))))))</f>
        <v/>
      </c>
      <c r="O58" s="332" t="str">
        <f>IF(OR(AND(I58="Muy Baja",M58="Leve"),AND(I58="Muy Baja",M58="Menor"),AND(I58="Baja",M58="Leve")),"Bajo",IF(OR(AND(I58="Muy baja",M58="Moderado"),AND(I58="Baja",M58="Menor"),AND(I58="Baja",M58="Moderado"),AND(I58="Media",M58="Leve"),AND(I58="Media",M58="Menor"),AND(I58="Media",M58="Moderado"),AND(I58="Alta",M58="Leve"),AND(I58="Alta",M58="Menor")),"Moderado",IF(OR(AND(I58="Muy Baja",M58="Mayor"),AND(I58="Baja",M58="Mayor"),AND(I58="Media",M58="Mayor"),AND(I58="Alta",M58="Moderado"),AND(I58="Alta",M58="Mayor"),AND(I58="Muy Alta",M58="Leve"),AND(I58="Muy Alta",M58="Menor"),AND(I58="Muy Alta",M58="Moderado"),AND(I58="Muy Alta",M58="Mayor")),"Alto",IF(OR(AND(I58="Muy Baja",M58="Catastrófico"),AND(I58="Baja",M58="Catastrófico"),AND(I58="Media",M58="Catastrófico"),AND(I58="Alta",M58="Catastrófico"),AND(I58="Muy Alta",M58="Catastrófico")),"Extremo",""))))</f>
        <v/>
      </c>
      <c r="P58" s="103">
        <v>1</v>
      </c>
      <c r="Q58" s="186"/>
      <c r="R58" s="87" t="str">
        <f>IF(OR(S58="Preventivo",S58="Detectivo"),"Probabilidad",IF(S58="Correctivo","Impacto",""))</f>
        <v/>
      </c>
      <c r="S58" s="88"/>
      <c r="T58" s="88"/>
      <c r="U58" s="89" t="str">
        <f>IF(AND(S58="Preventivo",T58="Automático"),"50%",IF(AND(S58="Preventivo",T58="Manual"),"40%",IF(AND(S58="Detectivo",T58="Automático"),"40%",IF(AND(S58="Detectivo",T58="Manual"),"30%",IF(AND(S58="Correctivo",T58="Automático"),"35%",IF(AND(S58="Correctivo",T58="Manual"),"25%",""))))))</f>
        <v/>
      </c>
      <c r="V58" s="88"/>
      <c r="W58" s="88"/>
      <c r="X58" s="88"/>
      <c r="Y58" s="90" t="str">
        <f>IFERROR(IF(R58="Probabilidad",(J58-(+J58*U58)),IF(R58="Impacto",J58,"")),"")</f>
        <v/>
      </c>
      <c r="Z58" s="91" t="str">
        <f>IFERROR(IF(Y58="","",IF(Y58&lt;=0.2,"Muy Baja",IF(Y58&lt;=0.4,"Baja",IF(Y58&lt;=0.6,"Media",IF(Y58&lt;=0.8,"Alta","Muy Alta"))))),"")</f>
        <v/>
      </c>
      <c r="AA58" s="89" t="str">
        <f>+Y58</f>
        <v/>
      </c>
      <c r="AB58" s="91" t="str">
        <f>IFERROR(IF(AC58="","",IF(AC58&lt;=0.2,"Leve",IF(AC58&lt;=0.4,"Menor",IF(AC58&lt;=0.6,"Moderado",IF(AC58&lt;=0.8,"Mayor","Catastrófico"))))),"")</f>
        <v/>
      </c>
      <c r="AC58" s="89" t="str">
        <f>IFERROR(IF(R58="Impacto",(N58-(+N58*U58)),IF(R58="Probabilidad",N58,"")),"")</f>
        <v/>
      </c>
      <c r="AD58" s="92" t="str">
        <f>IFERROR(IF(OR(AND(Z58="Muy Baja",AB58="Leve"),AND(Z58="Muy Baja",AB58="Menor"),AND(Z58="Baja",AB58="Leve")),"Bajo",IF(OR(AND(Z58="Muy baja",AB58="Moderado"),AND(Z58="Baja",AB58="Menor"),AND(Z58="Baja",AB58="Moderado"),AND(Z58="Media",AB58="Leve"),AND(Z58="Media",AB58="Menor"),AND(Z58="Media",AB58="Moderado"),AND(Z58="Alta",AB58="Leve"),AND(Z58="Alta",AB58="Menor")),"Moderado",IF(OR(AND(Z58="Muy Baja",AB58="Mayor"),AND(Z58="Baja",AB58="Mayor"),AND(Z58="Media",AB58="Mayor"),AND(Z58="Alta",AB58="Moderado"),AND(Z58="Alta",AB58="Mayor"),AND(Z58="Muy Alta",AB58="Leve"),AND(Z58="Muy Alta",AB58="Menor"),AND(Z58="Muy Alta",AB58="Moderado"),AND(Z58="Muy Alta",AB58="Mayor")),"Alto",IF(OR(AND(Z58="Muy Baja",AB58="Catastrófico"),AND(Z58="Baja",AB58="Catastrófico"),AND(Z58="Media",AB58="Catastrófico"),AND(Z58="Alta",AB58="Catastrófico"),AND(Z58="Muy Alta",AB58="Catastrófico")),"Extremo","")))),"")</f>
        <v/>
      </c>
      <c r="AE58" s="88"/>
      <c r="AF58" s="184"/>
      <c r="AG58" s="184"/>
      <c r="AH58" s="93"/>
      <c r="AI58" s="93"/>
      <c r="AJ58" s="184"/>
      <c r="AK58" s="108"/>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row>
    <row r="59" spans="2:69" ht="151.5" hidden="1" customHeight="1" x14ac:dyDescent="0.3">
      <c r="B59" s="333"/>
      <c r="C59" s="335"/>
      <c r="D59" s="335"/>
      <c r="E59" s="335"/>
      <c r="F59" s="337"/>
      <c r="G59" s="335"/>
      <c r="H59" s="339"/>
      <c r="I59" s="341"/>
      <c r="J59" s="330"/>
      <c r="K59" s="344"/>
      <c r="L59" s="330">
        <f>IF(NOT(ISERROR(MATCH(K59,_xlfn.ANCHORARRAY(F70),0))),J72&amp;"Por favor no seleccionar los criterios de impacto",K59)</f>
        <v>0</v>
      </c>
      <c r="M59" s="341"/>
      <c r="N59" s="330"/>
      <c r="O59" s="332"/>
      <c r="P59" s="103">
        <v>2</v>
      </c>
      <c r="Q59" s="186"/>
      <c r="R59" s="87" t="str">
        <f>IF(OR(S59="Preventivo",S59="Detectivo"),"Probabilidad",IF(S59="Correctivo","Impacto",""))</f>
        <v/>
      </c>
      <c r="S59" s="88"/>
      <c r="T59" s="88"/>
      <c r="U59" s="89" t="str">
        <f t="shared" ref="U59:U63" si="55">IF(AND(S59="Preventivo",T59="Automático"),"50%",IF(AND(S59="Preventivo",T59="Manual"),"40%",IF(AND(S59="Detectivo",T59="Automático"),"40%",IF(AND(S59="Detectivo",T59="Manual"),"30%",IF(AND(S59="Correctivo",T59="Automático"),"35%",IF(AND(S59="Correctivo",T59="Manual"),"25%",""))))))</f>
        <v/>
      </c>
      <c r="V59" s="88"/>
      <c r="W59" s="88"/>
      <c r="X59" s="88"/>
      <c r="Y59" s="90" t="str">
        <f>IFERROR(IF(AND(R58="Probabilidad",R59="Probabilidad"),(AA58-(+AA58*U59)),IF(R59="Probabilidad",(J58-(+J58*U59)),IF(R59="Impacto",AA58,""))),"")</f>
        <v/>
      </c>
      <c r="Z59" s="91" t="str">
        <f t="shared" si="0"/>
        <v/>
      </c>
      <c r="AA59" s="89" t="str">
        <f t="shared" ref="AA59:AA63" si="56">+Y59</f>
        <v/>
      </c>
      <c r="AB59" s="91" t="str">
        <f t="shared" si="2"/>
        <v/>
      </c>
      <c r="AC59" s="89" t="str">
        <f>IFERROR(IF(AND(R58="Impacto",R59="Impacto"),(AC52-(+AC52*U59)),IF(R59="Impacto",($N$58-(+$N$58*U59)),IF(R59="Probabilidad",AC52,""))),"")</f>
        <v/>
      </c>
      <c r="AD59" s="92" t="str">
        <f t="shared" ref="AD59:AD60" si="57">IFERROR(IF(OR(AND(Z59="Muy Baja",AB59="Leve"),AND(Z59="Muy Baja",AB59="Menor"),AND(Z59="Baja",AB59="Leve")),"Bajo",IF(OR(AND(Z59="Muy baja",AB59="Moderado"),AND(Z59="Baja",AB59="Menor"),AND(Z59="Baja",AB59="Moderado"),AND(Z59="Media",AB59="Leve"),AND(Z59="Media",AB59="Menor"),AND(Z59="Media",AB59="Moderado"),AND(Z59="Alta",AB59="Leve"),AND(Z59="Alta",AB59="Menor")),"Moderado",IF(OR(AND(Z59="Muy Baja",AB59="Mayor"),AND(Z59="Baja",AB59="Mayor"),AND(Z59="Media",AB59="Mayor"),AND(Z59="Alta",AB59="Moderado"),AND(Z59="Alta",AB59="Mayor"),AND(Z59="Muy Alta",AB59="Leve"),AND(Z59="Muy Alta",AB59="Menor"),AND(Z59="Muy Alta",AB59="Moderado"),AND(Z59="Muy Alta",AB59="Mayor")),"Alto",IF(OR(AND(Z59="Muy Baja",AB59="Catastrófico"),AND(Z59="Baja",AB59="Catastrófico"),AND(Z59="Media",AB59="Catastrófico"),AND(Z59="Alta",AB59="Catastrófico"),AND(Z59="Muy Alta",AB59="Catastrófico")),"Extremo","")))),"")</f>
        <v/>
      </c>
      <c r="AE59" s="88"/>
      <c r="AF59" s="184"/>
      <c r="AG59" s="184"/>
      <c r="AH59" s="93"/>
      <c r="AI59" s="93"/>
      <c r="AJ59" s="184"/>
      <c r="AK59" s="108"/>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row>
    <row r="60" spans="2:69" ht="151.5" hidden="1" customHeight="1" x14ac:dyDescent="0.3">
      <c r="B60" s="333"/>
      <c r="C60" s="335"/>
      <c r="D60" s="335"/>
      <c r="E60" s="335"/>
      <c r="F60" s="337"/>
      <c r="G60" s="335"/>
      <c r="H60" s="339"/>
      <c r="I60" s="341"/>
      <c r="J60" s="330"/>
      <c r="K60" s="344"/>
      <c r="L60" s="330">
        <f>IF(NOT(ISERROR(MATCH(K60,_xlfn.ANCHORARRAY(F71),0))),J73&amp;"Por favor no seleccionar los criterios de impacto",K60)</f>
        <v>0</v>
      </c>
      <c r="M60" s="341"/>
      <c r="N60" s="330"/>
      <c r="O60" s="332"/>
      <c r="P60" s="103">
        <v>3</v>
      </c>
      <c r="Q60" s="94"/>
      <c r="R60" s="87" t="str">
        <f>IF(OR(S60="Preventivo",S60="Detectivo"),"Probabilidad",IF(S60="Correctivo","Impacto",""))</f>
        <v/>
      </c>
      <c r="S60" s="88"/>
      <c r="T60" s="88"/>
      <c r="U60" s="89" t="str">
        <f t="shared" si="55"/>
        <v/>
      </c>
      <c r="V60" s="88"/>
      <c r="W60" s="88"/>
      <c r="X60" s="88"/>
      <c r="Y60" s="90" t="str">
        <f>IFERROR(IF(AND(R59="Probabilidad",R60="Probabilidad"),(AA59-(+AA59*U60)),IF(AND(R59="Impacto",R60="Probabilidad"),(AA58-(+AA58*U60)),IF(R60="Impacto",AA59,""))),"")</f>
        <v/>
      </c>
      <c r="Z60" s="91" t="str">
        <f t="shared" si="0"/>
        <v/>
      </c>
      <c r="AA60" s="89" t="str">
        <f t="shared" si="56"/>
        <v/>
      </c>
      <c r="AB60" s="91" t="str">
        <f t="shared" si="2"/>
        <v/>
      </c>
      <c r="AC60" s="89" t="str">
        <f>IFERROR(IF(AND(R59="Impacto",R60="Impacto"),(AC59-(+AC59*U60)),IF(AND(R59="Probabilidad",R60="Impacto"),(AC58-(+AC58*U60)),IF(R60="Probabilidad",AC59,""))),"")</f>
        <v/>
      </c>
      <c r="AD60" s="92" t="str">
        <f t="shared" si="57"/>
        <v/>
      </c>
      <c r="AE60" s="88"/>
      <c r="AF60" s="184"/>
      <c r="AG60" s="184"/>
      <c r="AH60" s="93"/>
      <c r="AI60" s="93"/>
      <c r="AJ60" s="184"/>
      <c r="AK60" s="108"/>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row>
    <row r="61" spans="2:69" ht="151.5" hidden="1" customHeight="1" x14ac:dyDescent="0.3">
      <c r="B61" s="333"/>
      <c r="C61" s="335"/>
      <c r="D61" s="335"/>
      <c r="E61" s="335"/>
      <c r="F61" s="337"/>
      <c r="G61" s="335"/>
      <c r="H61" s="339"/>
      <c r="I61" s="341"/>
      <c r="J61" s="330"/>
      <c r="K61" s="344"/>
      <c r="L61" s="330">
        <f>IF(NOT(ISERROR(MATCH(K61,_xlfn.ANCHORARRAY(F72),0))),J74&amp;"Por favor no seleccionar los criterios de impacto",K61)</f>
        <v>0</v>
      </c>
      <c r="M61" s="341"/>
      <c r="N61" s="330"/>
      <c r="O61" s="332"/>
      <c r="P61" s="103">
        <v>4</v>
      </c>
      <c r="Q61" s="186"/>
      <c r="R61" s="87" t="str">
        <f t="shared" ref="R61:R63" si="58">IF(OR(S61="Preventivo",S61="Detectivo"),"Probabilidad",IF(S61="Correctivo","Impacto",""))</f>
        <v/>
      </c>
      <c r="S61" s="88"/>
      <c r="T61" s="88"/>
      <c r="U61" s="89" t="str">
        <f t="shared" si="55"/>
        <v/>
      </c>
      <c r="V61" s="88"/>
      <c r="W61" s="88"/>
      <c r="X61" s="88"/>
      <c r="Y61" s="90" t="str">
        <f t="shared" ref="Y61:Y63" si="59">IFERROR(IF(AND(R60="Probabilidad",R61="Probabilidad"),(AA60-(+AA60*U61)),IF(AND(R60="Impacto",R61="Probabilidad"),(AA59-(+AA59*U61)),IF(R61="Impacto",AA60,""))),"")</f>
        <v/>
      </c>
      <c r="Z61" s="91" t="str">
        <f t="shared" si="0"/>
        <v/>
      </c>
      <c r="AA61" s="89" t="str">
        <f t="shared" si="56"/>
        <v/>
      </c>
      <c r="AB61" s="91" t="str">
        <f t="shared" si="2"/>
        <v/>
      </c>
      <c r="AC61" s="89" t="str">
        <f t="shared" ref="AC61:AC63" si="60">IFERROR(IF(AND(R60="Impacto",R61="Impacto"),(AC60-(+AC60*U61)),IF(AND(R60="Probabilidad",R61="Impacto"),(AC59-(+AC59*U61)),IF(R61="Probabilidad",AC60,""))),"")</f>
        <v/>
      </c>
      <c r="AD61" s="92" t="str">
        <f>IFERROR(IF(OR(AND(Z61="Muy Baja",AB61="Leve"),AND(Z61="Muy Baja",AB61="Menor"),AND(Z61="Baja",AB61="Leve")),"Bajo",IF(OR(AND(Z61="Muy baja",AB61="Moderado"),AND(Z61="Baja",AB61="Menor"),AND(Z61="Baja",AB61="Moderado"),AND(Z61="Media",AB61="Leve"),AND(Z61="Media",AB61="Menor"),AND(Z61="Media",AB61="Moderado"),AND(Z61="Alta",AB61="Leve"),AND(Z61="Alta",AB61="Menor")),"Moderado",IF(OR(AND(Z61="Muy Baja",AB61="Mayor"),AND(Z61="Baja",AB61="Mayor"),AND(Z61="Media",AB61="Mayor"),AND(Z61="Alta",AB61="Moderado"),AND(Z61="Alta",AB61="Mayor"),AND(Z61="Muy Alta",AB61="Leve"),AND(Z61="Muy Alta",AB61="Menor"),AND(Z61="Muy Alta",AB61="Moderado"),AND(Z61="Muy Alta",AB61="Mayor")),"Alto",IF(OR(AND(Z61="Muy Baja",AB61="Catastrófico"),AND(Z61="Baja",AB61="Catastrófico"),AND(Z61="Media",AB61="Catastrófico"),AND(Z61="Alta",AB61="Catastrófico"),AND(Z61="Muy Alta",AB61="Catastrófico")),"Extremo","")))),"")</f>
        <v/>
      </c>
      <c r="AE61" s="88"/>
      <c r="AF61" s="184"/>
      <c r="AG61" s="184"/>
      <c r="AH61" s="93"/>
      <c r="AI61" s="93"/>
      <c r="AJ61" s="184"/>
      <c r="AK61" s="108"/>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row>
    <row r="62" spans="2:69" ht="151.5" hidden="1" customHeight="1" x14ac:dyDescent="0.3">
      <c r="B62" s="333"/>
      <c r="C62" s="335"/>
      <c r="D62" s="335"/>
      <c r="E62" s="335"/>
      <c r="F62" s="337"/>
      <c r="G62" s="335"/>
      <c r="H62" s="339"/>
      <c r="I62" s="341"/>
      <c r="J62" s="330"/>
      <c r="K62" s="344"/>
      <c r="L62" s="330">
        <f>IF(NOT(ISERROR(MATCH(K62,_xlfn.ANCHORARRAY(F73),0))),J75&amp;"Por favor no seleccionar los criterios de impacto",K62)</f>
        <v>0</v>
      </c>
      <c r="M62" s="341"/>
      <c r="N62" s="330"/>
      <c r="O62" s="332"/>
      <c r="P62" s="103">
        <v>5</v>
      </c>
      <c r="Q62" s="186"/>
      <c r="R62" s="87" t="str">
        <f t="shared" si="58"/>
        <v/>
      </c>
      <c r="S62" s="88"/>
      <c r="T62" s="88"/>
      <c r="U62" s="89" t="str">
        <f t="shared" si="55"/>
        <v/>
      </c>
      <c r="V62" s="88"/>
      <c r="W62" s="88"/>
      <c r="X62" s="88"/>
      <c r="Y62" s="90" t="str">
        <f t="shared" si="59"/>
        <v/>
      </c>
      <c r="Z62" s="91" t="str">
        <f t="shared" si="0"/>
        <v/>
      </c>
      <c r="AA62" s="89" t="str">
        <f t="shared" si="56"/>
        <v/>
      </c>
      <c r="AB62" s="91" t="str">
        <f t="shared" si="2"/>
        <v/>
      </c>
      <c r="AC62" s="89" t="str">
        <f t="shared" si="60"/>
        <v/>
      </c>
      <c r="AD62" s="92" t="str">
        <f t="shared" ref="AD62:AD63" si="61">IFERROR(IF(OR(AND(Z62="Muy Baja",AB62="Leve"),AND(Z62="Muy Baja",AB62="Menor"),AND(Z62="Baja",AB62="Leve")),"Bajo",IF(OR(AND(Z62="Muy baja",AB62="Moderado"),AND(Z62="Baja",AB62="Menor"),AND(Z62="Baja",AB62="Moderado"),AND(Z62="Media",AB62="Leve"),AND(Z62="Media",AB62="Menor"),AND(Z62="Media",AB62="Moderado"),AND(Z62="Alta",AB62="Leve"),AND(Z62="Alta",AB62="Menor")),"Moderado",IF(OR(AND(Z62="Muy Baja",AB62="Mayor"),AND(Z62="Baja",AB62="Mayor"),AND(Z62="Media",AB62="Mayor"),AND(Z62="Alta",AB62="Moderado"),AND(Z62="Alta",AB62="Mayor"),AND(Z62="Muy Alta",AB62="Leve"),AND(Z62="Muy Alta",AB62="Menor"),AND(Z62="Muy Alta",AB62="Moderado"),AND(Z62="Muy Alta",AB62="Mayor")),"Alto",IF(OR(AND(Z62="Muy Baja",AB62="Catastrófico"),AND(Z62="Baja",AB62="Catastrófico"),AND(Z62="Media",AB62="Catastrófico"),AND(Z62="Alta",AB62="Catastrófico"),AND(Z62="Muy Alta",AB62="Catastrófico")),"Extremo","")))),"")</f>
        <v/>
      </c>
      <c r="AE62" s="88"/>
      <c r="AF62" s="184"/>
      <c r="AG62" s="184"/>
      <c r="AH62" s="93"/>
      <c r="AI62" s="93"/>
      <c r="AJ62" s="184"/>
      <c r="AK62" s="108"/>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69" ht="151.5" hidden="1" customHeight="1" x14ac:dyDescent="0.3">
      <c r="B63" s="333"/>
      <c r="C63" s="335"/>
      <c r="D63" s="335"/>
      <c r="E63" s="335"/>
      <c r="F63" s="337"/>
      <c r="G63" s="335"/>
      <c r="H63" s="339"/>
      <c r="I63" s="341"/>
      <c r="J63" s="330"/>
      <c r="K63" s="344"/>
      <c r="L63" s="330">
        <f>IF(NOT(ISERROR(MATCH(K63,_xlfn.ANCHORARRAY(F74),0))),J76&amp;"Por favor no seleccionar los criterios de impacto",K63)</f>
        <v>0</v>
      </c>
      <c r="M63" s="341"/>
      <c r="N63" s="330"/>
      <c r="O63" s="332"/>
      <c r="P63" s="103">
        <v>6</v>
      </c>
      <c r="Q63" s="186"/>
      <c r="R63" s="87" t="str">
        <f t="shared" si="58"/>
        <v/>
      </c>
      <c r="S63" s="88"/>
      <c r="T63" s="88"/>
      <c r="U63" s="89" t="str">
        <f t="shared" si="55"/>
        <v/>
      </c>
      <c r="V63" s="88"/>
      <c r="W63" s="88"/>
      <c r="X63" s="88"/>
      <c r="Y63" s="90" t="str">
        <f t="shared" si="59"/>
        <v/>
      </c>
      <c r="Z63" s="91" t="str">
        <f t="shared" si="0"/>
        <v/>
      </c>
      <c r="AA63" s="89" t="str">
        <f t="shared" si="56"/>
        <v/>
      </c>
      <c r="AB63" s="91" t="str">
        <f t="shared" si="2"/>
        <v/>
      </c>
      <c r="AC63" s="89" t="str">
        <f t="shared" si="60"/>
        <v/>
      </c>
      <c r="AD63" s="92" t="str">
        <f t="shared" si="61"/>
        <v/>
      </c>
      <c r="AE63" s="88"/>
      <c r="AF63" s="184"/>
      <c r="AG63" s="184"/>
      <c r="AH63" s="93"/>
      <c r="AI63" s="93"/>
      <c r="AJ63" s="184"/>
      <c r="AK63" s="108"/>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2:69" ht="151.5" hidden="1" customHeight="1" x14ac:dyDescent="0.3">
      <c r="B64" s="333">
        <v>9</v>
      </c>
      <c r="C64" s="335"/>
      <c r="D64" s="335"/>
      <c r="E64" s="335"/>
      <c r="F64" s="337"/>
      <c r="G64" s="335"/>
      <c r="H64" s="339"/>
      <c r="I64" s="341" t="str">
        <f>IF(H64&lt;=0,"",IF(H64&lt;=2,"Muy Baja",IF(H64&lt;=24,"Baja",IF(H64&lt;=500,"Media",IF(H64&lt;=5000,"Alta","Muy Alta")))))</f>
        <v/>
      </c>
      <c r="J64" s="330" t="str">
        <f>IF(I64="","",IF(I64="Muy Baja",0.2,IF(I64="Baja",0.4,IF(I64="Media",0.6,IF(I64="Alta",0.8,IF(I64="Muy Alta",1,))))))</f>
        <v/>
      </c>
      <c r="K64" s="344"/>
      <c r="L64" s="330">
        <f>IF(NOT(ISERROR(MATCH(K64,'Tabla Impacto'!$B$222:$B$224,0))),'Tabla Impacto'!$F$224&amp;"Por favor no seleccionar los criterios de impacto(Afectación Económica o presupuestal y Pérdida Reputacional)",K64)</f>
        <v>0</v>
      </c>
      <c r="M64" s="341" t="str">
        <f>IF(OR(L64='Tabla Impacto'!$C$12,L64='Tabla Impacto'!$D$12),"Leve",IF(OR(L64='Tabla Impacto'!$C$13,L64='Tabla Impacto'!$D$13),"Menor",IF(OR(L64='Tabla Impacto'!$C$14,L64='Tabla Impacto'!$D$14),"Moderado",IF(OR(L64='Tabla Impacto'!$C$15,L64='Tabla Impacto'!$D$15),"Mayor",IF(OR(L64='Tabla Impacto'!$C$16,L64='Tabla Impacto'!$D$16),"Catastrófico","")))))</f>
        <v/>
      </c>
      <c r="N64" s="330" t="str">
        <f>IF(M64="","",IF(M64="Leve",0.2,IF(M64="Menor",0.4,IF(M64="Moderado",0.6,IF(M64="Mayor",0.8,IF(M64="Catastrófico",1,))))))</f>
        <v/>
      </c>
      <c r="O64" s="332" t="str">
        <f>IF(OR(AND(I64="Muy Baja",M64="Leve"),AND(I64="Muy Baja",M64="Menor"),AND(I64="Baja",M64="Leve")),"Bajo",IF(OR(AND(I64="Muy baja",M64="Moderado"),AND(I64="Baja",M64="Menor"),AND(I64="Baja",M64="Moderado"),AND(I64="Media",M64="Leve"),AND(I64="Media",M64="Menor"),AND(I64="Media",M64="Moderado"),AND(I64="Alta",M64="Leve"),AND(I64="Alta",M64="Menor")),"Moderado",IF(OR(AND(I64="Muy Baja",M64="Mayor"),AND(I64="Baja",M64="Mayor"),AND(I64="Media",M64="Mayor"),AND(I64="Alta",M64="Moderado"),AND(I64="Alta",M64="Mayor"),AND(I64="Muy Alta",M64="Leve"),AND(I64="Muy Alta",M64="Menor"),AND(I64="Muy Alta",M64="Moderado"),AND(I64="Muy Alta",M64="Mayor")),"Alto",IF(OR(AND(I64="Muy Baja",M64="Catastrófico"),AND(I64="Baja",M64="Catastrófico"),AND(I64="Media",M64="Catastrófico"),AND(I64="Alta",M64="Catastrófico"),AND(I64="Muy Alta",M64="Catastrófico")),"Extremo",""))))</f>
        <v/>
      </c>
      <c r="P64" s="103">
        <v>1</v>
      </c>
      <c r="Q64" s="86"/>
      <c r="R64" s="87" t="str">
        <f>IF(OR(S64="Preventivo",S64="Detectivo"),"Probabilidad",IF(S64="Correctivo","Impacto",""))</f>
        <v/>
      </c>
      <c r="S64" s="88"/>
      <c r="T64" s="88"/>
      <c r="U64" s="89" t="str">
        <f>IF(AND(S64="Preventivo",T64="Automático"),"50%",IF(AND(S64="Preventivo",T64="Manual"),"40%",IF(AND(S64="Detectivo",T64="Automático"),"40%",IF(AND(S64="Detectivo",T64="Manual"),"30%",IF(AND(S64="Correctivo",T64="Automático"),"35%",IF(AND(S64="Correctivo",T64="Manual"),"25%",""))))))</f>
        <v/>
      </c>
      <c r="V64" s="88"/>
      <c r="W64" s="88"/>
      <c r="X64" s="88"/>
      <c r="Y64" s="90" t="str">
        <f>IFERROR(IF(R64="Probabilidad",(J64-(+J64*U64)),IF(R64="Impacto",J64,"")),"")</f>
        <v/>
      </c>
      <c r="Z64" s="91" t="str">
        <f>IFERROR(IF(Y64="","",IF(Y64&lt;=0.2,"Muy Baja",IF(Y64&lt;=0.4,"Baja",IF(Y64&lt;=0.6,"Media",IF(Y64&lt;=0.8,"Alta","Muy Alta"))))),"")</f>
        <v/>
      </c>
      <c r="AA64" s="89" t="str">
        <f>+Y64</f>
        <v/>
      </c>
      <c r="AB64" s="91" t="str">
        <f>IFERROR(IF(AC64="","",IF(AC64&lt;=0.2,"Leve",IF(AC64&lt;=0.4,"Menor",IF(AC64&lt;=0.6,"Moderado",IF(AC64&lt;=0.8,"Mayor","Catastrófico"))))),"")</f>
        <v/>
      </c>
      <c r="AC64" s="89" t="str">
        <f>IFERROR(IF(R64="Impacto",(N64-(+N64*U64)),IF(R64="Probabilidad",N64,"")),"")</f>
        <v/>
      </c>
      <c r="AD64" s="92" t="str">
        <f>IFERROR(IF(OR(AND(Z64="Muy Baja",AB64="Leve"),AND(Z64="Muy Baja",AB64="Menor"),AND(Z64="Baja",AB64="Leve")),"Bajo",IF(OR(AND(Z64="Muy baja",AB64="Moderado"),AND(Z64="Baja",AB64="Menor"),AND(Z64="Baja",AB64="Moderado"),AND(Z64="Media",AB64="Leve"),AND(Z64="Media",AB64="Menor"),AND(Z64="Media",AB64="Moderado"),AND(Z64="Alta",AB64="Leve"),AND(Z64="Alta",AB64="Menor")),"Moderado",IF(OR(AND(Z64="Muy Baja",AB64="Mayor"),AND(Z64="Baja",AB64="Mayor"),AND(Z64="Media",AB64="Mayor"),AND(Z64="Alta",AB64="Moderado"),AND(Z64="Alta",AB64="Mayor"),AND(Z64="Muy Alta",AB64="Leve"),AND(Z64="Muy Alta",AB64="Menor"),AND(Z64="Muy Alta",AB64="Moderado"),AND(Z64="Muy Alta",AB64="Mayor")),"Alto",IF(OR(AND(Z64="Muy Baja",AB64="Catastrófico"),AND(Z64="Baja",AB64="Catastrófico"),AND(Z64="Media",AB64="Catastrófico"),AND(Z64="Alta",AB64="Catastrófico"),AND(Z64="Muy Alta",AB64="Catastrófico")),"Extremo","")))),"")</f>
        <v/>
      </c>
      <c r="AE64" s="88"/>
      <c r="AF64" s="104"/>
      <c r="AG64" s="104"/>
      <c r="AH64" s="93"/>
      <c r="AI64" s="93"/>
      <c r="AJ64" s="104"/>
      <c r="AK64" s="108"/>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row>
    <row r="65" spans="2:69" ht="151.5" hidden="1" customHeight="1" x14ac:dyDescent="0.3">
      <c r="B65" s="333"/>
      <c r="C65" s="335"/>
      <c r="D65" s="335"/>
      <c r="E65" s="335"/>
      <c r="F65" s="337"/>
      <c r="G65" s="335"/>
      <c r="H65" s="339"/>
      <c r="I65" s="341"/>
      <c r="J65" s="330"/>
      <c r="K65" s="344"/>
      <c r="L65" s="330">
        <f>IF(NOT(ISERROR(MATCH(K65,_xlfn.ANCHORARRAY(F76),0))),J78&amp;"Por favor no seleccionar los criterios de impacto",K65)</f>
        <v>0</v>
      </c>
      <c r="M65" s="341"/>
      <c r="N65" s="330"/>
      <c r="O65" s="332"/>
      <c r="P65" s="103">
        <v>2</v>
      </c>
      <c r="Q65" s="86"/>
      <c r="R65" s="87" t="str">
        <f>IF(OR(S65="Preventivo",S65="Detectivo"),"Probabilidad",IF(S65="Correctivo","Impacto",""))</f>
        <v/>
      </c>
      <c r="S65" s="88"/>
      <c r="T65" s="88"/>
      <c r="U65" s="89" t="str">
        <f t="shared" ref="U65:U69" si="62">IF(AND(S65="Preventivo",T65="Automático"),"50%",IF(AND(S65="Preventivo",T65="Manual"),"40%",IF(AND(S65="Detectivo",T65="Automático"),"40%",IF(AND(S65="Detectivo",T65="Manual"),"30%",IF(AND(S65="Correctivo",T65="Automático"),"35%",IF(AND(S65="Correctivo",T65="Manual"),"25%",""))))))</f>
        <v/>
      </c>
      <c r="V65" s="88"/>
      <c r="W65" s="88"/>
      <c r="X65" s="88"/>
      <c r="Y65" s="90" t="str">
        <f>IFERROR(IF(AND(R64="Probabilidad",R65="Probabilidad"),(AA64-(+AA64*U65)),IF(R65="Probabilidad",(J64-(+J64*U65)),IF(R65="Impacto",AA64,""))),"")</f>
        <v/>
      </c>
      <c r="Z65" s="91" t="str">
        <f t="shared" si="0"/>
        <v/>
      </c>
      <c r="AA65" s="89" t="str">
        <f t="shared" ref="AA65:AA69" si="63">+Y65</f>
        <v/>
      </c>
      <c r="AB65" s="91" t="str">
        <f t="shared" si="2"/>
        <v/>
      </c>
      <c r="AC65" s="89" t="str">
        <f>IFERROR(IF(AND(R64="Impacto",R65="Impacto"),(AC58-(+AC58*U65)),IF(R65="Impacto",($N$64-(+$N$64*U65)),IF(R65="Probabilidad",AC58,""))),"")</f>
        <v/>
      </c>
      <c r="AD65" s="92" t="str">
        <f t="shared" ref="AD65:AD66" si="64">IFERROR(IF(OR(AND(Z65="Muy Baja",AB65="Leve"),AND(Z65="Muy Baja",AB65="Menor"),AND(Z65="Baja",AB65="Leve")),"Bajo",IF(OR(AND(Z65="Muy baja",AB65="Moderado"),AND(Z65="Baja",AB65="Menor"),AND(Z65="Baja",AB65="Moderado"),AND(Z65="Media",AB65="Leve"),AND(Z65="Media",AB65="Menor"),AND(Z65="Media",AB65="Moderado"),AND(Z65="Alta",AB65="Leve"),AND(Z65="Alta",AB65="Menor")),"Moderado",IF(OR(AND(Z65="Muy Baja",AB65="Mayor"),AND(Z65="Baja",AB65="Mayor"),AND(Z65="Media",AB65="Mayor"),AND(Z65="Alta",AB65="Moderado"),AND(Z65="Alta",AB65="Mayor"),AND(Z65="Muy Alta",AB65="Leve"),AND(Z65="Muy Alta",AB65="Menor"),AND(Z65="Muy Alta",AB65="Moderado"),AND(Z65="Muy Alta",AB65="Mayor")),"Alto",IF(OR(AND(Z65="Muy Baja",AB65="Catastrófico"),AND(Z65="Baja",AB65="Catastrófico"),AND(Z65="Media",AB65="Catastrófico"),AND(Z65="Alta",AB65="Catastrófico"),AND(Z65="Muy Alta",AB65="Catastrófico")),"Extremo","")))),"")</f>
        <v/>
      </c>
      <c r="AE65" s="88"/>
      <c r="AF65" s="104"/>
      <c r="AG65" s="104"/>
      <c r="AH65" s="93"/>
      <c r="AI65" s="93"/>
      <c r="AJ65" s="104"/>
      <c r="AK65" s="108"/>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row>
    <row r="66" spans="2:69" ht="151.5" hidden="1" customHeight="1" x14ac:dyDescent="0.3">
      <c r="B66" s="333"/>
      <c r="C66" s="335"/>
      <c r="D66" s="335"/>
      <c r="E66" s="335"/>
      <c r="F66" s="337"/>
      <c r="G66" s="335"/>
      <c r="H66" s="339"/>
      <c r="I66" s="341"/>
      <c r="J66" s="330"/>
      <c r="K66" s="344"/>
      <c r="L66" s="330">
        <f>IF(NOT(ISERROR(MATCH(K66,_xlfn.ANCHORARRAY(F77),0))),J79&amp;"Por favor no seleccionar los criterios de impacto",K66)</f>
        <v>0</v>
      </c>
      <c r="M66" s="341"/>
      <c r="N66" s="330"/>
      <c r="O66" s="332"/>
      <c r="P66" s="103">
        <v>3</v>
      </c>
      <c r="Q66" s="94"/>
      <c r="R66" s="87" t="str">
        <f>IF(OR(S66="Preventivo",S66="Detectivo"),"Probabilidad",IF(S66="Correctivo","Impacto",""))</f>
        <v/>
      </c>
      <c r="S66" s="88"/>
      <c r="T66" s="88"/>
      <c r="U66" s="89" t="str">
        <f t="shared" si="62"/>
        <v/>
      </c>
      <c r="V66" s="88"/>
      <c r="W66" s="88"/>
      <c r="X66" s="88"/>
      <c r="Y66" s="90" t="str">
        <f>IFERROR(IF(AND(R65="Probabilidad",R66="Probabilidad"),(AA65-(+AA65*U66)),IF(AND(R65="Impacto",R66="Probabilidad"),(AA64-(+AA64*U66)),IF(R66="Impacto",AA65,""))),"")</f>
        <v/>
      </c>
      <c r="Z66" s="91" t="str">
        <f t="shared" si="0"/>
        <v/>
      </c>
      <c r="AA66" s="89" t="str">
        <f t="shared" si="63"/>
        <v/>
      </c>
      <c r="AB66" s="91" t="str">
        <f t="shared" si="2"/>
        <v/>
      </c>
      <c r="AC66" s="89" t="str">
        <f>IFERROR(IF(AND(R65="Impacto",R66="Impacto"),(AC65-(+AC65*U66)),IF(AND(R65="Probabilidad",R66="Impacto"),(AC64-(+AC64*U66)),IF(R66="Probabilidad",AC65,""))),"")</f>
        <v/>
      </c>
      <c r="AD66" s="92" t="str">
        <f t="shared" si="64"/>
        <v/>
      </c>
      <c r="AE66" s="88"/>
      <c r="AF66" s="104"/>
      <c r="AG66" s="104"/>
      <c r="AH66" s="93"/>
      <c r="AI66" s="93"/>
      <c r="AJ66" s="104"/>
      <c r="AK66" s="108"/>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row>
    <row r="67" spans="2:69" hidden="1" x14ac:dyDescent="0.3">
      <c r="B67" s="347"/>
      <c r="C67" s="348"/>
      <c r="D67" s="348"/>
      <c r="E67" s="348"/>
      <c r="F67" s="331"/>
      <c r="G67" s="349"/>
      <c r="H67" s="331"/>
      <c r="I67" s="331"/>
      <c r="J67" s="331"/>
      <c r="K67" s="331"/>
      <c r="L67" s="331"/>
      <c r="M67" s="331"/>
      <c r="N67" s="331"/>
      <c r="O67" s="331"/>
      <c r="P67" s="109"/>
      <c r="Q67" s="109"/>
      <c r="R67" s="109"/>
      <c r="S67" s="109"/>
      <c r="T67" s="109"/>
      <c r="U67" s="109"/>
      <c r="V67" s="109"/>
      <c r="W67" s="109"/>
      <c r="X67" s="109"/>
      <c r="Y67" s="109"/>
      <c r="Z67" s="109"/>
      <c r="AA67" s="109"/>
      <c r="AB67" s="109"/>
      <c r="AC67" s="109"/>
      <c r="AD67" s="109"/>
      <c r="AE67" s="109"/>
      <c r="AF67" s="109"/>
      <c r="AG67" s="110"/>
      <c r="AH67" s="109"/>
      <c r="AI67" s="109"/>
      <c r="AJ67" s="109"/>
      <c r="AK67" s="111"/>
    </row>
    <row r="68" spans="2:69" ht="151.5" hidden="1" customHeight="1" x14ac:dyDescent="0.3">
      <c r="B68" s="333"/>
      <c r="C68" s="335"/>
      <c r="D68" s="335"/>
      <c r="E68" s="335"/>
      <c r="F68" s="337"/>
      <c r="G68" s="335"/>
      <c r="H68" s="339"/>
      <c r="I68" s="341"/>
      <c r="J68" s="330"/>
      <c r="K68" s="344"/>
      <c r="L68" s="330">
        <f>IF(NOT(ISERROR(MATCH(K68,_xlfn.ANCHORARRAY(F79),0))),J81&amp;"Por favor no seleccionar los criterios de impacto",K68)</f>
        <v>0</v>
      </c>
      <c r="M68" s="341"/>
      <c r="N68" s="330"/>
      <c r="O68" s="332"/>
      <c r="P68" s="103">
        <v>5</v>
      </c>
      <c r="Q68" s="86"/>
      <c r="R68" s="87" t="str">
        <f t="shared" ref="R68:R69" si="65">IF(OR(S68="Preventivo",S68="Detectivo"),"Probabilidad",IF(S68="Correctivo","Impacto",""))</f>
        <v/>
      </c>
      <c r="S68" s="88"/>
      <c r="T68" s="88"/>
      <c r="U68" s="89" t="str">
        <f t="shared" si="62"/>
        <v/>
      </c>
      <c r="V68" s="88"/>
      <c r="W68" s="88"/>
      <c r="X68" s="88"/>
      <c r="Y68" s="90" t="str">
        <f t="shared" ref="Y68:Y69" si="66">IFERROR(IF(AND(R67="Probabilidad",R68="Probabilidad"),(AA67-(+AA67*U68)),IF(AND(R67="Impacto",R68="Probabilidad"),(AA66-(+AA66*U68)),IF(R68="Impacto",AA67,""))),"")</f>
        <v/>
      </c>
      <c r="Z68" s="91" t="str">
        <f t="shared" si="0"/>
        <v/>
      </c>
      <c r="AA68" s="89" t="str">
        <f t="shared" si="63"/>
        <v/>
      </c>
      <c r="AB68" s="91" t="str">
        <f t="shared" si="2"/>
        <v/>
      </c>
      <c r="AC68" s="89" t="str">
        <f t="shared" ref="AC68:AC69" si="67">IFERROR(IF(AND(R67="Impacto",R68="Impacto"),(AC67-(+AC67*U68)),IF(AND(R67="Probabilidad",R68="Impacto"),(AC66-(+AC66*U68)),IF(R68="Probabilidad",AC67,""))),"")</f>
        <v/>
      </c>
      <c r="AD68" s="92" t="str">
        <f t="shared" ref="AD68:AD69" si="68">IFERROR(IF(OR(AND(Z68="Muy Baja",AB68="Leve"),AND(Z68="Muy Baja",AB68="Menor"),AND(Z68="Baja",AB68="Leve")),"Bajo",IF(OR(AND(Z68="Muy baja",AB68="Moderado"),AND(Z68="Baja",AB68="Menor"),AND(Z68="Baja",AB68="Moderado"),AND(Z68="Media",AB68="Leve"),AND(Z68="Media",AB68="Menor"),AND(Z68="Media",AB68="Moderado"),AND(Z68="Alta",AB68="Leve"),AND(Z68="Alta",AB68="Menor")),"Moderado",IF(OR(AND(Z68="Muy Baja",AB68="Mayor"),AND(Z68="Baja",AB68="Mayor"),AND(Z68="Media",AB68="Mayor"),AND(Z68="Alta",AB68="Moderado"),AND(Z68="Alta",AB68="Mayor"),AND(Z68="Muy Alta",AB68="Leve"),AND(Z68="Muy Alta",AB68="Menor"),AND(Z68="Muy Alta",AB68="Moderado"),AND(Z68="Muy Alta",AB68="Mayor")),"Alto",IF(OR(AND(Z68="Muy Baja",AB68="Catastrófico"),AND(Z68="Baja",AB68="Catastrófico"),AND(Z68="Media",AB68="Catastrófico"),AND(Z68="Alta",AB68="Catastrófico"),AND(Z68="Muy Alta",AB68="Catastrófico")),"Extremo","")))),"")</f>
        <v/>
      </c>
      <c r="AE68" s="88"/>
      <c r="AF68" s="104"/>
      <c r="AG68" s="104"/>
      <c r="AH68" s="93"/>
      <c r="AI68" s="93"/>
      <c r="AJ68" s="104"/>
      <c r="AK68" s="108"/>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row>
    <row r="69" spans="2:69" ht="151.5" hidden="1" customHeight="1" x14ac:dyDescent="0.3">
      <c r="B69" s="333"/>
      <c r="C69" s="335"/>
      <c r="D69" s="335"/>
      <c r="E69" s="335"/>
      <c r="F69" s="337"/>
      <c r="G69" s="335"/>
      <c r="H69" s="339"/>
      <c r="I69" s="341"/>
      <c r="J69" s="330"/>
      <c r="K69" s="344"/>
      <c r="L69" s="330">
        <f>IF(NOT(ISERROR(MATCH(K69,_xlfn.ANCHORARRAY(F80),0))),J82&amp;"Por favor no seleccionar los criterios de impacto",K69)</f>
        <v>0</v>
      </c>
      <c r="M69" s="341"/>
      <c r="N69" s="330"/>
      <c r="O69" s="332"/>
      <c r="P69" s="103">
        <v>6</v>
      </c>
      <c r="Q69" s="86"/>
      <c r="R69" s="87" t="str">
        <f t="shared" si="65"/>
        <v/>
      </c>
      <c r="S69" s="88"/>
      <c r="T69" s="88"/>
      <c r="U69" s="89" t="str">
        <f t="shared" si="62"/>
        <v/>
      </c>
      <c r="V69" s="88"/>
      <c r="W69" s="88"/>
      <c r="X69" s="88"/>
      <c r="Y69" s="90" t="str">
        <f t="shared" si="66"/>
        <v/>
      </c>
      <c r="Z69" s="91" t="str">
        <f t="shared" si="0"/>
        <v/>
      </c>
      <c r="AA69" s="89" t="str">
        <f t="shared" si="63"/>
        <v/>
      </c>
      <c r="AB69" s="91" t="str">
        <f t="shared" si="2"/>
        <v/>
      </c>
      <c r="AC69" s="89" t="str">
        <f t="shared" si="67"/>
        <v/>
      </c>
      <c r="AD69" s="92" t="str">
        <f t="shared" si="68"/>
        <v/>
      </c>
      <c r="AE69" s="88"/>
      <c r="AF69" s="104"/>
      <c r="AG69" s="104"/>
      <c r="AH69" s="93"/>
      <c r="AI69" s="93"/>
      <c r="AJ69" s="104"/>
      <c r="AK69" s="108"/>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row>
    <row r="70" spans="2:69" ht="151.5" hidden="1" customHeight="1" x14ac:dyDescent="0.3">
      <c r="B70" s="333">
        <v>10</v>
      </c>
      <c r="C70" s="335"/>
      <c r="D70" s="335"/>
      <c r="E70" s="335"/>
      <c r="F70" s="337"/>
      <c r="G70" s="335"/>
      <c r="H70" s="339"/>
      <c r="I70" s="341" t="str">
        <f>IF(H70&lt;=0,"",IF(H70&lt;=2,"Muy Baja",IF(H70&lt;=24,"Baja",IF(H70&lt;=500,"Media",IF(H70&lt;=5000,"Alta","Muy Alta")))))</f>
        <v/>
      </c>
      <c r="J70" s="330" t="str">
        <f>IF(I70="","",IF(I70="Muy Baja",0.2,IF(I70="Baja",0.4,IF(I70="Media",0.6,IF(I70="Alta",0.8,IF(I70="Muy Alta",1,))))))</f>
        <v/>
      </c>
      <c r="K70" s="344"/>
      <c r="L70" s="330">
        <f>IF(NOT(ISERROR(MATCH(K70,'Tabla Impacto'!$B$222:$B$224,0))),'Tabla Impacto'!$F$224&amp;"Por favor no seleccionar los criterios de impacto(Afectación Económica o presupuestal y Pérdida Reputacional)",K70)</f>
        <v>0</v>
      </c>
      <c r="M70" s="341" t="str">
        <f>IF(OR(L70='Tabla Impacto'!$C$12,L70='Tabla Impacto'!$D$12),"Leve",IF(OR(L70='Tabla Impacto'!$C$13,L70='Tabla Impacto'!$D$13),"Menor",IF(OR(L70='Tabla Impacto'!$C$14,L70='Tabla Impacto'!$D$14),"Moderado",IF(OR(L70='Tabla Impacto'!$C$15,L70='Tabla Impacto'!$D$15),"Mayor",IF(OR(L70='Tabla Impacto'!$C$16,L70='Tabla Impacto'!$D$16),"Catastrófico","")))))</f>
        <v/>
      </c>
      <c r="N70" s="330" t="str">
        <f>IF(M70="","",IF(M70="Leve",0.2,IF(M70="Menor",0.4,IF(M70="Moderado",0.6,IF(M70="Mayor",0.8,IF(M70="Catastrófico",1,))))))</f>
        <v/>
      </c>
      <c r="O70" s="332" t="str">
        <f>IF(OR(AND(I70="Muy Baja",M70="Leve"),AND(I70="Muy Baja",M70="Menor"),AND(I70="Baja",M70="Leve")),"Bajo",IF(OR(AND(I70="Muy baja",M70="Moderado"),AND(I70="Baja",M70="Menor"),AND(I70="Baja",M70="Moderado"),AND(I70="Media",M70="Leve"),AND(I70="Media",M70="Menor"),AND(I70="Media",M70="Moderado"),AND(I70="Alta",M70="Leve"),AND(I70="Alta",M70="Menor")),"Moderado",IF(OR(AND(I70="Muy Baja",M70="Mayor"),AND(I70="Baja",M70="Mayor"),AND(I70="Media",M70="Mayor"),AND(I70="Alta",M70="Moderado"),AND(I70="Alta",M70="Mayor"),AND(I70="Muy Alta",M70="Leve"),AND(I70="Muy Alta",M70="Menor"),AND(I70="Muy Alta",M70="Moderado"),AND(I70="Muy Alta",M70="Mayor")),"Alto",IF(OR(AND(I70="Muy Baja",M70="Catastrófico"),AND(I70="Baja",M70="Catastrófico"),AND(I70="Media",M70="Catastrófico"),AND(I70="Alta",M70="Catastrófico"),AND(I70="Muy Alta",M70="Catastrófico")),"Extremo",""))))</f>
        <v/>
      </c>
      <c r="P70" s="103">
        <v>1</v>
      </c>
      <c r="Q70" s="86"/>
      <c r="R70" s="87" t="str">
        <f>IF(OR(S70="Preventivo",S70="Detectivo"),"Probabilidad",IF(S70="Correctivo","Impacto",""))</f>
        <v/>
      </c>
      <c r="S70" s="88"/>
      <c r="T70" s="88"/>
      <c r="U70" s="89" t="str">
        <f>IF(AND(S70="Preventivo",T70="Automático"),"50%",IF(AND(S70="Preventivo",T70="Manual"),"40%",IF(AND(S70="Detectivo",T70="Automático"),"40%",IF(AND(S70="Detectivo",T70="Manual"),"30%",IF(AND(S70="Correctivo",T70="Automático"),"35%",IF(AND(S70="Correctivo",T70="Manual"),"25%",""))))))</f>
        <v/>
      </c>
      <c r="V70" s="88"/>
      <c r="W70" s="88"/>
      <c r="X70" s="88"/>
      <c r="Y70" s="90" t="str">
        <f>IFERROR(IF(R70="Probabilidad",(J70-(+J70*U70)),IF(R70="Impacto",J70,"")),"")</f>
        <v/>
      </c>
      <c r="Z70" s="91" t="str">
        <f>IFERROR(IF(Y70="","",IF(Y70&lt;=0.2,"Muy Baja",IF(Y70&lt;=0.4,"Baja",IF(Y70&lt;=0.6,"Media",IF(Y70&lt;=0.8,"Alta","Muy Alta"))))),"")</f>
        <v/>
      </c>
      <c r="AA70" s="89" t="str">
        <f>+Y70</f>
        <v/>
      </c>
      <c r="AB70" s="91" t="str">
        <f>IFERROR(IF(AC70="","",IF(AC70&lt;=0.2,"Leve",IF(AC70&lt;=0.4,"Menor",IF(AC70&lt;=0.6,"Moderado",IF(AC70&lt;=0.8,"Mayor","Catastrófico"))))),"")</f>
        <v/>
      </c>
      <c r="AC70" s="89" t="str">
        <f>IFERROR(IF(R70="Impacto",(N70-(+N70*U70)),IF(R70="Probabilidad",N70,"")),"")</f>
        <v/>
      </c>
      <c r="AD70" s="92" t="str">
        <f>IFERROR(IF(OR(AND(Z70="Muy Baja",AB70="Leve"),AND(Z70="Muy Baja",AB70="Menor"),AND(Z70="Baja",AB70="Leve")),"Bajo",IF(OR(AND(Z70="Muy baja",AB70="Moderado"),AND(Z70="Baja",AB70="Menor"),AND(Z70="Baja",AB70="Moderado"),AND(Z70="Media",AB70="Leve"),AND(Z70="Media",AB70="Menor"),AND(Z70="Media",AB70="Moderado"),AND(Z70="Alta",AB70="Leve"),AND(Z70="Alta",AB70="Menor")),"Moderado",IF(OR(AND(Z70="Muy Baja",AB70="Mayor"),AND(Z70="Baja",AB70="Mayor"),AND(Z70="Media",AB70="Mayor"),AND(Z70="Alta",AB70="Moderado"),AND(Z70="Alta",AB70="Mayor"),AND(Z70="Muy Alta",AB70="Leve"),AND(Z70="Muy Alta",AB70="Menor"),AND(Z70="Muy Alta",AB70="Moderado"),AND(Z70="Muy Alta",AB70="Mayor")),"Alto",IF(OR(AND(Z70="Muy Baja",AB70="Catastrófico"),AND(Z70="Baja",AB70="Catastrófico"),AND(Z70="Media",AB70="Catastrófico"),AND(Z70="Alta",AB70="Catastrófico"),AND(Z70="Muy Alta",AB70="Catastrófico")),"Extremo","")))),"")</f>
        <v/>
      </c>
      <c r="AE70" s="88"/>
      <c r="AF70" s="104"/>
      <c r="AG70" s="104"/>
      <c r="AH70" s="93"/>
      <c r="AI70" s="93"/>
      <c r="AJ70" s="104"/>
      <c r="AK70" s="108"/>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row>
    <row r="71" spans="2:69" ht="151.5" hidden="1" customHeight="1" x14ac:dyDescent="0.3">
      <c r="B71" s="333"/>
      <c r="C71" s="335"/>
      <c r="D71" s="335"/>
      <c r="E71" s="335"/>
      <c r="F71" s="337"/>
      <c r="G71" s="335"/>
      <c r="H71" s="339"/>
      <c r="I71" s="341"/>
      <c r="J71" s="330"/>
      <c r="K71" s="344"/>
      <c r="L71" s="330">
        <f>IF(NOT(ISERROR(MATCH(K71,_xlfn.ANCHORARRAY(F82),0))),J84&amp;"Por favor no seleccionar los criterios de impacto",K71)</f>
        <v>0</v>
      </c>
      <c r="M71" s="341"/>
      <c r="N71" s="330"/>
      <c r="O71" s="332"/>
      <c r="P71" s="103">
        <v>2</v>
      </c>
      <c r="Q71" s="86"/>
      <c r="R71" s="87" t="str">
        <f>IF(OR(S71="Preventivo",S71="Detectivo"),"Probabilidad",IF(S71="Correctivo","Impacto",""))</f>
        <v/>
      </c>
      <c r="S71" s="88"/>
      <c r="T71" s="88"/>
      <c r="U71" s="89" t="str">
        <f t="shared" ref="U71:U75" si="69">IF(AND(S71="Preventivo",T71="Automático"),"50%",IF(AND(S71="Preventivo",T71="Manual"),"40%",IF(AND(S71="Detectivo",T71="Automático"),"40%",IF(AND(S71="Detectivo",T71="Manual"),"30%",IF(AND(S71="Correctivo",T71="Automático"),"35%",IF(AND(S71="Correctivo",T71="Manual"),"25%",""))))))</f>
        <v/>
      </c>
      <c r="V71" s="88"/>
      <c r="W71" s="88"/>
      <c r="X71" s="88"/>
      <c r="Y71" s="90" t="str">
        <f>IFERROR(IF(AND(R70="Probabilidad",R71="Probabilidad"),(AA70-(+AA70*U71)),IF(R71="Probabilidad",(J70-(+J70*U71)),IF(R71="Impacto",AA70,""))),"")</f>
        <v/>
      </c>
      <c r="Z71" s="91" t="str">
        <f t="shared" si="0"/>
        <v/>
      </c>
      <c r="AA71" s="89" t="str">
        <f t="shared" ref="AA71:AA75" si="70">+Y71</f>
        <v/>
      </c>
      <c r="AB71" s="91" t="str">
        <f t="shared" si="2"/>
        <v/>
      </c>
      <c r="AC71" s="89" t="str">
        <f>IFERROR(IF(AND(R70="Impacto",R71="Impacto"),(AC64-(+AC64*U71)),IF(R71="Impacto",($N$70-(+$N$70*U71)),IF(R71="Probabilidad",AC64,""))),"")</f>
        <v/>
      </c>
      <c r="AD71" s="92" t="str">
        <f t="shared" ref="AD71:AD72" si="71">IFERROR(IF(OR(AND(Z71="Muy Baja",AB71="Leve"),AND(Z71="Muy Baja",AB71="Menor"),AND(Z71="Baja",AB71="Leve")),"Bajo",IF(OR(AND(Z71="Muy baja",AB71="Moderado"),AND(Z71="Baja",AB71="Menor"),AND(Z71="Baja",AB71="Moderado"),AND(Z71="Media",AB71="Leve"),AND(Z71="Media",AB71="Menor"),AND(Z71="Media",AB71="Moderado"),AND(Z71="Alta",AB71="Leve"),AND(Z71="Alta",AB71="Menor")),"Moderado",IF(OR(AND(Z71="Muy Baja",AB71="Mayor"),AND(Z71="Baja",AB71="Mayor"),AND(Z71="Media",AB71="Mayor"),AND(Z71="Alta",AB71="Moderado"),AND(Z71="Alta",AB71="Mayor"),AND(Z71="Muy Alta",AB71="Leve"),AND(Z71="Muy Alta",AB71="Menor"),AND(Z71="Muy Alta",AB71="Moderado"),AND(Z71="Muy Alta",AB71="Mayor")),"Alto",IF(OR(AND(Z71="Muy Baja",AB71="Catastrófico"),AND(Z71="Baja",AB71="Catastrófico"),AND(Z71="Media",AB71="Catastrófico"),AND(Z71="Alta",AB71="Catastrófico"),AND(Z71="Muy Alta",AB71="Catastrófico")),"Extremo","")))),"")</f>
        <v/>
      </c>
      <c r="AE71" s="88"/>
      <c r="AF71" s="104"/>
      <c r="AG71" s="104"/>
      <c r="AH71" s="93"/>
      <c r="AI71" s="93"/>
      <c r="AJ71" s="104"/>
      <c r="AK71" s="108"/>
    </row>
    <row r="72" spans="2:69" ht="151.5" hidden="1" customHeight="1" x14ac:dyDescent="0.3">
      <c r="B72" s="333"/>
      <c r="C72" s="335"/>
      <c r="D72" s="335"/>
      <c r="E72" s="335"/>
      <c r="F72" s="337"/>
      <c r="G72" s="335"/>
      <c r="H72" s="339"/>
      <c r="I72" s="341"/>
      <c r="J72" s="330"/>
      <c r="K72" s="344"/>
      <c r="L72" s="330">
        <f>IF(NOT(ISERROR(MATCH(K72,_xlfn.ANCHORARRAY(F83),0))),J85&amp;"Por favor no seleccionar los criterios de impacto",K72)</f>
        <v>0</v>
      </c>
      <c r="M72" s="341"/>
      <c r="N72" s="330"/>
      <c r="O72" s="332"/>
      <c r="P72" s="103">
        <v>3</v>
      </c>
      <c r="Q72" s="94"/>
      <c r="R72" s="87" t="str">
        <f>IF(OR(S72="Preventivo",S72="Detectivo"),"Probabilidad",IF(S72="Correctivo","Impacto",""))</f>
        <v/>
      </c>
      <c r="S72" s="88"/>
      <c r="T72" s="88"/>
      <c r="U72" s="89" t="str">
        <f t="shared" si="69"/>
        <v/>
      </c>
      <c r="V72" s="88"/>
      <c r="W72" s="88"/>
      <c r="X72" s="88"/>
      <c r="Y72" s="90" t="str">
        <f>IFERROR(IF(AND(R71="Probabilidad",R72="Probabilidad"),(AA71-(+AA71*U72)),IF(AND(R71="Impacto",R72="Probabilidad"),(AA70-(+AA70*U72)),IF(R72="Impacto",AA71,""))),"")</f>
        <v/>
      </c>
      <c r="Z72" s="91" t="str">
        <f t="shared" si="0"/>
        <v/>
      </c>
      <c r="AA72" s="89" t="str">
        <f t="shared" si="70"/>
        <v/>
      </c>
      <c r="AB72" s="91" t="str">
        <f t="shared" si="2"/>
        <v/>
      </c>
      <c r="AC72" s="89" t="str">
        <f>IFERROR(IF(AND(R71="Impacto",R72="Impacto"),(AC71-(+AC71*U72)),IF(AND(R71="Probabilidad",R72="Impacto"),(AC70-(+AC70*U72)),IF(R72="Probabilidad",AC71,""))),"")</f>
        <v/>
      </c>
      <c r="AD72" s="92" t="str">
        <f t="shared" si="71"/>
        <v/>
      </c>
      <c r="AE72" s="88"/>
      <c r="AF72" s="104"/>
      <c r="AG72" s="104"/>
      <c r="AH72" s="93"/>
      <c r="AI72" s="93"/>
      <c r="AJ72" s="104"/>
      <c r="AK72" s="108"/>
    </row>
    <row r="73" spans="2:69" ht="151.5" hidden="1" customHeight="1" x14ac:dyDescent="0.3">
      <c r="B73" s="333"/>
      <c r="C73" s="335"/>
      <c r="D73" s="335"/>
      <c r="E73" s="335"/>
      <c r="F73" s="337"/>
      <c r="G73" s="335"/>
      <c r="H73" s="339"/>
      <c r="I73" s="341"/>
      <c r="J73" s="330"/>
      <c r="K73" s="344"/>
      <c r="L73" s="330">
        <f>IF(NOT(ISERROR(MATCH(K73,_xlfn.ANCHORARRAY(F84),0))),J86&amp;"Por favor no seleccionar los criterios de impacto",K73)</f>
        <v>0</v>
      </c>
      <c r="M73" s="341"/>
      <c r="N73" s="330"/>
      <c r="O73" s="332"/>
      <c r="P73" s="103">
        <v>4</v>
      </c>
      <c r="Q73" s="86"/>
      <c r="R73" s="87" t="str">
        <f t="shared" ref="R73:R75" si="72">IF(OR(S73="Preventivo",S73="Detectivo"),"Probabilidad",IF(S73="Correctivo","Impacto",""))</f>
        <v/>
      </c>
      <c r="S73" s="88"/>
      <c r="T73" s="88"/>
      <c r="U73" s="89" t="str">
        <f t="shared" si="69"/>
        <v/>
      </c>
      <c r="V73" s="88"/>
      <c r="W73" s="88"/>
      <c r="X73" s="88"/>
      <c r="Y73" s="90" t="str">
        <f t="shared" ref="Y73:Y75" si="73">IFERROR(IF(AND(R72="Probabilidad",R73="Probabilidad"),(AA72-(+AA72*U73)),IF(AND(R72="Impacto",R73="Probabilidad"),(AA71-(+AA71*U73)),IF(R73="Impacto",AA72,""))),"")</f>
        <v/>
      </c>
      <c r="Z73" s="91" t="str">
        <f t="shared" si="0"/>
        <v/>
      </c>
      <c r="AA73" s="89" t="str">
        <f t="shared" si="70"/>
        <v/>
      </c>
      <c r="AB73" s="91" t="str">
        <f t="shared" si="2"/>
        <v/>
      </c>
      <c r="AC73" s="89" t="str">
        <f t="shared" ref="AC73:AC75" si="74">IFERROR(IF(AND(R72="Impacto",R73="Impacto"),(AC72-(+AC72*U73)),IF(AND(R72="Probabilidad",R73="Impacto"),(AC71-(+AC71*U73)),IF(R73="Probabilidad",AC72,""))),"")</f>
        <v/>
      </c>
      <c r="AD73" s="92" t="str">
        <f>IFERROR(IF(OR(AND(Z73="Muy Baja",AB73="Leve"),AND(Z73="Muy Baja",AB73="Menor"),AND(Z73="Baja",AB73="Leve")),"Bajo",IF(OR(AND(Z73="Muy baja",AB73="Moderado"),AND(Z73="Baja",AB73="Menor"),AND(Z73="Baja",AB73="Moderado"),AND(Z73="Media",AB73="Leve"),AND(Z73="Media",AB73="Menor"),AND(Z73="Media",AB73="Moderado"),AND(Z73="Alta",AB73="Leve"),AND(Z73="Alta",AB73="Menor")),"Moderado",IF(OR(AND(Z73="Muy Baja",AB73="Mayor"),AND(Z73="Baja",AB73="Mayor"),AND(Z73="Media",AB73="Mayor"),AND(Z73="Alta",AB73="Moderado"),AND(Z73="Alta",AB73="Mayor"),AND(Z73="Muy Alta",AB73="Leve"),AND(Z73="Muy Alta",AB73="Menor"),AND(Z73="Muy Alta",AB73="Moderado"),AND(Z73="Muy Alta",AB73="Mayor")),"Alto",IF(OR(AND(Z73="Muy Baja",AB73="Catastrófico"),AND(Z73="Baja",AB73="Catastrófico"),AND(Z73="Media",AB73="Catastrófico"),AND(Z73="Alta",AB73="Catastrófico"),AND(Z73="Muy Alta",AB73="Catastrófico")),"Extremo","")))),"")</f>
        <v/>
      </c>
      <c r="AE73" s="88"/>
      <c r="AF73" s="104"/>
      <c r="AG73" s="104"/>
      <c r="AH73" s="93"/>
      <c r="AI73" s="93"/>
      <c r="AJ73" s="104"/>
      <c r="AK73" s="108"/>
    </row>
    <row r="74" spans="2:69" ht="151.5" hidden="1" customHeight="1" x14ac:dyDescent="0.3">
      <c r="B74" s="333"/>
      <c r="C74" s="335"/>
      <c r="D74" s="335"/>
      <c r="E74" s="335"/>
      <c r="F74" s="337"/>
      <c r="G74" s="335"/>
      <c r="H74" s="339"/>
      <c r="I74" s="341"/>
      <c r="J74" s="330"/>
      <c r="K74" s="344"/>
      <c r="L74" s="330">
        <f>IF(NOT(ISERROR(MATCH(K74,_xlfn.ANCHORARRAY(F85),0))),J87&amp;"Por favor no seleccionar los criterios de impacto",K74)</f>
        <v>0</v>
      </c>
      <c r="M74" s="341"/>
      <c r="N74" s="330"/>
      <c r="O74" s="332"/>
      <c r="P74" s="103">
        <v>5</v>
      </c>
      <c r="Q74" s="86"/>
      <c r="R74" s="87" t="str">
        <f t="shared" si="72"/>
        <v/>
      </c>
      <c r="S74" s="88"/>
      <c r="T74" s="88"/>
      <c r="U74" s="89" t="str">
        <f t="shared" si="69"/>
        <v/>
      </c>
      <c r="V74" s="88"/>
      <c r="W74" s="88"/>
      <c r="X74" s="88"/>
      <c r="Y74" s="90" t="str">
        <f t="shared" si="73"/>
        <v/>
      </c>
      <c r="Z74" s="91" t="str">
        <f t="shared" si="0"/>
        <v/>
      </c>
      <c r="AA74" s="89" t="str">
        <f t="shared" si="70"/>
        <v/>
      </c>
      <c r="AB74" s="91" t="str">
        <f t="shared" si="2"/>
        <v/>
      </c>
      <c r="AC74" s="89" t="str">
        <f t="shared" si="74"/>
        <v/>
      </c>
      <c r="AD74" s="92" t="str">
        <f t="shared" ref="AD74:AD75" si="75">IFERROR(IF(OR(AND(Z74="Muy Baja",AB74="Leve"),AND(Z74="Muy Baja",AB74="Menor"),AND(Z74="Baja",AB74="Leve")),"Bajo",IF(OR(AND(Z74="Muy baja",AB74="Moderado"),AND(Z74="Baja",AB74="Menor"),AND(Z74="Baja",AB74="Moderado"),AND(Z74="Media",AB74="Leve"),AND(Z74="Media",AB74="Menor"),AND(Z74="Media",AB74="Moderado"),AND(Z74="Alta",AB74="Leve"),AND(Z74="Alta",AB74="Menor")),"Moderado",IF(OR(AND(Z74="Muy Baja",AB74="Mayor"),AND(Z74="Baja",AB74="Mayor"),AND(Z74="Media",AB74="Mayor"),AND(Z74="Alta",AB74="Moderado"),AND(Z74="Alta",AB74="Mayor"),AND(Z74="Muy Alta",AB74="Leve"),AND(Z74="Muy Alta",AB74="Menor"),AND(Z74="Muy Alta",AB74="Moderado"),AND(Z74="Muy Alta",AB74="Mayor")),"Alto",IF(OR(AND(Z74="Muy Baja",AB74="Catastrófico"),AND(Z74="Baja",AB74="Catastrófico"),AND(Z74="Media",AB74="Catastrófico"),AND(Z74="Alta",AB74="Catastrófico"),AND(Z74="Muy Alta",AB74="Catastrófico")),"Extremo","")))),"")</f>
        <v/>
      </c>
      <c r="AE74" s="88"/>
      <c r="AF74" s="104"/>
      <c r="AG74" s="104"/>
      <c r="AH74" s="93"/>
      <c r="AI74" s="93"/>
      <c r="AJ74" s="104"/>
      <c r="AK74" s="108"/>
    </row>
    <row r="75" spans="2:69" ht="151.5" hidden="1" customHeight="1" x14ac:dyDescent="0.3">
      <c r="B75" s="334"/>
      <c r="C75" s="336"/>
      <c r="D75" s="336"/>
      <c r="E75" s="336"/>
      <c r="F75" s="338"/>
      <c r="G75" s="336"/>
      <c r="H75" s="340"/>
      <c r="I75" s="342"/>
      <c r="J75" s="343"/>
      <c r="K75" s="345"/>
      <c r="L75" s="343">
        <f>IF(NOT(ISERROR(MATCH(K75,_xlfn.ANCHORARRAY(F86),0))),J88&amp;"Por favor no seleccionar los criterios de impacto",K75)</f>
        <v>0</v>
      </c>
      <c r="M75" s="342"/>
      <c r="N75" s="343"/>
      <c r="O75" s="346"/>
      <c r="P75" s="187">
        <v>6</v>
      </c>
      <c r="Q75" s="188"/>
      <c r="R75" s="189" t="str">
        <f t="shared" si="72"/>
        <v/>
      </c>
      <c r="S75" s="190"/>
      <c r="T75" s="190"/>
      <c r="U75" s="191" t="str">
        <f t="shared" si="69"/>
        <v/>
      </c>
      <c r="V75" s="190"/>
      <c r="W75" s="190"/>
      <c r="X75" s="190"/>
      <c r="Y75" s="192" t="str">
        <f t="shared" si="73"/>
        <v/>
      </c>
      <c r="Z75" s="193" t="str">
        <f t="shared" si="0"/>
        <v/>
      </c>
      <c r="AA75" s="191" t="str">
        <f t="shared" si="70"/>
        <v/>
      </c>
      <c r="AB75" s="193" t="str">
        <f t="shared" si="2"/>
        <v/>
      </c>
      <c r="AC75" s="191" t="str">
        <f t="shared" si="74"/>
        <v/>
      </c>
      <c r="AD75" s="194" t="str">
        <f t="shared" si="75"/>
        <v/>
      </c>
      <c r="AE75" s="190"/>
      <c r="AF75" s="195"/>
      <c r="AG75" s="195"/>
      <c r="AH75" s="196"/>
      <c r="AI75" s="196"/>
      <c r="AJ75" s="195"/>
      <c r="AK75" s="197"/>
    </row>
    <row r="76" spans="2:69" ht="49.5" customHeight="1" thickBot="1" x14ac:dyDescent="0.35">
      <c r="B76" s="198"/>
      <c r="C76" s="327" t="s">
        <v>114</v>
      </c>
      <c r="D76" s="328"/>
      <c r="E76" s="328"/>
      <c r="F76" s="328"/>
      <c r="G76" s="328"/>
      <c r="H76" s="328"/>
      <c r="I76" s="328"/>
      <c r="J76" s="328"/>
      <c r="K76" s="328"/>
      <c r="L76" s="328"/>
      <c r="M76" s="328"/>
      <c r="N76" s="328"/>
      <c r="O76" s="328"/>
      <c r="P76" s="328"/>
      <c r="Q76" s="328"/>
      <c r="R76" s="328"/>
      <c r="S76" s="328"/>
      <c r="T76" s="328"/>
      <c r="U76" s="328"/>
      <c r="V76" s="328"/>
      <c r="W76" s="328"/>
      <c r="X76" s="328"/>
      <c r="Y76" s="328"/>
      <c r="Z76" s="328"/>
      <c r="AA76" s="328"/>
      <c r="AB76" s="328"/>
      <c r="AC76" s="328"/>
      <c r="AD76" s="328"/>
      <c r="AE76" s="328"/>
      <c r="AF76" s="328"/>
      <c r="AG76" s="328"/>
      <c r="AH76" s="328"/>
      <c r="AI76" s="328"/>
      <c r="AJ76" s="328"/>
      <c r="AK76" s="329"/>
    </row>
    <row r="78" spans="2:69" x14ac:dyDescent="0.3">
      <c r="B78" s="1"/>
      <c r="C78" s="9" t="s">
        <v>125</v>
      </c>
      <c r="D78" s="1"/>
      <c r="E78" s="1"/>
      <c r="G78" s="1"/>
    </row>
  </sheetData>
  <dataConsolidate/>
  <mergeCells count="190">
    <mergeCell ref="G16:G21"/>
    <mergeCell ref="H16:H21"/>
    <mergeCell ref="I16:I21"/>
    <mergeCell ref="B16:B21"/>
    <mergeCell ref="C16:C21"/>
    <mergeCell ref="D16:D21"/>
    <mergeCell ref="E16:E21"/>
    <mergeCell ref="F16:F21"/>
    <mergeCell ref="O16:O21"/>
    <mergeCell ref="J16:J21"/>
    <mergeCell ref="K16:K21"/>
    <mergeCell ref="L16:L21"/>
    <mergeCell ref="M16:M21"/>
    <mergeCell ref="N16:N21"/>
    <mergeCell ref="J14:J15"/>
    <mergeCell ref="M14:M15"/>
    <mergeCell ref="N14:N15"/>
    <mergeCell ref="C14:C15"/>
    <mergeCell ref="O14:O15"/>
    <mergeCell ref="K14:K15"/>
    <mergeCell ref="L14:L15"/>
    <mergeCell ref="R14:R15"/>
    <mergeCell ref="S14:X14"/>
    <mergeCell ref="E22:E27"/>
    <mergeCell ref="F22:F27"/>
    <mergeCell ref="AF14:AF15"/>
    <mergeCell ref="AK14:AK15"/>
    <mergeCell ref="AJ14:AJ15"/>
    <mergeCell ref="AI14:AI15"/>
    <mergeCell ref="AH14:AH15"/>
    <mergeCell ref="AG14:AG15"/>
    <mergeCell ref="B14:B15"/>
    <mergeCell ref="G14:G15"/>
    <mergeCell ref="F14:F15"/>
    <mergeCell ref="E14:E15"/>
    <mergeCell ref="D14:D15"/>
    <mergeCell ref="AE14:AE15"/>
    <mergeCell ref="P14:P15"/>
    <mergeCell ref="AD14:AD15"/>
    <mergeCell ref="AC14:AC15"/>
    <mergeCell ref="Y14:Y15"/>
    <mergeCell ref="Q14:Q15"/>
    <mergeCell ref="AB14:AB15"/>
    <mergeCell ref="Z14:Z15"/>
    <mergeCell ref="AA14:AA15"/>
    <mergeCell ref="H14:H15"/>
    <mergeCell ref="I14:I15"/>
    <mergeCell ref="L22:L27"/>
    <mergeCell ref="M22:M27"/>
    <mergeCell ref="N22:N27"/>
    <mergeCell ref="O22:O27"/>
    <mergeCell ref="B28:B33"/>
    <mergeCell ref="C28:C33"/>
    <mergeCell ref="D28:D33"/>
    <mergeCell ref="E28:E33"/>
    <mergeCell ref="F28:F33"/>
    <mergeCell ref="G28:G33"/>
    <mergeCell ref="H28:H33"/>
    <mergeCell ref="I28:I33"/>
    <mergeCell ref="J28:J33"/>
    <mergeCell ref="K28:K33"/>
    <mergeCell ref="L28:L33"/>
    <mergeCell ref="M28:M33"/>
    <mergeCell ref="G22:G27"/>
    <mergeCell ref="H22:H27"/>
    <mergeCell ref="I22:I27"/>
    <mergeCell ref="J22:J27"/>
    <mergeCell ref="K22:K27"/>
    <mergeCell ref="B22:B27"/>
    <mergeCell ref="C22:C27"/>
    <mergeCell ref="D22:D27"/>
    <mergeCell ref="N28:N33"/>
    <mergeCell ref="O28:O33"/>
    <mergeCell ref="B34:B39"/>
    <mergeCell ref="C34:C39"/>
    <mergeCell ref="D34:D39"/>
    <mergeCell ref="E34:E39"/>
    <mergeCell ref="F34:F39"/>
    <mergeCell ref="G34:G39"/>
    <mergeCell ref="H34:H39"/>
    <mergeCell ref="I34:I39"/>
    <mergeCell ref="J34:J39"/>
    <mergeCell ref="K34:K39"/>
    <mergeCell ref="L34:L39"/>
    <mergeCell ref="M34:M39"/>
    <mergeCell ref="N34:N39"/>
    <mergeCell ref="O34:O39"/>
    <mergeCell ref="N40:N45"/>
    <mergeCell ref="O40:O45"/>
    <mergeCell ref="N46:N51"/>
    <mergeCell ref="O46:O51"/>
    <mergeCell ref="K52:K57"/>
    <mergeCell ref="L52:L57"/>
    <mergeCell ref="M52:M57"/>
    <mergeCell ref="B40:B45"/>
    <mergeCell ref="C40:C45"/>
    <mergeCell ref="D40:D45"/>
    <mergeCell ref="B46:B51"/>
    <mergeCell ref="C46:C51"/>
    <mergeCell ref="D46:D51"/>
    <mergeCell ref="E46:E51"/>
    <mergeCell ref="F46:F51"/>
    <mergeCell ref="G46:G51"/>
    <mergeCell ref="E40:E45"/>
    <mergeCell ref="F40:F45"/>
    <mergeCell ref="K46:K51"/>
    <mergeCell ref="L46:L51"/>
    <mergeCell ref="M46:M51"/>
    <mergeCell ref="G40:G45"/>
    <mergeCell ref="H40:H45"/>
    <mergeCell ref="I40:I45"/>
    <mergeCell ref="J40:J45"/>
    <mergeCell ref="K40:K45"/>
    <mergeCell ref="H46:H51"/>
    <mergeCell ref="I46:I51"/>
    <mergeCell ref="J46:J51"/>
    <mergeCell ref="L40:L45"/>
    <mergeCell ref="M40:M45"/>
    <mergeCell ref="B58:B63"/>
    <mergeCell ref="C58:C63"/>
    <mergeCell ref="D58:D63"/>
    <mergeCell ref="E58:E63"/>
    <mergeCell ref="F58:F63"/>
    <mergeCell ref="B52:B57"/>
    <mergeCell ref="C52:C57"/>
    <mergeCell ref="D52:D57"/>
    <mergeCell ref="E52:E57"/>
    <mergeCell ref="F52:F57"/>
    <mergeCell ref="N52:N57"/>
    <mergeCell ref="O52:O57"/>
    <mergeCell ref="G58:G63"/>
    <mergeCell ref="H58:H63"/>
    <mergeCell ref="I58:I63"/>
    <mergeCell ref="J58:J63"/>
    <mergeCell ref="K58:K63"/>
    <mergeCell ref="G52:G57"/>
    <mergeCell ref="H52:H57"/>
    <mergeCell ref="I52:I57"/>
    <mergeCell ref="J52:J57"/>
    <mergeCell ref="L58:L63"/>
    <mergeCell ref="M58:M63"/>
    <mergeCell ref="N58:N63"/>
    <mergeCell ref="O58:O63"/>
    <mergeCell ref="M64:M69"/>
    <mergeCell ref="B64:B69"/>
    <mergeCell ref="C64:C69"/>
    <mergeCell ref="D64:D69"/>
    <mergeCell ref="E64:E69"/>
    <mergeCell ref="F64:F69"/>
    <mergeCell ref="G64:G69"/>
    <mergeCell ref="H64:H69"/>
    <mergeCell ref="I64:I69"/>
    <mergeCell ref="J64:J69"/>
    <mergeCell ref="B13:H13"/>
    <mergeCell ref="I13:O13"/>
    <mergeCell ref="P13:X13"/>
    <mergeCell ref="Y13:AE13"/>
    <mergeCell ref="AF13:AK13"/>
    <mergeCell ref="C76:AK76"/>
    <mergeCell ref="N64:N69"/>
    <mergeCell ref="O64:O69"/>
    <mergeCell ref="B70:B75"/>
    <mergeCell ref="C70:C75"/>
    <mergeCell ref="D70:D75"/>
    <mergeCell ref="E70:E75"/>
    <mergeCell ref="F70:F75"/>
    <mergeCell ref="G70:G75"/>
    <mergeCell ref="H70:H75"/>
    <mergeCell ref="I70:I75"/>
    <mergeCell ref="J70:J75"/>
    <mergeCell ref="K70:K75"/>
    <mergeCell ref="L70:L75"/>
    <mergeCell ref="M70:M75"/>
    <mergeCell ref="N70:N75"/>
    <mergeCell ref="O70:O75"/>
    <mergeCell ref="K64:K69"/>
    <mergeCell ref="L64:L69"/>
    <mergeCell ref="AJ7:AK7"/>
    <mergeCell ref="AJ6:AK6"/>
    <mergeCell ref="AJ5:AK5"/>
    <mergeCell ref="AJ4:AK4"/>
    <mergeCell ref="F4:AI7"/>
    <mergeCell ref="B4:E7"/>
    <mergeCell ref="B12:AK12"/>
    <mergeCell ref="B9:C9"/>
    <mergeCell ref="B10:C10"/>
    <mergeCell ref="B11:C11"/>
    <mergeCell ref="D9:AK9"/>
    <mergeCell ref="D10:AK10"/>
    <mergeCell ref="D11:AK11"/>
  </mergeCells>
  <conditionalFormatting sqref="I16 I22">
    <cfRule type="cellIs" dxfId="240" priority="319" operator="equal">
      <formula>"Muy Alta"</formula>
    </cfRule>
    <cfRule type="cellIs" dxfId="239" priority="320" operator="equal">
      <formula>"Alta"</formula>
    </cfRule>
    <cfRule type="cellIs" dxfId="238" priority="321" operator="equal">
      <formula>"Media"</formula>
    </cfRule>
    <cfRule type="cellIs" dxfId="237" priority="322" operator="equal">
      <formula>"Baja"</formula>
    </cfRule>
    <cfRule type="cellIs" dxfId="236" priority="323" operator="equal">
      <formula>"Muy Baja"</formula>
    </cfRule>
  </conditionalFormatting>
  <conditionalFormatting sqref="M16 M22 M28 M34 M40 M46 M52 M58 M64 M70">
    <cfRule type="cellIs" dxfId="235" priority="314" operator="equal">
      <formula>"Catastrófico"</formula>
    </cfRule>
    <cfRule type="cellIs" dxfId="234" priority="315" operator="equal">
      <formula>"Mayor"</formula>
    </cfRule>
    <cfRule type="cellIs" dxfId="233" priority="316" operator="equal">
      <formula>"Moderado"</formula>
    </cfRule>
    <cfRule type="cellIs" dxfId="232" priority="317" operator="equal">
      <formula>"Menor"</formula>
    </cfRule>
    <cfRule type="cellIs" dxfId="231" priority="318" operator="equal">
      <formula>"Leve"</formula>
    </cfRule>
  </conditionalFormatting>
  <conditionalFormatting sqref="O16">
    <cfRule type="cellIs" dxfId="230" priority="310" operator="equal">
      <formula>"Extremo"</formula>
    </cfRule>
    <cfRule type="cellIs" dxfId="229" priority="311" operator="equal">
      <formula>"Alto"</formula>
    </cfRule>
    <cfRule type="cellIs" dxfId="228" priority="312" operator="equal">
      <formula>"Moderado"</formula>
    </cfRule>
    <cfRule type="cellIs" dxfId="227" priority="313" operator="equal">
      <formula>"Bajo"</formula>
    </cfRule>
  </conditionalFormatting>
  <conditionalFormatting sqref="Z16:Z21">
    <cfRule type="cellIs" dxfId="226" priority="305" operator="equal">
      <formula>"Muy Alta"</formula>
    </cfRule>
    <cfRule type="cellIs" dxfId="225" priority="306" operator="equal">
      <formula>"Alta"</formula>
    </cfRule>
    <cfRule type="cellIs" dxfId="224" priority="307" operator="equal">
      <formula>"Media"</formula>
    </cfRule>
    <cfRule type="cellIs" dxfId="223" priority="308" operator="equal">
      <formula>"Baja"</formula>
    </cfRule>
    <cfRule type="cellIs" dxfId="222" priority="309" operator="equal">
      <formula>"Muy Baja"</formula>
    </cfRule>
  </conditionalFormatting>
  <conditionalFormatting sqref="AB16:AB21">
    <cfRule type="cellIs" dxfId="221" priority="300" operator="equal">
      <formula>"Catastrófico"</formula>
    </cfRule>
    <cfRule type="cellIs" dxfId="220" priority="301" operator="equal">
      <formula>"Mayor"</formula>
    </cfRule>
    <cfRule type="cellIs" dxfId="219" priority="302" operator="equal">
      <formula>"Moderado"</formula>
    </cfRule>
    <cfRule type="cellIs" dxfId="218" priority="303" operator="equal">
      <formula>"Menor"</formula>
    </cfRule>
    <cfRule type="cellIs" dxfId="217" priority="304" operator="equal">
      <formula>"Leve"</formula>
    </cfRule>
  </conditionalFormatting>
  <conditionalFormatting sqref="AD16:AD21">
    <cfRule type="cellIs" dxfId="216" priority="296" operator="equal">
      <formula>"Extremo"</formula>
    </cfRule>
    <cfRule type="cellIs" dxfId="215" priority="297" operator="equal">
      <formula>"Alto"</formula>
    </cfRule>
    <cfRule type="cellIs" dxfId="214" priority="298" operator="equal">
      <formula>"Moderado"</formula>
    </cfRule>
    <cfRule type="cellIs" dxfId="213" priority="299" operator="equal">
      <formula>"Bajo"</formula>
    </cfRule>
  </conditionalFormatting>
  <conditionalFormatting sqref="I64">
    <cfRule type="cellIs" dxfId="212" priority="53" operator="equal">
      <formula>"Muy Alta"</formula>
    </cfRule>
    <cfRule type="cellIs" dxfId="211" priority="54" operator="equal">
      <formula>"Alta"</formula>
    </cfRule>
    <cfRule type="cellIs" dxfId="210" priority="55" operator="equal">
      <formula>"Media"</formula>
    </cfRule>
    <cfRule type="cellIs" dxfId="209" priority="56" operator="equal">
      <formula>"Baja"</formula>
    </cfRule>
    <cfRule type="cellIs" dxfId="208" priority="57" operator="equal">
      <formula>"Muy Baja"</formula>
    </cfRule>
  </conditionalFormatting>
  <conditionalFormatting sqref="O22">
    <cfRule type="cellIs" dxfId="207" priority="240" operator="equal">
      <formula>"Extremo"</formula>
    </cfRule>
    <cfRule type="cellIs" dxfId="206" priority="241" operator="equal">
      <formula>"Alto"</formula>
    </cfRule>
    <cfRule type="cellIs" dxfId="205" priority="242" operator="equal">
      <formula>"Moderado"</formula>
    </cfRule>
    <cfRule type="cellIs" dxfId="204" priority="243" operator="equal">
      <formula>"Bajo"</formula>
    </cfRule>
  </conditionalFormatting>
  <conditionalFormatting sqref="Z22:Z27">
    <cfRule type="cellIs" dxfId="203" priority="235" operator="equal">
      <formula>"Muy Alta"</formula>
    </cfRule>
    <cfRule type="cellIs" dxfId="202" priority="236" operator="equal">
      <formula>"Alta"</formula>
    </cfRule>
    <cfRule type="cellIs" dxfId="201" priority="237" operator="equal">
      <formula>"Media"</formula>
    </cfRule>
    <cfRule type="cellIs" dxfId="200" priority="238" operator="equal">
      <formula>"Baja"</formula>
    </cfRule>
    <cfRule type="cellIs" dxfId="199" priority="239" operator="equal">
      <formula>"Muy Baja"</formula>
    </cfRule>
  </conditionalFormatting>
  <conditionalFormatting sqref="AB22:AB27">
    <cfRule type="cellIs" dxfId="198" priority="230" operator="equal">
      <formula>"Catastrófico"</formula>
    </cfRule>
    <cfRule type="cellIs" dxfId="197" priority="231" operator="equal">
      <formula>"Mayor"</formula>
    </cfRule>
    <cfRule type="cellIs" dxfId="196" priority="232" operator="equal">
      <formula>"Moderado"</formula>
    </cfRule>
    <cfRule type="cellIs" dxfId="195" priority="233" operator="equal">
      <formula>"Menor"</formula>
    </cfRule>
    <cfRule type="cellIs" dxfId="194" priority="234" operator="equal">
      <formula>"Leve"</formula>
    </cfRule>
  </conditionalFormatting>
  <conditionalFormatting sqref="AD22:AD27">
    <cfRule type="cellIs" dxfId="193" priority="226" operator="equal">
      <formula>"Extremo"</formula>
    </cfRule>
    <cfRule type="cellIs" dxfId="192" priority="227" operator="equal">
      <formula>"Alto"</formula>
    </cfRule>
    <cfRule type="cellIs" dxfId="191" priority="228" operator="equal">
      <formula>"Moderado"</formula>
    </cfRule>
    <cfRule type="cellIs" dxfId="190" priority="229" operator="equal">
      <formula>"Bajo"</formula>
    </cfRule>
  </conditionalFormatting>
  <conditionalFormatting sqref="I28">
    <cfRule type="cellIs" dxfId="189" priority="221" operator="equal">
      <formula>"Muy Alta"</formula>
    </cfRule>
    <cfRule type="cellIs" dxfId="188" priority="222" operator="equal">
      <formula>"Alta"</formula>
    </cfRule>
    <cfRule type="cellIs" dxfId="187" priority="223" operator="equal">
      <formula>"Media"</formula>
    </cfRule>
    <cfRule type="cellIs" dxfId="186" priority="224" operator="equal">
      <formula>"Baja"</formula>
    </cfRule>
    <cfRule type="cellIs" dxfId="185" priority="225" operator="equal">
      <formula>"Muy Baja"</formula>
    </cfRule>
  </conditionalFormatting>
  <conditionalFormatting sqref="O28">
    <cfRule type="cellIs" dxfId="184" priority="212" operator="equal">
      <formula>"Extremo"</formula>
    </cfRule>
    <cfRule type="cellIs" dxfId="183" priority="213" operator="equal">
      <formula>"Alto"</formula>
    </cfRule>
    <cfRule type="cellIs" dxfId="182" priority="214" operator="equal">
      <formula>"Moderado"</formula>
    </cfRule>
    <cfRule type="cellIs" dxfId="181" priority="215" operator="equal">
      <formula>"Bajo"</formula>
    </cfRule>
  </conditionalFormatting>
  <conditionalFormatting sqref="Z28:Z33">
    <cfRule type="cellIs" dxfId="180" priority="207" operator="equal">
      <formula>"Muy Alta"</formula>
    </cfRule>
    <cfRule type="cellIs" dxfId="179" priority="208" operator="equal">
      <formula>"Alta"</formula>
    </cfRule>
    <cfRule type="cellIs" dxfId="178" priority="209" operator="equal">
      <formula>"Media"</formula>
    </cfRule>
    <cfRule type="cellIs" dxfId="177" priority="210" operator="equal">
      <formula>"Baja"</formula>
    </cfRule>
    <cfRule type="cellIs" dxfId="176" priority="211" operator="equal">
      <formula>"Muy Baja"</formula>
    </cfRule>
  </conditionalFormatting>
  <conditionalFormatting sqref="AB28:AB33">
    <cfRule type="cellIs" dxfId="175" priority="202" operator="equal">
      <formula>"Catastrófico"</formula>
    </cfRule>
    <cfRule type="cellIs" dxfId="174" priority="203" operator="equal">
      <formula>"Mayor"</formula>
    </cfRule>
    <cfRule type="cellIs" dxfId="173" priority="204" operator="equal">
      <formula>"Moderado"</formula>
    </cfRule>
    <cfRule type="cellIs" dxfId="172" priority="205" operator="equal">
      <formula>"Menor"</formula>
    </cfRule>
    <cfRule type="cellIs" dxfId="171" priority="206" operator="equal">
      <formula>"Leve"</formula>
    </cfRule>
  </conditionalFormatting>
  <conditionalFormatting sqref="AD28:AD33">
    <cfRule type="cellIs" dxfId="170" priority="198" operator="equal">
      <formula>"Extremo"</formula>
    </cfRule>
    <cfRule type="cellIs" dxfId="169" priority="199" operator="equal">
      <formula>"Alto"</formula>
    </cfRule>
    <cfRule type="cellIs" dxfId="168" priority="200" operator="equal">
      <formula>"Moderado"</formula>
    </cfRule>
    <cfRule type="cellIs" dxfId="167" priority="201" operator="equal">
      <formula>"Bajo"</formula>
    </cfRule>
  </conditionalFormatting>
  <conditionalFormatting sqref="I34">
    <cfRule type="cellIs" dxfId="166" priority="193" operator="equal">
      <formula>"Muy Alta"</formula>
    </cfRule>
    <cfRule type="cellIs" dxfId="165" priority="194" operator="equal">
      <formula>"Alta"</formula>
    </cfRule>
    <cfRule type="cellIs" dxfId="164" priority="195" operator="equal">
      <formula>"Media"</formula>
    </cfRule>
    <cfRule type="cellIs" dxfId="163" priority="196" operator="equal">
      <formula>"Baja"</formula>
    </cfRule>
    <cfRule type="cellIs" dxfId="162" priority="197" operator="equal">
      <formula>"Muy Baja"</formula>
    </cfRule>
  </conditionalFormatting>
  <conditionalFormatting sqref="O34">
    <cfRule type="cellIs" dxfId="161" priority="184" operator="equal">
      <formula>"Extremo"</formula>
    </cfRule>
    <cfRule type="cellIs" dxfId="160" priority="185" operator="equal">
      <formula>"Alto"</formula>
    </cfRule>
    <cfRule type="cellIs" dxfId="159" priority="186" operator="equal">
      <formula>"Moderado"</formula>
    </cfRule>
    <cfRule type="cellIs" dxfId="158" priority="187" operator="equal">
      <formula>"Bajo"</formula>
    </cfRule>
  </conditionalFormatting>
  <conditionalFormatting sqref="Z34:Z39">
    <cfRule type="cellIs" dxfId="157" priority="179" operator="equal">
      <formula>"Muy Alta"</formula>
    </cfRule>
    <cfRule type="cellIs" dxfId="156" priority="180" operator="equal">
      <formula>"Alta"</formula>
    </cfRule>
    <cfRule type="cellIs" dxfId="155" priority="181" operator="equal">
      <formula>"Media"</formula>
    </cfRule>
    <cfRule type="cellIs" dxfId="154" priority="182" operator="equal">
      <formula>"Baja"</formula>
    </cfRule>
    <cfRule type="cellIs" dxfId="153" priority="183" operator="equal">
      <formula>"Muy Baja"</formula>
    </cfRule>
  </conditionalFormatting>
  <conditionalFormatting sqref="AB34:AB39">
    <cfRule type="cellIs" dxfId="152" priority="174" operator="equal">
      <formula>"Catastrófico"</formula>
    </cfRule>
    <cfRule type="cellIs" dxfId="151" priority="175" operator="equal">
      <formula>"Mayor"</formula>
    </cfRule>
    <cfRule type="cellIs" dxfId="150" priority="176" operator="equal">
      <formula>"Moderado"</formula>
    </cfRule>
    <cfRule type="cellIs" dxfId="149" priority="177" operator="equal">
      <formula>"Menor"</formula>
    </cfRule>
    <cfRule type="cellIs" dxfId="148" priority="178" operator="equal">
      <formula>"Leve"</formula>
    </cfRule>
  </conditionalFormatting>
  <conditionalFormatting sqref="AD34:AD39">
    <cfRule type="cellIs" dxfId="147" priority="170" operator="equal">
      <formula>"Extremo"</formula>
    </cfRule>
    <cfRule type="cellIs" dxfId="146" priority="171" operator="equal">
      <formula>"Alto"</formula>
    </cfRule>
    <cfRule type="cellIs" dxfId="145" priority="172" operator="equal">
      <formula>"Moderado"</formula>
    </cfRule>
    <cfRule type="cellIs" dxfId="144" priority="173" operator="equal">
      <formula>"Bajo"</formula>
    </cfRule>
  </conditionalFormatting>
  <conditionalFormatting sqref="I40">
    <cfRule type="cellIs" dxfId="143" priority="165" operator="equal">
      <formula>"Muy Alta"</formula>
    </cfRule>
    <cfRule type="cellIs" dxfId="142" priority="166" operator="equal">
      <formula>"Alta"</formula>
    </cfRule>
    <cfRule type="cellIs" dxfId="141" priority="167" operator="equal">
      <formula>"Media"</formula>
    </cfRule>
    <cfRule type="cellIs" dxfId="140" priority="168" operator="equal">
      <formula>"Baja"</formula>
    </cfRule>
    <cfRule type="cellIs" dxfId="139" priority="169" operator="equal">
      <formula>"Muy Baja"</formula>
    </cfRule>
  </conditionalFormatting>
  <conditionalFormatting sqref="O40">
    <cfRule type="cellIs" dxfId="138" priority="156" operator="equal">
      <formula>"Extremo"</formula>
    </cfRule>
    <cfRule type="cellIs" dxfId="137" priority="157" operator="equal">
      <formula>"Alto"</formula>
    </cfRule>
    <cfRule type="cellIs" dxfId="136" priority="158" operator="equal">
      <formula>"Moderado"</formula>
    </cfRule>
    <cfRule type="cellIs" dxfId="135" priority="159" operator="equal">
      <formula>"Bajo"</formula>
    </cfRule>
  </conditionalFormatting>
  <conditionalFormatting sqref="Z40:Z45">
    <cfRule type="cellIs" dxfId="134" priority="151" operator="equal">
      <formula>"Muy Alta"</formula>
    </cfRule>
    <cfRule type="cellIs" dxfId="133" priority="152" operator="equal">
      <formula>"Alta"</formula>
    </cfRule>
    <cfRule type="cellIs" dxfId="132" priority="153" operator="equal">
      <formula>"Media"</formula>
    </cfRule>
    <cfRule type="cellIs" dxfId="131" priority="154" operator="equal">
      <formula>"Baja"</formula>
    </cfRule>
    <cfRule type="cellIs" dxfId="130" priority="155" operator="equal">
      <formula>"Muy Baja"</formula>
    </cfRule>
  </conditionalFormatting>
  <conditionalFormatting sqref="AB40:AB45">
    <cfRule type="cellIs" dxfId="129" priority="146" operator="equal">
      <formula>"Catastrófico"</formula>
    </cfRule>
    <cfRule type="cellIs" dxfId="128" priority="147" operator="equal">
      <formula>"Mayor"</formula>
    </cfRule>
    <cfRule type="cellIs" dxfId="127" priority="148" operator="equal">
      <formula>"Moderado"</formula>
    </cfRule>
    <cfRule type="cellIs" dxfId="126" priority="149" operator="equal">
      <formula>"Menor"</formula>
    </cfRule>
    <cfRule type="cellIs" dxfId="125" priority="150" operator="equal">
      <formula>"Leve"</formula>
    </cfRule>
  </conditionalFormatting>
  <conditionalFormatting sqref="AD40:AD45">
    <cfRule type="cellIs" dxfId="124" priority="142" operator="equal">
      <formula>"Extremo"</formula>
    </cfRule>
    <cfRule type="cellIs" dxfId="123" priority="143" operator="equal">
      <formula>"Alto"</formula>
    </cfRule>
    <cfRule type="cellIs" dxfId="122" priority="144" operator="equal">
      <formula>"Moderado"</formula>
    </cfRule>
    <cfRule type="cellIs" dxfId="121" priority="145" operator="equal">
      <formula>"Bajo"</formula>
    </cfRule>
  </conditionalFormatting>
  <conditionalFormatting sqref="I46">
    <cfRule type="cellIs" dxfId="120" priority="137" operator="equal">
      <formula>"Muy Alta"</formula>
    </cfRule>
    <cfRule type="cellIs" dxfId="119" priority="138" operator="equal">
      <formula>"Alta"</formula>
    </cfRule>
    <cfRule type="cellIs" dxfId="118" priority="139" operator="equal">
      <formula>"Media"</formula>
    </cfRule>
    <cfRule type="cellIs" dxfId="117" priority="140" operator="equal">
      <formula>"Baja"</formula>
    </cfRule>
    <cfRule type="cellIs" dxfId="116" priority="141" operator="equal">
      <formula>"Muy Baja"</formula>
    </cfRule>
  </conditionalFormatting>
  <conditionalFormatting sqref="O46">
    <cfRule type="cellIs" dxfId="115" priority="128" operator="equal">
      <formula>"Extremo"</formula>
    </cfRule>
    <cfRule type="cellIs" dxfId="114" priority="129" operator="equal">
      <formula>"Alto"</formula>
    </cfRule>
    <cfRule type="cellIs" dxfId="113" priority="130" operator="equal">
      <formula>"Moderado"</formula>
    </cfRule>
    <cfRule type="cellIs" dxfId="112" priority="131" operator="equal">
      <formula>"Bajo"</formula>
    </cfRule>
  </conditionalFormatting>
  <conditionalFormatting sqref="Z46:Z51">
    <cfRule type="cellIs" dxfId="111" priority="123" operator="equal">
      <formula>"Muy Alta"</formula>
    </cfRule>
    <cfRule type="cellIs" dxfId="110" priority="124" operator="equal">
      <formula>"Alta"</formula>
    </cfRule>
    <cfRule type="cellIs" dxfId="109" priority="125" operator="equal">
      <formula>"Media"</formula>
    </cfRule>
    <cfRule type="cellIs" dxfId="108" priority="126" operator="equal">
      <formula>"Baja"</formula>
    </cfRule>
    <cfRule type="cellIs" dxfId="107" priority="127" operator="equal">
      <formula>"Muy Baja"</formula>
    </cfRule>
  </conditionalFormatting>
  <conditionalFormatting sqref="AB46:AB51">
    <cfRule type="cellIs" dxfId="106" priority="118" operator="equal">
      <formula>"Catastrófico"</formula>
    </cfRule>
    <cfRule type="cellIs" dxfId="105" priority="119" operator="equal">
      <formula>"Mayor"</formula>
    </cfRule>
    <cfRule type="cellIs" dxfId="104" priority="120" operator="equal">
      <formula>"Moderado"</formula>
    </cfRule>
    <cfRule type="cellIs" dxfId="103" priority="121" operator="equal">
      <formula>"Menor"</formula>
    </cfRule>
    <cfRule type="cellIs" dxfId="102" priority="122" operator="equal">
      <formula>"Leve"</formula>
    </cfRule>
  </conditionalFormatting>
  <conditionalFormatting sqref="AD46:AD51">
    <cfRule type="cellIs" dxfId="101" priority="114" operator="equal">
      <formula>"Extremo"</formula>
    </cfRule>
    <cfRule type="cellIs" dxfId="100" priority="115" operator="equal">
      <formula>"Alto"</formula>
    </cfRule>
    <cfRule type="cellIs" dxfId="99" priority="116" operator="equal">
      <formula>"Moderado"</formula>
    </cfRule>
    <cfRule type="cellIs" dxfId="98" priority="117" operator="equal">
      <formula>"Bajo"</formula>
    </cfRule>
  </conditionalFormatting>
  <conditionalFormatting sqref="I52">
    <cfRule type="cellIs" dxfId="97" priority="109" operator="equal">
      <formula>"Muy Alta"</formula>
    </cfRule>
    <cfRule type="cellIs" dxfId="96" priority="110" operator="equal">
      <formula>"Alta"</formula>
    </cfRule>
    <cfRule type="cellIs" dxfId="95" priority="111" operator="equal">
      <formula>"Media"</formula>
    </cfRule>
    <cfRule type="cellIs" dxfId="94" priority="112" operator="equal">
      <formula>"Baja"</formula>
    </cfRule>
    <cfRule type="cellIs" dxfId="93" priority="113" operator="equal">
      <formula>"Muy Baja"</formula>
    </cfRule>
  </conditionalFormatting>
  <conditionalFormatting sqref="O52">
    <cfRule type="cellIs" dxfId="92" priority="100" operator="equal">
      <formula>"Extremo"</formula>
    </cfRule>
    <cfRule type="cellIs" dxfId="91" priority="101" operator="equal">
      <formula>"Alto"</formula>
    </cfRule>
    <cfRule type="cellIs" dxfId="90" priority="102" operator="equal">
      <formula>"Moderado"</formula>
    </cfRule>
    <cfRule type="cellIs" dxfId="89" priority="103" operator="equal">
      <formula>"Bajo"</formula>
    </cfRule>
  </conditionalFormatting>
  <conditionalFormatting sqref="Z52:Z57">
    <cfRule type="cellIs" dxfId="88" priority="95" operator="equal">
      <formula>"Muy Alta"</formula>
    </cfRule>
    <cfRule type="cellIs" dxfId="87" priority="96" operator="equal">
      <formula>"Alta"</formula>
    </cfRule>
    <cfRule type="cellIs" dxfId="86" priority="97" operator="equal">
      <formula>"Media"</formula>
    </cfRule>
    <cfRule type="cellIs" dxfId="85" priority="98" operator="equal">
      <formula>"Baja"</formula>
    </cfRule>
    <cfRule type="cellIs" dxfId="84" priority="99" operator="equal">
      <formula>"Muy Baja"</formula>
    </cfRule>
  </conditionalFormatting>
  <conditionalFormatting sqref="AB52:AB57">
    <cfRule type="cellIs" dxfId="83" priority="90" operator="equal">
      <formula>"Catastrófico"</formula>
    </cfRule>
    <cfRule type="cellIs" dxfId="82" priority="91" operator="equal">
      <formula>"Mayor"</formula>
    </cfRule>
    <cfRule type="cellIs" dxfId="81" priority="92" operator="equal">
      <formula>"Moderado"</formula>
    </cfRule>
    <cfRule type="cellIs" dxfId="80" priority="93" operator="equal">
      <formula>"Menor"</formula>
    </cfRule>
    <cfRule type="cellIs" dxfId="79" priority="94" operator="equal">
      <formula>"Leve"</formula>
    </cfRule>
  </conditionalFormatting>
  <conditionalFormatting sqref="AD52:AD57">
    <cfRule type="cellIs" dxfId="78" priority="86" operator="equal">
      <formula>"Extremo"</formula>
    </cfRule>
    <cfRule type="cellIs" dxfId="77" priority="87" operator="equal">
      <formula>"Alto"</formula>
    </cfRule>
    <cfRule type="cellIs" dxfId="76" priority="88" operator="equal">
      <formula>"Moderado"</formula>
    </cfRule>
    <cfRule type="cellIs" dxfId="75" priority="89" operator="equal">
      <formula>"Bajo"</formula>
    </cfRule>
  </conditionalFormatting>
  <conditionalFormatting sqref="I58">
    <cfRule type="cellIs" dxfId="74" priority="81" operator="equal">
      <formula>"Muy Alta"</formula>
    </cfRule>
    <cfRule type="cellIs" dxfId="73" priority="82" operator="equal">
      <formula>"Alta"</formula>
    </cfRule>
    <cfRule type="cellIs" dxfId="72" priority="83" operator="equal">
      <formula>"Media"</formula>
    </cfRule>
    <cfRule type="cellIs" dxfId="71" priority="84" operator="equal">
      <formula>"Baja"</formula>
    </cfRule>
    <cfRule type="cellIs" dxfId="70" priority="85" operator="equal">
      <formula>"Muy Baja"</formula>
    </cfRule>
  </conditionalFormatting>
  <conditionalFormatting sqref="O58">
    <cfRule type="cellIs" dxfId="69" priority="72" operator="equal">
      <formula>"Extremo"</formula>
    </cfRule>
    <cfRule type="cellIs" dxfId="68" priority="73" operator="equal">
      <formula>"Alto"</formula>
    </cfRule>
    <cfRule type="cellIs" dxfId="67" priority="74" operator="equal">
      <formula>"Moderado"</formula>
    </cfRule>
    <cfRule type="cellIs" dxfId="66" priority="75" operator="equal">
      <formula>"Bajo"</formula>
    </cfRule>
  </conditionalFormatting>
  <conditionalFormatting sqref="Z58:Z63">
    <cfRule type="cellIs" dxfId="65" priority="67" operator="equal">
      <formula>"Muy Alta"</formula>
    </cfRule>
    <cfRule type="cellIs" dxfId="64" priority="68" operator="equal">
      <formula>"Alta"</formula>
    </cfRule>
    <cfRule type="cellIs" dxfId="63" priority="69" operator="equal">
      <formula>"Media"</formula>
    </cfRule>
    <cfRule type="cellIs" dxfId="62" priority="70" operator="equal">
      <formula>"Baja"</formula>
    </cfRule>
    <cfRule type="cellIs" dxfId="61" priority="71" operator="equal">
      <formula>"Muy Baja"</formula>
    </cfRule>
  </conditionalFormatting>
  <conditionalFormatting sqref="AB58:AB63">
    <cfRule type="cellIs" dxfId="60" priority="62" operator="equal">
      <formula>"Catastrófico"</formula>
    </cfRule>
    <cfRule type="cellIs" dxfId="59" priority="63" operator="equal">
      <formula>"Mayor"</formula>
    </cfRule>
    <cfRule type="cellIs" dxfId="58" priority="64" operator="equal">
      <formula>"Moderado"</formula>
    </cfRule>
    <cfRule type="cellIs" dxfId="57" priority="65" operator="equal">
      <formula>"Menor"</formula>
    </cfRule>
    <cfRule type="cellIs" dxfId="56" priority="66" operator="equal">
      <formula>"Leve"</formula>
    </cfRule>
  </conditionalFormatting>
  <conditionalFormatting sqref="AD58:AD63">
    <cfRule type="cellIs" dxfId="55" priority="58" operator="equal">
      <formula>"Extremo"</formula>
    </cfRule>
    <cfRule type="cellIs" dxfId="54" priority="59" operator="equal">
      <formula>"Alto"</formula>
    </cfRule>
    <cfRule type="cellIs" dxfId="53" priority="60" operator="equal">
      <formula>"Moderado"</formula>
    </cfRule>
    <cfRule type="cellIs" dxfId="52" priority="61" operator="equal">
      <formula>"Bajo"</formula>
    </cfRule>
  </conditionalFormatting>
  <conditionalFormatting sqref="O64">
    <cfRule type="cellIs" dxfId="51" priority="44" operator="equal">
      <formula>"Extremo"</formula>
    </cfRule>
    <cfRule type="cellIs" dxfId="50" priority="45" operator="equal">
      <formula>"Alto"</formula>
    </cfRule>
    <cfRule type="cellIs" dxfId="49" priority="46" operator="equal">
      <formula>"Moderado"</formula>
    </cfRule>
    <cfRule type="cellIs" dxfId="48" priority="47" operator="equal">
      <formula>"Bajo"</formula>
    </cfRule>
  </conditionalFormatting>
  <conditionalFormatting sqref="Z64:Z69">
    <cfRule type="cellIs" dxfId="47" priority="39" operator="equal">
      <formula>"Muy Alta"</formula>
    </cfRule>
    <cfRule type="cellIs" dxfId="46" priority="40" operator="equal">
      <formula>"Alta"</formula>
    </cfRule>
    <cfRule type="cellIs" dxfId="45" priority="41" operator="equal">
      <formula>"Media"</formula>
    </cfRule>
    <cfRule type="cellIs" dxfId="44" priority="42" operator="equal">
      <formula>"Baja"</formula>
    </cfRule>
    <cfRule type="cellIs" dxfId="43" priority="43" operator="equal">
      <formula>"Muy Baja"</formula>
    </cfRule>
  </conditionalFormatting>
  <conditionalFormatting sqref="AB64:AB69">
    <cfRule type="cellIs" dxfId="42" priority="34" operator="equal">
      <formula>"Catastrófico"</formula>
    </cfRule>
    <cfRule type="cellIs" dxfId="41" priority="35" operator="equal">
      <formula>"Mayor"</formula>
    </cfRule>
    <cfRule type="cellIs" dxfId="40" priority="36" operator="equal">
      <formula>"Moderado"</formula>
    </cfRule>
    <cfRule type="cellIs" dxfId="39" priority="37" operator="equal">
      <formula>"Menor"</formula>
    </cfRule>
    <cfRule type="cellIs" dxfId="38" priority="38" operator="equal">
      <formula>"Leve"</formula>
    </cfRule>
  </conditionalFormatting>
  <conditionalFormatting sqref="AD64:AD69">
    <cfRule type="cellIs" dxfId="37" priority="30" operator="equal">
      <formula>"Extremo"</formula>
    </cfRule>
    <cfRule type="cellIs" dxfId="36" priority="31" operator="equal">
      <formula>"Alto"</formula>
    </cfRule>
    <cfRule type="cellIs" dxfId="35" priority="32" operator="equal">
      <formula>"Moderado"</formula>
    </cfRule>
    <cfRule type="cellIs" dxfId="34" priority="33" operator="equal">
      <formula>"Bajo"</formula>
    </cfRule>
  </conditionalFormatting>
  <conditionalFormatting sqref="I70">
    <cfRule type="cellIs" dxfId="33" priority="25" operator="equal">
      <formula>"Muy Alta"</formula>
    </cfRule>
    <cfRule type="cellIs" dxfId="32" priority="26" operator="equal">
      <formula>"Alta"</formula>
    </cfRule>
    <cfRule type="cellIs" dxfId="31" priority="27" operator="equal">
      <formula>"Media"</formula>
    </cfRule>
    <cfRule type="cellIs" dxfId="30" priority="28" operator="equal">
      <formula>"Baja"</formula>
    </cfRule>
    <cfRule type="cellIs" dxfId="29" priority="29" operator="equal">
      <formula>"Muy Baja"</formula>
    </cfRule>
  </conditionalFormatting>
  <conditionalFormatting sqref="O70">
    <cfRule type="cellIs" dxfId="28" priority="16" operator="equal">
      <formula>"Extremo"</formula>
    </cfRule>
    <cfRule type="cellIs" dxfId="27" priority="17" operator="equal">
      <formula>"Alto"</formula>
    </cfRule>
    <cfRule type="cellIs" dxfId="26" priority="18" operator="equal">
      <formula>"Moderado"</formula>
    </cfRule>
    <cfRule type="cellIs" dxfId="25" priority="19" operator="equal">
      <formula>"Bajo"</formula>
    </cfRule>
  </conditionalFormatting>
  <conditionalFormatting sqref="Z70:Z75">
    <cfRule type="cellIs" dxfId="24" priority="11" operator="equal">
      <formula>"Muy Alta"</formula>
    </cfRule>
    <cfRule type="cellIs" dxfId="23" priority="12" operator="equal">
      <formula>"Alta"</formula>
    </cfRule>
    <cfRule type="cellIs" dxfId="22" priority="13" operator="equal">
      <formula>"Media"</formula>
    </cfRule>
    <cfRule type="cellIs" dxfId="21" priority="14" operator="equal">
      <formula>"Baja"</formula>
    </cfRule>
    <cfRule type="cellIs" dxfId="20" priority="15" operator="equal">
      <formula>"Muy Baja"</formula>
    </cfRule>
  </conditionalFormatting>
  <conditionalFormatting sqref="AB70:AB75">
    <cfRule type="cellIs" dxfId="19" priority="6" operator="equal">
      <formula>"Catastrófico"</formula>
    </cfRule>
    <cfRule type="cellIs" dxfId="18" priority="7" operator="equal">
      <formula>"Mayor"</formula>
    </cfRule>
    <cfRule type="cellIs" dxfId="17" priority="8" operator="equal">
      <formula>"Moderado"</formula>
    </cfRule>
    <cfRule type="cellIs" dxfId="16" priority="9" operator="equal">
      <formula>"Menor"</formula>
    </cfRule>
    <cfRule type="cellIs" dxfId="15" priority="10" operator="equal">
      <formula>"Leve"</formula>
    </cfRule>
  </conditionalFormatting>
  <conditionalFormatting sqref="AD70:AD75">
    <cfRule type="cellIs" dxfId="14" priority="2" operator="equal">
      <formula>"Extremo"</formula>
    </cfRule>
    <cfRule type="cellIs" dxfId="13" priority="3" operator="equal">
      <formula>"Alto"</formula>
    </cfRule>
    <cfRule type="cellIs" dxfId="12" priority="4" operator="equal">
      <formula>"Moderado"</formula>
    </cfRule>
    <cfRule type="cellIs" dxfId="11" priority="5" operator="equal">
      <formula>"Bajo"</formula>
    </cfRule>
  </conditionalFormatting>
  <conditionalFormatting sqref="L16:L75">
    <cfRule type="containsText" dxfId="10" priority="1" operator="containsText" text="❌">
      <formula>NOT(ISERROR(SEARCH("❌",L16)))</formula>
    </cfRule>
  </conditionalFormatting>
  <pageMargins left="0.7" right="0.7" top="0.75" bottom="0.75" header="0.3" footer="0.3"/>
  <pageSetup orientation="portrait" r:id="rId1"/>
  <ignoredErrors>
    <ignoredError sqref="AC18" formula="1"/>
  </ignoredError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controles'!$D$5:$D$7</xm:f>
          </x14:formula1>
          <xm:sqref>S16:S75</xm:sqref>
        </x14:dataValidation>
        <x14:dataValidation type="list" allowBlank="1" showInputMessage="1" showErrorMessage="1">
          <x14:formula1>
            <xm:f>'Tabla Valoración controles'!$D$8:$D$9</xm:f>
          </x14:formula1>
          <xm:sqref>T16:T75</xm:sqref>
        </x14:dataValidation>
        <x14:dataValidation type="list" allowBlank="1" showInputMessage="1" showErrorMessage="1">
          <x14:formula1>
            <xm:f>'Tabla Valoración controles'!$D$10:$D$11</xm:f>
          </x14:formula1>
          <xm:sqref>V16:V75</xm:sqref>
        </x14:dataValidation>
        <x14:dataValidation type="list" allowBlank="1" showInputMessage="1" showErrorMessage="1">
          <x14:formula1>
            <xm:f>'Tabla Valoración controles'!$D$12:$D$13</xm:f>
          </x14:formula1>
          <xm:sqref>W16:W75</xm:sqref>
        </x14:dataValidation>
        <x14:dataValidation type="list" allowBlank="1" showInputMessage="1" showErrorMessage="1">
          <x14:formula1>
            <xm:f>'Opciones Tratamiento'!$B$9:$B$10</xm:f>
          </x14:formula1>
          <xm:sqref>AK73:AK74 AK19:AK20 AK17 AK25:AK26 AK23 AK31:AK32 AK34:AK35 AK37:AK38 AK40:AK41 AK43:AK44 AK46:AK47 AK49:AK50 AK52:AK53 AK55:AK56 AK58:AK59 AK61:AK62 AK64:AK65 AK67:AK68 AK70:AK71</xm:sqref>
        </x14:dataValidation>
        <x14:dataValidation type="list" allowBlank="1" showInputMessage="1" showErrorMessage="1">
          <x14:formula1>
            <xm:f>'Tabla Valoración controles'!$D$14:$D$15</xm:f>
          </x14:formula1>
          <xm:sqref>X16:X75</xm:sqref>
        </x14:dataValidation>
        <x14:dataValidation type="list" allowBlank="1" showInputMessage="1" showErrorMessage="1">
          <x14:formula1>
            <xm:f>'Opciones Tratamiento'!$B$13:$B$19</xm:f>
          </x14:formula1>
          <xm:sqref>G16:G75</xm:sqref>
        </x14:dataValidation>
        <x14:dataValidation type="list" allowBlank="1" showInputMessage="1" showErrorMessage="1">
          <x14:formula1>
            <xm:f>'Opciones Tratamiento'!$E$2:$E$4</xm:f>
          </x14:formula1>
          <xm:sqref>C16:C75</xm:sqref>
        </x14:dataValidation>
        <x14:dataValidation type="list" allowBlank="1" showInputMessage="1" showErrorMessage="1">
          <x14:formula1>
            <xm:f>'Opciones Tratamiento'!$B$2:$B$5</xm:f>
          </x14:formula1>
          <xm:sqref>AE16:AE75</xm:sqref>
        </x14:dataValidation>
        <x14:dataValidation type="list" allowBlank="1" showInputMessage="1" showErrorMessage="1">
          <x14:formula1>
            <xm:f>'Tabla Impacto'!$F$211:$F$222</xm:f>
          </x14:formula1>
          <xm:sqref>K16:K75</xm:sqref>
        </x14:dataValidation>
        <x14:dataValidation type="custom" allowBlank="1" showInputMessage="1" showErrorMessage="1" error="Recuerde que las acciones se generan bajo la medida de mitigar el riesgo">
          <x14:formula1>
            <xm:f>IF(OR(AE17='Opciones Tratamiento'!$B$2,AE17='Opciones Tratamiento'!$B$3,AE17='Opciones Tratamiento'!$B$4),ISBLANK(AE17),ISTEXT(AE17))</xm:f>
          </x14:formula1>
          <xm:sqref>AF17:AF75</xm:sqref>
        </x14:dataValidation>
        <x14:dataValidation type="custom" allowBlank="1" showInputMessage="1" showErrorMessage="1" error="Recuerde que las acciones se generan bajo la medida de mitigar el riesgo">
          <x14:formula1>
            <xm:f>IF(OR(AE17='Opciones Tratamiento'!$B$2,AE17='Opciones Tratamiento'!$B$3,AE17='Opciones Tratamiento'!$B$4),ISBLANK(AE17),ISTEXT(AE17))</xm:f>
          </x14:formula1>
          <xm:sqref>AG17:AG75</xm:sqref>
        </x14:dataValidation>
        <x14:dataValidation type="custom" allowBlank="1" showInputMessage="1" showErrorMessage="1" error="Recuerde que las acciones se generan bajo la medida de mitigar el riesgo">
          <x14:formula1>
            <xm:f>IF(OR(AE16='Opciones Tratamiento'!$B$2,AE16='Opciones Tratamiento'!$B$3,AE16='Opciones Tratamiento'!$B$4),ISBLANK(AE16),ISTEXT(AE16))</xm:f>
          </x14:formula1>
          <xm:sqref>AI16:AI17 AH17:AH75 AI22:AI29</xm:sqref>
        </x14:dataValidation>
        <x14:dataValidation type="custom" allowBlank="1" showInputMessage="1" showErrorMessage="1" error="Recuerde que las acciones se generan bajo la medida de mitigar el riesgo">
          <x14:formula1>
            <xm:f>IF(OR(AE18='Opciones Tratamiento'!$B$2,AE18='Opciones Tratamiento'!$B$3,AE18='Opciones Tratamiento'!$B$4),ISBLANK(AE18),ISTEXT(AE18))</xm:f>
          </x14:formula1>
          <xm:sqref>AI18:AI21 AI30:AI75</xm:sqref>
        </x14:dataValidation>
        <x14:dataValidation type="custom" allowBlank="1" showInputMessage="1" showErrorMessage="1" error="Recuerde que las acciones se generan bajo la medida de mitigar el riesgo">
          <x14:formula1>
            <xm:f>IF(OR(AE17='Opciones Tratamiento'!$B$2,AE17='Opciones Tratamiento'!$B$3,AE17='Opciones Tratamiento'!$B$4),ISBLANK(AE17),ISTEXT(AE17))</xm:f>
          </x14:formula1>
          <xm:sqref>AJ17:AJ75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heetViews>
  <sheetFormatPr baseColWidth="10" defaultRowHeight="15" x14ac:dyDescent="0.25"/>
  <cols>
    <col min="2" max="39" width="5.7109375" customWidth="1" collapsed="1"/>
    <col min="41" max="46" width="5.7109375" customWidth="1" collapsed="1"/>
  </cols>
  <sheetData>
    <row r="1" spans="1:99"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row>
    <row r="2" spans="1:99" ht="18" customHeight="1" x14ac:dyDescent="0.25">
      <c r="A2" s="55"/>
      <c r="B2" s="442" t="s">
        <v>142</v>
      </c>
      <c r="C2" s="442"/>
      <c r="D2" s="442"/>
      <c r="E2" s="442"/>
      <c r="F2" s="442"/>
      <c r="G2" s="442"/>
      <c r="H2" s="442"/>
      <c r="I2" s="442"/>
      <c r="J2" s="409" t="s">
        <v>2</v>
      </c>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09"/>
      <c r="AM2" s="409"/>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row>
    <row r="3" spans="1:99" ht="18.75" customHeight="1" x14ac:dyDescent="0.25">
      <c r="A3" s="55"/>
      <c r="B3" s="442"/>
      <c r="C3" s="442"/>
      <c r="D3" s="442"/>
      <c r="E3" s="442"/>
      <c r="F3" s="442"/>
      <c r="G3" s="442"/>
      <c r="H3" s="442"/>
      <c r="I3" s="442"/>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09"/>
      <c r="AK3" s="409"/>
      <c r="AL3" s="409"/>
      <c r="AM3" s="409"/>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row>
    <row r="4" spans="1:99" ht="15" customHeight="1" x14ac:dyDescent="0.25">
      <c r="A4" s="55"/>
      <c r="B4" s="442"/>
      <c r="C4" s="442"/>
      <c r="D4" s="442"/>
      <c r="E4" s="442"/>
      <c r="F4" s="442"/>
      <c r="G4" s="442"/>
      <c r="H4" s="442"/>
      <c r="I4" s="442"/>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c r="AM4" s="409"/>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row>
    <row r="5" spans="1:99"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row>
    <row r="6" spans="1:99" ht="15" customHeight="1" x14ac:dyDescent="0.25">
      <c r="A6" s="55"/>
      <c r="B6" s="355" t="s">
        <v>4</v>
      </c>
      <c r="C6" s="355"/>
      <c r="D6" s="356"/>
      <c r="E6" s="393" t="s">
        <v>107</v>
      </c>
      <c r="F6" s="394"/>
      <c r="G6" s="394"/>
      <c r="H6" s="394"/>
      <c r="I6" s="395"/>
      <c r="J6" s="405" t="str">
        <f>IF(AND('MAPA DE RIESGO'!$I$16="Muy Alta",'MAPA DE RIESGO'!$M$16="Leve"),CONCATENATE("R",'MAPA DE RIESGO'!$B$16),"")</f>
        <v/>
      </c>
      <c r="K6" s="406"/>
      <c r="L6" s="406" t="str">
        <f>IF(AND('MAPA DE RIESGO'!$I$22="Muy Alta",'MAPA DE RIESGO'!$M$22="Leve"),CONCATENATE("R",'MAPA DE RIESGO'!$B$22),"")</f>
        <v/>
      </c>
      <c r="M6" s="406"/>
      <c r="N6" s="406" t="str">
        <f>IF(AND('MAPA DE RIESGO'!$I$28="Muy Alta",'MAPA DE RIESGO'!$M$28="Leve"),CONCATENATE("R",'MAPA DE RIESGO'!$B$28),"")</f>
        <v/>
      </c>
      <c r="O6" s="408"/>
      <c r="P6" s="405" t="str">
        <f>IF(AND('MAPA DE RIESGO'!$I$16="Muy Alta",'MAPA DE RIESGO'!$M$16="Menor"),CONCATENATE("R",'MAPA DE RIESGO'!$B$16),"")</f>
        <v/>
      </c>
      <c r="Q6" s="406"/>
      <c r="R6" s="406" t="str">
        <f>IF(AND('MAPA DE RIESGO'!$I$22="Muy Alta",'MAPA DE RIESGO'!$M$22="Menor"),CONCATENATE("R",'MAPA DE RIESGO'!$B$22),"")</f>
        <v/>
      </c>
      <c r="S6" s="406"/>
      <c r="T6" s="406" t="str">
        <f>IF(AND('MAPA DE RIESGO'!$I$28="Muy Alta",'MAPA DE RIESGO'!$M$28="Menor"),CONCATENATE("R",'MAPA DE RIESGO'!$B$28),"")</f>
        <v/>
      </c>
      <c r="U6" s="408"/>
      <c r="V6" s="405" t="str">
        <f>IF(AND('MAPA DE RIESGO'!$I$16="Muy Alta",'MAPA DE RIESGO'!$M$16="Moderado"),CONCATENATE("R",'MAPA DE RIESGO'!$B$16),"")</f>
        <v/>
      </c>
      <c r="W6" s="406"/>
      <c r="X6" s="406" t="str">
        <f>IF(AND('MAPA DE RIESGO'!$I$22="Muy Alta",'MAPA DE RIESGO'!$M$22="Moderado"),CONCATENATE("R",'MAPA DE RIESGO'!$B$22),"")</f>
        <v/>
      </c>
      <c r="Y6" s="406"/>
      <c r="Z6" s="406" t="str">
        <f>IF(AND('MAPA DE RIESGO'!$I$28="Muy Alta",'MAPA DE RIESGO'!$M$28="Moderado"),CONCATENATE("R",'MAPA DE RIESGO'!$B$28),"")</f>
        <v/>
      </c>
      <c r="AA6" s="408"/>
      <c r="AB6" s="405" t="str">
        <f>IF(AND('MAPA DE RIESGO'!$I$16="Muy Alta",'MAPA DE RIESGO'!$M$16="Mayor"),CONCATENATE("R",'MAPA DE RIESGO'!$B$16),"")</f>
        <v/>
      </c>
      <c r="AC6" s="406"/>
      <c r="AD6" s="406" t="str">
        <f>IF(AND('MAPA DE RIESGO'!$I$22="Muy Alta",'MAPA DE RIESGO'!$M$22="Mayor"),CONCATENATE("R",'MAPA DE RIESGO'!$B$22),"")</f>
        <v/>
      </c>
      <c r="AE6" s="406"/>
      <c r="AF6" s="406" t="str">
        <f>IF(AND('MAPA DE RIESGO'!$I$28="Muy Alta",'MAPA DE RIESGO'!$M$28="Mayor"),CONCATENATE("R",'MAPA DE RIESGO'!$B$28),"")</f>
        <v/>
      </c>
      <c r="AG6" s="408"/>
      <c r="AH6" s="421" t="str">
        <f>IF(AND('MAPA DE RIESGO'!$I$16="Muy Alta",'MAPA DE RIESGO'!$M$16="Catastrófico"),CONCATENATE("R",'MAPA DE RIESGO'!$B$16),"")</f>
        <v/>
      </c>
      <c r="AI6" s="422"/>
      <c r="AJ6" s="422" t="str">
        <f>IF(AND('MAPA DE RIESGO'!$I$22="Muy Alta",'MAPA DE RIESGO'!$M$22="Catastrófico"),CONCATENATE("R",'MAPA DE RIESGO'!$B$22),"")</f>
        <v/>
      </c>
      <c r="AK6" s="422"/>
      <c r="AL6" s="422" t="str">
        <f>IF(AND('MAPA DE RIESGO'!$I$28="Muy Alta",'MAPA DE RIESGO'!$M$28="Catastrófico"),CONCATENATE("R",'MAPA DE RIESGO'!$B$28),"")</f>
        <v/>
      </c>
      <c r="AM6" s="423"/>
      <c r="AO6" s="357" t="s">
        <v>71</v>
      </c>
      <c r="AP6" s="358"/>
      <c r="AQ6" s="358"/>
      <c r="AR6" s="358"/>
      <c r="AS6" s="358"/>
      <c r="AT6" s="359"/>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row>
    <row r="7" spans="1:99" ht="15" customHeight="1" x14ac:dyDescent="0.25">
      <c r="A7" s="55"/>
      <c r="B7" s="355"/>
      <c r="C7" s="355"/>
      <c r="D7" s="356"/>
      <c r="E7" s="396"/>
      <c r="F7" s="397"/>
      <c r="G7" s="397"/>
      <c r="H7" s="397"/>
      <c r="I7" s="398"/>
      <c r="J7" s="407"/>
      <c r="K7" s="404"/>
      <c r="L7" s="404"/>
      <c r="M7" s="404"/>
      <c r="N7" s="404"/>
      <c r="O7" s="403"/>
      <c r="P7" s="407"/>
      <c r="Q7" s="404"/>
      <c r="R7" s="404"/>
      <c r="S7" s="404"/>
      <c r="T7" s="404"/>
      <c r="U7" s="403"/>
      <c r="V7" s="407"/>
      <c r="W7" s="404"/>
      <c r="X7" s="404"/>
      <c r="Y7" s="404"/>
      <c r="Z7" s="404"/>
      <c r="AA7" s="403"/>
      <c r="AB7" s="407"/>
      <c r="AC7" s="404"/>
      <c r="AD7" s="404"/>
      <c r="AE7" s="404"/>
      <c r="AF7" s="404"/>
      <c r="AG7" s="403"/>
      <c r="AH7" s="415"/>
      <c r="AI7" s="416"/>
      <c r="AJ7" s="416"/>
      <c r="AK7" s="416"/>
      <c r="AL7" s="416"/>
      <c r="AM7" s="417"/>
      <c r="AN7" s="55"/>
      <c r="AO7" s="360"/>
      <c r="AP7" s="361"/>
      <c r="AQ7" s="361"/>
      <c r="AR7" s="361"/>
      <c r="AS7" s="361"/>
      <c r="AT7" s="362"/>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row>
    <row r="8" spans="1:99" ht="15" customHeight="1" x14ac:dyDescent="0.25">
      <c r="A8" s="55"/>
      <c r="B8" s="355"/>
      <c r="C8" s="355"/>
      <c r="D8" s="356"/>
      <c r="E8" s="396"/>
      <c r="F8" s="397"/>
      <c r="G8" s="397"/>
      <c r="H8" s="397"/>
      <c r="I8" s="398"/>
      <c r="J8" s="407" t="str">
        <f>IF(AND('MAPA DE RIESGO'!$I$34="Muy Alta",'MAPA DE RIESGO'!$M$34="Leve"),CONCATENATE("R",'MAPA DE RIESGO'!$B$34),"")</f>
        <v/>
      </c>
      <c r="K8" s="404"/>
      <c r="L8" s="402" t="str">
        <f>IF(AND('MAPA DE RIESGO'!$I$40="Muy Alta",'MAPA DE RIESGO'!$M$40="Leve"),CONCATENATE("R",'MAPA DE RIESGO'!$B$40),"")</f>
        <v/>
      </c>
      <c r="M8" s="402"/>
      <c r="N8" s="402" t="str">
        <f>IF(AND('MAPA DE RIESGO'!$I$46="Muy Alta",'MAPA DE RIESGO'!$M$46="Leve"),CONCATENATE("R",'MAPA DE RIESGO'!$B$46),"")</f>
        <v/>
      </c>
      <c r="O8" s="403"/>
      <c r="P8" s="407" t="str">
        <f>IF(AND('MAPA DE RIESGO'!$I$34="Muy Alta",'MAPA DE RIESGO'!$M$34="Menor"),CONCATENATE("R",'MAPA DE RIESGO'!$B$34),"")</f>
        <v/>
      </c>
      <c r="Q8" s="404"/>
      <c r="R8" s="402" t="str">
        <f>IF(AND('MAPA DE RIESGO'!$I$40="Muy Alta",'MAPA DE RIESGO'!$M$40="Menor"),CONCATENATE("R",'MAPA DE RIESGO'!$B$40),"")</f>
        <v/>
      </c>
      <c r="S8" s="402"/>
      <c r="T8" s="402" t="str">
        <f>IF(AND('MAPA DE RIESGO'!$I$46="Muy Alta",'MAPA DE RIESGO'!$M$46="Menor"),CONCATENATE("R",'MAPA DE RIESGO'!$B$46),"")</f>
        <v/>
      </c>
      <c r="U8" s="403"/>
      <c r="V8" s="407" t="str">
        <f>IF(AND('MAPA DE RIESGO'!$I$34="Muy Alta",'MAPA DE RIESGO'!$M$34="Moderado"),CONCATENATE("R",'MAPA DE RIESGO'!$B$34),"")</f>
        <v/>
      </c>
      <c r="W8" s="404"/>
      <c r="X8" s="402" t="str">
        <f>IF(AND('MAPA DE RIESGO'!$I$40="Muy Alta",'MAPA DE RIESGO'!$M$40="Moderado"),CONCATENATE("R",'MAPA DE RIESGO'!$B$40),"")</f>
        <v/>
      </c>
      <c r="Y8" s="402"/>
      <c r="Z8" s="402" t="str">
        <f>IF(AND('MAPA DE RIESGO'!$I$46="Muy Alta",'MAPA DE RIESGO'!$M$46="Moderado"),CONCATENATE("R",'MAPA DE RIESGO'!$B$46),"")</f>
        <v/>
      </c>
      <c r="AA8" s="403"/>
      <c r="AB8" s="407" t="str">
        <f>IF(AND('MAPA DE RIESGO'!$I$34="Muy Alta",'MAPA DE RIESGO'!$M$34="Mayor"),CONCATENATE("R",'MAPA DE RIESGO'!$B$34),"")</f>
        <v/>
      </c>
      <c r="AC8" s="404"/>
      <c r="AD8" s="402" t="str">
        <f>IF(AND('MAPA DE RIESGO'!$I$40="Muy Alta",'MAPA DE RIESGO'!$M$40="Mayor"),CONCATENATE("R",'MAPA DE RIESGO'!$B$40),"")</f>
        <v/>
      </c>
      <c r="AE8" s="402"/>
      <c r="AF8" s="402" t="str">
        <f>IF(AND('MAPA DE RIESGO'!$I$46="Muy Alta",'MAPA DE RIESGO'!$M$46="Mayor"),CONCATENATE("R",'MAPA DE RIESGO'!$B$46),"")</f>
        <v/>
      </c>
      <c r="AG8" s="403"/>
      <c r="AH8" s="415" t="str">
        <f>IF(AND('MAPA DE RIESGO'!$I$34="Muy Alta",'MAPA DE RIESGO'!$M$34="Catastrófico"),CONCATENATE("R",'MAPA DE RIESGO'!$B$34),"")</f>
        <v/>
      </c>
      <c r="AI8" s="416"/>
      <c r="AJ8" s="416" t="str">
        <f>IF(AND('MAPA DE RIESGO'!$I$40="Muy Alta",'MAPA DE RIESGO'!$M$40="Catastrófico"),CONCATENATE("R",'MAPA DE RIESGO'!$B$40),"")</f>
        <v/>
      </c>
      <c r="AK8" s="416"/>
      <c r="AL8" s="416" t="str">
        <f>IF(AND('MAPA DE RIESGO'!$I$46="Muy Alta",'MAPA DE RIESGO'!$M$46="Catastrófico"),CONCATENATE("R",'MAPA DE RIESGO'!$B$46),"")</f>
        <v/>
      </c>
      <c r="AM8" s="417"/>
      <c r="AN8" s="55"/>
      <c r="AO8" s="360"/>
      <c r="AP8" s="361"/>
      <c r="AQ8" s="361"/>
      <c r="AR8" s="361"/>
      <c r="AS8" s="361"/>
      <c r="AT8" s="362"/>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row>
    <row r="9" spans="1:99" ht="15" customHeight="1" x14ac:dyDescent="0.25">
      <c r="A9" s="55"/>
      <c r="B9" s="355"/>
      <c r="C9" s="355"/>
      <c r="D9" s="356"/>
      <c r="E9" s="396"/>
      <c r="F9" s="397"/>
      <c r="G9" s="397"/>
      <c r="H9" s="397"/>
      <c r="I9" s="398"/>
      <c r="J9" s="407"/>
      <c r="K9" s="404"/>
      <c r="L9" s="402"/>
      <c r="M9" s="402"/>
      <c r="N9" s="402"/>
      <c r="O9" s="403"/>
      <c r="P9" s="407"/>
      <c r="Q9" s="404"/>
      <c r="R9" s="402"/>
      <c r="S9" s="402"/>
      <c r="T9" s="402"/>
      <c r="U9" s="403"/>
      <c r="V9" s="407"/>
      <c r="W9" s="404"/>
      <c r="X9" s="402"/>
      <c r="Y9" s="402"/>
      <c r="Z9" s="402"/>
      <c r="AA9" s="403"/>
      <c r="AB9" s="407"/>
      <c r="AC9" s="404"/>
      <c r="AD9" s="402"/>
      <c r="AE9" s="402"/>
      <c r="AF9" s="402"/>
      <c r="AG9" s="403"/>
      <c r="AH9" s="415"/>
      <c r="AI9" s="416"/>
      <c r="AJ9" s="416"/>
      <c r="AK9" s="416"/>
      <c r="AL9" s="416"/>
      <c r="AM9" s="417"/>
      <c r="AN9" s="55"/>
      <c r="AO9" s="360"/>
      <c r="AP9" s="361"/>
      <c r="AQ9" s="361"/>
      <c r="AR9" s="361"/>
      <c r="AS9" s="361"/>
      <c r="AT9" s="362"/>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row>
    <row r="10" spans="1:99" ht="15" customHeight="1" x14ac:dyDescent="0.25">
      <c r="A10" s="55"/>
      <c r="B10" s="355"/>
      <c r="C10" s="355"/>
      <c r="D10" s="356"/>
      <c r="E10" s="396"/>
      <c r="F10" s="397"/>
      <c r="G10" s="397"/>
      <c r="H10" s="397"/>
      <c r="I10" s="398"/>
      <c r="J10" s="407" t="str">
        <f>IF(AND('MAPA DE RIESGO'!$I$52="Muy Alta",'MAPA DE RIESGO'!$M$52="Leve"),CONCATENATE("R",'MAPA DE RIESGO'!$B$52),"")</f>
        <v/>
      </c>
      <c r="K10" s="404"/>
      <c r="L10" s="402" t="str">
        <f>IF(AND('MAPA DE RIESGO'!$I$58="Muy Alta",'MAPA DE RIESGO'!$M$58="Leve"),CONCATENATE("R",'MAPA DE RIESGO'!$B$58),"")</f>
        <v/>
      </c>
      <c r="M10" s="402"/>
      <c r="N10" s="402" t="str">
        <f>IF(AND('MAPA DE RIESGO'!$I$64="Muy Alta",'MAPA DE RIESGO'!$M$64="Leve"),CONCATENATE("R",'MAPA DE RIESGO'!$B$64),"")</f>
        <v/>
      </c>
      <c r="O10" s="403"/>
      <c r="P10" s="407" t="str">
        <f>IF(AND('MAPA DE RIESGO'!$I$52="Muy Alta",'MAPA DE RIESGO'!$M$52="Menor"),CONCATENATE("R",'MAPA DE RIESGO'!$B$52),"")</f>
        <v/>
      </c>
      <c r="Q10" s="404"/>
      <c r="R10" s="402" t="str">
        <f>IF(AND('MAPA DE RIESGO'!$I$58="Muy Alta",'MAPA DE RIESGO'!$M$58="Menor"),CONCATENATE("R",'MAPA DE RIESGO'!$B$58),"")</f>
        <v/>
      </c>
      <c r="S10" s="402"/>
      <c r="T10" s="402" t="str">
        <f>IF(AND('MAPA DE RIESGO'!$I$64="Muy Alta",'MAPA DE RIESGO'!$M$64="Menor"),CONCATENATE("R",'MAPA DE RIESGO'!$B$64),"")</f>
        <v/>
      </c>
      <c r="U10" s="403"/>
      <c r="V10" s="407" t="str">
        <f>IF(AND('MAPA DE RIESGO'!$I$52="Muy Alta",'MAPA DE RIESGO'!$M$52="Moderado"),CONCATENATE("R",'MAPA DE RIESGO'!$B$52),"")</f>
        <v/>
      </c>
      <c r="W10" s="404"/>
      <c r="X10" s="402" t="str">
        <f>IF(AND('MAPA DE RIESGO'!$I$58="Muy Alta",'MAPA DE RIESGO'!$M$58="Moderado"),CONCATENATE("R",'MAPA DE RIESGO'!$B$58),"")</f>
        <v/>
      </c>
      <c r="Y10" s="402"/>
      <c r="Z10" s="402" t="str">
        <f>IF(AND('MAPA DE RIESGO'!$I$64="Muy Alta",'MAPA DE RIESGO'!$M$64="Moderado"),CONCATENATE("R",'MAPA DE RIESGO'!$B$64),"")</f>
        <v/>
      </c>
      <c r="AA10" s="403"/>
      <c r="AB10" s="407" t="str">
        <f>IF(AND('MAPA DE RIESGO'!$I$52="Muy Alta",'MAPA DE RIESGO'!$M$52="Mayor"),CONCATENATE("R",'MAPA DE RIESGO'!$B$52),"")</f>
        <v/>
      </c>
      <c r="AC10" s="404"/>
      <c r="AD10" s="402" t="str">
        <f>IF(AND('MAPA DE RIESGO'!$I$58="Muy Alta",'MAPA DE RIESGO'!$M$58="Mayor"),CONCATENATE("R",'MAPA DE RIESGO'!$B$58),"")</f>
        <v/>
      </c>
      <c r="AE10" s="402"/>
      <c r="AF10" s="402" t="str">
        <f>IF(AND('MAPA DE RIESGO'!$I$64="Muy Alta",'MAPA DE RIESGO'!$M$64="Mayor"),CONCATENATE("R",'MAPA DE RIESGO'!$B$64),"")</f>
        <v/>
      </c>
      <c r="AG10" s="403"/>
      <c r="AH10" s="415" t="str">
        <f>IF(AND('MAPA DE RIESGO'!$I$52="Muy Alta",'MAPA DE RIESGO'!$M$52="Catastrófico"),CONCATENATE("R",'MAPA DE RIESGO'!$B$52),"")</f>
        <v/>
      </c>
      <c r="AI10" s="416"/>
      <c r="AJ10" s="416" t="str">
        <f>IF(AND('MAPA DE RIESGO'!$I$58="Muy Alta",'MAPA DE RIESGO'!$M$58="Catastrófico"),CONCATENATE("R",'MAPA DE RIESGO'!$B$58),"")</f>
        <v/>
      </c>
      <c r="AK10" s="416"/>
      <c r="AL10" s="416" t="str">
        <f>IF(AND('MAPA DE RIESGO'!$I$64="Muy Alta",'MAPA DE RIESGO'!$M$64="Catastrófico"),CONCATENATE("R",'MAPA DE RIESGO'!$B$64),"")</f>
        <v/>
      </c>
      <c r="AM10" s="417"/>
      <c r="AN10" s="55"/>
      <c r="AO10" s="360"/>
      <c r="AP10" s="361"/>
      <c r="AQ10" s="361"/>
      <c r="AR10" s="361"/>
      <c r="AS10" s="361"/>
      <c r="AT10" s="362"/>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row>
    <row r="11" spans="1:99" ht="15" customHeight="1" x14ac:dyDescent="0.25">
      <c r="A11" s="55"/>
      <c r="B11" s="355"/>
      <c r="C11" s="355"/>
      <c r="D11" s="356"/>
      <c r="E11" s="396"/>
      <c r="F11" s="397"/>
      <c r="G11" s="397"/>
      <c r="H11" s="397"/>
      <c r="I11" s="398"/>
      <c r="J11" s="407"/>
      <c r="K11" s="404"/>
      <c r="L11" s="402"/>
      <c r="M11" s="402"/>
      <c r="N11" s="402"/>
      <c r="O11" s="403"/>
      <c r="P11" s="407"/>
      <c r="Q11" s="404"/>
      <c r="R11" s="402"/>
      <c r="S11" s="402"/>
      <c r="T11" s="402"/>
      <c r="U11" s="403"/>
      <c r="V11" s="407"/>
      <c r="W11" s="404"/>
      <c r="X11" s="402"/>
      <c r="Y11" s="402"/>
      <c r="Z11" s="402"/>
      <c r="AA11" s="403"/>
      <c r="AB11" s="407"/>
      <c r="AC11" s="404"/>
      <c r="AD11" s="402"/>
      <c r="AE11" s="402"/>
      <c r="AF11" s="402"/>
      <c r="AG11" s="403"/>
      <c r="AH11" s="415"/>
      <c r="AI11" s="416"/>
      <c r="AJ11" s="416"/>
      <c r="AK11" s="416"/>
      <c r="AL11" s="416"/>
      <c r="AM11" s="417"/>
      <c r="AN11" s="55"/>
      <c r="AO11" s="360"/>
      <c r="AP11" s="361"/>
      <c r="AQ11" s="361"/>
      <c r="AR11" s="361"/>
      <c r="AS11" s="361"/>
      <c r="AT11" s="362"/>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row>
    <row r="12" spans="1:99" ht="15" customHeight="1" x14ac:dyDescent="0.25">
      <c r="A12" s="55"/>
      <c r="B12" s="355"/>
      <c r="C12" s="355"/>
      <c r="D12" s="356"/>
      <c r="E12" s="396"/>
      <c r="F12" s="397"/>
      <c r="G12" s="397"/>
      <c r="H12" s="397"/>
      <c r="I12" s="398"/>
      <c r="J12" s="407" t="str">
        <f>IF(AND('MAPA DE RIESGO'!$I$70="Muy Alta",'MAPA DE RIESGO'!$M$70="Leve"),CONCATENATE("R",'MAPA DE RIESGO'!$B$70),"")</f>
        <v/>
      </c>
      <c r="K12" s="404"/>
      <c r="L12" s="402" t="str">
        <f>IF(AND('MAPA DE RIESGO'!$I$76="Muy Alta",'MAPA DE RIESGO'!$M$76="Leve"),CONCATENATE("R",'MAPA DE RIESGO'!$B$76),"")</f>
        <v/>
      </c>
      <c r="M12" s="402"/>
      <c r="N12" s="402" t="str">
        <f>IF(AND('MAPA DE RIESGO'!$I$82="Muy Alta",'MAPA DE RIESGO'!$M$82="Leve"),CONCATENATE("R",'MAPA DE RIESGO'!$B$82),"")</f>
        <v/>
      </c>
      <c r="O12" s="403"/>
      <c r="P12" s="407" t="str">
        <f>IF(AND('MAPA DE RIESGO'!$I$70="Muy Alta",'MAPA DE RIESGO'!$M$70="Menor"),CONCATENATE("R",'MAPA DE RIESGO'!$B$70),"")</f>
        <v/>
      </c>
      <c r="Q12" s="404"/>
      <c r="R12" s="402" t="str">
        <f>IF(AND('MAPA DE RIESGO'!$I$76="Muy Alta",'MAPA DE RIESGO'!$M$76="Menor"),CONCATENATE("R",'MAPA DE RIESGO'!$B$76),"")</f>
        <v/>
      </c>
      <c r="S12" s="402"/>
      <c r="T12" s="402" t="str">
        <f>IF(AND('MAPA DE RIESGO'!$I$82="Muy Alta",'MAPA DE RIESGO'!$M$82="Menor"),CONCATENATE("R",'MAPA DE RIESGO'!$B$82),"")</f>
        <v/>
      </c>
      <c r="U12" s="403"/>
      <c r="V12" s="407" t="str">
        <f>IF(AND('MAPA DE RIESGO'!$I$70="Muy Alta",'MAPA DE RIESGO'!$M$70="Moderado"),CONCATENATE("R",'MAPA DE RIESGO'!$B$70),"")</f>
        <v/>
      </c>
      <c r="W12" s="404"/>
      <c r="X12" s="402" t="str">
        <f>IF(AND('MAPA DE RIESGO'!$I$76="Muy Alta",'MAPA DE RIESGO'!$M$76="Moderado"),CONCATENATE("R",'MAPA DE RIESGO'!$B$76),"")</f>
        <v/>
      </c>
      <c r="Y12" s="402"/>
      <c r="Z12" s="402" t="str">
        <f>IF(AND('MAPA DE RIESGO'!$I$82="Muy Alta",'MAPA DE RIESGO'!$M$82="Moderado"),CONCATENATE("R",'MAPA DE RIESGO'!$B$82),"")</f>
        <v/>
      </c>
      <c r="AA12" s="403"/>
      <c r="AB12" s="407" t="str">
        <f>IF(AND('MAPA DE RIESGO'!$I$70="Muy Alta",'MAPA DE RIESGO'!$M$70="Mayor"),CONCATENATE("R",'MAPA DE RIESGO'!$B$70),"")</f>
        <v/>
      </c>
      <c r="AC12" s="404"/>
      <c r="AD12" s="402" t="str">
        <f>IF(AND('MAPA DE RIESGO'!$I$76="Muy Alta",'MAPA DE RIESGO'!$M$76="Mayor"),CONCATENATE("R",'MAPA DE RIESGO'!$B$76),"")</f>
        <v/>
      </c>
      <c r="AE12" s="402"/>
      <c r="AF12" s="402" t="str">
        <f>IF(AND('MAPA DE RIESGO'!$I$82="Muy Alta",'MAPA DE RIESGO'!$M$82="Mayor"),CONCATENATE("R",'MAPA DE RIESGO'!$B$82),"")</f>
        <v/>
      </c>
      <c r="AG12" s="403"/>
      <c r="AH12" s="415" t="str">
        <f>IF(AND('MAPA DE RIESGO'!$I$70="Muy Alta",'MAPA DE RIESGO'!$M$70="Catastrófico"),CONCATENATE("R",'MAPA DE RIESGO'!$B$70),"")</f>
        <v/>
      </c>
      <c r="AI12" s="416"/>
      <c r="AJ12" s="416" t="str">
        <f>IF(AND('MAPA DE RIESGO'!$I$76="Muy Alta",'MAPA DE RIESGO'!$M$76="Catastrófico"),CONCATENATE("R",'MAPA DE RIESGO'!$B$76),"")</f>
        <v/>
      </c>
      <c r="AK12" s="416"/>
      <c r="AL12" s="416" t="str">
        <f>IF(AND('MAPA DE RIESGO'!$I$82="Muy Alta",'MAPA DE RIESGO'!$M$82="Catastrófico"),CONCATENATE("R",'MAPA DE RIESGO'!$B$82),"")</f>
        <v/>
      </c>
      <c r="AM12" s="417"/>
      <c r="AN12" s="55"/>
      <c r="AO12" s="360"/>
      <c r="AP12" s="361"/>
      <c r="AQ12" s="361"/>
      <c r="AR12" s="361"/>
      <c r="AS12" s="361"/>
      <c r="AT12" s="362"/>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row>
    <row r="13" spans="1:99" ht="15.75" customHeight="1" thickBot="1" x14ac:dyDescent="0.3">
      <c r="A13" s="55"/>
      <c r="B13" s="355"/>
      <c r="C13" s="355"/>
      <c r="D13" s="356"/>
      <c r="E13" s="399"/>
      <c r="F13" s="400"/>
      <c r="G13" s="400"/>
      <c r="H13" s="400"/>
      <c r="I13" s="401"/>
      <c r="J13" s="407"/>
      <c r="K13" s="404"/>
      <c r="L13" s="404"/>
      <c r="M13" s="404"/>
      <c r="N13" s="404"/>
      <c r="O13" s="403"/>
      <c r="P13" s="407"/>
      <c r="Q13" s="404"/>
      <c r="R13" s="404"/>
      <c r="S13" s="404"/>
      <c r="T13" s="404"/>
      <c r="U13" s="403"/>
      <c r="V13" s="407"/>
      <c r="W13" s="404"/>
      <c r="X13" s="404"/>
      <c r="Y13" s="404"/>
      <c r="Z13" s="404"/>
      <c r="AA13" s="403"/>
      <c r="AB13" s="407"/>
      <c r="AC13" s="404"/>
      <c r="AD13" s="404"/>
      <c r="AE13" s="404"/>
      <c r="AF13" s="404"/>
      <c r="AG13" s="403"/>
      <c r="AH13" s="418"/>
      <c r="AI13" s="419"/>
      <c r="AJ13" s="419"/>
      <c r="AK13" s="419"/>
      <c r="AL13" s="419"/>
      <c r="AM13" s="420"/>
      <c r="AN13" s="55"/>
      <c r="AO13" s="363"/>
      <c r="AP13" s="364"/>
      <c r="AQ13" s="364"/>
      <c r="AR13" s="364"/>
      <c r="AS13" s="364"/>
      <c r="AT13" s="36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row>
    <row r="14" spans="1:99" ht="15" customHeight="1" x14ac:dyDescent="0.25">
      <c r="A14" s="55"/>
      <c r="B14" s="355"/>
      <c r="C14" s="355"/>
      <c r="D14" s="356"/>
      <c r="E14" s="393" t="s">
        <v>106</v>
      </c>
      <c r="F14" s="394"/>
      <c r="G14" s="394"/>
      <c r="H14" s="394"/>
      <c r="I14" s="394"/>
      <c r="J14" s="430" t="str">
        <f>IF(AND('MAPA DE RIESGO'!$I$16="Alta",'MAPA DE RIESGO'!$M$16="Leve"),CONCATENATE("R",'MAPA DE RIESGO'!$B$16),"")</f>
        <v/>
      </c>
      <c r="K14" s="431"/>
      <c r="L14" s="431" t="str">
        <f>IF(AND('MAPA DE RIESGO'!$I$22="Alta",'MAPA DE RIESGO'!$M$22="Leve"),CONCATENATE("R",'MAPA DE RIESGO'!$B$22),"")</f>
        <v/>
      </c>
      <c r="M14" s="431"/>
      <c r="N14" s="431" t="str">
        <f>IF(AND('MAPA DE RIESGO'!$I$28="Alta",'MAPA DE RIESGO'!$M$28="Leve"),CONCATENATE("R",'MAPA DE RIESGO'!$B$28),"")</f>
        <v/>
      </c>
      <c r="O14" s="432"/>
      <c r="P14" s="430" t="str">
        <f>IF(AND('MAPA DE RIESGO'!$I$16="Alta",'MAPA DE RIESGO'!$M$16="Menor"),CONCATENATE("R",'MAPA DE RIESGO'!$B$16),"")</f>
        <v/>
      </c>
      <c r="Q14" s="431"/>
      <c r="R14" s="431" t="str">
        <f>IF(AND('MAPA DE RIESGO'!$I$22="Alta",'MAPA DE RIESGO'!$M$22="Menor"),CONCATENATE("R",'MAPA DE RIESGO'!$B$22),"")</f>
        <v/>
      </c>
      <c r="S14" s="431"/>
      <c r="T14" s="431" t="str">
        <f>IF(AND('MAPA DE RIESGO'!$I$28="Alta",'MAPA DE RIESGO'!$M$28="Menor"),CONCATENATE("R",'MAPA DE RIESGO'!$B$28),"")</f>
        <v/>
      </c>
      <c r="U14" s="432"/>
      <c r="V14" s="405" t="str">
        <f>IF(AND('MAPA DE RIESGO'!$I$16="Alta",'MAPA DE RIESGO'!$M$16="Moderado"),CONCATENATE("R",'MAPA DE RIESGO'!$B$16),"")</f>
        <v/>
      </c>
      <c r="W14" s="406"/>
      <c r="X14" s="406" t="str">
        <f>IF(AND('MAPA DE RIESGO'!$I$22="Alta",'MAPA DE RIESGO'!$M$22="Moderado"),CONCATENATE("R",'MAPA DE RIESGO'!$B$22),"")</f>
        <v/>
      </c>
      <c r="Y14" s="406"/>
      <c r="Z14" s="406" t="str">
        <f>IF(AND('MAPA DE RIESGO'!$I$28="Alta",'MAPA DE RIESGO'!$M$28="Moderado"),CONCATENATE("R",'MAPA DE RIESGO'!$B$28),"")</f>
        <v/>
      </c>
      <c r="AA14" s="408"/>
      <c r="AB14" s="405" t="str">
        <f>IF(AND('MAPA DE RIESGO'!$I$16="Alta",'MAPA DE RIESGO'!$M$16="Mayor"),CONCATENATE("R",'MAPA DE RIESGO'!$B$16),"")</f>
        <v/>
      </c>
      <c r="AC14" s="406"/>
      <c r="AD14" s="406" t="str">
        <f>IF(AND('MAPA DE RIESGO'!$I$22="Alta",'MAPA DE RIESGO'!$M$22="Mayor"),CONCATENATE("R",'MAPA DE RIESGO'!$B$22),"")</f>
        <v/>
      </c>
      <c r="AE14" s="406"/>
      <c r="AF14" s="406" t="str">
        <f>IF(AND('MAPA DE RIESGO'!$I$28="Alta",'MAPA DE RIESGO'!$M$28="Mayor"),CONCATENATE("R",'MAPA DE RIESGO'!$B$28),"")</f>
        <v/>
      </c>
      <c r="AG14" s="408"/>
      <c r="AH14" s="421" t="str">
        <f>IF(AND('MAPA DE RIESGO'!$I$16="Alta",'MAPA DE RIESGO'!$M$16="Catastrófico"),CONCATENATE("R",'MAPA DE RIESGO'!$B$16),"")</f>
        <v/>
      </c>
      <c r="AI14" s="422"/>
      <c r="AJ14" s="422" t="str">
        <f>IF(AND('MAPA DE RIESGO'!$I$22="Alta",'MAPA DE RIESGO'!$M$22="Catastrófico"),CONCATENATE("R",'MAPA DE RIESGO'!$B$22),"")</f>
        <v/>
      </c>
      <c r="AK14" s="422"/>
      <c r="AL14" s="422" t="str">
        <f>IF(AND('MAPA DE RIESGO'!$I$28="Alta",'MAPA DE RIESGO'!$M$28="Catastrófico"),CONCATENATE("R",'MAPA DE RIESGO'!$B$28),"")</f>
        <v/>
      </c>
      <c r="AM14" s="423"/>
      <c r="AN14" s="55"/>
      <c r="AO14" s="366" t="s">
        <v>72</v>
      </c>
      <c r="AP14" s="367"/>
      <c r="AQ14" s="367"/>
      <c r="AR14" s="367"/>
      <c r="AS14" s="367"/>
      <c r="AT14" s="368"/>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row>
    <row r="15" spans="1:99" ht="15" customHeight="1" x14ac:dyDescent="0.25">
      <c r="A15" s="55"/>
      <c r="B15" s="355"/>
      <c r="C15" s="355"/>
      <c r="D15" s="356"/>
      <c r="E15" s="396"/>
      <c r="F15" s="397"/>
      <c r="G15" s="397"/>
      <c r="H15" s="397"/>
      <c r="I15" s="410"/>
      <c r="J15" s="424"/>
      <c r="K15" s="425"/>
      <c r="L15" s="425"/>
      <c r="M15" s="425"/>
      <c r="N15" s="425"/>
      <c r="O15" s="426"/>
      <c r="P15" s="424"/>
      <c r="Q15" s="425"/>
      <c r="R15" s="425"/>
      <c r="S15" s="425"/>
      <c r="T15" s="425"/>
      <c r="U15" s="426"/>
      <c r="V15" s="407"/>
      <c r="W15" s="404"/>
      <c r="X15" s="404"/>
      <c r="Y15" s="404"/>
      <c r="Z15" s="404"/>
      <c r="AA15" s="403"/>
      <c r="AB15" s="407"/>
      <c r="AC15" s="404"/>
      <c r="AD15" s="404"/>
      <c r="AE15" s="404"/>
      <c r="AF15" s="404"/>
      <c r="AG15" s="403"/>
      <c r="AH15" s="415"/>
      <c r="AI15" s="416"/>
      <c r="AJ15" s="416"/>
      <c r="AK15" s="416"/>
      <c r="AL15" s="416"/>
      <c r="AM15" s="417"/>
      <c r="AN15" s="55"/>
      <c r="AO15" s="369"/>
      <c r="AP15" s="370"/>
      <c r="AQ15" s="370"/>
      <c r="AR15" s="370"/>
      <c r="AS15" s="370"/>
      <c r="AT15" s="371"/>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row>
    <row r="16" spans="1:99" ht="15" customHeight="1" x14ac:dyDescent="0.25">
      <c r="A16" s="55"/>
      <c r="B16" s="355"/>
      <c r="C16" s="355"/>
      <c r="D16" s="356"/>
      <c r="E16" s="396"/>
      <c r="F16" s="397"/>
      <c r="G16" s="397"/>
      <c r="H16" s="397"/>
      <c r="I16" s="410"/>
      <c r="J16" s="424" t="str">
        <f>IF(AND('MAPA DE RIESGO'!$I$34="Alta",'MAPA DE RIESGO'!$M$34="Leve"),CONCATENATE("R",'MAPA DE RIESGO'!$B$34),"")</f>
        <v/>
      </c>
      <c r="K16" s="425"/>
      <c r="L16" s="425" t="str">
        <f>IF(AND('MAPA DE RIESGO'!$I$40="Alta",'MAPA DE RIESGO'!$M$40="Leve"),CONCATENATE("R",'MAPA DE RIESGO'!$B$40),"")</f>
        <v/>
      </c>
      <c r="M16" s="425"/>
      <c r="N16" s="425" t="str">
        <f>IF(AND('MAPA DE RIESGO'!$I$46="Alta",'MAPA DE RIESGO'!$M$46="Leve"),CONCATENATE("R",'MAPA DE RIESGO'!$B$46),"")</f>
        <v/>
      </c>
      <c r="O16" s="426"/>
      <c r="P16" s="424" t="str">
        <f>IF(AND('MAPA DE RIESGO'!$I$34="Alta",'MAPA DE RIESGO'!$M$34="Menor"),CONCATENATE("R",'MAPA DE RIESGO'!$B$34),"")</f>
        <v/>
      </c>
      <c r="Q16" s="425"/>
      <c r="R16" s="425" t="str">
        <f>IF(AND('MAPA DE RIESGO'!$I$40="Alta",'MAPA DE RIESGO'!$M$40="Menor"),CONCATENATE("R",'MAPA DE RIESGO'!$B$40),"")</f>
        <v/>
      </c>
      <c r="S16" s="425"/>
      <c r="T16" s="425" t="str">
        <f>IF(AND('MAPA DE RIESGO'!$I$46="Alta",'MAPA DE RIESGO'!$M$46="Menor"),CONCATENATE("R",'MAPA DE RIESGO'!$B$46),"")</f>
        <v/>
      </c>
      <c r="U16" s="426"/>
      <c r="V16" s="407" t="str">
        <f>IF(AND('MAPA DE RIESGO'!$I$34="Alta",'MAPA DE RIESGO'!$M$34="Moderado"),CONCATENATE("R",'MAPA DE RIESGO'!$B$34),"")</f>
        <v/>
      </c>
      <c r="W16" s="404"/>
      <c r="X16" s="402" t="str">
        <f>IF(AND('MAPA DE RIESGO'!$I$40="Alta",'MAPA DE RIESGO'!$M$40="Moderado"),CONCATENATE("R",'MAPA DE RIESGO'!$B$40),"")</f>
        <v/>
      </c>
      <c r="Y16" s="402"/>
      <c r="Z16" s="402" t="str">
        <f>IF(AND('MAPA DE RIESGO'!$I$46="Alta",'MAPA DE RIESGO'!$M$46="Moderado"),CONCATENATE("R",'MAPA DE RIESGO'!$B$46),"")</f>
        <v/>
      </c>
      <c r="AA16" s="403"/>
      <c r="AB16" s="407" t="str">
        <f>IF(AND('MAPA DE RIESGO'!$I$34="Alta",'MAPA DE RIESGO'!$M$34="Mayor"),CONCATENATE("R",'MAPA DE RIESGO'!$B$34),"")</f>
        <v/>
      </c>
      <c r="AC16" s="404"/>
      <c r="AD16" s="402" t="str">
        <f>IF(AND('MAPA DE RIESGO'!$I$40="Alta",'MAPA DE RIESGO'!$M$40="Mayor"),CONCATENATE("R",'MAPA DE RIESGO'!$B$40),"")</f>
        <v/>
      </c>
      <c r="AE16" s="402"/>
      <c r="AF16" s="402" t="str">
        <f>IF(AND('MAPA DE RIESGO'!$I$46="Alta",'MAPA DE RIESGO'!$M$46="Mayor"),CONCATENATE("R",'MAPA DE RIESGO'!$B$46),"")</f>
        <v/>
      </c>
      <c r="AG16" s="403"/>
      <c r="AH16" s="415" t="str">
        <f>IF(AND('MAPA DE RIESGO'!$I$34="Alta",'MAPA DE RIESGO'!$M$34="Catastrófico"),CONCATENATE("R",'MAPA DE RIESGO'!$B$34),"")</f>
        <v/>
      </c>
      <c r="AI16" s="416"/>
      <c r="AJ16" s="416" t="str">
        <f>IF(AND('MAPA DE RIESGO'!$I$40="Alta",'MAPA DE RIESGO'!$M$40="Catastrófico"),CONCATENATE("R",'MAPA DE RIESGO'!$B$40),"")</f>
        <v/>
      </c>
      <c r="AK16" s="416"/>
      <c r="AL16" s="416" t="str">
        <f>IF(AND('MAPA DE RIESGO'!$I$46="Alta",'MAPA DE RIESGO'!$M$46="Catastrófico"),CONCATENATE("R",'MAPA DE RIESGO'!$B$46),"")</f>
        <v/>
      </c>
      <c r="AM16" s="417"/>
      <c r="AN16" s="55"/>
      <c r="AO16" s="369"/>
      <c r="AP16" s="370"/>
      <c r="AQ16" s="370"/>
      <c r="AR16" s="370"/>
      <c r="AS16" s="370"/>
      <c r="AT16" s="371"/>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row>
    <row r="17" spans="1:80" ht="15" customHeight="1" x14ac:dyDescent="0.25">
      <c r="A17" s="55"/>
      <c r="B17" s="355"/>
      <c r="C17" s="355"/>
      <c r="D17" s="356"/>
      <c r="E17" s="396"/>
      <c r="F17" s="397"/>
      <c r="G17" s="397"/>
      <c r="H17" s="397"/>
      <c r="I17" s="410"/>
      <c r="J17" s="424"/>
      <c r="K17" s="425"/>
      <c r="L17" s="425"/>
      <c r="M17" s="425"/>
      <c r="N17" s="425"/>
      <c r="O17" s="426"/>
      <c r="P17" s="424"/>
      <c r="Q17" s="425"/>
      <c r="R17" s="425"/>
      <c r="S17" s="425"/>
      <c r="T17" s="425"/>
      <c r="U17" s="426"/>
      <c r="V17" s="407"/>
      <c r="W17" s="404"/>
      <c r="X17" s="402"/>
      <c r="Y17" s="402"/>
      <c r="Z17" s="402"/>
      <c r="AA17" s="403"/>
      <c r="AB17" s="407"/>
      <c r="AC17" s="404"/>
      <c r="AD17" s="402"/>
      <c r="AE17" s="402"/>
      <c r="AF17" s="402"/>
      <c r="AG17" s="403"/>
      <c r="AH17" s="415"/>
      <c r="AI17" s="416"/>
      <c r="AJ17" s="416"/>
      <c r="AK17" s="416"/>
      <c r="AL17" s="416"/>
      <c r="AM17" s="417"/>
      <c r="AN17" s="55"/>
      <c r="AO17" s="369"/>
      <c r="AP17" s="370"/>
      <c r="AQ17" s="370"/>
      <c r="AR17" s="370"/>
      <c r="AS17" s="370"/>
      <c r="AT17" s="371"/>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row>
    <row r="18" spans="1:80" ht="15" customHeight="1" x14ac:dyDescent="0.25">
      <c r="A18" s="55"/>
      <c r="B18" s="355"/>
      <c r="C18" s="355"/>
      <c r="D18" s="356"/>
      <c r="E18" s="396"/>
      <c r="F18" s="397"/>
      <c r="G18" s="397"/>
      <c r="H18" s="397"/>
      <c r="I18" s="410"/>
      <c r="J18" s="424" t="str">
        <f>IF(AND('MAPA DE RIESGO'!$I$52="Alta",'MAPA DE RIESGO'!$M$52="Leve"),CONCATENATE("R",'MAPA DE RIESGO'!$B$52),"")</f>
        <v/>
      </c>
      <c r="K18" s="425"/>
      <c r="L18" s="425" t="str">
        <f>IF(AND('MAPA DE RIESGO'!$I$58="Alta",'MAPA DE RIESGO'!$M$58="Leve"),CONCATENATE("R",'MAPA DE RIESGO'!$B$58),"")</f>
        <v/>
      </c>
      <c r="M18" s="425"/>
      <c r="N18" s="425" t="str">
        <f>IF(AND('MAPA DE RIESGO'!$I$64="Alta",'MAPA DE RIESGO'!$M$64="Leve"),CONCATENATE("R",'MAPA DE RIESGO'!$B$64),"")</f>
        <v/>
      </c>
      <c r="O18" s="426"/>
      <c r="P18" s="424" t="str">
        <f>IF(AND('MAPA DE RIESGO'!$I$52="Alta",'MAPA DE RIESGO'!$M$52="Menor"),CONCATENATE("R",'MAPA DE RIESGO'!$B$52),"")</f>
        <v/>
      </c>
      <c r="Q18" s="425"/>
      <c r="R18" s="425" t="str">
        <f>IF(AND('MAPA DE RIESGO'!$I$58="Alta",'MAPA DE RIESGO'!$M$58="Menor"),CONCATENATE("R",'MAPA DE RIESGO'!$B$58),"")</f>
        <v/>
      </c>
      <c r="S18" s="425"/>
      <c r="T18" s="425" t="str">
        <f>IF(AND('MAPA DE RIESGO'!$I$64="Alta",'MAPA DE RIESGO'!$M$64="Menor"),CONCATENATE("R",'MAPA DE RIESGO'!$B$64),"")</f>
        <v/>
      </c>
      <c r="U18" s="426"/>
      <c r="V18" s="407" t="str">
        <f>IF(AND('MAPA DE RIESGO'!$I$52="Alta",'MAPA DE RIESGO'!$M$52="Moderado"),CONCATENATE("R",'MAPA DE RIESGO'!$B$52),"")</f>
        <v/>
      </c>
      <c r="W18" s="404"/>
      <c r="X18" s="402" t="str">
        <f>IF(AND('MAPA DE RIESGO'!$I$58="Alta",'MAPA DE RIESGO'!$M$58="Moderado"),CONCATENATE("R",'MAPA DE RIESGO'!$B$58),"")</f>
        <v/>
      </c>
      <c r="Y18" s="402"/>
      <c r="Z18" s="402" t="str">
        <f>IF(AND('MAPA DE RIESGO'!$I$64="Alta",'MAPA DE RIESGO'!$M$64="Moderado"),CONCATENATE("R",'MAPA DE RIESGO'!$B$64),"")</f>
        <v/>
      </c>
      <c r="AA18" s="403"/>
      <c r="AB18" s="407" t="str">
        <f>IF(AND('MAPA DE RIESGO'!$I$52="Alta",'MAPA DE RIESGO'!$M$52="Mayor"),CONCATENATE("R",'MAPA DE RIESGO'!$B$52),"")</f>
        <v/>
      </c>
      <c r="AC18" s="404"/>
      <c r="AD18" s="402" t="str">
        <f>IF(AND('MAPA DE RIESGO'!$I$58="Alta",'MAPA DE RIESGO'!$M$58="Mayor"),CONCATENATE("R",'MAPA DE RIESGO'!$B$58),"")</f>
        <v/>
      </c>
      <c r="AE18" s="402"/>
      <c r="AF18" s="402" t="str">
        <f>IF(AND('MAPA DE RIESGO'!$I$64="Alta",'MAPA DE RIESGO'!$M$64="Mayor"),CONCATENATE("R",'MAPA DE RIESGO'!$B$64),"")</f>
        <v/>
      </c>
      <c r="AG18" s="403"/>
      <c r="AH18" s="415" t="str">
        <f>IF(AND('MAPA DE RIESGO'!$I$52="Alta",'MAPA DE RIESGO'!$M$52="Catastrófico"),CONCATENATE("R",'MAPA DE RIESGO'!$B$52),"")</f>
        <v/>
      </c>
      <c r="AI18" s="416"/>
      <c r="AJ18" s="416" t="str">
        <f>IF(AND('MAPA DE RIESGO'!$I$58="Alta",'MAPA DE RIESGO'!$M$58="Catastrófico"),CONCATENATE("R",'MAPA DE RIESGO'!$B$58),"")</f>
        <v/>
      </c>
      <c r="AK18" s="416"/>
      <c r="AL18" s="416" t="str">
        <f>IF(AND('MAPA DE RIESGO'!$I$64="Alta",'MAPA DE RIESGO'!$M$64="Catastrófico"),CONCATENATE("R",'MAPA DE RIESGO'!$B$64),"")</f>
        <v/>
      </c>
      <c r="AM18" s="417"/>
      <c r="AN18" s="55"/>
      <c r="AO18" s="369"/>
      <c r="AP18" s="370"/>
      <c r="AQ18" s="370"/>
      <c r="AR18" s="370"/>
      <c r="AS18" s="370"/>
      <c r="AT18" s="371"/>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row>
    <row r="19" spans="1:80" ht="15" customHeight="1" x14ac:dyDescent="0.25">
      <c r="A19" s="55"/>
      <c r="B19" s="355"/>
      <c r="C19" s="355"/>
      <c r="D19" s="356"/>
      <c r="E19" s="396"/>
      <c r="F19" s="397"/>
      <c r="G19" s="397"/>
      <c r="H19" s="397"/>
      <c r="I19" s="410"/>
      <c r="J19" s="424"/>
      <c r="K19" s="425"/>
      <c r="L19" s="425"/>
      <c r="M19" s="425"/>
      <c r="N19" s="425"/>
      <c r="O19" s="426"/>
      <c r="P19" s="424"/>
      <c r="Q19" s="425"/>
      <c r="R19" s="425"/>
      <c r="S19" s="425"/>
      <c r="T19" s="425"/>
      <c r="U19" s="426"/>
      <c r="V19" s="407"/>
      <c r="W19" s="404"/>
      <c r="X19" s="402"/>
      <c r="Y19" s="402"/>
      <c r="Z19" s="402"/>
      <c r="AA19" s="403"/>
      <c r="AB19" s="407"/>
      <c r="AC19" s="404"/>
      <c r="AD19" s="402"/>
      <c r="AE19" s="402"/>
      <c r="AF19" s="402"/>
      <c r="AG19" s="403"/>
      <c r="AH19" s="415"/>
      <c r="AI19" s="416"/>
      <c r="AJ19" s="416"/>
      <c r="AK19" s="416"/>
      <c r="AL19" s="416"/>
      <c r="AM19" s="417"/>
      <c r="AN19" s="55"/>
      <c r="AO19" s="369"/>
      <c r="AP19" s="370"/>
      <c r="AQ19" s="370"/>
      <c r="AR19" s="370"/>
      <c r="AS19" s="370"/>
      <c r="AT19" s="371"/>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row>
    <row r="20" spans="1:80" ht="15" customHeight="1" x14ac:dyDescent="0.25">
      <c r="A20" s="55"/>
      <c r="B20" s="355"/>
      <c r="C20" s="355"/>
      <c r="D20" s="356"/>
      <c r="E20" s="396"/>
      <c r="F20" s="397"/>
      <c r="G20" s="397"/>
      <c r="H20" s="397"/>
      <c r="I20" s="410"/>
      <c r="J20" s="424" t="str">
        <f>IF(AND('MAPA DE RIESGO'!$I$70="Alta",'MAPA DE RIESGO'!$M$70="Leve"),CONCATENATE("R",'MAPA DE RIESGO'!$B$70),"")</f>
        <v/>
      </c>
      <c r="K20" s="425"/>
      <c r="L20" s="425" t="str">
        <f>IF(AND('MAPA DE RIESGO'!$I$76="Alta",'MAPA DE RIESGO'!$M$76="Leve"),CONCATENATE("R",'MAPA DE RIESGO'!$B$76),"")</f>
        <v/>
      </c>
      <c r="M20" s="425"/>
      <c r="N20" s="425" t="str">
        <f>IF(AND('MAPA DE RIESGO'!$I$82="Alta",'MAPA DE RIESGO'!$M$82="Leve"),CONCATENATE("R",'MAPA DE RIESGO'!$B$82),"")</f>
        <v/>
      </c>
      <c r="O20" s="426"/>
      <c r="P20" s="424" t="str">
        <f>IF(AND('MAPA DE RIESGO'!$I$70="Alta",'MAPA DE RIESGO'!$M$70="Menor"),CONCATENATE("R",'MAPA DE RIESGO'!$B$70),"")</f>
        <v/>
      </c>
      <c r="Q20" s="425"/>
      <c r="R20" s="425" t="str">
        <f>IF(AND('MAPA DE RIESGO'!$I$76="Alta",'MAPA DE RIESGO'!$M$76="Menor"),CONCATENATE("R",'MAPA DE RIESGO'!$B$76),"")</f>
        <v/>
      </c>
      <c r="S20" s="425"/>
      <c r="T20" s="425" t="str">
        <f>IF(AND('MAPA DE RIESGO'!$I$82="Alta",'MAPA DE RIESGO'!$M$82="Menor"),CONCATENATE("R",'MAPA DE RIESGO'!$B$82),"")</f>
        <v/>
      </c>
      <c r="U20" s="426"/>
      <c r="V20" s="407" t="str">
        <f>IF(AND('MAPA DE RIESGO'!$I$70="Alta",'MAPA DE RIESGO'!$M$70="Moderado"),CONCATENATE("R",'MAPA DE RIESGO'!$B$70),"")</f>
        <v/>
      </c>
      <c r="W20" s="404"/>
      <c r="X20" s="402" t="str">
        <f>IF(AND('MAPA DE RIESGO'!$I$76="Alta",'MAPA DE RIESGO'!$M$76="Moderado"),CONCATENATE("R",'MAPA DE RIESGO'!$B$76),"")</f>
        <v/>
      </c>
      <c r="Y20" s="402"/>
      <c r="Z20" s="402" t="str">
        <f>IF(AND('MAPA DE RIESGO'!$I$82="Alta",'MAPA DE RIESGO'!$M$82="Moderado"),CONCATENATE("R",'MAPA DE RIESGO'!$B$82),"")</f>
        <v/>
      </c>
      <c r="AA20" s="403"/>
      <c r="AB20" s="407" t="str">
        <f>IF(AND('MAPA DE RIESGO'!$I$70="Alta",'MAPA DE RIESGO'!$M$70="Mayor"),CONCATENATE("R",'MAPA DE RIESGO'!$B$70),"")</f>
        <v/>
      </c>
      <c r="AC20" s="404"/>
      <c r="AD20" s="402" t="str">
        <f>IF(AND('MAPA DE RIESGO'!$I$76="Alta",'MAPA DE RIESGO'!$M$76="Mayor"),CONCATENATE("R",'MAPA DE RIESGO'!$B$76),"")</f>
        <v/>
      </c>
      <c r="AE20" s="402"/>
      <c r="AF20" s="402" t="str">
        <f>IF(AND('MAPA DE RIESGO'!$I$82="Alta",'MAPA DE RIESGO'!$M$82="Mayor"),CONCATENATE("R",'MAPA DE RIESGO'!$B$82),"")</f>
        <v/>
      </c>
      <c r="AG20" s="403"/>
      <c r="AH20" s="415" t="str">
        <f>IF(AND('MAPA DE RIESGO'!$I$70="Alta",'MAPA DE RIESGO'!$M$70="Catastrófico"),CONCATENATE("R",'MAPA DE RIESGO'!$B$70),"")</f>
        <v/>
      </c>
      <c r="AI20" s="416"/>
      <c r="AJ20" s="416" t="str">
        <f>IF(AND('MAPA DE RIESGO'!$I$76="Alta",'MAPA DE RIESGO'!$M$76="Catastrófico"),CONCATENATE("R",'MAPA DE RIESGO'!$B$76),"")</f>
        <v/>
      </c>
      <c r="AK20" s="416"/>
      <c r="AL20" s="416" t="str">
        <f>IF(AND('MAPA DE RIESGO'!$I$82="Alta",'MAPA DE RIESGO'!$M$82="Catastrófico"),CONCATENATE("R",'MAPA DE RIESGO'!$B$82),"")</f>
        <v/>
      </c>
      <c r="AM20" s="417"/>
      <c r="AN20" s="55"/>
      <c r="AO20" s="369"/>
      <c r="AP20" s="370"/>
      <c r="AQ20" s="370"/>
      <c r="AR20" s="370"/>
      <c r="AS20" s="370"/>
      <c r="AT20" s="371"/>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row>
    <row r="21" spans="1:80" ht="15.75" customHeight="1" thickBot="1" x14ac:dyDescent="0.3">
      <c r="A21" s="55"/>
      <c r="B21" s="355"/>
      <c r="C21" s="355"/>
      <c r="D21" s="356"/>
      <c r="E21" s="399"/>
      <c r="F21" s="400"/>
      <c r="G21" s="400"/>
      <c r="H21" s="400"/>
      <c r="I21" s="400"/>
      <c r="J21" s="427"/>
      <c r="K21" s="428"/>
      <c r="L21" s="428"/>
      <c r="M21" s="428"/>
      <c r="N21" s="428"/>
      <c r="O21" s="429"/>
      <c r="P21" s="427"/>
      <c r="Q21" s="428"/>
      <c r="R21" s="428"/>
      <c r="S21" s="428"/>
      <c r="T21" s="428"/>
      <c r="U21" s="429"/>
      <c r="V21" s="412"/>
      <c r="W21" s="413"/>
      <c r="X21" s="413"/>
      <c r="Y21" s="413"/>
      <c r="Z21" s="413"/>
      <c r="AA21" s="414"/>
      <c r="AB21" s="412"/>
      <c r="AC21" s="413"/>
      <c r="AD21" s="413"/>
      <c r="AE21" s="413"/>
      <c r="AF21" s="413"/>
      <c r="AG21" s="414"/>
      <c r="AH21" s="418"/>
      <c r="AI21" s="419"/>
      <c r="AJ21" s="419"/>
      <c r="AK21" s="419"/>
      <c r="AL21" s="419"/>
      <c r="AM21" s="420"/>
      <c r="AN21" s="55"/>
      <c r="AO21" s="372"/>
      <c r="AP21" s="373"/>
      <c r="AQ21" s="373"/>
      <c r="AR21" s="373"/>
      <c r="AS21" s="373"/>
      <c r="AT21" s="374"/>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row>
    <row r="22" spans="1:80" x14ac:dyDescent="0.25">
      <c r="A22" s="55"/>
      <c r="B22" s="355"/>
      <c r="C22" s="355"/>
      <c r="D22" s="356"/>
      <c r="E22" s="393" t="s">
        <v>108</v>
      </c>
      <c r="F22" s="394"/>
      <c r="G22" s="394"/>
      <c r="H22" s="394"/>
      <c r="I22" s="395"/>
      <c r="J22" s="430" t="str">
        <f>IF(AND('MAPA DE RIESGO'!$I$16="Media",'MAPA DE RIESGO'!$M$16="Leve"),CONCATENATE("R",'MAPA DE RIESGO'!$B$16),"")</f>
        <v>R1</v>
      </c>
      <c r="K22" s="431"/>
      <c r="L22" s="431" t="str">
        <f>IF(AND('MAPA DE RIESGO'!$I$22="Media",'MAPA DE RIESGO'!$M$22="Leve"),CONCATENATE("R",'MAPA DE RIESGO'!$B$22),"")</f>
        <v/>
      </c>
      <c r="M22" s="431"/>
      <c r="N22" s="431" t="str">
        <f>IF(AND('MAPA DE RIESGO'!$I$28="Media",'MAPA DE RIESGO'!$M$28="Leve"),CONCATENATE("R",'MAPA DE RIESGO'!$B$28),"")</f>
        <v/>
      </c>
      <c r="O22" s="432"/>
      <c r="P22" s="430" t="str">
        <f>IF(AND('MAPA DE RIESGO'!$I$16="Media",'MAPA DE RIESGO'!$M$16="Menor"),CONCATENATE("R",'MAPA DE RIESGO'!$B$16),"")</f>
        <v/>
      </c>
      <c r="Q22" s="431"/>
      <c r="R22" s="431" t="str">
        <f>IF(AND('MAPA DE RIESGO'!$I$22="Media",'MAPA DE RIESGO'!$M$22="Menor"),CONCATENATE("R",'MAPA DE RIESGO'!$B$22),"")</f>
        <v/>
      </c>
      <c r="S22" s="431"/>
      <c r="T22" s="431" t="str">
        <f>IF(AND('MAPA DE RIESGO'!$I$28="Media",'MAPA DE RIESGO'!$M$28="Menor"),CONCATENATE("R",'MAPA DE RIESGO'!$B$28),"")</f>
        <v/>
      </c>
      <c r="U22" s="432"/>
      <c r="V22" s="430" t="str">
        <f>IF(AND('MAPA DE RIESGO'!$I$16="Media",'MAPA DE RIESGO'!$M$16="Moderado"),CONCATENATE("R",'MAPA DE RIESGO'!$B$16),"")</f>
        <v/>
      </c>
      <c r="W22" s="431"/>
      <c r="X22" s="431" t="str">
        <f>IF(AND('MAPA DE RIESGO'!$I$22="Media",'MAPA DE RIESGO'!$M$22="Moderado"),CONCATENATE("R",'MAPA DE RIESGO'!$B$22),"")</f>
        <v/>
      </c>
      <c r="Y22" s="431"/>
      <c r="Z22" s="431" t="str">
        <f>IF(AND('MAPA DE RIESGO'!$I$28="Media",'MAPA DE RIESGO'!$M$28="Moderado"),CONCATENATE("R",'MAPA DE RIESGO'!$B$28),"")</f>
        <v/>
      </c>
      <c r="AA22" s="432"/>
      <c r="AB22" s="405" t="str">
        <f>IF(AND('MAPA DE RIESGO'!$I$16="Media",'MAPA DE RIESGO'!$M$16="Mayor"),CONCATENATE("R",'MAPA DE RIESGO'!$B$16),"")</f>
        <v/>
      </c>
      <c r="AC22" s="406"/>
      <c r="AD22" s="406" t="str">
        <f>IF(AND('MAPA DE RIESGO'!$I$22="Media",'MAPA DE RIESGO'!$M$22="Mayor"),CONCATENATE("R",'MAPA DE RIESGO'!$B$22),"")</f>
        <v>R2</v>
      </c>
      <c r="AE22" s="406"/>
      <c r="AF22" s="406" t="str">
        <f>IF(AND('MAPA DE RIESGO'!$I$28="Media",'MAPA DE RIESGO'!$M$28="Mayor"),CONCATENATE("R",'MAPA DE RIESGO'!$B$28),"")</f>
        <v>R3</v>
      </c>
      <c r="AG22" s="408"/>
      <c r="AH22" s="421" t="str">
        <f>IF(AND('MAPA DE RIESGO'!$I$16="Media",'MAPA DE RIESGO'!$M$16="Catastrófico"),CONCATENATE("R",'MAPA DE RIESGO'!$B$16),"")</f>
        <v/>
      </c>
      <c r="AI22" s="422"/>
      <c r="AJ22" s="422" t="str">
        <f>IF(AND('MAPA DE RIESGO'!$I$22="Media",'MAPA DE RIESGO'!$M$22="Catastrófico"),CONCATENATE("R",'MAPA DE RIESGO'!$B$22),"")</f>
        <v/>
      </c>
      <c r="AK22" s="422"/>
      <c r="AL22" s="422" t="str">
        <f>IF(AND('MAPA DE RIESGO'!$I$28="Media",'MAPA DE RIESGO'!$M$28="Catastrófico"),CONCATENATE("R",'MAPA DE RIESGO'!$B$28),"")</f>
        <v/>
      </c>
      <c r="AM22" s="423"/>
      <c r="AN22" s="55"/>
      <c r="AO22" s="375" t="s">
        <v>73</v>
      </c>
      <c r="AP22" s="376"/>
      <c r="AQ22" s="376"/>
      <c r="AR22" s="376"/>
      <c r="AS22" s="376"/>
      <c r="AT22" s="377"/>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row>
    <row r="23" spans="1:80" x14ac:dyDescent="0.25">
      <c r="A23" s="55"/>
      <c r="B23" s="355"/>
      <c r="C23" s="355"/>
      <c r="D23" s="356"/>
      <c r="E23" s="396"/>
      <c r="F23" s="397"/>
      <c r="G23" s="397"/>
      <c r="H23" s="397"/>
      <c r="I23" s="398"/>
      <c r="J23" s="424"/>
      <c r="K23" s="425"/>
      <c r="L23" s="425"/>
      <c r="M23" s="425"/>
      <c r="N23" s="425"/>
      <c r="O23" s="426"/>
      <c r="P23" s="424"/>
      <c r="Q23" s="425"/>
      <c r="R23" s="425"/>
      <c r="S23" s="425"/>
      <c r="T23" s="425"/>
      <c r="U23" s="426"/>
      <c r="V23" s="424"/>
      <c r="W23" s="425"/>
      <c r="X23" s="425"/>
      <c r="Y23" s="425"/>
      <c r="Z23" s="425"/>
      <c r="AA23" s="426"/>
      <c r="AB23" s="407"/>
      <c r="AC23" s="404"/>
      <c r="AD23" s="404"/>
      <c r="AE23" s="404"/>
      <c r="AF23" s="404"/>
      <c r="AG23" s="403"/>
      <c r="AH23" s="415"/>
      <c r="AI23" s="416"/>
      <c r="AJ23" s="416"/>
      <c r="AK23" s="416"/>
      <c r="AL23" s="416"/>
      <c r="AM23" s="417"/>
      <c r="AN23" s="55"/>
      <c r="AO23" s="378"/>
      <c r="AP23" s="379"/>
      <c r="AQ23" s="379"/>
      <c r="AR23" s="379"/>
      <c r="AS23" s="379"/>
      <c r="AT23" s="380"/>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row>
    <row r="24" spans="1:80" x14ac:dyDescent="0.25">
      <c r="A24" s="55"/>
      <c r="B24" s="355"/>
      <c r="C24" s="355"/>
      <c r="D24" s="356"/>
      <c r="E24" s="396"/>
      <c r="F24" s="397"/>
      <c r="G24" s="397"/>
      <c r="H24" s="397"/>
      <c r="I24" s="398"/>
      <c r="J24" s="424" t="str">
        <f>IF(AND('MAPA DE RIESGO'!$I$34="Media",'MAPA DE RIESGO'!$M$34="Leve"),CONCATENATE("R",'MAPA DE RIESGO'!$B$34),"")</f>
        <v/>
      </c>
      <c r="K24" s="425"/>
      <c r="L24" s="425" t="str">
        <f>IF(AND('MAPA DE RIESGO'!$I$40="Media",'MAPA DE RIESGO'!$M$40="Leve"),CONCATENATE("R",'MAPA DE RIESGO'!$B$40),"")</f>
        <v/>
      </c>
      <c r="M24" s="425"/>
      <c r="N24" s="425" t="str">
        <f>IF(AND('MAPA DE RIESGO'!$I$46="Media",'MAPA DE RIESGO'!$M$46="Leve"),CONCATENATE("R",'MAPA DE RIESGO'!$B$46),"")</f>
        <v/>
      </c>
      <c r="O24" s="426"/>
      <c r="P24" s="424" t="str">
        <f>IF(AND('MAPA DE RIESGO'!$I$34="Media",'MAPA DE RIESGO'!$M$34="Menor"),CONCATENATE("R",'MAPA DE RIESGO'!$B$34),"")</f>
        <v/>
      </c>
      <c r="Q24" s="425"/>
      <c r="R24" s="425" t="str">
        <f>IF(AND('MAPA DE RIESGO'!$I$40="Media",'MAPA DE RIESGO'!$M$40="Menor"),CONCATENATE("R",'MAPA DE RIESGO'!$B$40),"")</f>
        <v/>
      </c>
      <c r="S24" s="425"/>
      <c r="T24" s="425" t="str">
        <f>IF(AND('MAPA DE RIESGO'!$I$46="Media",'MAPA DE RIESGO'!$M$46="Menor"),CONCATENATE("R",'MAPA DE RIESGO'!$B$46),"")</f>
        <v/>
      </c>
      <c r="U24" s="426"/>
      <c r="V24" s="424" t="str">
        <f>IF(AND('MAPA DE RIESGO'!$I$34="Media",'MAPA DE RIESGO'!$M$34="Moderado"),CONCATENATE("R",'MAPA DE RIESGO'!$B$34),"")</f>
        <v/>
      </c>
      <c r="W24" s="425"/>
      <c r="X24" s="425" t="str">
        <f>IF(AND('MAPA DE RIESGO'!$I$40="Media",'MAPA DE RIESGO'!$M$40="Moderado"),CONCATENATE("R",'MAPA DE RIESGO'!$B$40),"")</f>
        <v/>
      </c>
      <c r="Y24" s="425"/>
      <c r="Z24" s="425" t="str">
        <f>IF(AND('MAPA DE RIESGO'!$I$46="Media",'MAPA DE RIESGO'!$M$46="Moderado"),CONCATENATE("R",'MAPA DE RIESGO'!$B$46),"")</f>
        <v/>
      </c>
      <c r="AA24" s="426"/>
      <c r="AB24" s="407" t="str">
        <f>IF(AND('MAPA DE RIESGO'!$I$34="Media",'MAPA DE RIESGO'!$M$34="Mayor"),CONCATENATE("R",'MAPA DE RIESGO'!$B$34),"")</f>
        <v/>
      </c>
      <c r="AC24" s="404"/>
      <c r="AD24" s="402" t="str">
        <f>IF(AND('MAPA DE RIESGO'!$I$40="Media",'MAPA DE RIESGO'!$M$40="Mayor"),CONCATENATE("R",'MAPA DE RIESGO'!$B$40),"")</f>
        <v/>
      </c>
      <c r="AE24" s="402"/>
      <c r="AF24" s="402" t="str">
        <f>IF(AND('MAPA DE RIESGO'!$I$46="Media",'MAPA DE RIESGO'!$M$46="Mayor"),CONCATENATE("R",'MAPA DE RIESGO'!$B$46),"")</f>
        <v/>
      </c>
      <c r="AG24" s="403"/>
      <c r="AH24" s="415" t="str">
        <f>IF(AND('MAPA DE RIESGO'!$I$34="Media",'MAPA DE RIESGO'!$M$34="Catastrófico"),CONCATENATE("R",'MAPA DE RIESGO'!$B$34),"")</f>
        <v/>
      </c>
      <c r="AI24" s="416"/>
      <c r="AJ24" s="416" t="str">
        <f>IF(AND('MAPA DE RIESGO'!$I$40="Media",'MAPA DE RIESGO'!$M$40="Catastrófico"),CONCATENATE("R",'MAPA DE RIESGO'!$B$40),"")</f>
        <v/>
      </c>
      <c r="AK24" s="416"/>
      <c r="AL24" s="416" t="str">
        <f>IF(AND('MAPA DE RIESGO'!$I$46="Media",'MAPA DE RIESGO'!$M$46="Catastrófico"),CONCATENATE("R",'MAPA DE RIESGO'!$B$46),"")</f>
        <v/>
      </c>
      <c r="AM24" s="417"/>
      <c r="AN24" s="55"/>
      <c r="AO24" s="378"/>
      <c r="AP24" s="379"/>
      <c r="AQ24" s="379"/>
      <c r="AR24" s="379"/>
      <c r="AS24" s="379"/>
      <c r="AT24" s="380"/>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row>
    <row r="25" spans="1:80" x14ac:dyDescent="0.25">
      <c r="A25" s="55"/>
      <c r="B25" s="355"/>
      <c r="C25" s="355"/>
      <c r="D25" s="356"/>
      <c r="E25" s="396"/>
      <c r="F25" s="397"/>
      <c r="G25" s="397"/>
      <c r="H25" s="397"/>
      <c r="I25" s="398"/>
      <c r="J25" s="424"/>
      <c r="K25" s="425"/>
      <c r="L25" s="425"/>
      <c r="M25" s="425"/>
      <c r="N25" s="425"/>
      <c r="O25" s="426"/>
      <c r="P25" s="424"/>
      <c r="Q25" s="425"/>
      <c r="R25" s="425"/>
      <c r="S25" s="425"/>
      <c r="T25" s="425"/>
      <c r="U25" s="426"/>
      <c r="V25" s="424"/>
      <c r="W25" s="425"/>
      <c r="X25" s="425"/>
      <c r="Y25" s="425"/>
      <c r="Z25" s="425"/>
      <c r="AA25" s="426"/>
      <c r="AB25" s="407"/>
      <c r="AC25" s="404"/>
      <c r="AD25" s="402"/>
      <c r="AE25" s="402"/>
      <c r="AF25" s="402"/>
      <c r="AG25" s="403"/>
      <c r="AH25" s="415"/>
      <c r="AI25" s="416"/>
      <c r="AJ25" s="416"/>
      <c r="AK25" s="416"/>
      <c r="AL25" s="416"/>
      <c r="AM25" s="417"/>
      <c r="AN25" s="55"/>
      <c r="AO25" s="378"/>
      <c r="AP25" s="379"/>
      <c r="AQ25" s="379"/>
      <c r="AR25" s="379"/>
      <c r="AS25" s="379"/>
      <c r="AT25" s="380"/>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row>
    <row r="26" spans="1:80" x14ac:dyDescent="0.25">
      <c r="A26" s="55"/>
      <c r="B26" s="355"/>
      <c r="C26" s="355"/>
      <c r="D26" s="356"/>
      <c r="E26" s="396"/>
      <c r="F26" s="397"/>
      <c r="G26" s="397"/>
      <c r="H26" s="397"/>
      <c r="I26" s="398"/>
      <c r="J26" s="424" t="str">
        <f>IF(AND('MAPA DE RIESGO'!$I$52="Media",'MAPA DE RIESGO'!$M$52="Leve"),CONCATENATE("R",'MAPA DE RIESGO'!$B$52),"")</f>
        <v/>
      </c>
      <c r="K26" s="425"/>
      <c r="L26" s="425" t="str">
        <f>IF(AND('MAPA DE RIESGO'!$I$58="Media",'MAPA DE RIESGO'!$M$58="Leve"),CONCATENATE("R",'MAPA DE RIESGO'!$B$58),"")</f>
        <v/>
      </c>
      <c r="M26" s="425"/>
      <c r="N26" s="425" t="str">
        <f>IF(AND('MAPA DE RIESGO'!$I$64="Media",'MAPA DE RIESGO'!$M$64="Leve"),CONCATENATE("R",'MAPA DE RIESGO'!$B$64),"")</f>
        <v/>
      </c>
      <c r="O26" s="426"/>
      <c r="P26" s="424" t="str">
        <f>IF(AND('MAPA DE RIESGO'!$I$52="Media",'MAPA DE RIESGO'!$M$52="Menor"),CONCATENATE("R",'MAPA DE RIESGO'!$B$52),"")</f>
        <v/>
      </c>
      <c r="Q26" s="425"/>
      <c r="R26" s="425" t="str">
        <f>IF(AND('MAPA DE RIESGO'!$I$58="Media",'MAPA DE RIESGO'!$M$58="Menor"),CONCATENATE("R",'MAPA DE RIESGO'!$B$58),"")</f>
        <v/>
      </c>
      <c r="S26" s="425"/>
      <c r="T26" s="425" t="str">
        <f>IF(AND('MAPA DE RIESGO'!$I$64="Media",'MAPA DE RIESGO'!$M$64="Menor"),CONCATENATE("R",'MAPA DE RIESGO'!$B$64),"")</f>
        <v/>
      </c>
      <c r="U26" s="426"/>
      <c r="V26" s="424" t="str">
        <f>IF(AND('MAPA DE RIESGO'!$I$52="Media",'MAPA DE RIESGO'!$M$52="Moderado"),CONCATENATE("R",'MAPA DE RIESGO'!$B$52),"")</f>
        <v/>
      </c>
      <c r="W26" s="425"/>
      <c r="X26" s="425" t="str">
        <f>IF(AND('MAPA DE RIESGO'!$I$58="Media",'MAPA DE RIESGO'!$M$58="Moderado"),CONCATENATE("R",'MAPA DE RIESGO'!$B$58),"")</f>
        <v/>
      </c>
      <c r="Y26" s="425"/>
      <c r="Z26" s="425" t="str">
        <f>IF(AND('MAPA DE RIESGO'!$I$64="Media",'MAPA DE RIESGO'!$M$64="Moderado"),CONCATENATE("R",'MAPA DE RIESGO'!$B$64),"")</f>
        <v/>
      </c>
      <c r="AA26" s="426"/>
      <c r="AB26" s="407" t="str">
        <f>IF(AND('MAPA DE RIESGO'!$I$52="Media",'MAPA DE RIESGO'!$M$52="Mayor"),CONCATENATE("R",'MAPA DE RIESGO'!$B$52),"")</f>
        <v/>
      </c>
      <c r="AC26" s="404"/>
      <c r="AD26" s="402" t="str">
        <f>IF(AND('MAPA DE RIESGO'!$I$58="Media",'MAPA DE RIESGO'!$M$58="Mayor"),CONCATENATE("R",'MAPA DE RIESGO'!$B$58),"")</f>
        <v/>
      </c>
      <c r="AE26" s="402"/>
      <c r="AF26" s="402" t="str">
        <f>IF(AND('MAPA DE RIESGO'!$I$64="Media",'MAPA DE RIESGO'!$M$64="Mayor"),CONCATENATE("R",'MAPA DE RIESGO'!$B$64),"")</f>
        <v/>
      </c>
      <c r="AG26" s="403"/>
      <c r="AH26" s="415" t="str">
        <f>IF(AND('MAPA DE RIESGO'!$I$52="Media",'MAPA DE RIESGO'!$M$52="Catastrófico"),CONCATENATE("R",'MAPA DE RIESGO'!$B$52),"")</f>
        <v/>
      </c>
      <c r="AI26" s="416"/>
      <c r="AJ26" s="416" t="str">
        <f>IF(AND('MAPA DE RIESGO'!$I$58="Media",'MAPA DE RIESGO'!$M$58="Catastrófico"),CONCATENATE("R",'MAPA DE RIESGO'!$B$58),"")</f>
        <v/>
      </c>
      <c r="AK26" s="416"/>
      <c r="AL26" s="416" t="str">
        <f>IF(AND('MAPA DE RIESGO'!$I$64="Media",'MAPA DE RIESGO'!$M$64="Catastrófico"),CONCATENATE("R",'MAPA DE RIESGO'!$B$64),"")</f>
        <v/>
      </c>
      <c r="AM26" s="417"/>
      <c r="AN26" s="55"/>
      <c r="AO26" s="378"/>
      <c r="AP26" s="379"/>
      <c r="AQ26" s="379"/>
      <c r="AR26" s="379"/>
      <c r="AS26" s="379"/>
      <c r="AT26" s="380"/>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row>
    <row r="27" spans="1:80" x14ac:dyDescent="0.25">
      <c r="A27" s="55"/>
      <c r="B27" s="355"/>
      <c r="C27" s="355"/>
      <c r="D27" s="356"/>
      <c r="E27" s="396"/>
      <c r="F27" s="397"/>
      <c r="G27" s="397"/>
      <c r="H27" s="397"/>
      <c r="I27" s="398"/>
      <c r="J27" s="424"/>
      <c r="K27" s="425"/>
      <c r="L27" s="425"/>
      <c r="M27" s="425"/>
      <c r="N27" s="425"/>
      <c r="O27" s="426"/>
      <c r="P27" s="424"/>
      <c r="Q27" s="425"/>
      <c r="R27" s="425"/>
      <c r="S27" s="425"/>
      <c r="T27" s="425"/>
      <c r="U27" s="426"/>
      <c r="V27" s="424"/>
      <c r="W27" s="425"/>
      <c r="X27" s="425"/>
      <c r="Y27" s="425"/>
      <c r="Z27" s="425"/>
      <c r="AA27" s="426"/>
      <c r="AB27" s="407"/>
      <c r="AC27" s="404"/>
      <c r="AD27" s="402"/>
      <c r="AE27" s="402"/>
      <c r="AF27" s="402"/>
      <c r="AG27" s="403"/>
      <c r="AH27" s="415"/>
      <c r="AI27" s="416"/>
      <c r="AJ27" s="416"/>
      <c r="AK27" s="416"/>
      <c r="AL27" s="416"/>
      <c r="AM27" s="417"/>
      <c r="AN27" s="55"/>
      <c r="AO27" s="378"/>
      <c r="AP27" s="379"/>
      <c r="AQ27" s="379"/>
      <c r="AR27" s="379"/>
      <c r="AS27" s="379"/>
      <c r="AT27" s="380"/>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row>
    <row r="28" spans="1:80" x14ac:dyDescent="0.25">
      <c r="A28" s="55"/>
      <c r="B28" s="355"/>
      <c r="C28" s="355"/>
      <c r="D28" s="356"/>
      <c r="E28" s="396"/>
      <c r="F28" s="397"/>
      <c r="G28" s="397"/>
      <c r="H28" s="397"/>
      <c r="I28" s="398"/>
      <c r="J28" s="424" t="str">
        <f>IF(AND('MAPA DE RIESGO'!$I$70="Media",'MAPA DE RIESGO'!$M$70="Leve"),CONCATENATE("R",'MAPA DE RIESGO'!$B$70),"")</f>
        <v/>
      </c>
      <c r="K28" s="425"/>
      <c r="L28" s="425" t="str">
        <f>IF(AND('MAPA DE RIESGO'!$I$76="Media",'MAPA DE RIESGO'!$M$76="Leve"),CONCATENATE("R",'MAPA DE RIESGO'!$B$76),"")</f>
        <v/>
      </c>
      <c r="M28" s="425"/>
      <c r="N28" s="425" t="str">
        <f>IF(AND('MAPA DE RIESGO'!$I$82="Media",'MAPA DE RIESGO'!$M$82="Leve"),CONCATENATE("R",'MAPA DE RIESGO'!$B$82),"")</f>
        <v/>
      </c>
      <c r="O28" s="426"/>
      <c r="P28" s="424" t="str">
        <f>IF(AND('MAPA DE RIESGO'!$I$70="Media",'MAPA DE RIESGO'!$M$70="Menor"),CONCATENATE("R",'MAPA DE RIESGO'!$B$70),"")</f>
        <v/>
      </c>
      <c r="Q28" s="425"/>
      <c r="R28" s="425" t="str">
        <f>IF(AND('MAPA DE RIESGO'!$I$76="Media",'MAPA DE RIESGO'!$M$76="Menor"),CONCATENATE("R",'MAPA DE RIESGO'!$B$76),"")</f>
        <v/>
      </c>
      <c r="S28" s="425"/>
      <c r="T28" s="425" t="str">
        <f>IF(AND('MAPA DE RIESGO'!$I$82="Media",'MAPA DE RIESGO'!$M$82="Menor"),CONCATENATE("R",'MAPA DE RIESGO'!$B$82),"")</f>
        <v/>
      </c>
      <c r="U28" s="426"/>
      <c r="V28" s="424" t="str">
        <f>IF(AND('MAPA DE RIESGO'!$I$70="Media",'MAPA DE RIESGO'!$M$70="Moderado"),CONCATENATE("R",'MAPA DE RIESGO'!$B$70),"")</f>
        <v/>
      </c>
      <c r="W28" s="425"/>
      <c r="X28" s="425" t="str">
        <f>IF(AND('MAPA DE RIESGO'!$I$76="Media",'MAPA DE RIESGO'!$M$76="Moderado"),CONCATENATE("R",'MAPA DE RIESGO'!$B$76),"")</f>
        <v/>
      </c>
      <c r="Y28" s="425"/>
      <c r="Z28" s="425" t="str">
        <f>IF(AND('MAPA DE RIESGO'!$I$82="Media",'MAPA DE RIESGO'!$M$82="Moderado"),CONCATENATE("R",'MAPA DE RIESGO'!$B$82),"")</f>
        <v/>
      </c>
      <c r="AA28" s="426"/>
      <c r="AB28" s="407" t="str">
        <f>IF(AND('MAPA DE RIESGO'!$I$70="Media",'MAPA DE RIESGO'!$M$70="Mayor"),CONCATENATE("R",'MAPA DE RIESGO'!$B$70),"")</f>
        <v/>
      </c>
      <c r="AC28" s="404"/>
      <c r="AD28" s="402" t="str">
        <f>IF(AND('MAPA DE RIESGO'!$I$76="Media",'MAPA DE RIESGO'!$M$76="Mayor"),CONCATENATE("R",'MAPA DE RIESGO'!$B$76),"")</f>
        <v/>
      </c>
      <c r="AE28" s="402"/>
      <c r="AF28" s="402" t="str">
        <f>IF(AND('MAPA DE RIESGO'!$I$82="Media",'MAPA DE RIESGO'!$M$82="Mayor"),CONCATENATE("R",'MAPA DE RIESGO'!$B$82),"")</f>
        <v/>
      </c>
      <c r="AG28" s="403"/>
      <c r="AH28" s="415" t="str">
        <f>IF(AND('MAPA DE RIESGO'!$I$70="Media",'MAPA DE RIESGO'!$M$70="Catastrófico"),CONCATENATE("R",'MAPA DE RIESGO'!$B$70),"")</f>
        <v/>
      </c>
      <c r="AI28" s="416"/>
      <c r="AJ28" s="416" t="str">
        <f>IF(AND('MAPA DE RIESGO'!$I$76="Media",'MAPA DE RIESGO'!$M$76="Catastrófico"),CONCATENATE("R",'MAPA DE RIESGO'!$B$76),"")</f>
        <v/>
      </c>
      <c r="AK28" s="416"/>
      <c r="AL28" s="416" t="str">
        <f>IF(AND('MAPA DE RIESGO'!$I$82="Media",'MAPA DE RIESGO'!$M$82="Catastrófico"),CONCATENATE("R",'MAPA DE RIESGO'!$B$82),"")</f>
        <v/>
      </c>
      <c r="AM28" s="417"/>
      <c r="AN28" s="55"/>
      <c r="AO28" s="378"/>
      <c r="AP28" s="379"/>
      <c r="AQ28" s="379"/>
      <c r="AR28" s="379"/>
      <c r="AS28" s="379"/>
      <c r="AT28" s="380"/>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row>
    <row r="29" spans="1:80" ht="15.75" thickBot="1" x14ac:dyDescent="0.3">
      <c r="A29" s="55"/>
      <c r="B29" s="355"/>
      <c r="C29" s="355"/>
      <c r="D29" s="356"/>
      <c r="E29" s="399"/>
      <c r="F29" s="400"/>
      <c r="G29" s="400"/>
      <c r="H29" s="400"/>
      <c r="I29" s="401"/>
      <c r="J29" s="424"/>
      <c r="K29" s="425"/>
      <c r="L29" s="425"/>
      <c r="M29" s="425"/>
      <c r="N29" s="425"/>
      <c r="O29" s="426"/>
      <c r="P29" s="427"/>
      <c r="Q29" s="428"/>
      <c r="R29" s="428"/>
      <c r="S29" s="428"/>
      <c r="T29" s="428"/>
      <c r="U29" s="429"/>
      <c r="V29" s="427"/>
      <c r="W29" s="428"/>
      <c r="X29" s="428"/>
      <c r="Y29" s="428"/>
      <c r="Z29" s="428"/>
      <c r="AA29" s="429"/>
      <c r="AB29" s="412"/>
      <c r="AC29" s="413"/>
      <c r="AD29" s="413"/>
      <c r="AE29" s="413"/>
      <c r="AF29" s="413"/>
      <c r="AG29" s="414"/>
      <c r="AH29" s="418"/>
      <c r="AI29" s="419"/>
      <c r="AJ29" s="419"/>
      <c r="AK29" s="419"/>
      <c r="AL29" s="419"/>
      <c r="AM29" s="420"/>
      <c r="AN29" s="55"/>
      <c r="AO29" s="381"/>
      <c r="AP29" s="382"/>
      <c r="AQ29" s="382"/>
      <c r="AR29" s="382"/>
      <c r="AS29" s="382"/>
      <c r="AT29" s="383"/>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row>
    <row r="30" spans="1:80" x14ac:dyDescent="0.25">
      <c r="A30" s="55"/>
      <c r="B30" s="355"/>
      <c r="C30" s="355"/>
      <c r="D30" s="356"/>
      <c r="E30" s="393" t="s">
        <v>105</v>
      </c>
      <c r="F30" s="394"/>
      <c r="G30" s="394"/>
      <c r="H30" s="394"/>
      <c r="I30" s="394"/>
      <c r="J30" s="439" t="str">
        <f>IF(AND('MAPA DE RIESGO'!$I$16="Baja",'MAPA DE RIESGO'!$M$16="Leve"),CONCATENATE("R",'MAPA DE RIESGO'!$B$16),"")</f>
        <v/>
      </c>
      <c r="K30" s="440"/>
      <c r="L30" s="440" t="str">
        <f>IF(AND('MAPA DE RIESGO'!$I$22="Baja",'MAPA DE RIESGO'!$M$22="Leve"),CONCATENATE("R",'MAPA DE RIESGO'!$B$22),"")</f>
        <v/>
      </c>
      <c r="M30" s="440"/>
      <c r="N30" s="440" t="str">
        <f>IF(AND('MAPA DE RIESGO'!$I$28="Baja",'MAPA DE RIESGO'!$M$28="Leve"),CONCATENATE("R",'MAPA DE RIESGO'!$B$28),"")</f>
        <v/>
      </c>
      <c r="O30" s="441"/>
      <c r="P30" s="431" t="str">
        <f>IF(AND('MAPA DE RIESGO'!$I$16="Baja",'MAPA DE RIESGO'!$M$16="Menor"),CONCATENATE("R",'MAPA DE RIESGO'!$B$16),"")</f>
        <v/>
      </c>
      <c r="Q30" s="431"/>
      <c r="R30" s="431" t="str">
        <f>IF(AND('MAPA DE RIESGO'!$I$22="Baja",'MAPA DE RIESGO'!$M$22="Menor"),CONCATENATE("R",'MAPA DE RIESGO'!$B$22),"")</f>
        <v/>
      </c>
      <c r="S30" s="431"/>
      <c r="T30" s="431" t="str">
        <f>IF(AND('MAPA DE RIESGO'!$I$28="Baja",'MAPA DE RIESGO'!$M$28="Menor"),CONCATENATE("R",'MAPA DE RIESGO'!$B$28),"")</f>
        <v/>
      </c>
      <c r="U30" s="432"/>
      <c r="V30" s="430" t="str">
        <f>IF(AND('MAPA DE RIESGO'!$I$16="Baja",'MAPA DE RIESGO'!$M$16="Moderado"),CONCATENATE("R",'MAPA DE RIESGO'!$B$16),"")</f>
        <v/>
      </c>
      <c r="W30" s="431"/>
      <c r="X30" s="431" t="str">
        <f>IF(AND('MAPA DE RIESGO'!$I$22="Baja",'MAPA DE RIESGO'!$M$22="Moderado"),CONCATENATE("R",'MAPA DE RIESGO'!$B$22),"")</f>
        <v/>
      </c>
      <c r="Y30" s="431"/>
      <c r="Z30" s="431" t="str">
        <f>IF(AND('MAPA DE RIESGO'!$I$28="Baja",'MAPA DE RIESGO'!$M$28="Moderado"),CONCATENATE("R",'MAPA DE RIESGO'!$B$28),"")</f>
        <v/>
      </c>
      <c r="AA30" s="432"/>
      <c r="AB30" s="405" t="str">
        <f>IF(AND('MAPA DE RIESGO'!$I$16="Baja",'MAPA DE RIESGO'!$M$16="Mayor"),CONCATENATE("R",'MAPA DE RIESGO'!$B$16),"")</f>
        <v/>
      </c>
      <c r="AC30" s="406"/>
      <c r="AD30" s="406" t="str">
        <f>IF(AND('MAPA DE RIESGO'!$I$22="Baja",'MAPA DE RIESGO'!$M$22="Mayor"),CONCATENATE("R",'MAPA DE RIESGO'!$B$22),"")</f>
        <v/>
      </c>
      <c r="AE30" s="406"/>
      <c r="AF30" s="406" t="str">
        <f>IF(AND('MAPA DE RIESGO'!$I$28="Baja",'MAPA DE RIESGO'!$M$28="Mayor"),CONCATENATE("R",'MAPA DE RIESGO'!$B$28),"")</f>
        <v/>
      </c>
      <c r="AG30" s="408"/>
      <c r="AH30" s="421" t="str">
        <f>IF(AND('MAPA DE RIESGO'!$I$16="Baja",'MAPA DE RIESGO'!$M$16="Catastrófico"),CONCATENATE("R",'MAPA DE RIESGO'!$B$16),"")</f>
        <v/>
      </c>
      <c r="AI30" s="422"/>
      <c r="AJ30" s="422" t="str">
        <f>IF(AND('MAPA DE RIESGO'!$I$22="Baja",'MAPA DE RIESGO'!$M$22="Catastrófico"),CONCATENATE("R",'MAPA DE RIESGO'!$B$22),"")</f>
        <v/>
      </c>
      <c r="AK30" s="422"/>
      <c r="AL30" s="422" t="str">
        <f>IF(AND('MAPA DE RIESGO'!$I$28="Baja",'MAPA DE RIESGO'!$M$28="Catastrófico"),CONCATENATE("R",'MAPA DE RIESGO'!$B$28),"")</f>
        <v/>
      </c>
      <c r="AM30" s="423"/>
      <c r="AN30" s="55"/>
      <c r="AO30" s="384" t="s">
        <v>74</v>
      </c>
      <c r="AP30" s="385"/>
      <c r="AQ30" s="385"/>
      <c r="AR30" s="385"/>
      <c r="AS30" s="385"/>
      <c r="AT30" s="386"/>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row>
    <row r="31" spans="1:80" x14ac:dyDescent="0.25">
      <c r="A31" s="55"/>
      <c r="B31" s="355"/>
      <c r="C31" s="355"/>
      <c r="D31" s="356"/>
      <c r="E31" s="396"/>
      <c r="F31" s="397"/>
      <c r="G31" s="397"/>
      <c r="H31" s="397"/>
      <c r="I31" s="410"/>
      <c r="J31" s="435"/>
      <c r="K31" s="433"/>
      <c r="L31" s="433"/>
      <c r="M31" s="433"/>
      <c r="N31" s="433"/>
      <c r="O31" s="434"/>
      <c r="P31" s="425"/>
      <c r="Q31" s="425"/>
      <c r="R31" s="425"/>
      <c r="S31" s="425"/>
      <c r="T31" s="425"/>
      <c r="U31" s="426"/>
      <c r="V31" s="424"/>
      <c r="W31" s="425"/>
      <c r="X31" s="425"/>
      <c r="Y31" s="425"/>
      <c r="Z31" s="425"/>
      <c r="AA31" s="426"/>
      <c r="AB31" s="407"/>
      <c r="AC31" s="404"/>
      <c r="AD31" s="404"/>
      <c r="AE31" s="404"/>
      <c r="AF31" s="404"/>
      <c r="AG31" s="403"/>
      <c r="AH31" s="415"/>
      <c r="AI31" s="416"/>
      <c r="AJ31" s="416"/>
      <c r="AK31" s="416"/>
      <c r="AL31" s="416"/>
      <c r="AM31" s="417"/>
      <c r="AN31" s="55"/>
      <c r="AO31" s="387"/>
      <c r="AP31" s="388"/>
      <c r="AQ31" s="388"/>
      <c r="AR31" s="388"/>
      <c r="AS31" s="388"/>
      <c r="AT31" s="389"/>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row>
    <row r="32" spans="1:80" x14ac:dyDescent="0.25">
      <c r="A32" s="55"/>
      <c r="B32" s="355"/>
      <c r="C32" s="355"/>
      <c r="D32" s="356"/>
      <c r="E32" s="396"/>
      <c r="F32" s="397"/>
      <c r="G32" s="397"/>
      <c r="H32" s="397"/>
      <c r="I32" s="410"/>
      <c r="J32" s="435" t="str">
        <f>IF(AND('MAPA DE RIESGO'!$I$34="Baja",'MAPA DE RIESGO'!$M$34="Leve"),CONCATENATE("R",'MAPA DE RIESGO'!$B$34),"")</f>
        <v/>
      </c>
      <c r="K32" s="433"/>
      <c r="L32" s="433" t="str">
        <f>IF(AND('MAPA DE RIESGO'!$I$40="Baja",'MAPA DE RIESGO'!$M$40="Leve"),CONCATENATE("R",'MAPA DE RIESGO'!$B$40),"")</f>
        <v/>
      </c>
      <c r="M32" s="433"/>
      <c r="N32" s="433" t="str">
        <f>IF(AND('MAPA DE RIESGO'!$I$46="Baja",'MAPA DE RIESGO'!$M$46="Leve"),CONCATENATE("R",'MAPA DE RIESGO'!$B$46),"")</f>
        <v/>
      </c>
      <c r="O32" s="434"/>
      <c r="P32" s="425" t="str">
        <f>IF(AND('MAPA DE RIESGO'!$I$34="Baja",'MAPA DE RIESGO'!$M$34="Menor"),CONCATENATE("R",'MAPA DE RIESGO'!$B$34),"")</f>
        <v/>
      </c>
      <c r="Q32" s="425"/>
      <c r="R32" s="425" t="str">
        <f>IF(AND('MAPA DE RIESGO'!$I$40="Baja",'MAPA DE RIESGO'!$M$40="Menor"),CONCATENATE("R",'MAPA DE RIESGO'!$B$40),"")</f>
        <v/>
      </c>
      <c r="S32" s="425"/>
      <c r="T32" s="425" t="str">
        <f>IF(AND('MAPA DE RIESGO'!$I$46="Baja",'MAPA DE RIESGO'!$M$46="Menor"),CONCATENATE("R",'MAPA DE RIESGO'!$B$46),"")</f>
        <v/>
      </c>
      <c r="U32" s="426"/>
      <c r="V32" s="424" t="str">
        <f>IF(AND('MAPA DE RIESGO'!$I$34="Baja",'MAPA DE RIESGO'!$M$34="Moderado"),CONCATENATE("R",'MAPA DE RIESGO'!$B$34),"")</f>
        <v/>
      </c>
      <c r="W32" s="425"/>
      <c r="X32" s="425" t="str">
        <f>IF(AND('MAPA DE RIESGO'!$I$40="Baja",'MAPA DE RIESGO'!$M$40="Moderado"),CONCATENATE("R",'MAPA DE RIESGO'!$B$40),"")</f>
        <v/>
      </c>
      <c r="Y32" s="425"/>
      <c r="Z32" s="425" t="str">
        <f>IF(AND('MAPA DE RIESGO'!$I$46="Baja",'MAPA DE RIESGO'!$M$46="Moderado"),CONCATENATE("R",'MAPA DE RIESGO'!$B$46),"")</f>
        <v/>
      </c>
      <c r="AA32" s="426"/>
      <c r="AB32" s="407" t="str">
        <f>IF(AND('MAPA DE RIESGO'!$I$34="Baja",'MAPA DE RIESGO'!$M$34="Mayor"),CONCATENATE("R",'MAPA DE RIESGO'!$B$34),"")</f>
        <v/>
      </c>
      <c r="AC32" s="404"/>
      <c r="AD32" s="402" t="str">
        <f>IF(AND('MAPA DE RIESGO'!$I$40="Baja",'MAPA DE RIESGO'!$M$40="Mayor"),CONCATENATE("R",'MAPA DE RIESGO'!$B$40),"")</f>
        <v/>
      </c>
      <c r="AE32" s="402"/>
      <c r="AF32" s="402" t="str">
        <f>IF(AND('MAPA DE RIESGO'!$I$46="Baja",'MAPA DE RIESGO'!$M$46="Mayor"),CONCATENATE("R",'MAPA DE RIESGO'!$B$46),"")</f>
        <v/>
      </c>
      <c r="AG32" s="403"/>
      <c r="AH32" s="415" t="str">
        <f>IF(AND('MAPA DE RIESGO'!$I$34="Baja",'MAPA DE RIESGO'!$M$34="Catastrófico"),CONCATENATE("R",'MAPA DE RIESGO'!$B$34),"")</f>
        <v/>
      </c>
      <c r="AI32" s="416"/>
      <c r="AJ32" s="416" t="str">
        <f>IF(AND('MAPA DE RIESGO'!$I$40="Baja",'MAPA DE RIESGO'!$M$40="Catastrófico"),CONCATENATE("R",'MAPA DE RIESGO'!$B$40),"")</f>
        <v/>
      </c>
      <c r="AK32" s="416"/>
      <c r="AL32" s="416" t="str">
        <f>IF(AND('MAPA DE RIESGO'!$I$46="Baja",'MAPA DE RIESGO'!$M$46="Catastrófico"),CONCATENATE("R",'MAPA DE RIESGO'!$B$46),"")</f>
        <v/>
      </c>
      <c r="AM32" s="417"/>
      <c r="AN32" s="55"/>
      <c r="AO32" s="387"/>
      <c r="AP32" s="388"/>
      <c r="AQ32" s="388"/>
      <c r="AR32" s="388"/>
      <c r="AS32" s="388"/>
      <c r="AT32" s="389"/>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row>
    <row r="33" spans="1:80" x14ac:dyDescent="0.25">
      <c r="A33" s="55"/>
      <c r="B33" s="355"/>
      <c r="C33" s="355"/>
      <c r="D33" s="356"/>
      <c r="E33" s="396"/>
      <c r="F33" s="397"/>
      <c r="G33" s="397"/>
      <c r="H33" s="397"/>
      <c r="I33" s="410"/>
      <c r="J33" s="435"/>
      <c r="K33" s="433"/>
      <c r="L33" s="433"/>
      <c r="M33" s="433"/>
      <c r="N33" s="433"/>
      <c r="O33" s="434"/>
      <c r="P33" s="425"/>
      <c r="Q33" s="425"/>
      <c r="R33" s="425"/>
      <c r="S33" s="425"/>
      <c r="T33" s="425"/>
      <c r="U33" s="426"/>
      <c r="V33" s="424"/>
      <c r="W33" s="425"/>
      <c r="X33" s="425"/>
      <c r="Y33" s="425"/>
      <c r="Z33" s="425"/>
      <c r="AA33" s="426"/>
      <c r="AB33" s="407"/>
      <c r="AC33" s="404"/>
      <c r="AD33" s="402"/>
      <c r="AE33" s="402"/>
      <c r="AF33" s="402"/>
      <c r="AG33" s="403"/>
      <c r="AH33" s="415"/>
      <c r="AI33" s="416"/>
      <c r="AJ33" s="416"/>
      <c r="AK33" s="416"/>
      <c r="AL33" s="416"/>
      <c r="AM33" s="417"/>
      <c r="AN33" s="55"/>
      <c r="AO33" s="387"/>
      <c r="AP33" s="388"/>
      <c r="AQ33" s="388"/>
      <c r="AR33" s="388"/>
      <c r="AS33" s="388"/>
      <c r="AT33" s="389"/>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row>
    <row r="34" spans="1:80" x14ac:dyDescent="0.25">
      <c r="A34" s="55"/>
      <c r="B34" s="355"/>
      <c r="C34" s="355"/>
      <c r="D34" s="356"/>
      <c r="E34" s="396"/>
      <c r="F34" s="397"/>
      <c r="G34" s="397"/>
      <c r="H34" s="397"/>
      <c r="I34" s="410"/>
      <c r="J34" s="435" t="str">
        <f>IF(AND('MAPA DE RIESGO'!$I$52="Baja",'MAPA DE RIESGO'!$M$52="Leve"),CONCATENATE("R",'MAPA DE RIESGO'!$B$52),"")</f>
        <v/>
      </c>
      <c r="K34" s="433"/>
      <c r="L34" s="433" t="str">
        <f>IF(AND('MAPA DE RIESGO'!$I$58="Baja",'MAPA DE RIESGO'!$M$58="Leve"),CONCATENATE("R",'MAPA DE RIESGO'!$B$58),"")</f>
        <v/>
      </c>
      <c r="M34" s="433"/>
      <c r="N34" s="433" t="str">
        <f>IF(AND('MAPA DE RIESGO'!$I$64="Baja",'MAPA DE RIESGO'!$M$64="Leve"),CONCATENATE("R",'MAPA DE RIESGO'!$B$64),"")</f>
        <v/>
      </c>
      <c r="O34" s="434"/>
      <c r="P34" s="425" t="str">
        <f>IF(AND('MAPA DE RIESGO'!$I$52="Baja",'MAPA DE RIESGO'!$M$52="Menor"),CONCATENATE("R",'MAPA DE RIESGO'!$B$52),"")</f>
        <v/>
      </c>
      <c r="Q34" s="425"/>
      <c r="R34" s="425" t="str">
        <f>IF(AND('MAPA DE RIESGO'!$I$58="Baja",'MAPA DE RIESGO'!$M$58="Menor"),CONCATENATE("R",'MAPA DE RIESGO'!$B$58),"")</f>
        <v/>
      </c>
      <c r="S34" s="425"/>
      <c r="T34" s="425" t="str">
        <f>IF(AND('MAPA DE RIESGO'!$I$64="Baja",'MAPA DE RIESGO'!$M$64="Menor"),CONCATENATE("R",'MAPA DE RIESGO'!$B$64),"")</f>
        <v/>
      </c>
      <c r="U34" s="426"/>
      <c r="V34" s="424" t="str">
        <f>IF(AND('MAPA DE RIESGO'!$I$52="Baja",'MAPA DE RIESGO'!$M$52="Moderado"),CONCATENATE("R",'MAPA DE RIESGO'!$B$52),"")</f>
        <v/>
      </c>
      <c r="W34" s="425"/>
      <c r="X34" s="425" t="str">
        <f>IF(AND('MAPA DE RIESGO'!$I$58="Baja",'MAPA DE RIESGO'!$M$58="Moderado"),CONCATENATE("R",'MAPA DE RIESGO'!$B$58),"")</f>
        <v/>
      </c>
      <c r="Y34" s="425"/>
      <c r="Z34" s="425" t="str">
        <f>IF(AND('MAPA DE RIESGO'!$I$64="Baja",'MAPA DE RIESGO'!$M$64="Moderado"),CONCATENATE("R",'MAPA DE RIESGO'!$B$64),"")</f>
        <v/>
      </c>
      <c r="AA34" s="426"/>
      <c r="AB34" s="407" t="str">
        <f>IF(AND('MAPA DE RIESGO'!$I$52="Baja",'MAPA DE RIESGO'!$M$52="Mayor"),CONCATENATE("R",'MAPA DE RIESGO'!$B$52),"")</f>
        <v/>
      </c>
      <c r="AC34" s="404"/>
      <c r="AD34" s="402" t="str">
        <f>IF(AND('MAPA DE RIESGO'!$I$58="Baja",'MAPA DE RIESGO'!$M$58="Mayor"),CONCATENATE("R",'MAPA DE RIESGO'!$B$58),"")</f>
        <v/>
      </c>
      <c r="AE34" s="402"/>
      <c r="AF34" s="402" t="str">
        <f>IF(AND('MAPA DE RIESGO'!$I$64="Baja",'MAPA DE RIESGO'!$M$64="Mayor"),CONCATENATE("R",'MAPA DE RIESGO'!$B$64),"")</f>
        <v/>
      </c>
      <c r="AG34" s="403"/>
      <c r="AH34" s="415" t="str">
        <f>IF(AND('MAPA DE RIESGO'!$I$52="Baja",'MAPA DE RIESGO'!$M$52="Catastrófico"),CONCATENATE("R",'MAPA DE RIESGO'!$B$52),"")</f>
        <v/>
      </c>
      <c r="AI34" s="416"/>
      <c r="AJ34" s="416" t="str">
        <f>IF(AND('MAPA DE RIESGO'!$I$58="Baja",'MAPA DE RIESGO'!$M$58="Catastrófico"),CONCATENATE("R",'MAPA DE RIESGO'!$B$58),"")</f>
        <v/>
      </c>
      <c r="AK34" s="416"/>
      <c r="AL34" s="416" t="str">
        <f>IF(AND('MAPA DE RIESGO'!$I$64="Baja",'MAPA DE RIESGO'!$M$64="Catastrófico"),CONCATENATE("R",'MAPA DE RIESGO'!$B$64),"")</f>
        <v/>
      </c>
      <c r="AM34" s="417"/>
      <c r="AN34" s="55"/>
      <c r="AO34" s="387"/>
      <c r="AP34" s="388"/>
      <c r="AQ34" s="388"/>
      <c r="AR34" s="388"/>
      <c r="AS34" s="388"/>
      <c r="AT34" s="389"/>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row>
    <row r="35" spans="1:80" x14ac:dyDescent="0.25">
      <c r="A35" s="55"/>
      <c r="B35" s="355"/>
      <c r="C35" s="355"/>
      <c r="D35" s="356"/>
      <c r="E35" s="396"/>
      <c r="F35" s="397"/>
      <c r="G35" s="397"/>
      <c r="H35" s="397"/>
      <c r="I35" s="410"/>
      <c r="J35" s="435"/>
      <c r="K35" s="433"/>
      <c r="L35" s="433"/>
      <c r="M35" s="433"/>
      <c r="N35" s="433"/>
      <c r="O35" s="434"/>
      <c r="P35" s="425"/>
      <c r="Q35" s="425"/>
      <c r="R35" s="425"/>
      <c r="S35" s="425"/>
      <c r="T35" s="425"/>
      <c r="U35" s="426"/>
      <c r="V35" s="424"/>
      <c r="W35" s="425"/>
      <c r="X35" s="425"/>
      <c r="Y35" s="425"/>
      <c r="Z35" s="425"/>
      <c r="AA35" s="426"/>
      <c r="AB35" s="407"/>
      <c r="AC35" s="404"/>
      <c r="AD35" s="402"/>
      <c r="AE35" s="402"/>
      <c r="AF35" s="402"/>
      <c r="AG35" s="403"/>
      <c r="AH35" s="415"/>
      <c r="AI35" s="416"/>
      <c r="AJ35" s="416"/>
      <c r="AK35" s="416"/>
      <c r="AL35" s="416"/>
      <c r="AM35" s="417"/>
      <c r="AN35" s="55"/>
      <c r="AO35" s="387"/>
      <c r="AP35" s="388"/>
      <c r="AQ35" s="388"/>
      <c r="AR35" s="388"/>
      <c r="AS35" s="388"/>
      <c r="AT35" s="389"/>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row>
    <row r="36" spans="1:80" x14ac:dyDescent="0.25">
      <c r="A36" s="55"/>
      <c r="B36" s="355"/>
      <c r="C36" s="355"/>
      <c r="D36" s="356"/>
      <c r="E36" s="396"/>
      <c r="F36" s="397"/>
      <c r="G36" s="397"/>
      <c r="H36" s="397"/>
      <c r="I36" s="410"/>
      <c r="J36" s="435" t="str">
        <f>IF(AND('MAPA DE RIESGO'!$I$70="Baja",'MAPA DE RIESGO'!$M$70="Leve"),CONCATENATE("R",'MAPA DE RIESGO'!$B$70),"")</f>
        <v/>
      </c>
      <c r="K36" s="433"/>
      <c r="L36" s="433" t="str">
        <f>IF(AND('MAPA DE RIESGO'!$I$76="Baja",'MAPA DE RIESGO'!$M$76="Leve"),CONCATENATE("R",'MAPA DE RIESGO'!$B$76),"")</f>
        <v/>
      </c>
      <c r="M36" s="433"/>
      <c r="N36" s="433" t="str">
        <f>IF(AND('MAPA DE RIESGO'!$I$82="Baja",'MAPA DE RIESGO'!$M$82="Leve"),CONCATENATE("R",'MAPA DE RIESGO'!$B$82),"")</f>
        <v/>
      </c>
      <c r="O36" s="434"/>
      <c r="P36" s="425" t="str">
        <f>IF(AND('MAPA DE RIESGO'!$I$70="Baja",'MAPA DE RIESGO'!$M$70="Menor"),CONCATENATE("R",'MAPA DE RIESGO'!$B$70),"")</f>
        <v/>
      </c>
      <c r="Q36" s="425"/>
      <c r="R36" s="425" t="str">
        <f>IF(AND('MAPA DE RIESGO'!$I$76="Baja",'MAPA DE RIESGO'!$M$76="Menor"),CONCATENATE("R",'MAPA DE RIESGO'!$B$76),"")</f>
        <v/>
      </c>
      <c r="S36" s="425"/>
      <c r="T36" s="425" t="str">
        <f>IF(AND('MAPA DE RIESGO'!$I$82="Baja",'MAPA DE RIESGO'!$M$82="Menor"),CONCATENATE("R",'MAPA DE RIESGO'!$B$82),"")</f>
        <v/>
      </c>
      <c r="U36" s="426"/>
      <c r="V36" s="424" t="str">
        <f>IF(AND('MAPA DE RIESGO'!$I$70="Baja",'MAPA DE RIESGO'!$M$70="Moderado"),CONCATENATE("R",'MAPA DE RIESGO'!$B$70),"")</f>
        <v/>
      </c>
      <c r="W36" s="425"/>
      <c r="X36" s="425" t="str">
        <f>IF(AND('MAPA DE RIESGO'!$I$76="Baja",'MAPA DE RIESGO'!$M$76="Moderado"),CONCATENATE("R",'MAPA DE RIESGO'!$B$76),"")</f>
        <v/>
      </c>
      <c r="Y36" s="425"/>
      <c r="Z36" s="425" t="str">
        <f>IF(AND('MAPA DE RIESGO'!$I$82="Baja",'MAPA DE RIESGO'!$M$82="Moderado"),CONCATENATE("R",'MAPA DE RIESGO'!$B$82),"")</f>
        <v/>
      </c>
      <c r="AA36" s="426"/>
      <c r="AB36" s="407" t="str">
        <f>IF(AND('MAPA DE RIESGO'!$I$70="Baja",'MAPA DE RIESGO'!$M$70="Mayor"),CONCATENATE("R",'MAPA DE RIESGO'!$B$70),"")</f>
        <v/>
      </c>
      <c r="AC36" s="404"/>
      <c r="AD36" s="402" t="str">
        <f>IF(AND('MAPA DE RIESGO'!$I$76="Baja",'MAPA DE RIESGO'!$M$76="Mayor"),CONCATENATE("R",'MAPA DE RIESGO'!$B$76),"")</f>
        <v/>
      </c>
      <c r="AE36" s="402"/>
      <c r="AF36" s="402" t="str">
        <f>IF(AND('MAPA DE RIESGO'!$I$82="Baja",'MAPA DE RIESGO'!$M$82="Mayor"),CONCATENATE("R",'MAPA DE RIESGO'!$B$82),"")</f>
        <v/>
      </c>
      <c r="AG36" s="403"/>
      <c r="AH36" s="415" t="str">
        <f>IF(AND('MAPA DE RIESGO'!$I$70="Baja",'MAPA DE RIESGO'!$M$70="Catastrófico"),CONCATENATE("R",'MAPA DE RIESGO'!$B$70),"")</f>
        <v/>
      </c>
      <c r="AI36" s="416"/>
      <c r="AJ36" s="416" t="str">
        <f>IF(AND('MAPA DE RIESGO'!$I$76="Baja",'MAPA DE RIESGO'!$M$76="Catastrófico"),CONCATENATE("R",'MAPA DE RIESGO'!$B$76),"")</f>
        <v/>
      </c>
      <c r="AK36" s="416"/>
      <c r="AL36" s="416" t="str">
        <f>IF(AND('MAPA DE RIESGO'!$I$82="Baja",'MAPA DE RIESGO'!$M$82="Catastrófico"),CONCATENATE("R",'MAPA DE RIESGO'!$B$82),"")</f>
        <v/>
      </c>
      <c r="AM36" s="417"/>
      <c r="AN36" s="55"/>
      <c r="AO36" s="387"/>
      <c r="AP36" s="388"/>
      <c r="AQ36" s="388"/>
      <c r="AR36" s="388"/>
      <c r="AS36" s="388"/>
      <c r="AT36" s="389"/>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row>
    <row r="37" spans="1:80" ht="15.75" thickBot="1" x14ac:dyDescent="0.3">
      <c r="A37" s="55"/>
      <c r="B37" s="355"/>
      <c r="C37" s="355"/>
      <c r="D37" s="356"/>
      <c r="E37" s="399"/>
      <c r="F37" s="400"/>
      <c r="G37" s="400"/>
      <c r="H37" s="400"/>
      <c r="I37" s="400"/>
      <c r="J37" s="436"/>
      <c r="K37" s="437"/>
      <c r="L37" s="437"/>
      <c r="M37" s="437"/>
      <c r="N37" s="437"/>
      <c r="O37" s="438"/>
      <c r="P37" s="428"/>
      <c r="Q37" s="428"/>
      <c r="R37" s="428"/>
      <c r="S37" s="428"/>
      <c r="T37" s="428"/>
      <c r="U37" s="429"/>
      <c r="V37" s="427"/>
      <c r="W37" s="428"/>
      <c r="X37" s="428"/>
      <c r="Y37" s="428"/>
      <c r="Z37" s="428"/>
      <c r="AA37" s="429"/>
      <c r="AB37" s="412"/>
      <c r="AC37" s="413"/>
      <c r="AD37" s="413"/>
      <c r="AE37" s="413"/>
      <c r="AF37" s="413"/>
      <c r="AG37" s="414"/>
      <c r="AH37" s="418"/>
      <c r="AI37" s="419"/>
      <c r="AJ37" s="419"/>
      <c r="AK37" s="419"/>
      <c r="AL37" s="419"/>
      <c r="AM37" s="420"/>
      <c r="AN37" s="55"/>
      <c r="AO37" s="390"/>
      <c r="AP37" s="391"/>
      <c r="AQ37" s="391"/>
      <c r="AR37" s="391"/>
      <c r="AS37" s="391"/>
      <c r="AT37" s="392"/>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row>
    <row r="38" spans="1:80" x14ac:dyDescent="0.25">
      <c r="A38" s="55"/>
      <c r="B38" s="355"/>
      <c r="C38" s="355"/>
      <c r="D38" s="356"/>
      <c r="E38" s="393" t="s">
        <v>104</v>
      </c>
      <c r="F38" s="394"/>
      <c r="G38" s="394"/>
      <c r="H38" s="394"/>
      <c r="I38" s="395"/>
      <c r="J38" s="439" t="str">
        <f>IF(AND('MAPA DE RIESGO'!$I$16="Muy Baja",'MAPA DE RIESGO'!$M$16="Leve"),CONCATENATE("R",'MAPA DE RIESGO'!$B$16),"")</f>
        <v/>
      </c>
      <c r="K38" s="440"/>
      <c r="L38" s="440" t="str">
        <f>IF(AND('MAPA DE RIESGO'!$I$22="Muy Baja",'MAPA DE RIESGO'!$M$22="Leve"),CONCATENATE("R",'MAPA DE RIESGO'!$B$22),"")</f>
        <v/>
      </c>
      <c r="M38" s="440"/>
      <c r="N38" s="440" t="str">
        <f>IF(AND('MAPA DE RIESGO'!$I$28="Muy Baja",'MAPA DE RIESGO'!$M$28="Leve"),CONCATENATE("R",'MAPA DE RIESGO'!$B$28),"")</f>
        <v/>
      </c>
      <c r="O38" s="441"/>
      <c r="P38" s="439" t="str">
        <f>IF(AND('MAPA DE RIESGO'!$I$16="Muy Baja",'MAPA DE RIESGO'!$M$16="Menor"),CONCATENATE("R",'MAPA DE RIESGO'!$B$16),"")</f>
        <v/>
      </c>
      <c r="Q38" s="440"/>
      <c r="R38" s="440" t="str">
        <f>IF(AND('MAPA DE RIESGO'!$I$22="Muy Baja",'MAPA DE RIESGO'!$M$22="Menor"),CONCATENATE("R",'MAPA DE RIESGO'!$B$22),"")</f>
        <v/>
      </c>
      <c r="S38" s="440"/>
      <c r="T38" s="440" t="str">
        <f>IF(AND('MAPA DE RIESGO'!$I$28="Muy Baja",'MAPA DE RIESGO'!$M$28="Menor"),CONCATENATE("R",'MAPA DE RIESGO'!$B$28),"")</f>
        <v/>
      </c>
      <c r="U38" s="441"/>
      <c r="V38" s="430" t="str">
        <f>IF(AND('MAPA DE RIESGO'!$I$16="Muy Baja",'MAPA DE RIESGO'!$M$16="Moderado"),CONCATENATE("R",'MAPA DE RIESGO'!$B$16),"")</f>
        <v/>
      </c>
      <c r="W38" s="431"/>
      <c r="X38" s="431" t="str">
        <f>IF(AND('MAPA DE RIESGO'!$I$22="Muy Baja",'MAPA DE RIESGO'!$M$22="Moderado"),CONCATENATE("R",'MAPA DE RIESGO'!$B$22),"")</f>
        <v/>
      </c>
      <c r="Y38" s="431"/>
      <c r="Z38" s="431" t="str">
        <f>IF(AND('MAPA DE RIESGO'!$I$28="Muy Baja",'MAPA DE RIESGO'!$M$28="Moderado"),CONCATENATE("R",'MAPA DE RIESGO'!$B$28),"")</f>
        <v/>
      </c>
      <c r="AA38" s="432"/>
      <c r="AB38" s="405" t="str">
        <f>IF(AND('MAPA DE RIESGO'!$I$16="Muy Baja",'MAPA DE RIESGO'!$M$16="Mayor"),CONCATENATE("R",'MAPA DE RIESGO'!$B$16),"")</f>
        <v/>
      </c>
      <c r="AC38" s="406"/>
      <c r="AD38" s="406" t="str">
        <f>IF(AND('MAPA DE RIESGO'!$I$22="Muy Baja",'MAPA DE RIESGO'!$M$22="Mayor"),CONCATENATE("R",'MAPA DE RIESGO'!$B$22),"")</f>
        <v/>
      </c>
      <c r="AE38" s="406"/>
      <c r="AF38" s="406" t="str">
        <f>IF(AND('MAPA DE RIESGO'!$I$28="Muy Baja",'MAPA DE RIESGO'!$M$28="Mayor"),CONCATENATE("R",'MAPA DE RIESGO'!$B$28),"")</f>
        <v/>
      </c>
      <c r="AG38" s="408"/>
      <c r="AH38" s="421" t="str">
        <f>IF(AND('MAPA DE RIESGO'!$I$16="Muy Baja",'MAPA DE RIESGO'!$M$16="Catastrófico"),CONCATENATE("R",'MAPA DE RIESGO'!$B$16),"")</f>
        <v/>
      </c>
      <c r="AI38" s="422"/>
      <c r="AJ38" s="422" t="str">
        <f>IF(AND('MAPA DE RIESGO'!$I$22="Muy Baja",'MAPA DE RIESGO'!$M$22="Catastrófico"),CONCATENATE("R",'MAPA DE RIESGO'!$B$22),"")</f>
        <v/>
      </c>
      <c r="AK38" s="422"/>
      <c r="AL38" s="422" t="str">
        <f>IF(AND('MAPA DE RIESGO'!$I$28="Muy Baja",'MAPA DE RIESGO'!$M$28="Catastrófico"),CONCATENATE("R",'MAPA DE RIESGO'!$B$28),"")</f>
        <v/>
      </c>
      <c r="AM38" s="423"/>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row>
    <row r="39" spans="1:80" x14ac:dyDescent="0.25">
      <c r="A39" s="55"/>
      <c r="B39" s="355"/>
      <c r="C39" s="355"/>
      <c r="D39" s="356"/>
      <c r="E39" s="396"/>
      <c r="F39" s="397"/>
      <c r="G39" s="397"/>
      <c r="H39" s="397"/>
      <c r="I39" s="398"/>
      <c r="J39" s="435"/>
      <c r="K39" s="433"/>
      <c r="L39" s="433"/>
      <c r="M39" s="433"/>
      <c r="N39" s="433"/>
      <c r="O39" s="434"/>
      <c r="P39" s="435"/>
      <c r="Q39" s="433"/>
      <c r="R39" s="433"/>
      <c r="S39" s="433"/>
      <c r="T39" s="433"/>
      <c r="U39" s="434"/>
      <c r="V39" s="424"/>
      <c r="W39" s="425"/>
      <c r="X39" s="425"/>
      <c r="Y39" s="425"/>
      <c r="Z39" s="425"/>
      <c r="AA39" s="426"/>
      <c r="AB39" s="407"/>
      <c r="AC39" s="404"/>
      <c r="AD39" s="404"/>
      <c r="AE39" s="404"/>
      <c r="AF39" s="404"/>
      <c r="AG39" s="403"/>
      <c r="AH39" s="415"/>
      <c r="AI39" s="416"/>
      <c r="AJ39" s="416"/>
      <c r="AK39" s="416"/>
      <c r="AL39" s="416"/>
      <c r="AM39" s="417"/>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row>
    <row r="40" spans="1:80" x14ac:dyDescent="0.25">
      <c r="A40" s="55"/>
      <c r="B40" s="355"/>
      <c r="C40" s="355"/>
      <c r="D40" s="356"/>
      <c r="E40" s="396"/>
      <c r="F40" s="397"/>
      <c r="G40" s="397"/>
      <c r="H40" s="397"/>
      <c r="I40" s="398"/>
      <c r="J40" s="435" t="str">
        <f>IF(AND('MAPA DE RIESGO'!$I$34="Muy Baja",'MAPA DE RIESGO'!$M$34="Leve"),CONCATENATE("R",'MAPA DE RIESGO'!$B$34),"")</f>
        <v/>
      </c>
      <c r="K40" s="433"/>
      <c r="L40" s="433" t="str">
        <f>IF(AND('MAPA DE RIESGO'!$I$40="Muy Baja",'MAPA DE RIESGO'!$M$40="Leve"),CONCATENATE("R",'MAPA DE RIESGO'!$B$40),"")</f>
        <v/>
      </c>
      <c r="M40" s="433"/>
      <c r="N40" s="433" t="str">
        <f>IF(AND('MAPA DE RIESGO'!$I$46="Muy Baja",'MAPA DE RIESGO'!$M$46="Leve"),CONCATENATE("R",'MAPA DE RIESGO'!$B$46),"")</f>
        <v/>
      </c>
      <c r="O40" s="434"/>
      <c r="P40" s="435" t="str">
        <f>IF(AND('MAPA DE RIESGO'!$I$34="Muy Baja",'MAPA DE RIESGO'!$M$34="Menor"),CONCATENATE("R",'MAPA DE RIESGO'!$B$34),"")</f>
        <v/>
      </c>
      <c r="Q40" s="433"/>
      <c r="R40" s="433" t="str">
        <f>IF(AND('MAPA DE RIESGO'!$I$40="Muy Baja",'MAPA DE RIESGO'!$M$40="Menor"),CONCATENATE("R",'MAPA DE RIESGO'!$B$40),"")</f>
        <v/>
      </c>
      <c r="S40" s="433"/>
      <c r="T40" s="433" t="str">
        <f>IF(AND('MAPA DE RIESGO'!$I$46="Muy Baja",'MAPA DE RIESGO'!$M$46="Menor"),CONCATENATE("R",'MAPA DE RIESGO'!$B$46),"")</f>
        <v/>
      </c>
      <c r="U40" s="434"/>
      <c r="V40" s="424" t="str">
        <f>IF(AND('MAPA DE RIESGO'!$I$34="Muy Baja",'MAPA DE RIESGO'!$M$34="Moderado"),CONCATENATE("R",'MAPA DE RIESGO'!$B$34),"")</f>
        <v/>
      </c>
      <c r="W40" s="425"/>
      <c r="X40" s="425" t="str">
        <f>IF(AND('MAPA DE RIESGO'!$I$40="Muy Baja",'MAPA DE RIESGO'!$M$40="Moderado"),CONCATENATE("R",'MAPA DE RIESGO'!$B$40),"")</f>
        <v/>
      </c>
      <c r="Y40" s="425"/>
      <c r="Z40" s="425" t="str">
        <f>IF(AND('MAPA DE RIESGO'!$I$46="Muy Baja",'MAPA DE RIESGO'!$M$46="Moderado"),CONCATENATE("R",'MAPA DE RIESGO'!$B$46),"")</f>
        <v/>
      </c>
      <c r="AA40" s="426"/>
      <c r="AB40" s="407" t="str">
        <f>IF(AND('MAPA DE RIESGO'!$I$34="Muy Baja",'MAPA DE RIESGO'!$M$34="Mayor"),CONCATENATE("R",'MAPA DE RIESGO'!$B$34),"")</f>
        <v/>
      </c>
      <c r="AC40" s="404"/>
      <c r="AD40" s="402" t="str">
        <f>IF(AND('MAPA DE RIESGO'!$I$40="Muy Baja",'MAPA DE RIESGO'!$M$40="Mayor"),CONCATENATE("R",'MAPA DE RIESGO'!$B$40),"")</f>
        <v/>
      </c>
      <c r="AE40" s="402"/>
      <c r="AF40" s="402" t="str">
        <f>IF(AND('MAPA DE RIESGO'!$I$46="Muy Baja",'MAPA DE RIESGO'!$M$46="Mayor"),CONCATENATE("R",'MAPA DE RIESGO'!$B$46),"")</f>
        <v/>
      </c>
      <c r="AG40" s="403"/>
      <c r="AH40" s="415" t="str">
        <f>IF(AND('MAPA DE RIESGO'!$I$34="Muy Baja",'MAPA DE RIESGO'!$M$34="Catastrófico"),CONCATENATE("R",'MAPA DE RIESGO'!$B$34),"")</f>
        <v/>
      </c>
      <c r="AI40" s="416"/>
      <c r="AJ40" s="416" t="str">
        <f>IF(AND('MAPA DE RIESGO'!$I$40="Muy Baja",'MAPA DE RIESGO'!$M$40="Catastrófico"),CONCATENATE("R",'MAPA DE RIESGO'!$B$40),"")</f>
        <v/>
      </c>
      <c r="AK40" s="416"/>
      <c r="AL40" s="416" t="str">
        <f>IF(AND('MAPA DE RIESGO'!$I$46="Muy Baja",'MAPA DE RIESGO'!$M$46="Catastrófico"),CONCATENATE("R",'MAPA DE RIESGO'!$B$46),"")</f>
        <v/>
      </c>
      <c r="AM40" s="417"/>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row>
    <row r="41" spans="1:80" x14ac:dyDescent="0.25">
      <c r="A41" s="55"/>
      <c r="B41" s="355"/>
      <c r="C41" s="355"/>
      <c r="D41" s="356"/>
      <c r="E41" s="396"/>
      <c r="F41" s="397"/>
      <c r="G41" s="397"/>
      <c r="H41" s="397"/>
      <c r="I41" s="398"/>
      <c r="J41" s="435"/>
      <c r="K41" s="433"/>
      <c r="L41" s="433"/>
      <c r="M41" s="433"/>
      <c r="N41" s="433"/>
      <c r="O41" s="434"/>
      <c r="P41" s="435"/>
      <c r="Q41" s="433"/>
      <c r="R41" s="433"/>
      <c r="S41" s="433"/>
      <c r="T41" s="433"/>
      <c r="U41" s="434"/>
      <c r="V41" s="424"/>
      <c r="W41" s="425"/>
      <c r="X41" s="425"/>
      <c r="Y41" s="425"/>
      <c r="Z41" s="425"/>
      <c r="AA41" s="426"/>
      <c r="AB41" s="407"/>
      <c r="AC41" s="404"/>
      <c r="AD41" s="402"/>
      <c r="AE41" s="402"/>
      <c r="AF41" s="402"/>
      <c r="AG41" s="403"/>
      <c r="AH41" s="415"/>
      <c r="AI41" s="416"/>
      <c r="AJ41" s="416"/>
      <c r="AK41" s="416"/>
      <c r="AL41" s="416"/>
      <c r="AM41" s="417"/>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row>
    <row r="42" spans="1:80" x14ac:dyDescent="0.25">
      <c r="A42" s="55"/>
      <c r="B42" s="355"/>
      <c r="C42" s="355"/>
      <c r="D42" s="356"/>
      <c r="E42" s="396"/>
      <c r="F42" s="397"/>
      <c r="G42" s="397"/>
      <c r="H42" s="397"/>
      <c r="I42" s="398"/>
      <c r="J42" s="435" t="str">
        <f>IF(AND('MAPA DE RIESGO'!$I$52="Muy Baja",'MAPA DE RIESGO'!$M$52="Leve"),CONCATENATE("R",'MAPA DE RIESGO'!$B$52),"")</f>
        <v/>
      </c>
      <c r="K42" s="433"/>
      <c r="L42" s="433" t="str">
        <f>IF(AND('MAPA DE RIESGO'!$I$58="Muy Baja",'MAPA DE RIESGO'!$M$58="Leve"),CONCATENATE("R",'MAPA DE RIESGO'!$B$58),"")</f>
        <v/>
      </c>
      <c r="M42" s="433"/>
      <c r="N42" s="433" t="str">
        <f>IF(AND('MAPA DE RIESGO'!$I$64="Muy Baja",'MAPA DE RIESGO'!$M$64="Leve"),CONCATENATE("R",'MAPA DE RIESGO'!$B$64),"")</f>
        <v/>
      </c>
      <c r="O42" s="434"/>
      <c r="P42" s="435" t="str">
        <f>IF(AND('MAPA DE RIESGO'!$I$52="Muy Baja",'MAPA DE RIESGO'!$M$52="Menor"),CONCATENATE("R",'MAPA DE RIESGO'!$B$52),"")</f>
        <v/>
      </c>
      <c r="Q42" s="433"/>
      <c r="R42" s="433" t="str">
        <f>IF(AND('MAPA DE RIESGO'!$I$58="Muy Baja",'MAPA DE RIESGO'!$M$58="Menor"),CONCATENATE("R",'MAPA DE RIESGO'!$B$58),"")</f>
        <v/>
      </c>
      <c r="S42" s="433"/>
      <c r="T42" s="433" t="str">
        <f>IF(AND('MAPA DE RIESGO'!$I$64="Muy Baja",'MAPA DE RIESGO'!$M$64="Menor"),CONCATENATE("R",'MAPA DE RIESGO'!$B$64),"")</f>
        <v/>
      </c>
      <c r="U42" s="434"/>
      <c r="V42" s="424" t="str">
        <f>IF(AND('MAPA DE RIESGO'!$I$52="Muy Baja",'MAPA DE RIESGO'!$M$52="Moderado"),CONCATENATE("R",'MAPA DE RIESGO'!$B$52),"")</f>
        <v/>
      </c>
      <c r="W42" s="425"/>
      <c r="X42" s="425" t="str">
        <f>IF(AND('MAPA DE RIESGO'!$I$58="Muy Baja",'MAPA DE RIESGO'!$M$58="Moderado"),CONCATENATE("R",'MAPA DE RIESGO'!$B$58),"")</f>
        <v/>
      </c>
      <c r="Y42" s="425"/>
      <c r="Z42" s="425" t="str">
        <f>IF(AND('MAPA DE RIESGO'!$I$64="Muy Baja",'MAPA DE RIESGO'!$M$64="Moderado"),CONCATENATE("R",'MAPA DE RIESGO'!$B$64),"")</f>
        <v/>
      </c>
      <c r="AA42" s="426"/>
      <c r="AB42" s="407" t="str">
        <f>IF(AND('MAPA DE RIESGO'!$I$52="Muy Baja",'MAPA DE RIESGO'!$M$52="Mayor"),CONCATENATE("R",'MAPA DE RIESGO'!$B$52),"")</f>
        <v/>
      </c>
      <c r="AC42" s="404"/>
      <c r="AD42" s="402" t="str">
        <f>IF(AND('MAPA DE RIESGO'!$I$58="Muy Baja",'MAPA DE RIESGO'!$M$58="Mayor"),CONCATENATE("R",'MAPA DE RIESGO'!$B$58),"")</f>
        <v/>
      </c>
      <c r="AE42" s="402"/>
      <c r="AF42" s="402" t="str">
        <f>IF(AND('MAPA DE RIESGO'!$I$64="Muy Baja",'MAPA DE RIESGO'!$M$64="Mayor"),CONCATENATE("R",'MAPA DE RIESGO'!$B$64),"")</f>
        <v/>
      </c>
      <c r="AG42" s="403"/>
      <c r="AH42" s="415" t="str">
        <f>IF(AND('MAPA DE RIESGO'!$I$52="Muy Baja",'MAPA DE RIESGO'!$M$52="Catastrófico"),CONCATENATE("R",'MAPA DE RIESGO'!$B$52),"")</f>
        <v/>
      </c>
      <c r="AI42" s="416"/>
      <c r="AJ42" s="416" t="str">
        <f>IF(AND('MAPA DE RIESGO'!$I$58="Muy Baja",'MAPA DE RIESGO'!$M$58="Catastrófico"),CONCATENATE("R",'MAPA DE RIESGO'!$B$58),"")</f>
        <v/>
      </c>
      <c r="AK42" s="416"/>
      <c r="AL42" s="416" t="str">
        <f>IF(AND('MAPA DE RIESGO'!$I$64="Muy Baja",'MAPA DE RIESGO'!$M$64="Catastrófico"),CONCATENATE("R",'MAPA DE RIESGO'!$B$64),"")</f>
        <v/>
      </c>
      <c r="AM42" s="417"/>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row>
    <row r="43" spans="1:80" x14ac:dyDescent="0.25">
      <c r="A43" s="55"/>
      <c r="B43" s="355"/>
      <c r="C43" s="355"/>
      <c r="D43" s="356"/>
      <c r="E43" s="396"/>
      <c r="F43" s="397"/>
      <c r="G43" s="397"/>
      <c r="H43" s="397"/>
      <c r="I43" s="398"/>
      <c r="J43" s="435"/>
      <c r="K43" s="433"/>
      <c r="L43" s="433"/>
      <c r="M43" s="433"/>
      <c r="N43" s="433"/>
      <c r="O43" s="434"/>
      <c r="P43" s="435"/>
      <c r="Q43" s="433"/>
      <c r="R43" s="433"/>
      <c r="S43" s="433"/>
      <c r="T43" s="433"/>
      <c r="U43" s="434"/>
      <c r="V43" s="424"/>
      <c r="W43" s="425"/>
      <c r="X43" s="425"/>
      <c r="Y43" s="425"/>
      <c r="Z43" s="425"/>
      <c r="AA43" s="426"/>
      <c r="AB43" s="407"/>
      <c r="AC43" s="404"/>
      <c r="AD43" s="402"/>
      <c r="AE43" s="402"/>
      <c r="AF43" s="402"/>
      <c r="AG43" s="403"/>
      <c r="AH43" s="415"/>
      <c r="AI43" s="416"/>
      <c r="AJ43" s="416"/>
      <c r="AK43" s="416"/>
      <c r="AL43" s="416"/>
      <c r="AM43" s="417"/>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row>
    <row r="44" spans="1:80" x14ac:dyDescent="0.25">
      <c r="A44" s="55"/>
      <c r="B44" s="355"/>
      <c r="C44" s="355"/>
      <c r="D44" s="356"/>
      <c r="E44" s="396"/>
      <c r="F44" s="397"/>
      <c r="G44" s="397"/>
      <c r="H44" s="397"/>
      <c r="I44" s="398"/>
      <c r="J44" s="435" t="str">
        <f>IF(AND('MAPA DE RIESGO'!$I$70="Muy Baja",'MAPA DE RIESGO'!$M$70="Leve"),CONCATENATE("R",'MAPA DE RIESGO'!$B$70),"")</f>
        <v/>
      </c>
      <c r="K44" s="433"/>
      <c r="L44" s="433" t="str">
        <f>IF(AND('MAPA DE RIESGO'!$I$76="Muy Baja",'MAPA DE RIESGO'!$M$76="Leve"),CONCATENATE("R",'MAPA DE RIESGO'!$B$76),"")</f>
        <v/>
      </c>
      <c r="M44" s="433"/>
      <c r="N44" s="433" t="str">
        <f>IF(AND('MAPA DE RIESGO'!$I$82="Muy Baja",'MAPA DE RIESGO'!$M$82="Leve"),CONCATENATE("R",'MAPA DE RIESGO'!$B$82),"")</f>
        <v/>
      </c>
      <c r="O44" s="434"/>
      <c r="P44" s="435" t="str">
        <f>IF(AND('MAPA DE RIESGO'!$I$70="Muy Baja",'MAPA DE RIESGO'!$M$70="Menor"),CONCATENATE("R",'MAPA DE RIESGO'!$B$70),"")</f>
        <v/>
      </c>
      <c r="Q44" s="433"/>
      <c r="R44" s="433" t="str">
        <f>IF(AND('MAPA DE RIESGO'!$I$76="Muy Baja",'MAPA DE RIESGO'!$M$76="Menor"),CONCATENATE("R",'MAPA DE RIESGO'!$B$76),"")</f>
        <v/>
      </c>
      <c r="S44" s="433"/>
      <c r="T44" s="433" t="str">
        <f>IF(AND('MAPA DE RIESGO'!$I$82="Muy Baja",'MAPA DE RIESGO'!$M$82="Menor"),CONCATENATE("R",'MAPA DE RIESGO'!$B$82),"")</f>
        <v/>
      </c>
      <c r="U44" s="434"/>
      <c r="V44" s="424" t="str">
        <f>IF(AND('MAPA DE RIESGO'!$I$70="Muy Baja",'MAPA DE RIESGO'!$M$70="Moderado"),CONCATENATE("R",'MAPA DE RIESGO'!$B$70),"")</f>
        <v/>
      </c>
      <c r="W44" s="425"/>
      <c r="X44" s="425" t="str">
        <f>IF(AND('MAPA DE RIESGO'!$I$76="Muy Baja",'MAPA DE RIESGO'!$M$76="Moderado"),CONCATENATE("R",'MAPA DE RIESGO'!$B$76),"")</f>
        <v/>
      </c>
      <c r="Y44" s="425"/>
      <c r="Z44" s="425" t="str">
        <f>IF(AND('MAPA DE RIESGO'!$I$82="Muy Baja",'MAPA DE RIESGO'!$M$82="Moderado"),CONCATENATE("R",'MAPA DE RIESGO'!$B$82),"")</f>
        <v/>
      </c>
      <c r="AA44" s="426"/>
      <c r="AB44" s="407" t="str">
        <f>IF(AND('MAPA DE RIESGO'!$I$70="Muy Baja",'MAPA DE RIESGO'!$M$70="Mayor"),CONCATENATE("R",'MAPA DE RIESGO'!$B$70),"")</f>
        <v/>
      </c>
      <c r="AC44" s="404"/>
      <c r="AD44" s="402" t="str">
        <f>IF(AND('MAPA DE RIESGO'!$I$76="Muy Baja",'MAPA DE RIESGO'!$M$76="Mayor"),CONCATENATE("R",'MAPA DE RIESGO'!$B$76),"")</f>
        <v/>
      </c>
      <c r="AE44" s="402"/>
      <c r="AF44" s="402" t="str">
        <f>IF(AND('MAPA DE RIESGO'!$I$82="Muy Baja",'MAPA DE RIESGO'!$M$82="Mayor"),CONCATENATE("R",'MAPA DE RIESGO'!$B$82),"")</f>
        <v/>
      </c>
      <c r="AG44" s="403"/>
      <c r="AH44" s="415" t="str">
        <f>IF(AND('MAPA DE RIESGO'!$I$70="Muy Baja",'MAPA DE RIESGO'!$M$70="Catastrófico"),CONCATENATE("R",'MAPA DE RIESGO'!$B$70),"")</f>
        <v/>
      </c>
      <c r="AI44" s="416"/>
      <c r="AJ44" s="416" t="str">
        <f>IF(AND('MAPA DE RIESGO'!$I$76="Muy Baja",'MAPA DE RIESGO'!$M$76="Catastrófico"),CONCATENATE("R",'MAPA DE RIESGO'!$B$76),"")</f>
        <v/>
      </c>
      <c r="AK44" s="416"/>
      <c r="AL44" s="416" t="str">
        <f>IF(AND('MAPA DE RIESGO'!$I$82="Muy Baja",'MAPA DE RIESGO'!$M$82="Catastrófico"),CONCATENATE("R",'MAPA DE RIESGO'!$B$82),"")</f>
        <v/>
      </c>
      <c r="AM44" s="417"/>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row>
    <row r="45" spans="1:80" ht="15.75" thickBot="1" x14ac:dyDescent="0.3">
      <c r="A45" s="55"/>
      <c r="B45" s="355"/>
      <c r="C45" s="355"/>
      <c r="D45" s="356"/>
      <c r="E45" s="399"/>
      <c r="F45" s="400"/>
      <c r="G45" s="400"/>
      <c r="H45" s="400"/>
      <c r="I45" s="401"/>
      <c r="J45" s="436"/>
      <c r="K45" s="437"/>
      <c r="L45" s="437"/>
      <c r="M45" s="437"/>
      <c r="N45" s="437"/>
      <c r="O45" s="438"/>
      <c r="P45" s="436"/>
      <c r="Q45" s="437"/>
      <c r="R45" s="437"/>
      <c r="S45" s="437"/>
      <c r="T45" s="437"/>
      <c r="U45" s="438"/>
      <c r="V45" s="427"/>
      <c r="W45" s="428"/>
      <c r="X45" s="428"/>
      <c r="Y45" s="428"/>
      <c r="Z45" s="428"/>
      <c r="AA45" s="429"/>
      <c r="AB45" s="412"/>
      <c r="AC45" s="413"/>
      <c r="AD45" s="413"/>
      <c r="AE45" s="413"/>
      <c r="AF45" s="413"/>
      <c r="AG45" s="414"/>
      <c r="AH45" s="418"/>
      <c r="AI45" s="419"/>
      <c r="AJ45" s="419"/>
      <c r="AK45" s="419"/>
      <c r="AL45" s="419"/>
      <c r="AM45" s="420"/>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row>
    <row r="46" spans="1:80" x14ac:dyDescent="0.25">
      <c r="A46" s="55"/>
      <c r="B46" s="55"/>
      <c r="C46" s="55"/>
      <c r="D46" s="55"/>
      <c r="E46" s="55"/>
      <c r="F46" s="55"/>
      <c r="G46" s="55"/>
      <c r="H46" s="55"/>
      <c r="I46" s="55"/>
      <c r="J46" s="393" t="s">
        <v>103</v>
      </c>
      <c r="K46" s="394"/>
      <c r="L46" s="394"/>
      <c r="M46" s="394"/>
      <c r="N46" s="394"/>
      <c r="O46" s="395"/>
      <c r="P46" s="393" t="s">
        <v>102</v>
      </c>
      <c r="Q46" s="394"/>
      <c r="R46" s="394"/>
      <c r="S46" s="394"/>
      <c r="T46" s="394"/>
      <c r="U46" s="395"/>
      <c r="V46" s="393" t="s">
        <v>101</v>
      </c>
      <c r="W46" s="394"/>
      <c r="X46" s="394"/>
      <c r="Y46" s="394"/>
      <c r="Z46" s="394"/>
      <c r="AA46" s="395"/>
      <c r="AB46" s="393" t="s">
        <v>100</v>
      </c>
      <c r="AC46" s="411"/>
      <c r="AD46" s="394"/>
      <c r="AE46" s="394"/>
      <c r="AF46" s="394"/>
      <c r="AG46" s="395"/>
      <c r="AH46" s="393" t="s">
        <v>99</v>
      </c>
      <c r="AI46" s="394"/>
      <c r="AJ46" s="394"/>
      <c r="AK46" s="394"/>
      <c r="AL46" s="394"/>
      <c r="AM46" s="39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x14ac:dyDescent="0.25">
      <c r="A47" s="55"/>
      <c r="B47" s="55"/>
      <c r="C47" s="55"/>
      <c r="D47" s="55"/>
      <c r="E47" s="55"/>
      <c r="F47" s="55"/>
      <c r="G47" s="55"/>
      <c r="H47" s="55"/>
      <c r="I47" s="55"/>
      <c r="J47" s="396"/>
      <c r="K47" s="397"/>
      <c r="L47" s="397"/>
      <c r="M47" s="397"/>
      <c r="N47" s="397"/>
      <c r="O47" s="398"/>
      <c r="P47" s="396"/>
      <c r="Q47" s="397"/>
      <c r="R47" s="397"/>
      <c r="S47" s="397"/>
      <c r="T47" s="397"/>
      <c r="U47" s="398"/>
      <c r="V47" s="396"/>
      <c r="W47" s="397"/>
      <c r="X47" s="397"/>
      <c r="Y47" s="397"/>
      <c r="Z47" s="397"/>
      <c r="AA47" s="398"/>
      <c r="AB47" s="396"/>
      <c r="AC47" s="397"/>
      <c r="AD47" s="397"/>
      <c r="AE47" s="397"/>
      <c r="AF47" s="397"/>
      <c r="AG47" s="398"/>
      <c r="AH47" s="396"/>
      <c r="AI47" s="397"/>
      <c r="AJ47" s="397"/>
      <c r="AK47" s="397"/>
      <c r="AL47" s="397"/>
      <c r="AM47" s="398"/>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x14ac:dyDescent="0.25">
      <c r="A48" s="55"/>
      <c r="B48" s="55"/>
      <c r="C48" s="55"/>
      <c r="D48" s="55"/>
      <c r="E48" s="55"/>
      <c r="F48" s="55"/>
      <c r="G48" s="55"/>
      <c r="H48" s="55"/>
      <c r="I48" s="55"/>
      <c r="J48" s="396"/>
      <c r="K48" s="397"/>
      <c r="L48" s="397"/>
      <c r="M48" s="397"/>
      <c r="N48" s="397"/>
      <c r="O48" s="398"/>
      <c r="P48" s="396"/>
      <c r="Q48" s="397"/>
      <c r="R48" s="397"/>
      <c r="S48" s="397"/>
      <c r="T48" s="397"/>
      <c r="U48" s="398"/>
      <c r="V48" s="396"/>
      <c r="W48" s="397"/>
      <c r="X48" s="397"/>
      <c r="Y48" s="397"/>
      <c r="Z48" s="397"/>
      <c r="AA48" s="398"/>
      <c r="AB48" s="396"/>
      <c r="AC48" s="397"/>
      <c r="AD48" s="397"/>
      <c r="AE48" s="397"/>
      <c r="AF48" s="397"/>
      <c r="AG48" s="398"/>
      <c r="AH48" s="396"/>
      <c r="AI48" s="397"/>
      <c r="AJ48" s="397"/>
      <c r="AK48" s="397"/>
      <c r="AL48" s="397"/>
      <c r="AM48" s="398"/>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x14ac:dyDescent="0.25">
      <c r="A49" s="55"/>
      <c r="B49" s="55"/>
      <c r="C49" s="55"/>
      <c r="D49" s="55"/>
      <c r="E49" s="55"/>
      <c r="F49" s="55"/>
      <c r="G49" s="55"/>
      <c r="H49" s="55"/>
      <c r="I49" s="55"/>
      <c r="J49" s="396"/>
      <c r="K49" s="397"/>
      <c r="L49" s="397"/>
      <c r="M49" s="397"/>
      <c r="N49" s="397"/>
      <c r="O49" s="398"/>
      <c r="P49" s="396"/>
      <c r="Q49" s="397"/>
      <c r="R49" s="397"/>
      <c r="S49" s="397"/>
      <c r="T49" s="397"/>
      <c r="U49" s="398"/>
      <c r="V49" s="396"/>
      <c r="W49" s="397"/>
      <c r="X49" s="397"/>
      <c r="Y49" s="397"/>
      <c r="Z49" s="397"/>
      <c r="AA49" s="398"/>
      <c r="AB49" s="396"/>
      <c r="AC49" s="397"/>
      <c r="AD49" s="397"/>
      <c r="AE49" s="397"/>
      <c r="AF49" s="397"/>
      <c r="AG49" s="398"/>
      <c r="AH49" s="396"/>
      <c r="AI49" s="397"/>
      <c r="AJ49" s="397"/>
      <c r="AK49" s="397"/>
      <c r="AL49" s="397"/>
      <c r="AM49" s="398"/>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x14ac:dyDescent="0.25">
      <c r="A50" s="55"/>
      <c r="B50" s="55"/>
      <c r="C50" s="55"/>
      <c r="D50" s="55"/>
      <c r="E50" s="55"/>
      <c r="F50" s="55"/>
      <c r="G50" s="55"/>
      <c r="H50" s="55"/>
      <c r="I50" s="55"/>
      <c r="J50" s="396"/>
      <c r="K50" s="397"/>
      <c r="L50" s="397"/>
      <c r="M50" s="397"/>
      <c r="N50" s="397"/>
      <c r="O50" s="398"/>
      <c r="P50" s="396"/>
      <c r="Q50" s="397"/>
      <c r="R50" s="397"/>
      <c r="S50" s="397"/>
      <c r="T50" s="397"/>
      <c r="U50" s="398"/>
      <c r="V50" s="396"/>
      <c r="W50" s="397"/>
      <c r="X50" s="397"/>
      <c r="Y50" s="397"/>
      <c r="Z50" s="397"/>
      <c r="AA50" s="398"/>
      <c r="AB50" s="396"/>
      <c r="AC50" s="397"/>
      <c r="AD50" s="397"/>
      <c r="AE50" s="397"/>
      <c r="AF50" s="397"/>
      <c r="AG50" s="398"/>
      <c r="AH50" s="396"/>
      <c r="AI50" s="397"/>
      <c r="AJ50" s="397"/>
      <c r="AK50" s="397"/>
      <c r="AL50" s="397"/>
      <c r="AM50" s="398"/>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75" thickBot="1" x14ac:dyDescent="0.3">
      <c r="A51" s="55"/>
      <c r="B51" s="55"/>
      <c r="C51" s="55"/>
      <c r="D51" s="55"/>
      <c r="E51" s="55"/>
      <c r="F51" s="55"/>
      <c r="G51" s="55"/>
      <c r="H51" s="55"/>
      <c r="I51" s="55"/>
      <c r="J51" s="399"/>
      <c r="K51" s="400"/>
      <c r="L51" s="400"/>
      <c r="M51" s="400"/>
      <c r="N51" s="400"/>
      <c r="O51" s="401"/>
      <c r="P51" s="399"/>
      <c r="Q51" s="400"/>
      <c r="R51" s="400"/>
      <c r="S51" s="400"/>
      <c r="T51" s="400"/>
      <c r="U51" s="401"/>
      <c r="V51" s="399"/>
      <c r="W51" s="400"/>
      <c r="X51" s="400"/>
      <c r="Y51" s="400"/>
      <c r="Z51" s="400"/>
      <c r="AA51" s="401"/>
      <c r="AB51" s="399"/>
      <c r="AC51" s="400"/>
      <c r="AD51" s="400"/>
      <c r="AE51" s="400"/>
      <c r="AF51" s="400"/>
      <c r="AG51" s="401"/>
      <c r="AH51" s="399"/>
      <c r="AI51" s="400"/>
      <c r="AJ51" s="400"/>
      <c r="AK51" s="400"/>
      <c r="AL51" s="400"/>
      <c r="AM51" s="401"/>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row>
    <row r="63" spans="1:80"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row>
    <row r="64" spans="1:80"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row>
    <row r="65" spans="1:8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row>
    <row r="66" spans="1:8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row>
    <row r="67" spans="1:8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row>
    <row r="68" spans="1:8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row>
    <row r="69" spans="1:8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row>
    <row r="70" spans="1:8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row>
    <row r="71" spans="1:8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row>
    <row r="72" spans="1:8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row>
    <row r="73" spans="1:8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row>
    <row r="74" spans="1:8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row>
    <row r="75" spans="1:8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row>
    <row r="76" spans="1:8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row>
    <row r="77" spans="1:8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row>
    <row r="78" spans="1:8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row>
    <row r="79" spans="1:8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row>
    <row r="80" spans="1:8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row>
    <row r="81" spans="1:63"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row>
    <row r="82" spans="1:63"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row>
    <row r="83" spans="1:63"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row>
    <row r="84" spans="1:63"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row>
    <row r="85" spans="1:63"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row>
    <row r="86" spans="1:63"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row>
    <row r="87" spans="1:63"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row>
    <row r="88" spans="1:63"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row>
    <row r="89" spans="1:63"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row>
    <row r="90" spans="1:63"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row>
    <row r="91" spans="1:63"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row>
    <row r="92" spans="1:63"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row>
    <row r="93" spans="1:63"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row>
    <row r="94" spans="1:63"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row>
    <row r="95" spans="1:63"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row>
    <row r="96" spans="1:63"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row>
    <row r="97" spans="1:63"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row>
    <row r="98" spans="1:63"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row>
    <row r="99" spans="1:63"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row>
    <row r="100" spans="1:63"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row>
    <row r="101" spans="1:63"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row>
    <row r="102" spans="1:63"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row>
    <row r="103" spans="1:63"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row>
    <row r="104" spans="1:63"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row>
    <row r="105" spans="1:63"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row>
    <row r="106" spans="1:63"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row>
    <row r="107" spans="1:63"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row>
    <row r="108" spans="1:63"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row>
    <row r="109" spans="1:63"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row>
    <row r="110" spans="1:63"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row>
    <row r="111" spans="1:63"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row>
    <row r="112" spans="1:63"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row>
    <row r="113" spans="1:63"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row>
    <row r="114" spans="1:63"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row>
    <row r="115" spans="1:63"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row>
    <row r="116" spans="1:63"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row>
    <row r="117" spans="1:63"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row>
    <row r="118" spans="1:63"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row>
    <row r="119" spans="1:63"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row>
    <row r="120" spans="1:63"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row>
    <row r="121" spans="1:63"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row>
    <row r="122" spans="1:63" x14ac:dyDescent="0.2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row>
    <row r="123" spans="1:63" x14ac:dyDescent="0.2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row>
    <row r="124" spans="1:63" x14ac:dyDescent="0.2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row>
    <row r="125" spans="1:63" x14ac:dyDescent="0.2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row>
    <row r="126" spans="1:63" x14ac:dyDescent="0.2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row>
    <row r="127" spans="1:63" x14ac:dyDescent="0.2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row>
    <row r="128" spans="1:63" x14ac:dyDescent="0.2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row>
    <row r="129" spans="2:63" x14ac:dyDescent="0.2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row>
    <row r="130" spans="2:63" x14ac:dyDescent="0.2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row>
    <row r="131" spans="2:63" x14ac:dyDescent="0.2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row>
    <row r="132" spans="2:63" x14ac:dyDescent="0.2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row>
    <row r="133" spans="2:63" x14ac:dyDescent="0.2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row>
    <row r="134" spans="2:63" x14ac:dyDescent="0.2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row>
    <row r="135" spans="2:63" x14ac:dyDescent="0.2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row>
    <row r="136" spans="2:63" x14ac:dyDescent="0.2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row>
    <row r="137" spans="2:63" x14ac:dyDescent="0.25">
      <c r="B137" s="55"/>
      <c r="C137" s="55"/>
      <c r="D137" s="55"/>
      <c r="E137" s="55"/>
      <c r="F137" s="55"/>
      <c r="G137" s="55"/>
      <c r="H137" s="55"/>
      <c r="I137" s="55"/>
    </row>
    <row r="138" spans="2:63" x14ac:dyDescent="0.25">
      <c r="B138" s="55"/>
      <c r="C138" s="55"/>
      <c r="D138" s="55"/>
      <c r="E138" s="55"/>
      <c r="F138" s="55"/>
      <c r="G138" s="55"/>
      <c r="H138" s="55"/>
      <c r="I138" s="55"/>
    </row>
    <row r="139" spans="2:63" x14ac:dyDescent="0.25">
      <c r="B139" s="55"/>
      <c r="C139" s="55"/>
      <c r="D139" s="55"/>
      <c r="E139" s="55"/>
      <c r="F139" s="55"/>
      <c r="G139" s="55"/>
      <c r="H139" s="55"/>
      <c r="I139" s="55"/>
    </row>
    <row r="140" spans="2:63" x14ac:dyDescent="0.25">
      <c r="B140" s="55"/>
      <c r="C140" s="55"/>
      <c r="D140" s="55"/>
      <c r="E140" s="55"/>
      <c r="F140" s="55"/>
      <c r="G140" s="55"/>
      <c r="H140" s="55"/>
      <c r="I140" s="55"/>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30" zoomScaleNormal="30" workbookViewId="0">
      <selection activeCell="AB37" sqref="AB37"/>
    </sheetView>
  </sheetViews>
  <sheetFormatPr baseColWidth="10" defaultRowHeight="15" x14ac:dyDescent="0.25"/>
  <cols>
    <col min="2" max="18" width="5.7109375" customWidth="1" collapsed="1"/>
    <col min="19" max="19" width="8.42578125" customWidth="1" collapsed="1"/>
    <col min="20" max="23" width="5.7109375" customWidth="1" collapsed="1"/>
    <col min="24" max="24" width="8.42578125" customWidth="1" collapsed="1"/>
    <col min="25" max="26" width="5.7109375" customWidth="1" collapsed="1"/>
    <col min="27" max="27" width="10.7109375" customWidth="1" collapsed="1"/>
    <col min="28" max="28" width="7.28515625" customWidth="1" collapsed="1"/>
    <col min="29" max="29" width="7.42578125" customWidth="1" collapsed="1"/>
    <col min="30" max="33" width="5.7109375" customWidth="1" collapsed="1"/>
    <col min="34" max="34" width="8.42578125" customWidth="1" collapsed="1"/>
    <col min="35" max="39" width="5.7109375" customWidth="1" collapsed="1"/>
    <col min="41" max="46" width="5.7109375" customWidth="1" collapsed="1"/>
  </cols>
  <sheetData>
    <row r="1" spans="1:91"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row>
    <row r="2" spans="1:91" ht="18" customHeight="1" x14ac:dyDescent="0.25">
      <c r="A2" s="55"/>
      <c r="B2" s="442" t="s">
        <v>141</v>
      </c>
      <c r="C2" s="442"/>
      <c r="D2" s="442"/>
      <c r="E2" s="442"/>
      <c r="F2" s="442"/>
      <c r="G2" s="442"/>
      <c r="H2" s="442"/>
      <c r="I2" s="442"/>
      <c r="J2" s="409" t="s">
        <v>2</v>
      </c>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09"/>
      <c r="AM2" s="409"/>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row>
    <row r="3" spans="1:91" ht="18.75" customHeight="1" x14ac:dyDescent="0.25">
      <c r="A3" s="55"/>
      <c r="B3" s="442"/>
      <c r="C3" s="442"/>
      <c r="D3" s="442"/>
      <c r="E3" s="442"/>
      <c r="F3" s="442"/>
      <c r="G3" s="442"/>
      <c r="H3" s="442"/>
      <c r="I3" s="442"/>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09"/>
      <c r="AK3" s="409"/>
      <c r="AL3" s="409"/>
      <c r="AM3" s="409"/>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row>
    <row r="4" spans="1:91" ht="15" customHeight="1" x14ac:dyDescent="0.25">
      <c r="A4" s="55"/>
      <c r="B4" s="442"/>
      <c r="C4" s="442"/>
      <c r="D4" s="442"/>
      <c r="E4" s="442"/>
      <c r="F4" s="442"/>
      <c r="G4" s="442"/>
      <c r="H4" s="442"/>
      <c r="I4" s="442"/>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c r="AM4" s="409"/>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row>
    <row r="5" spans="1:91"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row>
    <row r="6" spans="1:91" ht="15" customHeight="1" x14ac:dyDescent="0.25">
      <c r="A6" s="55"/>
      <c r="B6" s="355" t="s">
        <v>4</v>
      </c>
      <c r="C6" s="355"/>
      <c r="D6" s="356"/>
      <c r="E6" s="452" t="s">
        <v>107</v>
      </c>
      <c r="F6" s="453"/>
      <c r="G6" s="453"/>
      <c r="H6" s="453"/>
      <c r="I6" s="469"/>
      <c r="J6" s="17" t="str">
        <f>IF(AND('MAPA DE RIESGO'!$Z$16="Muy Alta",'MAPA DE RIESGO'!$AB$16="Leve"),CONCATENATE("R1C",'MAPA DE RIESGO'!$P$16),"")</f>
        <v/>
      </c>
      <c r="K6" s="18" t="str">
        <f>IF(AND('MAPA DE RIESGO'!$Z$17="Muy Alta",'MAPA DE RIESGO'!$AB$17="Leve"),CONCATENATE("R1C",'MAPA DE RIESGO'!$P$17),"")</f>
        <v/>
      </c>
      <c r="L6" s="18" t="str">
        <f>IF(AND('MAPA DE RIESGO'!$Z$18="Muy Alta",'MAPA DE RIESGO'!$AB$18="Leve"),CONCATENATE("R1C",'MAPA DE RIESGO'!$P$18),"")</f>
        <v/>
      </c>
      <c r="M6" s="18" t="str">
        <f>IF(AND('MAPA DE RIESGO'!$Z$19="Muy Alta",'MAPA DE RIESGO'!$AB$19="Leve"),CONCATENATE("R1C",'MAPA DE RIESGO'!$P$19),"")</f>
        <v/>
      </c>
      <c r="N6" s="18" t="str">
        <f>IF(AND('MAPA DE RIESGO'!$Z$20="Muy Alta",'MAPA DE RIESGO'!$AB$20="Leve"),CONCATENATE("R1C",'MAPA DE RIESGO'!$P$20),"")</f>
        <v/>
      </c>
      <c r="O6" s="19" t="str">
        <f>IF(AND('MAPA DE RIESGO'!$Z$21="Muy Alta",'MAPA DE RIESGO'!$AB$21="Leve"),CONCATENATE("R1C",'MAPA DE RIESGO'!$P$21),"")</f>
        <v/>
      </c>
      <c r="P6" s="17" t="str">
        <f>IF(AND('MAPA DE RIESGO'!$Z$16="Muy Alta",'MAPA DE RIESGO'!$AB$16="Menor"),CONCATENATE("R1C",'MAPA DE RIESGO'!$P$16),"")</f>
        <v/>
      </c>
      <c r="Q6" s="18" t="str">
        <f>IF(AND('MAPA DE RIESGO'!$Z$17="Muy Alta",'MAPA DE RIESGO'!$AB$17="Menor"),CONCATENATE("R1C",'MAPA DE RIESGO'!$P$17),"")</f>
        <v/>
      </c>
      <c r="R6" s="18" t="str">
        <f>IF(AND('MAPA DE RIESGO'!$Z$18="Muy Alta",'MAPA DE RIESGO'!$AB$18="Menor"),CONCATENATE("R1C",'MAPA DE RIESGO'!$P$18),"")</f>
        <v/>
      </c>
      <c r="S6" s="18" t="str">
        <f>IF(AND('MAPA DE RIESGO'!$Z$19="Muy Alta",'MAPA DE RIESGO'!$AB$19="Menor"),CONCATENATE("R1C",'MAPA DE RIESGO'!$P$19),"")</f>
        <v/>
      </c>
      <c r="T6" s="18" t="str">
        <f>IF(AND('MAPA DE RIESGO'!$Z$20="Muy Alta",'MAPA DE RIESGO'!$AB$20="Menor"),CONCATENATE("R1C",'MAPA DE RIESGO'!$P$20),"")</f>
        <v/>
      </c>
      <c r="U6" s="19" t="str">
        <f>IF(AND('MAPA DE RIESGO'!$Z$21="Muy Alta",'MAPA DE RIESGO'!$AB$21="Menor"),CONCATENATE("R1C",'MAPA DE RIESGO'!$P$21),"")</f>
        <v/>
      </c>
      <c r="V6" s="17" t="str">
        <f>IF(AND('MAPA DE RIESGO'!$Z$16="Muy Alta",'MAPA DE RIESGO'!$AB$16="Moderado"),CONCATENATE("R1C",'MAPA DE RIESGO'!$P$16),"")</f>
        <v/>
      </c>
      <c r="W6" s="18" t="str">
        <f>IF(AND('MAPA DE RIESGO'!$Z$17="Muy Alta",'MAPA DE RIESGO'!$AB$17="Moderado"),CONCATENATE("R1C",'MAPA DE RIESGO'!$P$17),"")</f>
        <v/>
      </c>
      <c r="X6" s="18" t="str">
        <f>IF(AND('MAPA DE RIESGO'!$Z$18="Muy Alta",'MAPA DE RIESGO'!$AB$18="Moderado"),CONCATENATE("R1C",'MAPA DE RIESGO'!$P$18),"")</f>
        <v/>
      </c>
      <c r="Y6" s="18" t="str">
        <f>IF(AND('MAPA DE RIESGO'!$Z$19="Muy Alta",'MAPA DE RIESGO'!$AB$19="Moderado"),CONCATENATE("R1C",'MAPA DE RIESGO'!$P$19),"")</f>
        <v/>
      </c>
      <c r="Z6" s="18" t="str">
        <f>IF(AND('MAPA DE RIESGO'!$Z$20="Muy Alta",'MAPA DE RIESGO'!$AB$20="Moderado"),CONCATENATE("R1C",'MAPA DE RIESGO'!$P$20),"")</f>
        <v/>
      </c>
      <c r="AA6" s="19" t="str">
        <f>IF(AND('MAPA DE RIESGO'!$Z$21="Muy Alta",'MAPA DE RIESGO'!$AB$21="Moderado"),CONCATENATE("R1C",'MAPA DE RIESGO'!$P$21),"")</f>
        <v/>
      </c>
      <c r="AB6" s="17" t="str">
        <f>IF(AND('MAPA DE RIESGO'!$Z$16="Muy Alta",'MAPA DE RIESGO'!$AB$16="Mayor"),CONCATENATE("R1C",'MAPA DE RIESGO'!$P$16),"")</f>
        <v/>
      </c>
      <c r="AC6" s="18" t="str">
        <f>IF(AND('MAPA DE RIESGO'!$Z$17="Muy Alta",'MAPA DE RIESGO'!$AB$17="Mayor"),CONCATENATE("R1C",'MAPA DE RIESGO'!$P$17),"")</f>
        <v/>
      </c>
      <c r="AD6" s="18" t="str">
        <f>IF(AND('MAPA DE RIESGO'!$Z$18="Muy Alta",'MAPA DE RIESGO'!$AB$18="Mayor"),CONCATENATE("R1C",'MAPA DE RIESGO'!$P$18),"")</f>
        <v/>
      </c>
      <c r="AE6" s="18" t="str">
        <f>IF(AND('MAPA DE RIESGO'!$Z$19="Muy Alta",'MAPA DE RIESGO'!$AB$19="Mayor"),CONCATENATE("R1C",'MAPA DE RIESGO'!$P$19),"")</f>
        <v/>
      </c>
      <c r="AF6" s="18" t="str">
        <f>IF(AND('MAPA DE RIESGO'!$Z$20="Muy Alta",'MAPA DE RIESGO'!$AB$20="Mayor"),CONCATENATE("R1C",'MAPA DE RIESGO'!$P$20),"")</f>
        <v/>
      </c>
      <c r="AG6" s="19" t="str">
        <f>IF(AND('MAPA DE RIESGO'!$Z$21="Muy Alta",'MAPA DE RIESGO'!$AB$21="Mayor"),CONCATENATE("R1C",'MAPA DE RIESGO'!$P$21),"")</f>
        <v/>
      </c>
      <c r="AH6" s="20" t="str">
        <f>IF(AND('MAPA DE RIESGO'!$Z$16="Muy Alta",'MAPA DE RIESGO'!$AB$16="Catastrófico"),CONCATENATE("R1C",'MAPA DE RIESGO'!$P$16),"")</f>
        <v/>
      </c>
      <c r="AI6" s="21" t="str">
        <f>IF(AND('MAPA DE RIESGO'!$Z$17="Muy Alta",'MAPA DE RIESGO'!$AB$17="Catastrófico"),CONCATENATE("R1C",'MAPA DE RIESGO'!$P$17),"")</f>
        <v/>
      </c>
      <c r="AJ6" s="21" t="str">
        <f>IF(AND('MAPA DE RIESGO'!$Z$18="Muy Alta",'MAPA DE RIESGO'!$AB$18="Catastrófico"),CONCATENATE("R1C",'MAPA DE RIESGO'!$P$18),"")</f>
        <v/>
      </c>
      <c r="AK6" s="21" t="str">
        <f>IF(AND('MAPA DE RIESGO'!$Z$19="Muy Alta",'MAPA DE RIESGO'!$AB$19="Catastrófico"),CONCATENATE("R1C",'MAPA DE RIESGO'!$P$19),"")</f>
        <v/>
      </c>
      <c r="AL6" s="21" t="str">
        <f>IF(AND('MAPA DE RIESGO'!$Z$20="Muy Alta",'MAPA DE RIESGO'!$AB$20="Catastrófico"),CONCATENATE("R1C",'MAPA DE RIESGO'!$P$20),"")</f>
        <v/>
      </c>
      <c r="AM6" s="22" t="str">
        <f>IF(AND('MAPA DE RIESGO'!$Z$21="Muy Alta",'MAPA DE RIESGO'!$AB$21="Catastrófico"),CONCATENATE("R1C",'MAPA DE RIESGO'!$P$21),"")</f>
        <v/>
      </c>
      <c r="AN6" s="55"/>
      <c r="AO6" s="460" t="s">
        <v>71</v>
      </c>
      <c r="AP6" s="461"/>
      <c r="AQ6" s="461"/>
      <c r="AR6" s="461"/>
      <c r="AS6" s="461"/>
      <c r="AT6" s="462"/>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row>
    <row r="7" spans="1:91" ht="15" customHeight="1" x14ac:dyDescent="0.25">
      <c r="A7" s="55"/>
      <c r="B7" s="355"/>
      <c r="C7" s="355"/>
      <c r="D7" s="356"/>
      <c r="E7" s="456"/>
      <c r="F7" s="457"/>
      <c r="G7" s="457"/>
      <c r="H7" s="457"/>
      <c r="I7" s="470"/>
      <c r="J7" s="23" t="str">
        <f>IF(AND('MAPA DE RIESGO'!$Z$22="Muy Alta",'MAPA DE RIESGO'!$AB$22="Leve"),CONCATENATE("R2C",'MAPA DE RIESGO'!$P$22),"")</f>
        <v/>
      </c>
      <c r="K7" s="24" t="str">
        <f>IF(AND('MAPA DE RIESGO'!$Z$23="Muy Alta",'MAPA DE RIESGO'!$AB$23="Leve"),CONCATENATE("R2C",'MAPA DE RIESGO'!$P$23),"")</f>
        <v/>
      </c>
      <c r="L7" s="24" t="str">
        <f>IF(AND('MAPA DE RIESGO'!$Z$24="Muy Alta",'MAPA DE RIESGO'!$AB$24="Leve"),CONCATENATE("R2C",'MAPA DE RIESGO'!$P$24),"")</f>
        <v/>
      </c>
      <c r="M7" s="24" t="str">
        <f>IF(AND('MAPA DE RIESGO'!$Z$25="Muy Alta",'MAPA DE RIESGO'!$AB$25="Leve"),CONCATENATE("R2C",'MAPA DE RIESGO'!$P$25),"")</f>
        <v/>
      </c>
      <c r="N7" s="24" t="str">
        <f>IF(AND('MAPA DE RIESGO'!$Z$26="Muy Alta",'MAPA DE RIESGO'!$AB$26="Leve"),CONCATENATE("R2C",'MAPA DE RIESGO'!$P$26),"")</f>
        <v/>
      </c>
      <c r="O7" s="25" t="str">
        <f>IF(AND('MAPA DE RIESGO'!$Z$27="Muy Alta",'MAPA DE RIESGO'!$AB$27="Leve"),CONCATENATE("R2C",'MAPA DE RIESGO'!$P$27),"")</f>
        <v/>
      </c>
      <c r="P7" s="23" t="str">
        <f>IF(AND('MAPA DE RIESGO'!$Z$22="Muy Alta",'MAPA DE RIESGO'!$AB$22="Menor"),CONCATENATE("R2C",'MAPA DE RIESGO'!$P$22),"")</f>
        <v/>
      </c>
      <c r="Q7" s="24" t="str">
        <f>IF(AND('MAPA DE RIESGO'!$Z$23="Muy Alta",'MAPA DE RIESGO'!$AB$23="Menor"),CONCATENATE("R2C",'MAPA DE RIESGO'!$P$23),"")</f>
        <v/>
      </c>
      <c r="R7" s="24" t="str">
        <f>IF(AND('MAPA DE RIESGO'!$Z$24="Muy Alta",'MAPA DE RIESGO'!$AB$24="Menor"),CONCATENATE("R2C",'MAPA DE RIESGO'!$P$24),"")</f>
        <v/>
      </c>
      <c r="S7" s="24" t="str">
        <f>IF(AND('MAPA DE RIESGO'!$Z$25="Muy Alta",'MAPA DE RIESGO'!$AB$25="Menor"),CONCATENATE("R2C",'MAPA DE RIESGO'!$P$25),"")</f>
        <v/>
      </c>
      <c r="T7" s="24" t="str">
        <f>IF(AND('MAPA DE RIESGO'!$Z$26="Muy Alta",'MAPA DE RIESGO'!$AB$26="Menor"),CONCATENATE("R2C",'MAPA DE RIESGO'!$P$26),"")</f>
        <v/>
      </c>
      <c r="U7" s="25" t="str">
        <f>IF(AND('MAPA DE RIESGO'!$Z$27="Muy Alta",'MAPA DE RIESGO'!$AB$27="Menor"),CONCATENATE("R2C",'MAPA DE RIESGO'!$P$27),"")</f>
        <v/>
      </c>
      <c r="V7" s="23" t="str">
        <f>IF(AND('MAPA DE RIESGO'!$Z$22="Muy Alta",'MAPA DE RIESGO'!$AB$22="Moderado"),CONCATENATE("R2C",'MAPA DE RIESGO'!$P$22),"")</f>
        <v/>
      </c>
      <c r="W7" s="24" t="str">
        <f>IF(AND('MAPA DE RIESGO'!$Z$23="Muy Alta",'MAPA DE RIESGO'!$AB$23="Moderado"),CONCATENATE("R2C",'MAPA DE RIESGO'!$P$23),"")</f>
        <v/>
      </c>
      <c r="X7" s="24" t="str">
        <f>IF(AND('MAPA DE RIESGO'!$Z$24="Muy Alta",'MAPA DE RIESGO'!$AB$24="Moderado"),CONCATENATE("R2C",'MAPA DE RIESGO'!$P$24),"")</f>
        <v/>
      </c>
      <c r="Y7" s="24" t="str">
        <f>IF(AND('MAPA DE RIESGO'!$Z$25="Muy Alta",'MAPA DE RIESGO'!$AB$25="Moderado"),CONCATENATE("R2C",'MAPA DE RIESGO'!$P$25),"")</f>
        <v/>
      </c>
      <c r="Z7" s="24" t="str">
        <f>IF(AND('MAPA DE RIESGO'!$Z$26="Muy Alta",'MAPA DE RIESGO'!$AB$26="Moderado"),CONCATENATE("R2C",'MAPA DE RIESGO'!$P$26),"")</f>
        <v/>
      </c>
      <c r="AA7" s="25" t="str">
        <f>IF(AND('MAPA DE RIESGO'!$Z$27="Muy Alta",'MAPA DE RIESGO'!$AB$27="Moderado"),CONCATENATE("R2C",'MAPA DE RIESGO'!$P$27),"")</f>
        <v/>
      </c>
      <c r="AB7" s="23" t="str">
        <f>IF(AND('MAPA DE RIESGO'!$Z$22="Muy Alta",'MAPA DE RIESGO'!$AB$22="Mayor"),CONCATENATE("R2C",'MAPA DE RIESGO'!$P$22),"")</f>
        <v/>
      </c>
      <c r="AC7" s="24" t="str">
        <f>IF(AND('MAPA DE RIESGO'!$Z$23="Muy Alta",'MAPA DE RIESGO'!$AB$23="Mayor"),CONCATENATE("R2C",'MAPA DE RIESGO'!$P$23),"")</f>
        <v/>
      </c>
      <c r="AD7" s="24" t="str">
        <f>IF(AND('MAPA DE RIESGO'!$Z$24="Muy Alta",'MAPA DE RIESGO'!$AB$24="Mayor"),CONCATENATE("R2C",'MAPA DE RIESGO'!$P$24),"")</f>
        <v/>
      </c>
      <c r="AE7" s="24" t="str">
        <f>IF(AND('MAPA DE RIESGO'!$Z$25="Muy Alta",'MAPA DE RIESGO'!$AB$25="Mayor"),CONCATENATE("R2C",'MAPA DE RIESGO'!$P$25),"")</f>
        <v/>
      </c>
      <c r="AF7" s="24" t="str">
        <f>IF(AND('MAPA DE RIESGO'!$Z$26="Muy Alta",'MAPA DE RIESGO'!$AB$26="Mayor"),CONCATENATE("R2C",'MAPA DE RIESGO'!$P$26),"")</f>
        <v/>
      </c>
      <c r="AG7" s="25" t="str">
        <f>IF(AND('MAPA DE RIESGO'!$Z$27="Muy Alta",'MAPA DE RIESGO'!$AB$27="Mayor"),CONCATENATE("R2C",'MAPA DE RIESGO'!$P$27),"")</f>
        <v/>
      </c>
      <c r="AH7" s="26" t="str">
        <f>IF(AND('MAPA DE RIESGO'!$Z$22="Muy Alta",'MAPA DE RIESGO'!$AB$22="Catastrófico"),CONCATENATE("R2C",'MAPA DE RIESGO'!$P$22),"")</f>
        <v/>
      </c>
      <c r="AI7" s="27" t="str">
        <f>IF(AND('MAPA DE RIESGO'!$Z$23="Muy Alta",'MAPA DE RIESGO'!$AB$23="Catastrófico"),CONCATENATE("R2C",'MAPA DE RIESGO'!$P$23),"")</f>
        <v/>
      </c>
      <c r="AJ7" s="27" t="str">
        <f>IF(AND('MAPA DE RIESGO'!$Z$24="Muy Alta",'MAPA DE RIESGO'!$AB$24="Catastrófico"),CONCATENATE("R2C",'MAPA DE RIESGO'!$P$24),"")</f>
        <v/>
      </c>
      <c r="AK7" s="27" t="str">
        <f>IF(AND('MAPA DE RIESGO'!$Z$25="Muy Alta",'MAPA DE RIESGO'!$AB$25="Catastrófico"),CONCATENATE("R2C",'MAPA DE RIESGO'!$P$25),"")</f>
        <v/>
      </c>
      <c r="AL7" s="27" t="str">
        <f>IF(AND('MAPA DE RIESGO'!$Z$26="Muy Alta",'MAPA DE RIESGO'!$AB$26="Catastrófico"),CONCATENATE("R2C",'MAPA DE RIESGO'!$P$26),"")</f>
        <v/>
      </c>
      <c r="AM7" s="28" t="str">
        <f>IF(AND('MAPA DE RIESGO'!$Z$27="Muy Alta",'MAPA DE RIESGO'!$AB$27="Catastrófico"),CONCATENATE("R2C",'MAPA DE RIESGO'!$P$27),"")</f>
        <v/>
      </c>
      <c r="AN7" s="55"/>
      <c r="AO7" s="463"/>
      <c r="AP7" s="464"/>
      <c r="AQ7" s="464"/>
      <c r="AR7" s="464"/>
      <c r="AS7" s="464"/>
      <c r="AT7" s="46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row>
    <row r="8" spans="1:91" ht="15" customHeight="1" x14ac:dyDescent="0.25">
      <c r="A8" s="55"/>
      <c r="B8" s="355"/>
      <c r="C8" s="355"/>
      <c r="D8" s="356"/>
      <c r="E8" s="456"/>
      <c r="F8" s="457"/>
      <c r="G8" s="457"/>
      <c r="H8" s="457"/>
      <c r="I8" s="470"/>
      <c r="J8" s="23" t="str">
        <f>IF(AND('MAPA DE RIESGO'!$Z$28="Muy Alta",'MAPA DE RIESGO'!$AB$28="Leve"),CONCATENATE("R3C",'MAPA DE RIESGO'!$P$28),"")</f>
        <v/>
      </c>
      <c r="K8" s="24" t="str">
        <f>IF(AND('MAPA DE RIESGO'!$Z$29="Muy Alta",'MAPA DE RIESGO'!$AB$29="Leve"),CONCATENATE("R3C",'MAPA DE RIESGO'!$P$29),"")</f>
        <v/>
      </c>
      <c r="L8" s="24" t="str">
        <f>IF(AND('MAPA DE RIESGO'!$Z$30="Muy Alta",'MAPA DE RIESGO'!$AB$30="Leve"),CONCATENATE("R3C",'MAPA DE RIESGO'!$P$30),"")</f>
        <v/>
      </c>
      <c r="M8" s="24" t="str">
        <f>IF(AND('MAPA DE RIESGO'!$Z$31="Muy Alta",'MAPA DE RIESGO'!$AB$31="Leve"),CONCATENATE("R3C",'MAPA DE RIESGO'!$P$31),"")</f>
        <v/>
      </c>
      <c r="N8" s="24" t="str">
        <f>IF(AND('MAPA DE RIESGO'!$Z$32="Muy Alta",'MAPA DE RIESGO'!$AB$32="Leve"),CONCATENATE("R3C",'MAPA DE RIESGO'!$P$32),"")</f>
        <v/>
      </c>
      <c r="O8" s="25" t="str">
        <f>IF(AND('MAPA DE RIESGO'!$Z$33="Muy Alta",'MAPA DE RIESGO'!$AB$33="Leve"),CONCATENATE("R3C",'MAPA DE RIESGO'!$P$33),"")</f>
        <v/>
      </c>
      <c r="P8" s="23" t="str">
        <f>IF(AND('MAPA DE RIESGO'!$Z$28="Muy Alta",'MAPA DE RIESGO'!$AB$28="Menor"),CONCATENATE("R3C",'MAPA DE RIESGO'!$P$28),"")</f>
        <v/>
      </c>
      <c r="Q8" s="24" t="str">
        <f>IF(AND('MAPA DE RIESGO'!$Z$29="Muy Alta",'MAPA DE RIESGO'!$AB$29="Menor"),CONCATENATE("R3C",'MAPA DE RIESGO'!$P$29),"")</f>
        <v/>
      </c>
      <c r="R8" s="24" t="str">
        <f>IF(AND('MAPA DE RIESGO'!$Z$30="Muy Alta",'MAPA DE RIESGO'!$AB$30="Menor"),CONCATENATE("R3C",'MAPA DE RIESGO'!$P$30),"")</f>
        <v/>
      </c>
      <c r="S8" s="24" t="str">
        <f>IF(AND('MAPA DE RIESGO'!$Z$31="Muy Alta",'MAPA DE RIESGO'!$AB$31="Menor"),CONCATENATE("R3C",'MAPA DE RIESGO'!$P$31),"")</f>
        <v/>
      </c>
      <c r="T8" s="24" t="str">
        <f>IF(AND('MAPA DE RIESGO'!$Z$32="Muy Alta",'MAPA DE RIESGO'!$AB$32="Menor"),CONCATENATE("R3C",'MAPA DE RIESGO'!$P$32),"")</f>
        <v/>
      </c>
      <c r="U8" s="25" t="str">
        <f>IF(AND('MAPA DE RIESGO'!$Z$33="Muy Alta",'MAPA DE RIESGO'!$AB$33="Menor"),CONCATENATE("R3C",'MAPA DE RIESGO'!$P$33),"")</f>
        <v/>
      </c>
      <c r="V8" s="23" t="str">
        <f>IF(AND('MAPA DE RIESGO'!$Z$28="Muy Alta",'MAPA DE RIESGO'!$AB$28="Moderado"),CONCATENATE("R3C",'MAPA DE RIESGO'!$P$28),"")</f>
        <v/>
      </c>
      <c r="W8" s="24" t="str">
        <f>IF(AND('MAPA DE RIESGO'!$Z$29="Muy Alta",'MAPA DE RIESGO'!$AB$29="Moderado"),CONCATENATE("R3C",'MAPA DE RIESGO'!$P$29),"")</f>
        <v/>
      </c>
      <c r="X8" s="24" t="str">
        <f>IF(AND('MAPA DE RIESGO'!$Z$30="Muy Alta",'MAPA DE RIESGO'!$AB$30="Moderado"),CONCATENATE("R3C",'MAPA DE RIESGO'!$P$30),"")</f>
        <v/>
      </c>
      <c r="Y8" s="24" t="str">
        <f>IF(AND('MAPA DE RIESGO'!$Z$31="Muy Alta",'MAPA DE RIESGO'!$AB$31="Moderado"),CONCATENATE("R3C",'MAPA DE RIESGO'!$P$31),"")</f>
        <v/>
      </c>
      <c r="Z8" s="24" t="str">
        <f>IF(AND('MAPA DE RIESGO'!$Z$32="Muy Alta",'MAPA DE RIESGO'!$AB$32="Moderado"),CONCATENATE("R3C",'MAPA DE RIESGO'!$P$32),"")</f>
        <v/>
      </c>
      <c r="AA8" s="25" t="str">
        <f>IF(AND('MAPA DE RIESGO'!$Z$33="Muy Alta",'MAPA DE RIESGO'!$AB$33="Moderado"),CONCATENATE("R3C",'MAPA DE RIESGO'!$P$33),"")</f>
        <v/>
      </c>
      <c r="AB8" s="23" t="str">
        <f>IF(AND('MAPA DE RIESGO'!$Z$28="Muy Alta",'MAPA DE RIESGO'!$AB$28="Mayor"),CONCATENATE("R3C",'MAPA DE RIESGO'!$P$28),"")</f>
        <v/>
      </c>
      <c r="AC8" s="24" t="str">
        <f>IF(AND('MAPA DE RIESGO'!$Z$29="Muy Alta",'MAPA DE RIESGO'!$AB$29="Mayor"),CONCATENATE("R3C",'MAPA DE RIESGO'!$P$29),"")</f>
        <v/>
      </c>
      <c r="AD8" s="24" t="str">
        <f>IF(AND('MAPA DE RIESGO'!$Z$30="Muy Alta",'MAPA DE RIESGO'!$AB$30="Mayor"),CONCATENATE("R3C",'MAPA DE RIESGO'!$P$30),"")</f>
        <v/>
      </c>
      <c r="AE8" s="24" t="str">
        <f>IF(AND('MAPA DE RIESGO'!$Z$31="Muy Alta",'MAPA DE RIESGO'!$AB$31="Mayor"),CONCATENATE("R3C",'MAPA DE RIESGO'!$P$31),"")</f>
        <v/>
      </c>
      <c r="AF8" s="24" t="str">
        <f>IF(AND('MAPA DE RIESGO'!$Z$32="Muy Alta",'MAPA DE RIESGO'!$AB$32="Mayor"),CONCATENATE("R3C",'MAPA DE RIESGO'!$P$32),"")</f>
        <v/>
      </c>
      <c r="AG8" s="25" t="str">
        <f>IF(AND('MAPA DE RIESGO'!$Z$33="Muy Alta",'MAPA DE RIESGO'!$AB$33="Mayor"),CONCATENATE("R3C",'MAPA DE RIESGO'!$P$33),"")</f>
        <v/>
      </c>
      <c r="AH8" s="26" t="str">
        <f>IF(AND('MAPA DE RIESGO'!$Z$28="Muy Alta",'MAPA DE RIESGO'!$AB$28="Catastrófico"),CONCATENATE("R3C",'MAPA DE RIESGO'!$P$28),"")</f>
        <v/>
      </c>
      <c r="AI8" s="27" t="str">
        <f>IF(AND('MAPA DE RIESGO'!$Z$29="Muy Alta",'MAPA DE RIESGO'!$AB$29="Catastrófico"),CONCATENATE("R3C",'MAPA DE RIESGO'!$P$29),"")</f>
        <v/>
      </c>
      <c r="AJ8" s="27" t="str">
        <f>IF(AND('MAPA DE RIESGO'!$Z$30="Muy Alta",'MAPA DE RIESGO'!$AB$30="Catastrófico"),CONCATENATE("R3C",'MAPA DE RIESGO'!$P$30),"")</f>
        <v/>
      </c>
      <c r="AK8" s="27" t="str">
        <f>IF(AND('MAPA DE RIESGO'!$Z$31="Muy Alta",'MAPA DE RIESGO'!$AB$31="Catastrófico"),CONCATENATE("R3C",'MAPA DE RIESGO'!$P$31),"")</f>
        <v/>
      </c>
      <c r="AL8" s="27" t="str">
        <f>IF(AND('MAPA DE RIESGO'!$Z$32="Muy Alta",'MAPA DE RIESGO'!$AB$32="Catastrófico"),CONCATENATE("R3C",'MAPA DE RIESGO'!$P$32),"")</f>
        <v/>
      </c>
      <c r="AM8" s="28" t="str">
        <f>IF(AND('MAPA DE RIESGO'!$Z$33="Muy Alta",'MAPA DE RIESGO'!$AB$33="Catastrófico"),CONCATENATE("R3C",'MAPA DE RIESGO'!$P$33),"")</f>
        <v/>
      </c>
      <c r="AN8" s="55"/>
      <c r="AO8" s="463"/>
      <c r="AP8" s="464"/>
      <c r="AQ8" s="464"/>
      <c r="AR8" s="464"/>
      <c r="AS8" s="464"/>
      <c r="AT8" s="46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row>
    <row r="9" spans="1:91" ht="15" customHeight="1" x14ac:dyDescent="0.25">
      <c r="A9" s="55"/>
      <c r="B9" s="355"/>
      <c r="C9" s="355"/>
      <c r="D9" s="356"/>
      <c r="E9" s="456"/>
      <c r="F9" s="457"/>
      <c r="G9" s="457"/>
      <c r="H9" s="457"/>
      <c r="I9" s="470"/>
      <c r="J9" s="23" t="str">
        <f>IF(AND('MAPA DE RIESGO'!$Z$34="Muy Alta",'MAPA DE RIESGO'!$AB$34="Leve"),CONCATENATE("R4C",'MAPA DE RIESGO'!$P$34),"")</f>
        <v/>
      </c>
      <c r="K9" s="24" t="str">
        <f>IF(AND('MAPA DE RIESGO'!$Z$35="Muy Alta",'MAPA DE RIESGO'!$AB$35="Leve"),CONCATENATE("R4C",'MAPA DE RIESGO'!$P$35),"")</f>
        <v/>
      </c>
      <c r="L9" s="29" t="str">
        <f>IF(AND('MAPA DE RIESGO'!$Z$36="Muy Alta",'MAPA DE RIESGO'!$AB$36="Leve"),CONCATENATE("R4C",'MAPA DE RIESGO'!$P$36),"")</f>
        <v/>
      </c>
      <c r="M9" s="29" t="str">
        <f>IF(AND('MAPA DE RIESGO'!$Z$37="Muy Alta",'MAPA DE RIESGO'!$AB$37="Leve"),CONCATENATE("R4C",'MAPA DE RIESGO'!$P$37),"")</f>
        <v/>
      </c>
      <c r="N9" s="29" t="str">
        <f>IF(AND('MAPA DE RIESGO'!$Z$38="Muy Alta",'MAPA DE RIESGO'!$AB$38="Leve"),CONCATENATE("R4C",'MAPA DE RIESGO'!$P$38),"")</f>
        <v/>
      </c>
      <c r="O9" s="25" t="str">
        <f>IF(AND('MAPA DE RIESGO'!$Z$39="Muy Alta",'MAPA DE RIESGO'!$AB$39="Leve"),CONCATENATE("R4C",'MAPA DE RIESGO'!$P$39),"")</f>
        <v/>
      </c>
      <c r="P9" s="23" t="str">
        <f>IF(AND('MAPA DE RIESGO'!$Z$34="Muy Alta",'MAPA DE RIESGO'!$AB$34="Menor"),CONCATENATE("R4C",'MAPA DE RIESGO'!$P$34),"")</f>
        <v/>
      </c>
      <c r="Q9" s="24" t="str">
        <f>IF(AND('MAPA DE RIESGO'!$Z$35="Muy Alta",'MAPA DE RIESGO'!$AB$35="Menor"),CONCATENATE("R4C",'MAPA DE RIESGO'!$P$35),"")</f>
        <v/>
      </c>
      <c r="R9" s="29" t="str">
        <f>IF(AND('MAPA DE RIESGO'!$Z$36="Muy Alta",'MAPA DE RIESGO'!$AB$36="Menor"),CONCATENATE("R4C",'MAPA DE RIESGO'!$P$36),"")</f>
        <v/>
      </c>
      <c r="S9" s="29" t="str">
        <f>IF(AND('MAPA DE RIESGO'!$Z$37="Muy Alta",'MAPA DE RIESGO'!$AB$37="Menor"),CONCATENATE("R4C",'MAPA DE RIESGO'!$P$37),"")</f>
        <v/>
      </c>
      <c r="T9" s="29" t="str">
        <f>IF(AND('MAPA DE RIESGO'!$Z$38="Muy Alta",'MAPA DE RIESGO'!$AB$38="Menor"),CONCATENATE("R4C",'MAPA DE RIESGO'!$P$38),"")</f>
        <v/>
      </c>
      <c r="U9" s="25" t="str">
        <f>IF(AND('MAPA DE RIESGO'!$Z$39="Muy Alta",'MAPA DE RIESGO'!$AB$39="Menor"),CONCATENATE("R4C",'MAPA DE RIESGO'!$P$39),"")</f>
        <v/>
      </c>
      <c r="V9" s="23" t="str">
        <f>IF(AND('MAPA DE RIESGO'!$Z$34="Muy Alta",'MAPA DE RIESGO'!$AB$34="Moderado"),CONCATENATE("R4C",'MAPA DE RIESGO'!$P$34),"")</f>
        <v/>
      </c>
      <c r="W9" s="24" t="str">
        <f>IF(AND('MAPA DE RIESGO'!$Z$35="Muy Alta",'MAPA DE RIESGO'!$AB$35="Moderado"),CONCATENATE("R4C",'MAPA DE RIESGO'!$P$35),"")</f>
        <v/>
      </c>
      <c r="X9" s="29" t="str">
        <f>IF(AND('MAPA DE RIESGO'!$Z$36="Muy Alta",'MAPA DE RIESGO'!$AB$36="Moderado"),CONCATENATE("R4C",'MAPA DE RIESGO'!$P$36),"")</f>
        <v/>
      </c>
      <c r="Y9" s="29" t="str">
        <f>IF(AND('MAPA DE RIESGO'!$Z$37="Muy Alta",'MAPA DE RIESGO'!$AB$37="Moderado"),CONCATENATE("R4C",'MAPA DE RIESGO'!$P$37),"")</f>
        <v/>
      </c>
      <c r="Z9" s="29" t="str">
        <f>IF(AND('MAPA DE RIESGO'!$Z$38="Muy Alta",'MAPA DE RIESGO'!$AB$38="Moderado"),CONCATENATE("R4C",'MAPA DE RIESGO'!$P$38),"")</f>
        <v/>
      </c>
      <c r="AA9" s="25" t="str">
        <f>IF(AND('MAPA DE RIESGO'!$Z$39="Muy Alta",'MAPA DE RIESGO'!$AB$39="Moderado"),CONCATENATE("R4C",'MAPA DE RIESGO'!$P$39),"")</f>
        <v/>
      </c>
      <c r="AB9" s="23" t="str">
        <f>IF(AND('MAPA DE RIESGO'!$Z$34="Muy Alta",'MAPA DE RIESGO'!$AB$34="Mayor"),CONCATENATE("R4C",'MAPA DE RIESGO'!$P$34),"")</f>
        <v/>
      </c>
      <c r="AC9" s="24" t="str">
        <f>IF(AND('MAPA DE RIESGO'!$Z$35="Muy Alta",'MAPA DE RIESGO'!$AB$35="Mayor"),CONCATENATE("R4C",'MAPA DE RIESGO'!$P$35),"")</f>
        <v/>
      </c>
      <c r="AD9" s="29" t="str">
        <f>IF(AND('MAPA DE RIESGO'!$Z$36="Muy Alta",'MAPA DE RIESGO'!$AB$36="Mayor"),CONCATENATE("R4C",'MAPA DE RIESGO'!$P$36),"")</f>
        <v/>
      </c>
      <c r="AE9" s="29" t="str">
        <f>IF(AND('MAPA DE RIESGO'!$Z$37="Muy Alta",'MAPA DE RIESGO'!$AB$37="Mayor"),CONCATENATE("R4C",'MAPA DE RIESGO'!$P$37),"")</f>
        <v/>
      </c>
      <c r="AF9" s="29" t="str">
        <f>IF(AND('MAPA DE RIESGO'!$Z$38="Muy Alta",'MAPA DE RIESGO'!$AB$38="Mayor"),CONCATENATE("R4C",'MAPA DE RIESGO'!$P$38),"")</f>
        <v/>
      </c>
      <c r="AG9" s="25" t="str">
        <f>IF(AND('MAPA DE RIESGO'!$Z$39="Muy Alta",'MAPA DE RIESGO'!$AB$39="Mayor"),CONCATENATE("R4C",'MAPA DE RIESGO'!$P$39),"")</f>
        <v/>
      </c>
      <c r="AH9" s="26" t="str">
        <f>IF(AND('MAPA DE RIESGO'!$Z$34="Muy Alta",'MAPA DE RIESGO'!$AB$34="Catastrófico"),CONCATENATE("R4C",'MAPA DE RIESGO'!$P$34),"")</f>
        <v/>
      </c>
      <c r="AI9" s="27" t="str">
        <f>IF(AND('MAPA DE RIESGO'!$Z$35="Muy Alta",'MAPA DE RIESGO'!$AB$35="Catastrófico"),CONCATENATE("R4C",'MAPA DE RIESGO'!$P$35),"")</f>
        <v/>
      </c>
      <c r="AJ9" s="27" t="str">
        <f>IF(AND('MAPA DE RIESGO'!$Z$36="Muy Alta",'MAPA DE RIESGO'!$AB$36="Catastrófico"),CONCATENATE("R4C",'MAPA DE RIESGO'!$P$36),"")</f>
        <v/>
      </c>
      <c r="AK9" s="27" t="str">
        <f>IF(AND('MAPA DE RIESGO'!$Z$37="Muy Alta",'MAPA DE RIESGO'!$AB$37="Catastrófico"),CONCATENATE("R4C",'MAPA DE RIESGO'!$P$37),"")</f>
        <v/>
      </c>
      <c r="AL9" s="27" t="str">
        <f>IF(AND('MAPA DE RIESGO'!$Z$38="Muy Alta",'MAPA DE RIESGO'!$AB$38="Catastrófico"),CONCATENATE("R4C",'MAPA DE RIESGO'!$P$38),"")</f>
        <v/>
      </c>
      <c r="AM9" s="28" t="str">
        <f>IF(AND('MAPA DE RIESGO'!$Z$39="Muy Alta",'MAPA DE RIESGO'!$AB$39="Catastrófico"),CONCATENATE("R4C",'MAPA DE RIESGO'!$P$39),"")</f>
        <v/>
      </c>
      <c r="AN9" s="55"/>
      <c r="AO9" s="463"/>
      <c r="AP9" s="464"/>
      <c r="AQ9" s="464"/>
      <c r="AR9" s="464"/>
      <c r="AS9" s="464"/>
      <c r="AT9" s="46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row>
    <row r="10" spans="1:91" ht="15" customHeight="1" x14ac:dyDescent="0.25">
      <c r="A10" s="55"/>
      <c r="B10" s="355"/>
      <c r="C10" s="355"/>
      <c r="D10" s="356"/>
      <c r="E10" s="456"/>
      <c r="F10" s="457"/>
      <c r="G10" s="457"/>
      <c r="H10" s="457"/>
      <c r="I10" s="470"/>
      <c r="J10" s="23" t="str">
        <f>IF(AND('MAPA DE RIESGO'!$Z$40="Muy Alta",'MAPA DE RIESGO'!$AB$40="Leve"),CONCATENATE("R5C",'MAPA DE RIESGO'!$P$40),"")</f>
        <v/>
      </c>
      <c r="K10" s="24" t="str">
        <f>IF(AND('MAPA DE RIESGO'!$Z$41="Muy Alta",'MAPA DE RIESGO'!$AB$41="Leve"),CONCATENATE("R5C",'MAPA DE RIESGO'!$P$41),"")</f>
        <v/>
      </c>
      <c r="L10" s="29" t="str">
        <f>IF(AND('MAPA DE RIESGO'!$Z$42="Muy Alta",'MAPA DE RIESGO'!$AB$42="Leve"),CONCATENATE("R5C",'MAPA DE RIESGO'!$P$42),"")</f>
        <v/>
      </c>
      <c r="M10" s="29" t="str">
        <f>IF(AND('MAPA DE RIESGO'!$Z$43="Muy Alta",'MAPA DE RIESGO'!$AB$43="Leve"),CONCATENATE("R5C",'MAPA DE RIESGO'!$P$43),"")</f>
        <v/>
      </c>
      <c r="N10" s="29" t="str">
        <f>IF(AND('MAPA DE RIESGO'!$Z$44="Muy Alta",'MAPA DE RIESGO'!$AB$44="Leve"),CONCATENATE("R5C",'MAPA DE RIESGO'!$P$44),"")</f>
        <v/>
      </c>
      <c r="O10" s="25" t="str">
        <f>IF(AND('MAPA DE RIESGO'!$Z$45="Muy Alta",'MAPA DE RIESGO'!$AB$45="Leve"),CONCATENATE("R5C",'MAPA DE RIESGO'!$P$45),"")</f>
        <v/>
      </c>
      <c r="P10" s="23" t="str">
        <f>IF(AND('MAPA DE RIESGO'!$Z$40="Muy Alta",'MAPA DE RIESGO'!$AB$40="Menor"),CONCATENATE("R5C",'MAPA DE RIESGO'!$P$40),"")</f>
        <v/>
      </c>
      <c r="Q10" s="24" t="str">
        <f>IF(AND('MAPA DE RIESGO'!$Z$41="Muy Alta",'MAPA DE RIESGO'!$AB$41="Menor"),CONCATENATE("R5C",'MAPA DE RIESGO'!$P$41),"")</f>
        <v/>
      </c>
      <c r="R10" s="29" t="str">
        <f>IF(AND('MAPA DE RIESGO'!$Z$42="Muy Alta",'MAPA DE RIESGO'!$AB$42="Menor"),CONCATENATE("R5C",'MAPA DE RIESGO'!$P$42),"")</f>
        <v/>
      </c>
      <c r="S10" s="29" t="str">
        <f>IF(AND('MAPA DE RIESGO'!$Z$43="Muy Alta",'MAPA DE RIESGO'!$AB$43="Menor"),CONCATENATE("R5C",'MAPA DE RIESGO'!$P$43),"")</f>
        <v/>
      </c>
      <c r="T10" s="29" t="str">
        <f>IF(AND('MAPA DE RIESGO'!$Z$44="Muy Alta",'MAPA DE RIESGO'!$AB$44="Menor"),CONCATENATE("R5C",'MAPA DE RIESGO'!$P$44),"")</f>
        <v/>
      </c>
      <c r="U10" s="25" t="str">
        <f>IF(AND('MAPA DE RIESGO'!$Z$45="Muy Alta",'MAPA DE RIESGO'!$AB$45="Menor"),CONCATENATE("R5C",'MAPA DE RIESGO'!$P$45),"")</f>
        <v/>
      </c>
      <c r="V10" s="23" t="str">
        <f>IF(AND('MAPA DE RIESGO'!$Z$40="Muy Alta",'MAPA DE RIESGO'!$AB$40="Moderado"),CONCATENATE("R5C",'MAPA DE RIESGO'!$P$40),"")</f>
        <v/>
      </c>
      <c r="W10" s="24" t="str">
        <f>IF(AND('MAPA DE RIESGO'!$Z$41="Muy Alta",'MAPA DE RIESGO'!$AB$41="Moderado"),CONCATENATE("R5C",'MAPA DE RIESGO'!$P$41),"")</f>
        <v/>
      </c>
      <c r="X10" s="29" t="str">
        <f>IF(AND('MAPA DE RIESGO'!$Z$42="Muy Alta",'MAPA DE RIESGO'!$AB$42="Moderado"),CONCATENATE("R5C",'MAPA DE RIESGO'!$P$42),"")</f>
        <v/>
      </c>
      <c r="Y10" s="29" t="str">
        <f>IF(AND('MAPA DE RIESGO'!$Z$43="Muy Alta",'MAPA DE RIESGO'!$AB$43="Moderado"),CONCATENATE("R5C",'MAPA DE RIESGO'!$P$43),"")</f>
        <v/>
      </c>
      <c r="Z10" s="29" t="str">
        <f>IF(AND('MAPA DE RIESGO'!$Z$44="Muy Alta",'MAPA DE RIESGO'!$AB$44="Moderado"),CONCATENATE("R5C",'MAPA DE RIESGO'!$P$44),"")</f>
        <v/>
      </c>
      <c r="AA10" s="25" t="str">
        <f>IF(AND('MAPA DE RIESGO'!$Z$45="Muy Alta",'MAPA DE RIESGO'!$AB$45="Moderado"),CONCATENATE("R5C",'MAPA DE RIESGO'!$P$45),"")</f>
        <v/>
      </c>
      <c r="AB10" s="23" t="str">
        <f>IF(AND('MAPA DE RIESGO'!$Z$40="Muy Alta",'MAPA DE RIESGO'!$AB$40="Mayor"),CONCATENATE("R5C",'MAPA DE RIESGO'!$P$40),"")</f>
        <v/>
      </c>
      <c r="AC10" s="24" t="str">
        <f>IF(AND('MAPA DE RIESGO'!$Z$41="Muy Alta",'MAPA DE RIESGO'!$AB$41="Mayor"),CONCATENATE("R5C",'MAPA DE RIESGO'!$P$41),"")</f>
        <v/>
      </c>
      <c r="AD10" s="29" t="str">
        <f>IF(AND('MAPA DE RIESGO'!$Z$42="Muy Alta",'MAPA DE RIESGO'!$AB$42="Mayor"),CONCATENATE("R5C",'MAPA DE RIESGO'!$P$42),"")</f>
        <v/>
      </c>
      <c r="AE10" s="29" t="str">
        <f>IF(AND('MAPA DE RIESGO'!$Z$43="Muy Alta",'MAPA DE RIESGO'!$AB$43="Mayor"),CONCATENATE("R5C",'MAPA DE RIESGO'!$P$43),"")</f>
        <v/>
      </c>
      <c r="AF10" s="29" t="str">
        <f>IF(AND('MAPA DE RIESGO'!$Z$44="Muy Alta",'MAPA DE RIESGO'!$AB$44="Mayor"),CONCATENATE("R5C",'MAPA DE RIESGO'!$P$44),"")</f>
        <v/>
      </c>
      <c r="AG10" s="25" t="str">
        <f>IF(AND('MAPA DE RIESGO'!$Z$45="Muy Alta",'MAPA DE RIESGO'!$AB$45="Mayor"),CONCATENATE("R5C",'MAPA DE RIESGO'!$P$45),"")</f>
        <v/>
      </c>
      <c r="AH10" s="26" t="str">
        <f>IF(AND('MAPA DE RIESGO'!$Z$40="Muy Alta",'MAPA DE RIESGO'!$AB$40="Catastrófico"),CONCATENATE("R5C",'MAPA DE RIESGO'!$P$40),"")</f>
        <v/>
      </c>
      <c r="AI10" s="27" t="str">
        <f>IF(AND('MAPA DE RIESGO'!$Z$41="Muy Alta",'MAPA DE RIESGO'!$AB$41="Catastrófico"),CONCATENATE("R5C",'MAPA DE RIESGO'!$P$41),"")</f>
        <v/>
      </c>
      <c r="AJ10" s="27" t="str">
        <f>IF(AND('MAPA DE RIESGO'!$Z$42="Muy Alta",'MAPA DE RIESGO'!$AB$42="Catastrófico"),CONCATENATE("R5C",'MAPA DE RIESGO'!$P$42),"")</f>
        <v/>
      </c>
      <c r="AK10" s="27" t="str">
        <f>IF(AND('MAPA DE RIESGO'!$Z$43="Muy Alta",'MAPA DE RIESGO'!$AB$43="Catastrófico"),CONCATENATE("R5C",'MAPA DE RIESGO'!$P$43),"")</f>
        <v/>
      </c>
      <c r="AL10" s="27" t="str">
        <f>IF(AND('MAPA DE RIESGO'!$Z$44="Muy Alta",'MAPA DE RIESGO'!$AB$44="Catastrófico"),CONCATENATE("R5C",'MAPA DE RIESGO'!$P$44),"")</f>
        <v/>
      </c>
      <c r="AM10" s="28" t="str">
        <f>IF(AND('MAPA DE RIESGO'!$Z$45="Muy Alta",'MAPA DE RIESGO'!$AB$45="Catastrófico"),CONCATENATE("R5C",'MAPA DE RIESGO'!$P$45),"")</f>
        <v/>
      </c>
      <c r="AN10" s="55"/>
      <c r="AO10" s="463"/>
      <c r="AP10" s="464"/>
      <c r="AQ10" s="464"/>
      <c r="AR10" s="464"/>
      <c r="AS10" s="464"/>
      <c r="AT10" s="46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row>
    <row r="11" spans="1:91" ht="15" customHeight="1" x14ac:dyDescent="0.25">
      <c r="A11" s="55"/>
      <c r="B11" s="355"/>
      <c r="C11" s="355"/>
      <c r="D11" s="356"/>
      <c r="E11" s="456"/>
      <c r="F11" s="457"/>
      <c r="G11" s="457"/>
      <c r="H11" s="457"/>
      <c r="I11" s="470"/>
      <c r="J11" s="23" t="str">
        <f>IF(AND('MAPA DE RIESGO'!$Z$46="Muy Alta",'MAPA DE RIESGO'!$AB$46="Leve"),CONCATENATE("R6C",'MAPA DE RIESGO'!$P$46),"")</f>
        <v/>
      </c>
      <c r="K11" s="24" t="str">
        <f>IF(AND('MAPA DE RIESGO'!$Z$47="Muy Alta",'MAPA DE RIESGO'!$AB$47="Leve"),CONCATENATE("R6C",'MAPA DE RIESGO'!$P$47),"")</f>
        <v/>
      </c>
      <c r="L11" s="29" t="str">
        <f>IF(AND('MAPA DE RIESGO'!$Z$48="Muy Alta",'MAPA DE RIESGO'!$AB$48="Leve"),CONCATENATE("R6C",'MAPA DE RIESGO'!$P$48),"")</f>
        <v/>
      </c>
      <c r="M11" s="29" t="str">
        <f>IF(AND('MAPA DE RIESGO'!$Z$49="Muy Alta",'MAPA DE RIESGO'!$AB$49="Leve"),CONCATENATE("R6C",'MAPA DE RIESGO'!$P$49),"")</f>
        <v/>
      </c>
      <c r="N11" s="29" t="str">
        <f>IF(AND('MAPA DE RIESGO'!$Z$50="Muy Alta",'MAPA DE RIESGO'!$AB$50="Leve"),CONCATENATE("R6C",'MAPA DE RIESGO'!$P$50),"")</f>
        <v/>
      </c>
      <c r="O11" s="25" t="str">
        <f>IF(AND('MAPA DE RIESGO'!$Z$51="Muy Alta",'MAPA DE RIESGO'!$AB$51="Leve"),CONCATENATE("R6C",'MAPA DE RIESGO'!$P$51),"")</f>
        <v/>
      </c>
      <c r="P11" s="23" t="str">
        <f>IF(AND('MAPA DE RIESGO'!$Z$46="Muy Alta",'MAPA DE RIESGO'!$AB$46="Menor"),CONCATENATE("R6C",'MAPA DE RIESGO'!$P$46),"")</f>
        <v/>
      </c>
      <c r="Q11" s="24" t="str">
        <f>IF(AND('MAPA DE RIESGO'!$Z$47="Muy Alta",'MAPA DE RIESGO'!$AB$47="Menor"),CONCATENATE("R6C",'MAPA DE RIESGO'!$P$47),"")</f>
        <v/>
      </c>
      <c r="R11" s="29" t="str">
        <f>IF(AND('MAPA DE RIESGO'!$Z$48="Muy Alta",'MAPA DE RIESGO'!$AB$48="Menor"),CONCATENATE("R6C",'MAPA DE RIESGO'!$P$48),"")</f>
        <v/>
      </c>
      <c r="S11" s="29" t="str">
        <f>IF(AND('MAPA DE RIESGO'!$Z$49="Muy Alta",'MAPA DE RIESGO'!$AB$49="Menor"),CONCATENATE("R6C",'MAPA DE RIESGO'!$P$49),"")</f>
        <v/>
      </c>
      <c r="T11" s="29" t="str">
        <f>IF(AND('MAPA DE RIESGO'!$Z$50="Muy Alta",'MAPA DE RIESGO'!$AB$50="Menor"),CONCATENATE("R6C",'MAPA DE RIESGO'!$P$50),"")</f>
        <v/>
      </c>
      <c r="U11" s="25" t="str">
        <f>IF(AND('MAPA DE RIESGO'!$Z$51="Muy Alta",'MAPA DE RIESGO'!$AB$51="Menor"),CONCATENATE("R6C",'MAPA DE RIESGO'!$P$51),"")</f>
        <v/>
      </c>
      <c r="V11" s="23" t="str">
        <f>IF(AND('MAPA DE RIESGO'!$Z$46="Muy Alta",'MAPA DE RIESGO'!$AB$46="Moderado"),CONCATENATE("R6C",'MAPA DE RIESGO'!$P$46),"")</f>
        <v/>
      </c>
      <c r="W11" s="24" t="str">
        <f>IF(AND('MAPA DE RIESGO'!$Z$47="Muy Alta",'MAPA DE RIESGO'!$AB$47="Moderado"),CONCATENATE("R6C",'MAPA DE RIESGO'!$P$47),"")</f>
        <v/>
      </c>
      <c r="X11" s="29" t="str">
        <f>IF(AND('MAPA DE RIESGO'!$Z$48="Muy Alta",'MAPA DE RIESGO'!$AB$48="Moderado"),CONCATENATE("R6C",'MAPA DE RIESGO'!$P$48),"")</f>
        <v/>
      </c>
      <c r="Y11" s="29" t="str">
        <f>IF(AND('MAPA DE RIESGO'!$Z$49="Muy Alta",'MAPA DE RIESGO'!$AB$49="Moderado"),CONCATENATE("R6C",'MAPA DE RIESGO'!$P$49),"")</f>
        <v/>
      </c>
      <c r="Z11" s="29" t="str">
        <f>IF(AND('MAPA DE RIESGO'!$Z$50="Muy Alta",'MAPA DE RIESGO'!$AB$50="Moderado"),CONCATENATE("R6C",'MAPA DE RIESGO'!$P$50),"")</f>
        <v/>
      </c>
      <c r="AA11" s="25" t="str">
        <f>IF(AND('MAPA DE RIESGO'!$Z$51="Muy Alta",'MAPA DE RIESGO'!$AB$51="Moderado"),CONCATENATE("R6C",'MAPA DE RIESGO'!$P$51),"")</f>
        <v/>
      </c>
      <c r="AB11" s="23" t="str">
        <f>IF(AND('MAPA DE RIESGO'!$Z$46="Muy Alta",'MAPA DE RIESGO'!$AB$46="Mayor"),CONCATENATE("R6C",'MAPA DE RIESGO'!$P$46),"")</f>
        <v/>
      </c>
      <c r="AC11" s="24" t="str">
        <f>IF(AND('MAPA DE RIESGO'!$Z$47="Muy Alta",'MAPA DE RIESGO'!$AB$47="Mayor"),CONCATENATE("R6C",'MAPA DE RIESGO'!$P$47),"")</f>
        <v/>
      </c>
      <c r="AD11" s="29" t="str">
        <f>IF(AND('MAPA DE RIESGO'!$Z$48="Muy Alta",'MAPA DE RIESGO'!$AB$48="Mayor"),CONCATENATE("R6C",'MAPA DE RIESGO'!$P$48),"")</f>
        <v/>
      </c>
      <c r="AE11" s="29" t="str">
        <f>IF(AND('MAPA DE RIESGO'!$Z$49="Muy Alta",'MAPA DE RIESGO'!$AB$49="Mayor"),CONCATENATE("R6C",'MAPA DE RIESGO'!$P$49),"")</f>
        <v/>
      </c>
      <c r="AF11" s="29" t="str">
        <f>IF(AND('MAPA DE RIESGO'!$Z$50="Muy Alta",'MAPA DE RIESGO'!$AB$50="Mayor"),CONCATENATE("R6C",'MAPA DE RIESGO'!$P$50),"")</f>
        <v/>
      </c>
      <c r="AG11" s="25" t="str">
        <f>IF(AND('MAPA DE RIESGO'!$Z$51="Muy Alta",'MAPA DE RIESGO'!$AB$51="Mayor"),CONCATENATE("R6C",'MAPA DE RIESGO'!$P$51),"")</f>
        <v/>
      </c>
      <c r="AH11" s="26" t="str">
        <f>IF(AND('MAPA DE RIESGO'!$Z$46="Muy Alta",'MAPA DE RIESGO'!$AB$46="Catastrófico"),CONCATENATE("R6C",'MAPA DE RIESGO'!$P$46),"")</f>
        <v/>
      </c>
      <c r="AI11" s="27" t="str">
        <f>IF(AND('MAPA DE RIESGO'!$Z$47="Muy Alta",'MAPA DE RIESGO'!$AB$47="Catastrófico"),CONCATENATE("R6C",'MAPA DE RIESGO'!$P$47),"")</f>
        <v/>
      </c>
      <c r="AJ11" s="27" t="str">
        <f>IF(AND('MAPA DE RIESGO'!$Z$48="Muy Alta",'MAPA DE RIESGO'!$AB$48="Catastrófico"),CONCATENATE("R6C",'MAPA DE RIESGO'!$P$48),"")</f>
        <v/>
      </c>
      <c r="AK11" s="27" t="str">
        <f>IF(AND('MAPA DE RIESGO'!$Z$49="Muy Alta",'MAPA DE RIESGO'!$AB$49="Catastrófico"),CONCATENATE("R6C",'MAPA DE RIESGO'!$P$49),"")</f>
        <v/>
      </c>
      <c r="AL11" s="27" t="str">
        <f>IF(AND('MAPA DE RIESGO'!$Z$50="Muy Alta",'MAPA DE RIESGO'!$AB$50="Catastrófico"),CONCATENATE("R6C",'MAPA DE RIESGO'!$P$50),"")</f>
        <v/>
      </c>
      <c r="AM11" s="28" t="str">
        <f>IF(AND('MAPA DE RIESGO'!$Z$51="Muy Alta",'MAPA DE RIESGO'!$AB$51="Catastrófico"),CONCATENATE("R6C",'MAPA DE RIESGO'!$P$51),"")</f>
        <v/>
      </c>
      <c r="AN11" s="55"/>
      <c r="AO11" s="463"/>
      <c r="AP11" s="464"/>
      <c r="AQ11" s="464"/>
      <c r="AR11" s="464"/>
      <c r="AS11" s="464"/>
      <c r="AT11" s="46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row>
    <row r="12" spans="1:91" ht="15" customHeight="1" x14ac:dyDescent="0.25">
      <c r="A12" s="55"/>
      <c r="B12" s="355"/>
      <c r="C12" s="355"/>
      <c r="D12" s="356"/>
      <c r="E12" s="456"/>
      <c r="F12" s="457"/>
      <c r="G12" s="457"/>
      <c r="H12" s="457"/>
      <c r="I12" s="470"/>
      <c r="J12" s="23" t="str">
        <f>IF(AND('MAPA DE RIESGO'!$Z$52="Muy Alta",'MAPA DE RIESGO'!$AB$52="Leve"),CONCATENATE("R7C",'MAPA DE RIESGO'!$P$52),"")</f>
        <v/>
      </c>
      <c r="K12" s="24" t="str">
        <f>IF(AND('MAPA DE RIESGO'!$Z$53="Muy Alta",'MAPA DE RIESGO'!$AB$53="Leve"),CONCATENATE("R7C",'MAPA DE RIESGO'!$P$53),"")</f>
        <v/>
      </c>
      <c r="L12" s="29" t="str">
        <f>IF(AND('MAPA DE RIESGO'!$Z$54="Muy Alta",'MAPA DE RIESGO'!$AB$54="Leve"),CONCATENATE("R7C",'MAPA DE RIESGO'!$P$54),"")</f>
        <v/>
      </c>
      <c r="M12" s="29" t="str">
        <f>IF(AND('MAPA DE RIESGO'!$Z$55="Muy Alta",'MAPA DE RIESGO'!$AB$55="Leve"),CONCATENATE("R7C",'MAPA DE RIESGO'!$P$55),"")</f>
        <v/>
      </c>
      <c r="N12" s="29" t="str">
        <f>IF(AND('MAPA DE RIESGO'!$Z$56="Muy Alta",'MAPA DE RIESGO'!$AB$56="Leve"),CONCATENATE("R7C",'MAPA DE RIESGO'!$P$56),"")</f>
        <v/>
      </c>
      <c r="O12" s="25" t="str">
        <f>IF(AND('MAPA DE RIESGO'!$Z$57="Muy Alta",'MAPA DE RIESGO'!$AB$57="Leve"),CONCATENATE("R7C",'MAPA DE RIESGO'!$P$57),"")</f>
        <v/>
      </c>
      <c r="P12" s="23" t="str">
        <f>IF(AND('MAPA DE RIESGO'!$Z$52="Muy Alta",'MAPA DE RIESGO'!$AB$52="Menor"),CONCATENATE("R7C",'MAPA DE RIESGO'!$P$52),"")</f>
        <v/>
      </c>
      <c r="Q12" s="24" t="str">
        <f>IF(AND('MAPA DE RIESGO'!$Z$53="Muy Alta",'MAPA DE RIESGO'!$AB$53="Menor"),CONCATENATE("R7C",'MAPA DE RIESGO'!$P$53),"")</f>
        <v/>
      </c>
      <c r="R12" s="29" t="str">
        <f>IF(AND('MAPA DE RIESGO'!$Z$54="Muy Alta",'MAPA DE RIESGO'!$AB$54="Menor"),CONCATENATE("R7C",'MAPA DE RIESGO'!$P$54),"")</f>
        <v/>
      </c>
      <c r="S12" s="29" t="str">
        <f>IF(AND('MAPA DE RIESGO'!$Z$55="Muy Alta",'MAPA DE RIESGO'!$AB$55="Menor"),CONCATENATE("R7C",'MAPA DE RIESGO'!$P$55),"")</f>
        <v/>
      </c>
      <c r="T12" s="29" t="str">
        <f>IF(AND('MAPA DE RIESGO'!$Z$56="Muy Alta",'MAPA DE RIESGO'!$AB$56="Menor"),CONCATENATE("R7C",'MAPA DE RIESGO'!$P$56),"")</f>
        <v/>
      </c>
      <c r="U12" s="25" t="str">
        <f>IF(AND('MAPA DE RIESGO'!$Z$57="Muy Alta",'MAPA DE RIESGO'!$AB$57="Menor"),CONCATENATE("R7C",'MAPA DE RIESGO'!$P$57),"")</f>
        <v/>
      </c>
      <c r="V12" s="23" t="str">
        <f>IF(AND('MAPA DE RIESGO'!$Z$52="Muy Alta",'MAPA DE RIESGO'!$AB$52="Moderado"),CONCATENATE("R7C",'MAPA DE RIESGO'!$P$52),"")</f>
        <v/>
      </c>
      <c r="W12" s="24" t="str">
        <f>IF(AND('MAPA DE RIESGO'!$Z$53="Muy Alta",'MAPA DE RIESGO'!$AB$53="Moderado"),CONCATENATE("R7C",'MAPA DE RIESGO'!$P$53),"")</f>
        <v/>
      </c>
      <c r="X12" s="29" t="str">
        <f>IF(AND('MAPA DE RIESGO'!$Z$54="Muy Alta",'MAPA DE RIESGO'!$AB$54="Moderado"),CONCATENATE("R7C",'MAPA DE RIESGO'!$P$54),"")</f>
        <v/>
      </c>
      <c r="Y12" s="29" t="str">
        <f>IF(AND('MAPA DE RIESGO'!$Z$55="Muy Alta",'MAPA DE RIESGO'!$AB$55="Moderado"),CONCATENATE("R7C",'MAPA DE RIESGO'!$P$55),"")</f>
        <v/>
      </c>
      <c r="Z12" s="29" t="str">
        <f>IF(AND('MAPA DE RIESGO'!$Z$56="Muy Alta",'MAPA DE RIESGO'!$AB$56="Moderado"),CONCATENATE("R7C",'MAPA DE RIESGO'!$P$56),"")</f>
        <v/>
      </c>
      <c r="AA12" s="25" t="str">
        <f>IF(AND('MAPA DE RIESGO'!$Z$57="Muy Alta",'MAPA DE RIESGO'!$AB$57="Moderado"),CONCATENATE("R7C",'MAPA DE RIESGO'!$P$57),"")</f>
        <v/>
      </c>
      <c r="AB12" s="23" t="str">
        <f>IF(AND('MAPA DE RIESGO'!$Z$52="Muy Alta",'MAPA DE RIESGO'!$AB$52="Mayor"),CONCATENATE("R7C",'MAPA DE RIESGO'!$P$52),"")</f>
        <v/>
      </c>
      <c r="AC12" s="24" t="str">
        <f>IF(AND('MAPA DE RIESGO'!$Z$53="Muy Alta",'MAPA DE RIESGO'!$AB$53="Mayor"),CONCATENATE("R7C",'MAPA DE RIESGO'!$P$53),"")</f>
        <v/>
      </c>
      <c r="AD12" s="29" t="str">
        <f>IF(AND('MAPA DE RIESGO'!$Z$54="Muy Alta",'MAPA DE RIESGO'!$AB$54="Mayor"),CONCATENATE("R7C",'MAPA DE RIESGO'!$P$54),"")</f>
        <v/>
      </c>
      <c r="AE12" s="29" t="str">
        <f>IF(AND('MAPA DE RIESGO'!$Z$55="Muy Alta",'MAPA DE RIESGO'!$AB$55="Mayor"),CONCATENATE("R7C",'MAPA DE RIESGO'!$P$55),"")</f>
        <v/>
      </c>
      <c r="AF12" s="29" t="str">
        <f>IF(AND('MAPA DE RIESGO'!$Z$56="Muy Alta",'MAPA DE RIESGO'!$AB$56="Mayor"),CONCATENATE("R7C",'MAPA DE RIESGO'!$P$56),"")</f>
        <v/>
      </c>
      <c r="AG12" s="25" t="str">
        <f>IF(AND('MAPA DE RIESGO'!$Z$57="Muy Alta",'MAPA DE RIESGO'!$AB$57="Mayor"),CONCATENATE("R7C",'MAPA DE RIESGO'!$P$57),"")</f>
        <v/>
      </c>
      <c r="AH12" s="26" t="str">
        <f>IF(AND('MAPA DE RIESGO'!$Z$52="Muy Alta",'MAPA DE RIESGO'!$AB$52="Catastrófico"),CONCATENATE("R7C",'MAPA DE RIESGO'!$P$52),"")</f>
        <v/>
      </c>
      <c r="AI12" s="27" t="str">
        <f>IF(AND('MAPA DE RIESGO'!$Z$53="Muy Alta",'MAPA DE RIESGO'!$AB$53="Catastrófico"),CONCATENATE("R7C",'MAPA DE RIESGO'!$P$53),"")</f>
        <v/>
      </c>
      <c r="AJ12" s="27" t="str">
        <f>IF(AND('MAPA DE RIESGO'!$Z$54="Muy Alta",'MAPA DE RIESGO'!$AB$54="Catastrófico"),CONCATENATE("R7C",'MAPA DE RIESGO'!$P$54),"")</f>
        <v/>
      </c>
      <c r="AK12" s="27" t="str">
        <f>IF(AND('MAPA DE RIESGO'!$Z$55="Muy Alta",'MAPA DE RIESGO'!$AB$55="Catastrófico"),CONCATENATE("R7C",'MAPA DE RIESGO'!$P$55),"")</f>
        <v/>
      </c>
      <c r="AL12" s="27" t="str">
        <f>IF(AND('MAPA DE RIESGO'!$Z$56="Muy Alta",'MAPA DE RIESGO'!$AB$56="Catastrófico"),CONCATENATE("R7C",'MAPA DE RIESGO'!$P$56),"")</f>
        <v/>
      </c>
      <c r="AM12" s="28" t="str">
        <f>IF(AND('MAPA DE RIESGO'!$Z$57="Muy Alta",'MAPA DE RIESGO'!$AB$57="Catastrófico"),CONCATENATE("R7C",'MAPA DE RIESGO'!$P$57),"")</f>
        <v/>
      </c>
      <c r="AN12" s="55"/>
      <c r="AO12" s="463"/>
      <c r="AP12" s="464"/>
      <c r="AQ12" s="464"/>
      <c r="AR12" s="464"/>
      <c r="AS12" s="464"/>
      <c r="AT12" s="46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row>
    <row r="13" spans="1:91" ht="15" customHeight="1" x14ac:dyDescent="0.25">
      <c r="A13" s="55"/>
      <c r="B13" s="355"/>
      <c r="C13" s="355"/>
      <c r="D13" s="356"/>
      <c r="E13" s="456"/>
      <c r="F13" s="457"/>
      <c r="G13" s="457"/>
      <c r="H13" s="457"/>
      <c r="I13" s="470"/>
      <c r="J13" s="23" t="str">
        <f>IF(AND('MAPA DE RIESGO'!$Z$58="Muy Alta",'MAPA DE RIESGO'!$AB$58="Leve"),CONCATENATE("R8C",'MAPA DE RIESGO'!$P$58),"")</f>
        <v/>
      </c>
      <c r="K13" s="24" t="str">
        <f>IF(AND('MAPA DE RIESGO'!$Z$59="Muy Alta",'MAPA DE RIESGO'!$AB$59="Leve"),CONCATENATE("R8C",'MAPA DE RIESGO'!$P$59),"")</f>
        <v/>
      </c>
      <c r="L13" s="29" t="str">
        <f>IF(AND('MAPA DE RIESGO'!$Z$60="Muy Alta",'MAPA DE RIESGO'!$AB$60="Leve"),CONCATENATE("R8C",'MAPA DE RIESGO'!$P$60),"")</f>
        <v/>
      </c>
      <c r="M13" s="29" t="str">
        <f>IF(AND('MAPA DE RIESGO'!$Z$61="Muy Alta",'MAPA DE RIESGO'!$AB$61="Leve"),CONCATENATE("R8C",'MAPA DE RIESGO'!$P$61),"")</f>
        <v/>
      </c>
      <c r="N13" s="29" t="str">
        <f>IF(AND('MAPA DE RIESGO'!$Z$62="Muy Alta",'MAPA DE RIESGO'!$AB$62="Leve"),CONCATENATE("R8C",'MAPA DE RIESGO'!$P$62),"")</f>
        <v/>
      </c>
      <c r="O13" s="25" t="str">
        <f>IF(AND('MAPA DE RIESGO'!$Z$63="Muy Alta",'MAPA DE RIESGO'!$AB$63="Leve"),CONCATENATE("R8C",'MAPA DE RIESGO'!$P$63),"")</f>
        <v/>
      </c>
      <c r="P13" s="23" t="str">
        <f>IF(AND('MAPA DE RIESGO'!$Z$58="Muy Alta",'MAPA DE RIESGO'!$AB$58="Menor"),CONCATENATE("R8C",'MAPA DE RIESGO'!$P$58),"")</f>
        <v/>
      </c>
      <c r="Q13" s="24" t="str">
        <f>IF(AND('MAPA DE RIESGO'!$Z$59="Muy Alta",'MAPA DE RIESGO'!$AB$59="Menor"),CONCATENATE("R8C",'MAPA DE RIESGO'!$P$59),"")</f>
        <v/>
      </c>
      <c r="R13" s="29" t="str">
        <f>IF(AND('MAPA DE RIESGO'!$Z$60="Muy Alta",'MAPA DE RIESGO'!$AB$60="Menor"),CONCATENATE("R8C",'MAPA DE RIESGO'!$P$60),"")</f>
        <v/>
      </c>
      <c r="S13" s="29" t="str">
        <f>IF(AND('MAPA DE RIESGO'!$Z$61="Muy Alta",'MAPA DE RIESGO'!$AB$61="Menor"),CONCATENATE("R8C",'MAPA DE RIESGO'!$P$61),"")</f>
        <v/>
      </c>
      <c r="T13" s="29" t="str">
        <f>IF(AND('MAPA DE RIESGO'!$Z$62="Muy Alta",'MAPA DE RIESGO'!$AB$62="Menor"),CONCATENATE("R8C",'MAPA DE RIESGO'!$P$62),"")</f>
        <v/>
      </c>
      <c r="U13" s="25" t="str">
        <f>IF(AND('MAPA DE RIESGO'!$Z$63="Muy Alta",'MAPA DE RIESGO'!$AB$63="Menor"),CONCATENATE("R8C",'MAPA DE RIESGO'!$P$63),"")</f>
        <v/>
      </c>
      <c r="V13" s="23" t="str">
        <f>IF(AND('MAPA DE RIESGO'!$Z$58="Muy Alta",'MAPA DE RIESGO'!$AB$58="Moderado"),CONCATENATE("R8C",'MAPA DE RIESGO'!$P$58),"")</f>
        <v/>
      </c>
      <c r="W13" s="24" t="str">
        <f>IF(AND('MAPA DE RIESGO'!$Z$59="Muy Alta",'MAPA DE RIESGO'!$AB$59="Moderado"),CONCATENATE("R8C",'MAPA DE RIESGO'!$P$59),"")</f>
        <v/>
      </c>
      <c r="X13" s="29" t="str">
        <f>IF(AND('MAPA DE RIESGO'!$Z$60="Muy Alta",'MAPA DE RIESGO'!$AB$60="Moderado"),CONCATENATE("R8C",'MAPA DE RIESGO'!$P$60),"")</f>
        <v/>
      </c>
      <c r="Y13" s="29" t="str">
        <f>IF(AND('MAPA DE RIESGO'!$Z$61="Muy Alta",'MAPA DE RIESGO'!$AB$61="Moderado"),CONCATENATE("R8C",'MAPA DE RIESGO'!$P$61),"")</f>
        <v/>
      </c>
      <c r="Z13" s="29" t="str">
        <f>IF(AND('MAPA DE RIESGO'!$Z$62="Muy Alta",'MAPA DE RIESGO'!$AB$62="Moderado"),CONCATENATE("R8C",'MAPA DE RIESGO'!$P$62),"")</f>
        <v/>
      </c>
      <c r="AA13" s="25" t="str">
        <f>IF(AND('MAPA DE RIESGO'!$Z$63="Muy Alta",'MAPA DE RIESGO'!$AB$63="Moderado"),CONCATENATE("R8C",'MAPA DE RIESGO'!$P$63),"")</f>
        <v/>
      </c>
      <c r="AB13" s="23" t="str">
        <f>IF(AND('MAPA DE RIESGO'!$Z$58="Muy Alta",'MAPA DE RIESGO'!$AB$58="Mayor"),CONCATENATE("R8C",'MAPA DE RIESGO'!$P$58),"")</f>
        <v/>
      </c>
      <c r="AC13" s="24" t="str">
        <f>IF(AND('MAPA DE RIESGO'!$Z$59="Muy Alta",'MAPA DE RIESGO'!$AB$59="Mayor"),CONCATENATE("R8C",'MAPA DE RIESGO'!$P$59),"")</f>
        <v/>
      </c>
      <c r="AD13" s="29" t="str">
        <f>IF(AND('MAPA DE RIESGO'!$Z$60="Muy Alta",'MAPA DE RIESGO'!$AB$60="Mayor"),CONCATENATE("R8C",'MAPA DE RIESGO'!$P$60),"")</f>
        <v/>
      </c>
      <c r="AE13" s="29" t="str">
        <f>IF(AND('MAPA DE RIESGO'!$Z$61="Muy Alta",'MAPA DE RIESGO'!$AB$61="Mayor"),CONCATENATE("R8C",'MAPA DE RIESGO'!$P$61),"")</f>
        <v/>
      </c>
      <c r="AF13" s="29" t="str">
        <f>IF(AND('MAPA DE RIESGO'!$Z$62="Muy Alta",'MAPA DE RIESGO'!$AB$62="Mayor"),CONCATENATE("R8C",'MAPA DE RIESGO'!$P$62),"")</f>
        <v/>
      </c>
      <c r="AG13" s="25" t="str">
        <f>IF(AND('MAPA DE RIESGO'!$Z$63="Muy Alta",'MAPA DE RIESGO'!$AB$63="Mayor"),CONCATENATE("R8C",'MAPA DE RIESGO'!$P$63),"")</f>
        <v/>
      </c>
      <c r="AH13" s="26" t="str">
        <f>IF(AND('MAPA DE RIESGO'!$Z$58="Muy Alta",'MAPA DE RIESGO'!$AB$58="Catastrófico"),CONCATENATE("R8C",'MAPA DE RIESGO'!$P$58),"")</f>
        <v/>
      </c>
      <c r="AI13" s="27" t="str">
        <f>IF(AND('MAPA DE RIESGO'!$Z$59="Muy Alta",'MAPA DE RIESGO'!$AB$59="Catastrófico"),CONCATENATE("R8C",'MAPA DE RIESGO'!$P$59),"")</f>
        <v/>
      </c>
      <c r="AJ13" s="27" t="str">
        <f>IF(AND('MAPA DE RIESGO'!$Z$60="Muy Alta",'MAPA DE RIESGO'!$AB$60="Catastrófico"),CONCATENATE("R8C",'MAPA DE RIESGO'!$P$60),"")</f>
        <v/>
      </c>
      <c r="AK13" s="27" t="str">
        <f>IF(AND('MAPA DE RIESGO'!$Z$61="Muy Alta",'MAPA DE RIESGO'!$AB$61="Catastrófico"),CONCATENATE("R8C",'MAPA DE RIESGO'!$P$61),"")</f>
        <v/>
      </c>
      <c r="AL13" s="27" t="str">
        <f>IF(AND('MAPA DE RIESGO'!$Z$62="Muy Alta",'MAPA DE RIESGO'!$AB$62="Catastrófico"),CONCATENATE("R8C",'MAPA DE RIESGO'!$P$62),"")</f>
        <v/>
      </c>
      <c r="AM13" s="28" t="str">
        <f>IF(AND('MAPA DE RIESGO'!$Z$63="Muy Alta",'MAPA DE RIESGO'!$AB$63="Catastrófico"),CONCATENATE("R8C",'MAPA DE RIESGO'!$P$63),"")</f>
        <v/>
      </c>
      <c r="AN13" s="55"/>
      <c r="AO13" s="463"/>
      <c r="AP13" s="464"/>
      <c r="AQ13" s="464"/>
      <c r="AR13" s="464"/>
      <c r="AS13" s="464"/>
      <c r="AT13" s="46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row>
    <row r="14" spans="1:91" ht="15" customHeight="1" x14ac:dyDescent="0.25">
      <c r="A14" s="55"/>
      <c r="B14" s="355"/>
      <c r="C14" s="355"/>
      <c r="D14" s="356"/>
      <c r="E14" s="456"/>
      <c r="F14" s="457"/>
      <c r="G14" s="457"/>
      <c r="H14" s="457"/>
      <c r="I14" s="470"/>
      <c r="J14" s="23" t="str">
        <f>IF(AND('MAPA DE RIESGO'!$Z$64="Muy Alta",'MAPA DE RIESGO'!$AB$64="Leve"),CONCATENATE("R9C",'MAPA DE RIESGO'!$P$64),"")</f>
        <v/>
      </c>
      <c r="K14" s="24" t="str">
        <f>IF(AND('MAPA DE RIESGO'!$Z$65="Muy Alta",'MAPA DE RIESGO'!$AB$65="Leve"),CONCATENATE("R9C",'MAPA DE RIESGO'!$P$65),"")</f>
        <v/>
      </c>
      <c r="L14" s="29" t="str">
        <f>IF(AND('MAPA DE RIESGO'!$Z$66="Muy Alta",'MAPA DE RIESGO'!$AB$66="Leve"),CONCATENATE("R9C",'MAPA DE RIESGO'!$P$66),"")</f>
        <v/>
      </c>
      <c r="M14" s="29" t="str">
        <f>IF(AND('MAPA DE RIESGO'!$Z$67="Muy Alta",'MAPA DE RIESGO'!$AB$67="Leve"),CONCATENATE("R9C",'MAPA DE RIESGO'!$P$67),"")</f>
        <v/>
      </c>
      <c r="N14" s="29" t="str">
        <f>IF(AND('MAPA DE RIESGO'!$Z$68="Muy Alta",'MAPA DE RIESGO'!$AB$68="Leve"),CONCATENATE("R9C",'MAPA DE RIESGO'!$P$68),"")</f>
        <v/>
      </c>
      <c r="O14" s="25" t="str">
        <f>IF(AND('MAPA DE RIESGO'!$Z$69="Muy Alta",'MAPA DE RIESGO'!$AB$69="Leve"),CONCATENATE("R9C",'MAPA DE RIESGO'!$P$69),"")</f>
        <v/>
      </c>
      <c r="P14" s="23" t="str">
        <f>IF(AND('MAPA DE RIESGO'!$Z$64="Muy Alta",'MAPA DE RIESGO'!$AB$64="Menor"),CONCATENATE("R9C",'MAPA DE RIESGO'!$P$64),"")</f>
        <v/>
      </c>
      <c r="Q14" s="24" t="str">
        <f>IF(AND('MAPA DE RIESGO'!$Z$65="Muy Alta",'MAPA DE RIESGO'!$AB$65="Menor"),CONCATENATE("R9C",'MAPA DE RIESGO'!$P$65),"")</f>
        <v/>
      </c>
      <c r="R14" s="29" t="str">
        <f>IF(AND('MAPA DE RIESGO'!$Z$66="Muy Alta",'MAPA DE RIESGO'!$AB$66="Menor"),CONCATENATE("R9C",'MAPA DE RIESGO'!$P$66),"")</f>
        <v/>
      </c>
      <c r="S14" s="29" t="str">
        <f>IF(AND('MAPA DE RIESGO'!$Z$67="Muy Alta",'MAPA DE RIESGO'!$AB$67="Menor"),CONCATENATE("R9C",'MAPA DE RIESGO'!$P$67),"")</f>
        <v/>
      </c>
      <c r="T14" s="29" t="str">
        <f>IF(AND('MAPA DE RIESGO'!$Z$68="Muy Alta",'MAPA DE RIESGO'!$AB$68="Menor"),CONCATENATE("R9C",'MAPA DE RIESGO'!$P$68),"")</f>
        <v/>
      </c>
      <c r="U14" s="25" t="str">
        <f>IF(AND('MAPA DE RIESGO'!$Z$69="Muy Alta",'MAPA DE RIESGO'!$AB$69="Menor"),CONCATENATE("R9C",'MAPA DE RIESGO'!$P$69),"")</f>
        <v/>
      </c>
      <c r="V14" s="23" t="str">
        <f>IF(AND('MAPA DE RIESGO'!$Z$64="Muy Alta",'MAPA DE RIESGO'!$AB$64="Moderado"),CONCATENATE("R9C",'MAPA DE RIESGO'!$P$64),"")</f>
        <v/>
      </c>
      <c r="W14" s="24" t="str">
        <f>IF(AND('MAPA DE RIESGO'!$Z$65="Muy Alta",'MAPA DE RIESGO'!$AB$65="Moderado"),CONCATENATE("R9C",'MAPA DE RIESGO'!$P$65),"")</f>
        <v/>
      </c>
      <c r="X14" s="29" t="str">
        <f>IF(AND('MAPA DE RIESGO'!$Z$66="Muy Alta",'MAPA DE RIESGO'!$AB$66="Moderado"),CONCATENATE("R9C",'MAPA DE RIESGO'!$P$66),"")</f>
        <v/>
      </c>
      <c r="Y14" s="29" t="str">
        <f>IF(AND('MAPA DE RIESGO'!$Z$67="Muy Alta",'MAPA DE RIESGO'!$AB$67="Moderado"),CONCATENATE("R9C",'MAPA DE RIESGO'!$P$67),"")</f>
        <v/>
      </c>
      <c r="Z14" s="29" t="str">
        <f>IF(AND('MAPA DE RIESGO'!$Z$68="Muy Alta",'MAPA DE RIESGO'!$AB$68="Moderado"),CONCATENATE("R9C",'MAPA DE RIESGO'!$P$68),"")</f>
        <v/>
      </c>
      <c r="AA14" s="25" t="str">
        <f>IF(AND('MAPA DE RIESGO'!$Z$69="Muy Alta",'MAPA DE RIESGO'!$AB$69="Moderado"),CONCATENATE("R9C",'MAPA DE RIESGO'!$P$69),"")</f>
        <v/>
      </c>
      <c r="AB14" s="23" t="str">
        <f>IF(AND('MAPA DE RIESGO'!$Z$64="Muy Alta",'MAPA DE RIESGO'!$AB$64="Mayor"),CONCATENATE("R9C",'MAPA DE RIESGO'!$P$64),"")</f>
        <v/>
      </c>
      <c r="AC14" s="24" t="str">
        <f>IF(AND('MAPA DE RIESGO'!$Z$65="Muy Alta",'MAPA DE RIESGO'!$AB$65="Mayor"),CONCATENATE("R9C",'MAPA DE RIESGO'!$P$65),"")</f>
        <v/>
      </c>
      <c r="AD14" s="29" t="str">
        <f>IF(AND('MAPA DE RIESGO'!$Z$66="Muy Alta",'MAPA DE RIESGO'!$AB$66="Mayor"),CONCATENATE("R9C",'MAPA DE RIESGO'!$P$66),"")</f>
        <v/>
      </c>
      <c r="AE14" s="29" t="str">
        <f>IF(AND('MAPA DE RIESGO'!$Z$67="Muy Alta",'MAPA DE RIESGO'!$AB$67="Mayor"),CONCATENATE("R9C",'MAPA DE RIESGO'!$P$67),"")</f>
        <v/>
      </c>
      <c r="AF14" s="29" t="str">
        <f>IF(AND('MAPA DE RIESGO'!$Z$68="Muy Alta",'MAPA DE RIESGO'!$AB$68="Mayor"),CONCATENATE("R9C",'MAPA DE RIESGO'!$P$68),"")</f>
        <v/>
      </c>
      <c r="AG14" s="25" t="str">
        <f>IF(AND('MAPA DE RIESGO'!$Z$69="Muy Alta",'MAPA DE RIESGO'!$AB$69="Mayor"),CONCATENATE("R9C",'MAPA DE RIESGO'!$P$69),"")</f>
        <v/>
      </c>
      <c r="AH14" s="26" t="str">
        <f>IF(AND('MAPA DE RIESGO'!$Z$64="Muy Alta",'MAPA DE RIESGO'!$AB$64="Catastrófico"),CONCATENATE("R9C",'MAPA DE RIESGO'!$P$64),"")</f>
        <v/>
      </c>
      <c r="AI14" s="27" t="str">
        <f>IF(AND('MAPA DE RIESGO'!$Z$65="Muy Alta",'MAPA DE RIESGO'!$AB$65="Catastrófico"),CONCATENATE("R9C",'MAPA DE RIESGO'!$P$65),"")</f>
        <v/>
      </c>
      <c r="AJ14" s="27" t="str">
        <f>IF(AND('MAPA DE RIESGO'!$Z$66="Muy Alta",'MAPA DE RIESGO'!$AB$66="Catastrófico"),CONCATENATE("R9C",'MAPA DE RIESGO'!$P$66),"")</f>
        <v/>
      </c>
      <c r="AK14" s="27" t="str">
        <f>IF(AND('MAPA DE RIESGO'!$Z$67="Muy Alta",'MAPA DE RIESGO'!$AB$67="Catastrófico"),CONCATENATE("R9C",'MAPA DE RIESGO'!$P$67),"")</f>
        <v/>
      </c>
      <c r="AL14" s="27" t="str">
        <f>IF(AND('MAPA DE RIESGO'!$Z$68="Muy Alta",'MAPA DE RIESGO'!$AB$68="Catastrófico"),CONCATENATE("R9C",'MAPA DE RIESGO'!$P$68),"")</f>
        <v/>
      </c>
      <c r="AM14" s="28" t="str">
        <f>IF(AND('MAPA DE RIESGO'!$Z$69="Muy Alta",'MAPA DE RIESGO'!$AB$69="Catastrófico"),CONCATENATE("R9C",'MAPA DE RIESGO'!$P$69),"")</f>
        <v/>
      </c>
      <c r="AN14" s="55"/>
      <c r="AO14" s="463"/>
      <c r="AP14" s="464"/>
      <c r="AQ14" s="464"/>
      <c r="AR14" s="464"/>
      <c r="AS14" s="464"/>
      <c r="AT14" s="46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row>
    <row r="15" spans="1:91" ht="15.75" customHeight="1" thickBot="1" x14ac:dyDescent="0.3">
      <c r="A15" s="55"/>
      <c r="B15" s="355"/>
      <c r="C15" s="355"/>
      <c r="D15" s="356"/>
      <c r="E15" s="458"/>
      <c r="F15" s="459"/>
      <c r="G15" s="459"/>
      <c r="H15" s="459"/>
      <c r="I15" s="471"/>
      <c r="J15" s="30" t="str">
        <f>IF(AND('MAPA DE RIESGO'!$Z$70="Muy Alta",'MAPA DE RIESGO'!$AB$70="Leve"),CONCATENATE("R10C",'MAPA DE RIESGO'!$P$70),"")</f>
        <v/>
      </c>
      <c r="K15" s="31" t="str">
        <f>IF(AND('MAPA DE RIESGO'!$Z$71="Muy Alta",'MAPA DE RIESGO'!$AB$71="Leve"),CONCATENATE("R10C",'MAPA DE RIESGO'!$P$71),"")</f>
        <v/>
      </c>
      <c r="L15" s="31" t="str">
        <f>IF(AND('MAPA DE RIESGO'!$Z$72="Muy Alta",'MAPA DE RIESGO'!$AB$72="Leve"),CONCATENATE("R10C",'MAPA DE RIESGO'!$P$72),"")</f>
        <v/>
      </c>
      <c r="M15" s="31" t="str">
        <f>IF(AND('MAPA DE RIESGO'!$Z$73="Muy Alta",'MAPA DE RIESGO'!$AB$73="Leve"),CONCATENATE("R10C",'MAPA DE RIESGO'!$P$73),"")</f>
        <v/>
      </c>
      <c r="N15" s="31" t="str">
        <f>IF(AND('MAPA DE RIESGO'!$Z$74="Muy Alta",'MAPA DE RIESGO'!$AB$74="Leve"),CONCATENATE("R10C",'MAPA DE RIESGO'!$P$74),"")</f>
        <v/>
      </c>
      <c r="O15" s="32" t="str">
        <f>IF(AND('MAPA DE RIESGO'!$Z$75="Muy Alta",'MAPA DE RIESGO'!$AB$75="Leve"),CONCATENATE("R10C",'MAPA DE RIESGO'!$P$75),"")</f>
        <v/>
      </c>
      <c r="P15" s="23" t="str">
        <f>IF(AND('MAPA DE RIESGO'!$Z$70="Muy Alta",'MAPA DE RIESGO'!$AB$70="Menor"),CONCATENATE("R10C",'MAPA DE RIESGO'!$P$70),"")</f>
        <v/>
      </c>
      <c r="Q15" s="24" t="str">
        <f>IF(AND('MAPA DE RIESGO'!$Z$71="Muy Alta",'MAPA DE RIESGO'!$AB$71="Menor"),CONCATENATE("R10C",'MAPA DE RIESGO'!$P$71),"")</f>
        <v/>
      </c>
      <c r="R15" s="24" t="str">
        <f>IF(AND('MAPA DE RIESGO'!$Z$72="Muy Alta",'MAPA DE RIESGO'!$AB$72="Menor"),CONCATENATE("R10C",'MAPA DE RIESGO'!$P$72),"")</f>
        <v/>
      </c>
      <c r="S15" s="24" t="str">
        <f>IF(AND('MAPA DE RIESGO'!$Z$73="Muy Alta",'MAPA DE RIESGO'!$AB$73="Menor"),CONCATENATE("R10C",'MAPA DE RIESGO'!$P$73),"")</f>
        <v/>
      </c>
      <c r="T15" s="24" t="str">
        <f>IF(AND('MAPA DE RIESGO'!$Z$74="Muy Alta",'MAPA DE RIESGO'!$AB$74="Menor"),CONCATENATE("R10C",'MAPA DE RIESGO'!$P$74),"")</f>
        <v/>
      </c>
      <c r="U15" s="25" t="str">
        <f>IF(AND('MAPA DE RIESGO'!$Z$75="Muy Alta",'MAPA DE RIESGO'!$AB$75="Menor"),CONCATENATE("R10C",'MAPA DE RIESGO'!$P$75),"")</f>
        <v/>
      </c>
      <c r="V15" s="30" t="str">
        <f>IF(AND('MAPA DE RIESGO'!$Z$70="Muy Alta",'MAPA DE RIESGO'!$AB$70="Moderado"),CONCATENATE("R10C",'MAPA DE RIESGO'!$P$70),"")</f>
        <v/>
      </c>
      <c r="W15" s="31" t="str">
        <f>IF(AND('MAPA DE RIESGO'!$Z$71="Muy Alta",'MAPA DE RIESGO'!$AB$71="Moderado"),CONCATENATE("R10C",'MAPA DE RIESGO'!$P$71),"")</f>
        <v/>
      </c>
      <c r="X15" s="31" t="str">
        <f>IF(AND('MAPA DE RIESGO'!$Z$72="Muy Alta",'MAPA DE RIESGO'!$AB$72="Moderado"),CONCATENATE("R10C",'MAPA DE RIESGO'!$P$72),"")</f>
        <v/>
      </c>
      <c r="Y15" s="31" t="str">
        <f>IF(AND('MAPA DE RIESGO'!$Z$73="Muy Alta",'MAPA DE RIESGO'!$AB$73="Moderado"),CONCATENATE("R10C",'MAPA DE RIESGO'!$P$73),"")</f>
        <v/>
      </c>
      <c r="Z15" s="31" t="str">
        <f>IF(AND('MAPA DE RIESGO'!$Z$74="Muy Alta",'MAPA DE RIESGO'!$AB$74="Moderado"),CONCATENATE("R10C",'MAPA DE RIESGO'!$P$74),"")</f>
        <v/>
      </c>
      <c r="AA15" s="32" t="str">
        <f>IF(AND('MAPA DE RIESGO'!$Z$75="Muy Alta",'MAPA DE RIESGO'!$AB$75="Moderado"),CONCATENATE("R10C",'MAPA DE RIESGO'!$P$75),"")</f>
        <v/>
      </c>
      <c r="AB15" s="23" t="str">
        <f>IF(AND('MAPA DE RIESGO'!$Z$70="Muy Alta",'MAPA DE RIESGO'!$AB$70="Mayor"),CONCATENATE("R10C",'MAPA DE RIESGO'!$P$70),"")</f>
        <v/>
      </c>
      <c r="AC15" s="24" t="str">
        <f>IF(AND('MAPA DE RIESGO'!$Z$71="Muy Alta",'MAPA DE RIESGO'!$AB$71="Mayor"),CONCATENATE("R10C",'MAPA DE RIESGO'!$P$71),"")</f>
        <v/>
      </c>
      <c r="AD15" s="24" t="str">
        <f>IF(AND('MAPA DE RIESGO'!$Z$72="Muy Alta",'MAPA DE RIESGO'!$AB$72="Mayor"),CONCATENATE("R10C",'MAPA DE RIESGO'!$P$72),"")</f>
        <v/>
      </c>
      <c r="AE15" s="24" t="str">
        <f>IF(AND('MAPA DE RIESGO'!$Z$73="Muy Alta",'MAPA DE RIESGO'!$AB$73="Mayor"),CONCATENATE("R10C",'MAPA DE RIESGO'!$P$73),"")</f>
        <v/>
      </c>
      <c r="AF15" s="24" t="str">
        <f>IF(AND('MAPA DE RIESGO'!$Z$74="Muy Alta",'MAPA DE RIESGO'!$AB$74="Mayor"),CONCATENATE("R10C",'MAPA DE RIESGO'!$P$74),"")</f>
        <v/>
      </c>
      <c r="AG15" s="25" t="str">
        <f>IF(AND('MAPA DE RIESGO'!$Z$75="Muy Alta",'MAPA DE RIESGO'!$AB$75="Mayor"),CONCATENATE("R10C",'MAPA DE RIESGO'!$P$75),"")</f>
        <v/>
      </c>
      <c r="AH15" s="33" t="str">
        <f>IF(AND('MAPA DE RIESGO'!$Z$70="Muy Alta",'MAPA DE RIESGO'!$AB$70="Catastrófico"),CONCATENATE("R10C",'MAPA DE RIESGO'!$P$70),"")</f>
        <v/>
      </c>
      <c r="AI15" s="34" t="str">
        <f>IF(AND('MAPA DE RIESGO'!$Z$71="Muy Alta",'MAPA DE RIESGO'!$AB$71="Catastrófico"),CONCATENATE("R10C",'MAPA DE RIESGO'!$P$71),"")</f>
        <v/>
      </c>
      <c r="AJ15" s="34" t="str">
        <f>IF(AND('MAPA DE RIESGO'!$Z$72="Muy Alta",'MAPA DE RIESGO'!$AB$72="Catastrófico"),CONCATENATE("R10C",'MAPA DE RIESGO'!$P$72),"")</f>
        <v/>
      </c>
      <c r="AK15" s="34" t="str">
        <f>IF(AND('MAPA DE RIESGO'!$Z$73="Muy Alta",'MAPA DE RIESGO'!$AB$73="Catastrófico"),CONCATENATE("R10C",'MAPA DE RIESGO'!$P$73),"")</f>
        <v/>
      </c>
      <c r="AL15" s="34" t="str">
        <f>IF(AND('MAPA DE RIESGO'!$Z$74="Muy Alta",'MAPA DE RIESGO'!$AB$74="Catastrófico"),CONCATENATE("R10C",'MAPA DE RIESGO'!$P$74),"")</f>
        <v/>
      </c>
      <c r="AM15" s="35" t="str">
        <f>IF(AND('MAPA DE RIESGO'!$Z$75="Muy Alta",'MAPA DE RIESGO'!$AB$75="Catastrófico"),CONCATENATE("R10C",'MAPA DE RIESGO'!$P$75),"")</f>
        <v/>
      </c>
      <c r="AN15" s="55"/>
      <c r="AO15" s="466"/>
      <c r="AP15" s="467"/>
      <c r="AQ15" s="467"/>
      <c r="AR15" s="467"/>
      <c r="AS15" s="467"/>
      <c r="AT15" s="468"/>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row>
    <row r="16" spans="1:91" ht="15" customHeight="1" x14ac:dyDescent="0.25">
      <c r="A16" s="55"/>
      <c r="B16" s="355"/>
      <c r="C16" s="355"/>
      <c r="D16" s="356"/>
      <c r="E16" s="452" t="s">
        <v>106</v>
      </c>
      <c r="F16" s="453"/>
      <c r="G16" s="453"/>
      <c r="H16" s="453"/>
      <c r="I16" s="453"/>
      <c r="J16" s="36" t="str">
        <f>IF(AND('MAPA DE RIESGO'!$Z$16="Alta",'MAPA DE RIESGO'!$AB$16="Leve"),CONCATENATE("R1C",'MAPA DE RIESGO'!$P$16),"")</f>
        <v/>
      </c>
      <c r="K16" s="37" t="str">
        <f>IF(AND('MAPA DE RIESGO'!$Z$17="Alta",'MAPA DE RIESGO'!$AB$17="Leve"),CONCATENATE("R1C",'MAPA DE RIESGO'!$P$17),"")</f>
        <v/>
      </c>
      <c r="L16" s="37" t="str">
        <f>IF(AND('MAPA DE RIESGO'!$Z$18="Alta",'MAPA DE RIESGO'!$AB$18="Leve"),CONCATENATE("R1C",'MAPA DE RIESGO'!$P$18),"")</f>
        <v/>
      </c>
      <c r="M16" s="37" t="str">
        <f>IF(AND('MAPA DE RIESGO'!$Z$19="Alta",'MAPA DE RIESGO'!$AB$19="Leve"),CONCATENATE("R1C",'MAPA DE RIESGO'!$P$19),"")</f>
        <v/>
      </c>
      <c r="N16" s="37" t="str">
        <f>IF(AND('MAPA DE RIESGO'!$Z$20="Alta",'MAPA DE RIESGO'!$AB$20="Leve"),CONCATENATE("R1C",'MAPA DE RIESGO'!$P$20),"")</f>
        <v/>
      </c>
      <c r="O16" s="38" t="str">
        <f>IF(AND('MAPA DE RIESGO'!$Z$21="Alta",'MAPA DE RIESGO'!$AB$21="Leve"),CONCATENATE("R1C",'MAPA DE RIESGO'!$P$21),"")</f>
        <v/>
      </c>
      <c r="P16" s="36" t="str">
        <f>IF(AND('MAPA DE RIESGO'!$Z$16="Alta",'MAPA DE RIESGO'!$AB$16="Menor"),CONCATENATE("R1C",'MAPA DE RIESGO'!$P$16),"")</f>
        <v/>
      </c>
      <c r="Q16" s="37" t="str">
        <f>IF(AND('MAPA DE RIESGO'!$Z$17="Alta",'MAPA DE RIESGO'!$AB$17="Menor"),CONCATENATE("R1C",'MAPA DE RIESGO'!$P$17),"")</f>
        <v/>
      </c>
      <c r="R16" s="37" t="str">
        <f>IF(AND('MAPA DE RIESGO'!$Z$18="Alta",'MAPA DE RIESGO'!$AB$18="Menor"),CONCATENATE("R1C",'MAPA DE RIESGO'!$P$18),"")</f>
        <v/>
      </c>
      <c r="S16" s="37" t="str">
        <f>IF(AND('MAPA DE RIESGO'!$Z$19="Alta",'MAPA DE RIESGO'!$AB$19="Menor"),CONCATENATE("R1C",'MAPA DE RIESGO'!$P$19),"")</f>
        <v/>
      </c>
      <c r="T16" s="37" t="str">
        <f>IF(AND('MAPA DE RIESGO'!$Z$20="Alta",'MAPA DE RIESGO'!$AB$20="Menor"),CONCATENATE("R1C",'MAPA DE RIESGO'!$P$20),"")</f>
        <v/>
      </c>
      <c r="U16" s="38" t="str">
        <f>IF(AND('MAPA DE RIESGO'!$Z$21="Alta",'MAPA DE RIESGO'!$AB$21="Menor"),CONCATENATE("R1C",'MAPA DE RIESGO'!$P$21),"")</f>
        <v/>
      </c>
      <c r="V16" s="17" t="str">
        <f>IF(AND('MAPA DE RIESGO'!$Z$16="Alta",'MAPA DE RIESGO'!$AB$16="Moderado"),CONCATENATE("R1C",'MAPA DE RIESGO'!$P$16),"")</f>
        <v/>
      </c>
      <c r="W16" s="18" t="str">
        <f>IF(AND('MAPA DE RIESGO'!$Z$17="Alta",'MAPA DE RIESGO'!$AB$17="Moderado"),CONCATENATE("R1C",'MAPA DE RIESGO'!$P$17),"")</f>
        <v/>
      </c>
      <c r="X16" s="18" t="str">
        <f>IF(AND('MAPA DE RIESGO'!$Z$18="Alta",'MAPA DE RIESGO'!$AB$18="Moderado"),CONCATENATE("R1C",'MAPA DE RIESGO'!$P$18),"")</f>
        <v/>
      </c>
      <c r="Y16" s="18" t="str">
        <f>IF(AND('MAPA DE RIESGO'!$Z$19="Alta",'MAPA DE RIESGO'!$AB$19="Moderado"),CONCATENATE("R1C",'MAPA DE RIESGO'!$P$19),"")</f>
        <v/>
      </c>
      <c r="Z16" s="18" t="str">
        <f>IF(AND('MAPA DE RIESGO'!$Z$20="Alta",'MAPA DE RIESGO'!$AB$20="Moderado"),CONCATENATE("R1C",'MAPA DE RIESGO'!$P$20),"")</f>
        <v/>
      </c>
      <c r="AA16" s="19" t="str">
        <f>IF(AND('MAPA DE RIESGO'!$Z$21="Alta",'MAPA DE RIESGO'!$AB$21="Moderado"),CONCATENATE("R1C",'MAPA DE RIESGO'!$P$21),"")</f>
        <v/>
      </c>
      <c r="AB16" s="17" t="str">
        <f>IF(AND('MAPA DE RIESGO'!$Z$16="Alta",'MAPA DE RIESGO'!$AB$16="Mayor"),CONCATENATE("R1C",'MAPA DE RIESGO'!$P$16),"")</f>
        <v/>
      </c>
      <c r="AC16" s="18" t="str">
        <f>IF(AND('MAPA DE RIESGO'!$Z$17="Alta",'MAPA DE RIESGO'!$AB$17="Mayor"),CONCATENATE("R1C",'MAPA DE RIESGO'!$P$17),"")</f>
        <v/>
      </c>
      <c r="AD16" s="18" t="str">
        <f>IF(AND('MAPA DE RIESGO'!$Z$18="Alta",'MAPA DE RIESGO'!$AB$18="Mayor"),CONCATENATE("R1C",'MAPA DE RIESGO'!$P$18),"")</f>
        <v/>
      </c>
      <c r="AE16" s="18" t="str">
        <f>IF(AND('MAPA DE RIESGO'!$Z$19="Alta",'MAPA DE RIESGO'!$AB$19="Mayor"),CONCATENATE("R1C",'MAPA DE RIESGO'!$P$19),"")</f>
        <v/>
      </c>
      <c r="AF16" s="18" t="str">
        <f>IF(AND('MAPA DE RIESGO'!$Z$20="Alta",'MAPA DE RIESGO'!$AB$20="Mayor"),CONCATENATE("R1C",'MAPA DE RIESGO'!$P$20),"")</f>
        <v/>
      </c>
      <c r="AG16" s="19" t="str">
        <f>IF(AND('MAPA DE RIESGO'!$Z$21="Alta",'MAPA DE RIESGO'!$AB$21="Mayor"),CONCATENATE("R1C",'MAPA DE RIESGO'!$P$21),"")</f>
        <v/>
      </c>
      <c r="AH16" s="20" t="str">
        <f>IF(AND('MAPA DE RIESGO'!$Z$16="Alta",'MAPA DE RIESGO'!$AB$16="Catastrófico"),CONCATENATE("R1C",'MAPA DE RIESGO'!$P$16),"")</f>
        <v/>
      </c>
      <c r="AI16" s="21" t="str">
        <f>IF(AND('MAPA DE RIESGO'!$Z$17="Alta",'MAPA DE RIESGO'!$AB$17="Catastrófico"),CONCATENATE("R1C",'MAPA DE RIESGO'!$P$17),"")</f>
        <v/>
      </c>
      <c r="AJ16" s="21" t="str">
        <f>IF(AND('MAPA DE RIESGO'!$Z$18="Alta",'MAPA DE RIESGO'!$AB$18="Catastrófico"),CONCATENATE("R1C",'MAPA DE RIESGO'!$P$18),"")</f>
        <v/>
      </c>
      <c r="AK16" s="21" t="str">
        <f>IF(AND('MAPA DE RIESGO'!$Z$19="Alta",'MAPA DE RIESGO'!$AB$19="Catastrófico"),CONCATENATE("R1C",'MAPA DE RIESGO'!$P$19),"")</f>
        <v/>
      </c>
      <c r="AL16" s="21" t="str">
        <f>IF(AND('MAPA DE RIESGO'!$Z$20="Alta",'MAPA DE RIESGO'!$AB$20="Catastrófico"),CONCATENATE("R1C",'MAPA DE RIESGO'!$P$20),"")</f>
        <v/>
      </c>
      <c r="AM16" s="22" t="str">
        <f>IF(AND('MAPA DE RIESGO'!$Z$21="Alta",'MAPA DE RIESGO'!$AB$21="Catastrófico"),CONCATENATE("R1C",'MAPA DE RIESGO'!$P$21),"")</f>
        <v/>
      </c>
      <c r="AN16" s="55"/>
      <c r="AO16" s="443" t="s">
        <v>72</v>
      </c>
      <c r="AP16" s="444"/>
      <c r="AQ16" s="444"/>
      <c r="AR16" s="444"/>
      <c r="AS16" s="444"/>
      <c r="AT16" s="44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row>
    <row r="17" spans="1:76" ht="15" customHeight="1" x14ac:dyDescent="0.25">
      <c r="A17" s="55"/>
      <c r="B17" s="355"/>
      <c r="C17" s="355"/>
      <c r="D17" s="356"/>
      <c r="E17" s="454"/>
      <c r="F17" s="455"/>
      <c r="G17" s="455"/>
      <c r="H17" s="455"/>
      <c r="I17" s="455"/>
      <c r="J17" s="39" t="str">
        <f>IF(AND('MAPA DE RIESGO'!$Z$22="Alta",'MAPA DE RIESGO'!$AB$22="Leve"),CONCATENATE("R2C",'MAPA DE RIESGO'!$P$22),"")</f>
        <v/>
      </c>
      <c r="K17" s="40" t="str">
        <f>IF(AND('MAPA DE RIESGO'!$Z$23="Alta",'MAPA DE RIESGO'!$AB$23="Leve"),CONCATENATE("R2C",'MAPA DE RIESGO'!$P$23),"")</f>
        <v/>
      </c>
      <c r="L17" s="40" t="str">
        <f>IF(AND('MAPA DE RIESGO'!$Z$24="Alta",'MAPA DE RIESGO'!$AB$24="Leve"),CONCATENATE("R2C",'MAPA DE RIESGO'!$P$24),"")</f>
        <v/>
      </c>
      <c r="M17" s="40" t="str">
        <f>IF(AND('MAPA DE RIESGO'!$Z$25="Alta",'MAPA DE RIESGO'!$AB$25="Leve"),CONCATENATE("R2C",'MAPA DE RIESGO'!$P$25),"")</f>
        <v/>
      </c>
      <c r="N17" s="40" t="str">
        <f>IF(AND('MAPA DE RIESGO'!$Z$26="Alta",'MAPA DE RIESGO'!$AB$26="Leve"),CONCATENATE("R2C",'MAPA DE RIESGO'!$P$26),"")</f>
        <v/>
      </c>
      <c r="O17" s="41" t="str">
        <f>IF(AND('MAPA DE RIESGO'!$Z$27="Alta",'MAPA DE RIESGO'!$AB$27="Leve"),CONCATENATE("R2C",'MAPA DE RIESGO'!$P$27),"")</f>
        <v/>
      </c>
      <c r="P17" s="39" t="str">
        <f>IF(AND('MAPA DE RIESGO'!$Z$22="Alta",'MAPA DE RIESGO'!$AB$22="Menor"),CONCATENATE("R2C",'MAPA DE RIESGO'!$P$22),"")</f>
        <v/>
      </c>
      <c r="Q17" s="40" t="str">
        <f>IF(AND('MAPA DE RIESGO'!$Z$23="Alta",'MAPA DE RIESGO'!$AB$23="Menor"),CONCATENATE("R2C",'MAPA DE RIESGO'!$P$23),"")</f>
        <v/>
      </c>
      <c r="R17" s="40" t="str">
        <f>IF(AND('MAPA DE RIESGO'!$Z$24="Alta",'MAPA DE RIESGO'!$AB$24="Menor"),CONCATENATE("R2C",'MAPA DE RIESGO'!$P$24),"")</f>
        <v/>
      </c>
      <c r="S17" s="40" t="str">
        <f>IF(AND('MAPA DE RIESGO'!$Z$25="Alta",'MAPA DE RIESGO'!$AB$25="Menor"),CONCATENATE("R2C",'MAPA DE RIESGO'!$P$25),"")</f>
        <v/>
      </c>
      <c r="T17" s="40" t="str">
        <f>IF(AND('MAPA DE RIESGO'!$Z$26="Alta",'MAPA DE RIESGO'!$AB$26="Menor"),CONCATENATE("R2C",'MAPA DE RIESGO'!$P$26),"")</f>
        <v/>
      </c>
      <c r="U17" s="41" t="str">
        <f>IF(AND('MAPA DE RIESGO'!$Z$27="Alta",'MAPA DE RIESGO'!$AB$27="Menor"),CONCATENATE("R2C",'MAPA DE RIESGO'!$P$27),"")</f>
        <v/>
      </c>
      <c r="V17" s="23" t="str">
        <f>IF(AND('MAPA DE RIESGO'!$Z$22="Alta",'MAPA DE RIESGO'!$AB$22="Moderado"),CONCATENATE("R2C",'MAPA DE RIESGO'!$P$22),"")</f>
        <v/>
      </c>
      <c r="W17" s="24" t="str">
        <f>IF(AND('MAPA DE RIESGO'!$Z$23="Alta",'MAPA DE RIESGO'!$AB$23="Moderado"),CONCATENATE("R2C",'MAPA DE RIESGO'!$P$23),"")</f>
        <v/>
      </c>
      <c r="X17" s="24" t="str">
        <f>IF(AND('MAPA DE RIESGO'!$Z$24="Alta",'MAPA DE RIESGO'!$AB$24="Moderado"),CONCATENATE("R2C",'MAPA DE RIESGO'!$P$24),"")</f>
        <v/>
      </c>
      <c r="Y17" s="24" t="str">
        <f>IF(AND('MAPA DE RIESGO'!$Z$25="Alta",'MAPA DE RIESGO'!$AB$25="Moderado"),CONCATENATE("R2C",'MAPA DE RIESGO'!$P$25),"")</f>
        <v/>
      </c>
      <c r="Z17" s="24" t="str">
        <f>IF(AND('MAPA DE RIESGO'!$Z$26="Alta",'MAPA DE RIESGO'!$AB$26="Moderado"),CONCATENATE("R2C",'MAPA DE RIESGO'!$P$26),"")</f>
        <v/>
      </c>
      <c r="AA17" s="25" t="str">
        <f>IF(AND('MAPA DE RIESGO'!$Z$27="Alta",'MAPA DE RIESGO'!$AB$27="Moderado"),CONCATENATE("R2C",'MAPA DE RIESGO'!$P$27),"")</f>
        <v/>
      </c>
      <c r="AB17" s="23" t="str">
        <f>IF(AND('MAPA DE RIESGO'!$Z$22="Alta",'MAPA DE RIESGO'!$AB$22="Mayor"),CONCATENATE("R2C",'MAPA DE RIESGO'!$P$22),"")</f>
        <v/>
      </c>
      <c r="AC17" s="24" t="str">
        <f>IF(AND('MAPA DE RIESGO'!$Z$23="Alta",'MAPA DE RIESGO'!$AB$23="Mayor"),CONCATENATE("R2C",'MAPA DE RIESGO'!$P$23),"")</f>
        <v/>
      </c>
      <c r="AD17" s="24" t="str">
        <f>IF(AND('MAPA DE RIESGO'!$Z$24="Alta",'MAPA DE RIESGO'!$AB$24="Mayor"),CONCATENATE("R2C",'MAPA DE RIESGO'!$P$24),"")</f>
        <v/>
      </c>
      <c r="AE17" s="24" t="str">
        <f>IF(AND('MAPA DE RIESGO'!$Z$25="Alta",'MAPA DE RIESGO'!$AB$25="Mayor"),CONCATENATE("R2C",'MAPA DE RIESGO'!$P$25),"")</f>
        <v/>
      </c>
      <c r="AF17" s="24" t="str">
        <f>IF(AND('MAPA DE RIESGO'!$Z$26="Alta",'MAPA DE RIESGO'!$AB$26="Mayor"),CONCATENATE("R2C",'MAPA DE RIESGO'!$P$26),"")</f>
        <v/>
      </c>
      <c r="AG17" s="25" t="str">
        <f>IF(AND('MAPA DE RIESGO'!$Z$27="Alta",'MAPA DE RIESGO'!$AB$27="Mayor"),CONCATENATE("R2C",'MAPA DE RIESGO'!$P$27),"")</f>
        <v/>
      </c>
      <c r="AH17" s="26" t="str">
        <f>IF(AND('MAPA DE RIESGO'!$Z$22="Alta",'MAPA DE RIESGO'!$AB$22="Catastrófico"),CONCATENATE("R2C",'MAPA DE RIESGO'!$P$22),"")</f>
        <v/>
      </c>
      <c r="AI17" s="27" t="str">
        <f>IF(AND('MAPA DE RIESGO'!$Z$23="Alta",'MAPA DE RIESGO'!$AB$23="Catastrófico"),CONCATENATE("R2C",'MAPA DE RIESGO'!$P$23),"")</f>
        <v/>
      </c>
      <c r="AJ17" s="27" t="str">
        <f>IF(AND('MAPA DE RIESGO'!$Z$24="Alta",'MAPA DE RIESGO'!$AB$24="Catastrófico"),CONCATENATE("R2C",'MAPA DE RIESGO'!$P$24),"")</f>
        <v/>
      </c>
      <c r="AK17" s="27" t="str">
        <f>IF(AND('MAPA DE RIESGO'!$Z$25="Alta",'MAPA DE RIESGO'!$AB$25="Catastrófico"),CONCATENATE("R2C",'MAPA DE RIESGO'!$P$25),"")</f>
        <v/>
      </c>
      <c r="AL17" s="27" t="str">
        <f>IF(AND('MAPA DE RIESGO'!$Z$26="Alta",'MAPA DE RIESGO'!$AB$26="Catastrófico"),CONCATENATE("R2C",'MAPA DE RIESGO'!$P$26),"")</f>
        <v/>
      </c>
      <c r="AM17" s="28" t="str">
        <f>IF(AND('MAPA DE RIESGO'!$Z$27="Alta",'MAPA DE RIESGO'!$AB$27="Catastrófico"),CONCATENATE("R2C",'MAPA DE RIESGO'!$P$27),"")</f>
        <v/>
      </c>
      <c r="AN17" s="55"/>
      <c r="AO17" s="446"/>
      <c r="AP17" s="447"/>
      <c r="AQ17" s="447"/>
      <c r="AR17" s="447"/>
      <c r="AS17" s="447"/>
      <c r="AT17" s="448"/>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row>
    <row r="18" spans="1:76" ht="15" customHeight="1" x14ac:dyDescent="0.25">
      <c r="A18" s="55"/>
      <c r="B18" s="355"/>
      <c r="C18" s="355"/>
      <c r="D18" s="356"/>
      <c r="E18" s="456"/>
      <c r="F18" s="457"/>
      <c r="G18" s="457"/>
      <c r="H18" s="457"/>
      <c r="I18" s="455"/>
      <c r="J18" s="39" t="str">
        <f>IF(AND('MAPA DE RIESGO'!$Z$28="Alta",'MAPA DE RIESGO'!$AB$28="Leve"),CONCATENATE("R3C",'MAPA DE RIESGO'!$P$28),"")</f>
        <v/>
      </c>
      <c r="K18" s="40" t="str">
        <f>IF(AND('MAPA DE RIESGO'!$Z$29="Alta",'MAPA DE RIESGO'!$AB$29="Leve"),CONCATENATE("R3C",'MAPA DE RIESGO'!$P$29),"")</f>
        <v/>
      </c>
      <c r="L18" s="40" t="str">
        <f>IF(AND('MAPA DE RIESGO'!$Z$30="Alta",'MAPA DE RIESGO'!$AB$30="Leve"),CONCATENATE("R3C",'MAPA DE RIESGO'!$P$30),"")</f>
        <v/>
      </c>
      <c r="M18" s="40" t="str">
        <f>IF(AND('MAPA DE RIESGO'!$Z$31="Alta",'MAPA DE RIESGO'!$AB$31="Leve"),CONCATENATE("R3C",'MAPA DE RIESGO'!$P$31),"")</f>
        <v/>
      </c>
      <c r="N18" s="40" t="str">
        <f>IF(AND('MAPA DE RIESGO'!$Z$32="Alta",'MAPA DE RIESGO'!$AB$32="Leve"),CONCATENATE("R3C",'MAPA DE RIESGO'!$P$32),"")</f>
        <v/>
      </c>
      <c r="O18" s="41" t="str">
        <f>IF(AND('MAPA DE RIESGO'!$Z$33="Alta",'MAPA DE RIESGO'!$AB$33="Leve"),CONCATENATE("R3C",'MAPA DE RIESGO'!$P$33),"")</f>
        <v/>
      </c>
      <c r="P18" s="39" t="str">
        <f>IF(AND('MAPA DE RIESGO'!$Z$28="Alta",'MAPA DE RIESGO'!$AB$28="Menor"),CONCATENATE("R3C",'MAPA DE RIESGO'!$P$28),"")</f>
        <v/>
      </c>
      <c r="Q18" s="40" t="str">
        <f>IF(AND('MAPA DE RIESGO'!$Z$29="Alta",'MAPA DE RIESGO'!$AB$29="Menor"),CONCATENATE("R3C",'MAPA DE RIESGO'!$P$29),"")</f>
        <v/>
      </c>
      <c r="R18" s="40" t="str">
        <f>IF(AND('MAPA DE RIESGO'!$Z$30="Alta",'MAPA DE RIESGO'!$AB$30="Menor"),CONCATENATE("R3C",'MAPA DE RIESGO'!$P$30),"")</f>
        <v/>
      </c>
      <c r="S18" s="40" t="str">
        <f>IF(AND('MAPA DE RIESGO'!$Z$31="Alta",'MAPA DE RIESGO'!$AB$31="Menor"),CONCATENATE("R3C",'MAPA DE RIESGO'!$P$31),"")</f>
        <v/>
      </c>
      <c r="T18" s="40" t="str">
        <f>IF(AND('MAPA DE RIESGO'!$Z$32="Alta",'MAPA DE RIESGO'!$AB$32="Menor"),CONCATENATE("R3C",'MAPA DE RIESGO'!$P$32),"")</f>
        <v/>
      </c>
      <c r="U18" s="41" t="str">
        <f>IF(AND('MAPA DE RIESGO'!$Z$33="Alta",'MAPA DE RIESGO'!$AB$33="Menor"),CONCATENATE("R3C",'MAPA DE RIESGO'!$P$33),"")</f>
        <v/>
      </c>
      <c r="V18" s="23" t="str">
        <f>IF(AND('MAPA DE RIESGO'!$Z$28="Alta",'MAPA DE RIESGO'!$AB$28="Moderado"),CONCATENATE("R3C",'MAPA DE RIESGO'!$P$28),"")</f>
        <v/>
      </c>
      <c r="W18" s="24" t="str">
        <f>IF(AND('MAPA DE RIESGO'!$Z$29="Alta",'MAPA DE RIESGO'!$AB$29="Moderado"),CONCATENATE("R3C",'MAPA DE RIESGO'!$P$29),"")</f>
        <v/>
      </c>
      <c r="X18" s="24" t="str">
        <f>IF(AND('MAPA DE RIESGO'!$Z$30="Alta",'MAPA DE RIESGO'!$AB$30="Moderado"),CONCATENATE("R3C",'MAPA DE RIESGO'!$P$30),"")</f>
        <v/>
      </c>
      <c r="Y18" s="24" t="str">
        <f>IF(AND('MAPA DE RIESGO'!$Z$31="Alta",'MAPA DE RIESGO'!$AB$31="Moderado"),CONCATENATE("R3C",'MAPA DE RIESGO'!$P$31),"")</f>
        <v/>
      </c>
      <c r="Z18" s="24" t="str">
        <f>IF(AND('MAPA DE RIESGO'!$Z$32="Alta",'MAPA DE RIESGO'!$AB$32="Moderado"),CONCATENATE("R3C",'MAPA DE RIESGO'!$P$32),"")</f>
        <v/>
      </c>
      <c r="AA18" s="25" t="str">
        <f>IF(AND('MAPA DE RIESGO'!$Z$33="Alta",'MAPA DE RIESGO'!$AB$33="Moderado"),CONCATENATE("R3C",'MAPA DE RIESGO'!$P$33),"")</f>
        <v/>
      </c>
      <c r="AB18" s="23" t="str">
        <f>IF(AND('MAPA DE RIESGO'!$Z$28="Alta",'MAPA DE RIESGO'!$AB$28="Mayor"),CONCATENATE("R3C",'MAPA DE RIESGO'!$P$28),"")</f>
        <v/>
      </c>
      <c r="AC18" s="24" t="str">
        <f>IF(AND('MAPA DE RIESGO'!$Z$29="Alta",'MAPA DE RIESGO'!$AB$29="Mayor"),CONCATENATE("R3C",'MAPA DE RIESGO'!$P$29),"")</f>
        <v/>
      </c>
      <c r="AD18" s="24" t="str">
        <f>IF(AND('MAPA DE RIESGO'!$Z$30="Alta",'MAPA DE RIESGO'!$AB$30="Mayor"),CONCATENATE("R3C",'MAPA DE RIESGO'!$P$30),"")</f>
        <v/>
      </c>
      <c r="AE18" s="24" t="str">
        <f>IF(AND('MAPA DE RIESGO'!$Z$31="Alta",'MAPA DE RIESGO'!$AB$31="Mayor"),CONCATENATE("R3C",'MAPA DE RIESGO'!$P$31),"")</f>
        <v/>
      </c>
      <c r="AF18" s="24" t="str">
        <f>IF(AND('MAPA DE RIESGO'!$Z$32="Alta",'MAPA DE RIESGO'!$AB$32="Mayor"),CONCATENATE("R3C",'MAPA DE RIESGO'!$P$32),"")</f>
        <v/>
      </c>
      <c r="AG18" s="25" t="str">
        <f>IF(AND('MAPA DE RIESGO'!$Z$33="Alta",'MAPA DE RIESGO'!$AB$33="Mayor"),CONCATENATE("R3C",'MAPA DE RIESGO'!$P$33),"")</f>
        <v/>
      </c>
      <c r="AH18" s="26" t="str">
        <f>IF(AND('MAPA DE RIESGO'!$Z$28="Alta",'MAPA DE RIESGO'!$AB$28="Catastrófico"),CONCATENATE("R3C",'MAPA DE RIESGO'!$P$28),"")</f>
        <v/>
      </c>
      <c r="AI18" s="27" t="str">
        <f>IF(AND('MAPA DE RIESGO'!$Z$29="Alta",'MAPA DE RIESGO'!$AB$29="Catastrófico"),CONCATENATE("R3C",'MAPA DE RIESGO'!$P$29),"")</f>
        <v/>
      </c>
      <c r="AJ18" s="27" t="str">
        <f>IF(AND('MAPA DE RIESGO'!$Z$30="Alta",'MAPA DE RIESGO'!$AB$30="Catastrófico"),CONCATENATE("R3C",'MAPA DE RIESGO'!$P$30),"")</f>
        <v/>
      </c>
      <c r="AK18" s="27" t="str">
        <f>IF(AND('MAPA DE RIESGO'!$Z$31="Alta",'MAPA DE RIESGO'!$AB$31="Catastrófico"),CONCATENATE("R3C",'MAPA DE RIESGO'!$P$31),"")</f>
        <v/>
      </c>
      <c r="AL18" s="27" t="str">
        <f>IF(AND('MAPA DE RIESGO'!$Z$32="Alta",'MAPA DE RIESGO'!$AB$32="Catastrófico"),CONCATENATE("R3C",'MAPA DE RIESGO'!$P$32),"")</f>
        <v/>
      </c>
      <c r="AM18" s="28" t="str">
        <f>IF(AND('MAPA DE RIESGO'!$Z$33="Alta",'MAPA DE RIESGO'!$AB$33="Catastrófico"),CONCATENATE("R3C",'MAPA DE RIESGO'!$P$33),"")</f>
        <v/>
      </c>
      <c r="AN18" s="55"/>
      <c r="AO18" s="446"/>
      <c r="AP18" s="447"/>
      <c r="AQ18" s="447"/>
      <c r="AR18" s="447"/>
      <c r="AS18" s="447"/>
      <c r="AT18" s="448"/>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row>
    <row r="19" spans="1:76" ht="15" customHeight="1" x14ac:dyDescent="0.25">
      <c r="A19" s="55"/>
      <c r="B19" s="355"/>
      <c r="C19" s="355"/>
      <c r="D19" s="356"/>
      <c r="E19" s="456"/>
      <c r="F19" s="457"/>
      <c r="G19" s="457"/>
      <c r="H19" s="457"/>
      <c r="I19" s="455"/>
      <c r="J19" s="39" t="str">
        <f>IF(AND('MAPA DE RIESGO'!$Z$34="Alta",'MAPA DE RIESGO'!$AB$34="Leve"),CONCATENATE("R4C",'MAPA DE RIESGO'!$P$34),"")</f>
        <v/>
      </c>
      <c r="K19" s="40" t="str">
        <f>IF(AND('MAPA DE RIESGO'!$Z$35="Alta",'MAPA DE RIESGO'!$AB$35="Leve"),CONCATENATE("R4C",'MAPA DE RIESGO'!$P$35),"")</f>
        <v/>
      </c>
      <c r="L19" s="40" t="str">
        <f>IF(AND('MAPA DE RIESGO'!$Z$36="Alta",'MAPA DE RIESGO'!$AB$36="Leve"),CONCATENATE("R4C",'MAPA DE RIESGO'!$P$36),"")</f>
        <v/>
      </c>
      <c r="M19" s="40" t="str">
        <f>IF(AND('MAPA DE RIESGO'!$Z$37="Alta",'MAPA DE RIESGO'!$AB$37="Leve"),CONCATENATE("R4C",'MAPA DE RIESGO'!$P$37),"")</f>
        <v/>
      </c>
      <c r="N19" s="40" t="str">
        <f>IF(AND('MAPA DE RIESGO'!$Z$38="Alta",'MAPA DE RIESGO'!$AB$38="Leve"),CONCATENATE("R4C",'MAPA DE RIESGO'!$P$38),"")</f>
        <v/>
      </c>
      <c r="O19" s="41" t="str">
        <f>IF(AND('MAPA DE RIESGO'!$Z$39="Alta",'MAPA DE RIESGO'!$AB$39="Leve"),CONCATENATE("R4C",'MAPA DE RIESGO'!$P$39),"")</f>
        <v/>
      </c>
      <c r="P19" s="39" t="str">
        <f>IF(AND('MAPA DE RIESGO'!$Z$34="Alta",'MAPA DE RIESGO'!$AB$34="Menor"),CONCATENATE("R4C",'MAPA DE RIESGO'!$P$34),"")</f>
        <v/>
      </c>
      <c r="Q19" s="40" t="str">
        <f>IF(AND('MAPA DE RIESGO'!$Z$35="Alta",'MAPA DE RIESGO'!$AB$35="Menor"),CONCATENATE("R4C",'MAPA DE RIESGO'!$P$35),"")</f>
        <v/>
      </c>
      <c r="R19" s="40" t="str">
        <f>IF(AND('MAPA DE RIESGO'!$Z$36="Alta",'MAPA DE RIESGO'!$AB$36="Menor"),CONCATENATE("R4C",'MAPA DE RIESGO'!$P$36),"")</f>
        <v/>
      </c>
      <c r="S19" s="40" t="str">
        <f>IF(AND('MAPA DE RIESGO'!$Z$37="Alta",'MAPA DE RIESGO'!$AB$37="Menor"),CONCATENATE("R4C",'MAPA DE RIESGO'!$P$37),"")</f>
        <v/>
      </c>
      <c r="T19" s="40" t="str">
        <f>IF(AND('MAPA DE RIESGO'!$Z$38="Alta",'MAPA DE RIESGO'!$AB$38="Menor"),CONCATENATE("R4C",'MAPA DE RIESGO'!$P$38),"")</f>
        <v/>
      </c>
      <c r="U19" s="41" t="str">
        <f>IF(AND('MAPA DE RIESGO'!$Z$39="Alta",'MAPA DE RIESGO'!$AB$39="Menor"),CONCATENATE("R4C",'MAPA DE RIESGO'!$P$39),"")</f>
        <v/>
      </c>
      <c r="V19" s="23" t="str">
        <f>IF(AND('MAPA DE RIESGO'!$Z$34="Alta",'MAPA DE RIESGO'!$AB$34="Moderado"),CONCATENATE("R4C",'MAPA DE RIESGO'!$P$34),"")</f>
        <v/>
      </c>
      <c r="W19" s="24" t="str">
        <f>IF(AND('MAPA DE RIESGO'!$Z$35="Alta",'MAPA DE RIESGO'!$AB$35="Moderado"),CONCATENATE("R4C",'MAPA DE RIESGO'!$P$35),"")</f>
        <v/>
      </c>
      <c r="X19" s="29" t="str">
        <f>IF(AND('MAPA DE RIESGO'!$Z$36="Alta",'MAPA DE RIESGO'!$AB$36="Moderado"),CONCATENATE("R4C",'MAPA DE RIESGO'!$P$36),"")</f>
        <v/>
      </c>
      <c r="Y19" s="29" t="str">
        <f>IF(AND('MAPA DE RIESGO'!$Z$37="Alta",'MAPA DE RIESGO'!$AB$37="Moderado"),CONCATENATE("R4C",'MAPA DE RIESGO'!$P$37),"")</f>
        <v/>
      </c>
      <c r="Z19" s="29" t="str">
        <f>IF(AND('MAPA DE RIESGO'!$Z$38="Alta",'MAPA DE RIESGO'!$AB$38="Moderado"),CONCATENATE("R4C",'MAPA DE RIESGO'!$P$38),"")</f>
        <v/>
      </c>
      <c r="AA19" s="25" t="str">
        <f>IF(AND('MAPA DE RIESGO'!$Z$39="Alta",'MAPA DE RIESGO'!$AB$39="Moderado"),CONCATENATE("R4C",'MAPA DE RIESGO'!$P$39),"")</f>
        <v/>
      </c>
      <c r="AB19" s="23" t="str">
        <f>IF(AND('MAPA DE RIESGO'!$Z$34="Alta",'MAPA DE RIESGO'!$AB$34="Mayor"),CONCATENATE("R4C",'MAPA DE RIESGO'!$P$34),"")</f>
        <v/>
      </c>
      <c r="AC19" s="24" t="str">
        <f>IF(AND('MAPA DE RIESGO'!$Z$35="Alta",'MAPA DE RIESGO'!$AB$35="Mayor"),CONCATENATE("R4C",'MAPA DE RIESGO'!$P$35),"")</f>
        <v/>
      </c>
      <c r="AD19" s="29" t="str">
        <f>IF(AND('MAPA DE RIESGO'!$Z$36="Alta",'MAPA DE RIESGO'!$AB$36="Mayor"),CONCATENATE("R4C",'MAPA DE RIESGO'!$P$36),"")</f>
        <v/>
      </c>
      <c r="AE19" s="29" t="str">
        <f>IF(AND('MAPA DE RIESGO'!$Z$37="Alta",'MAPA DE RIESGO'!$AB$37="Mayor"),CONCATENATE("R4C",'MAPA DE RIESGO'!$P$37),"")</f>
        <v/>
      </c>
      <c r="AF19" s="29" t="str">
        <f>IF(AND('MAPA DE RIESGO'!$Z$38="Alta",'MAPA DE RIESGO'!$AB$38="Mayor"),CONCATENATE("R4C",'MAPA DE RIESGO'!$P$38),"")</f>
        <v/>
      </c>
      <c r="AG19" s="25" t="str">
        <f>IF(AND('MAPA DE RIESGO'!$Z$39="Alta",'MAPA DE RIESGO'!$AB$39="Mayor"),CONCATENATE("R4C",'MAPA DE RIESGO'!$P$39),"")</f>
        <v/>
      </c>
      <c r="AH19" s="26" t="str">
        <f>IF(AND('MAPA DE RIESGO'!$Z$34="Alta",'MAPA DE RIESGO'!$AB$34="Catastrófico"),CONCATENATE("R4C",'MAPA DE RIESGO'!$P$34),"")</f>
        <v/>
      </c>
      <c r="AI19" s="27" t="str">
        <f>IF(AND('MAPA DE RIESGO'!$Z$35="Alta",'MAPA DE RIESGO'!$AB$35="Catastrófico"),CONCATENATE("R4C",'MAPA DE RIESGO'!$P$35),"")</f>
        <v/>
      </c>
      <c r="AJ19" s="27" t="str">
        <f>IF(AND('MAPA DE RIESGO'!$Z$36="Alta",'MAPA DE RIESGO'!$AB$36="Catastrófico"),CONCATENATE("R4C",'MAPA DE RIESGO'!$P$36),"")</f>
        <v/>
      </c>
      <c r="AK19" s="27" t="str">
        <f>IF(AND('MAPA DE RIESGO'!$Z$37="Alta",'MAPA DE RIESGO'!$AB$37="Catastrófico"),CONCATENATE("R4C",'MAPA DE RIESGO'!$P$37),"")</f>
        <v/>
      </c>
      <c r="AL19" s="27" t="str">
        <f>IF(AND('MAPA DE RIESGO'!$Z$38="Alta",'MAPA DE RIESGO'!$AB$38="Catastrófico"),CONCATENATE("R4C",'MAPA DE RIESGO'!$P$38),"")</f>
        <v/>
      </c>
      <c r="AM19" s="28" t="str">
        <f>IF(AND('MAPA DE RIESGO'!$Z$39="Alta",'MAPA DE RIESGO'!$AB$39="Catastrófico"),CONCATENATE("R4C",'MAPA DE RIESGO'!$P$39),"")</f>
        <v/>
      </c>
      <c r="AN19" s="55"/>
      <c r="AO19" s="446"/>
      <c r="AP19" s="447"/>
      <c r="AQ19" s="447"/>
      <c r="AR19" s="447"/>
      <c r="AS19" s="447"/>
      <c r="AT19" s="448"/>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row>
    <row r="20" spans="1:76" ht="15" customHeight="1" x14ac:dyDescent="0.25">
      <c r="A20" s="55"/>
      <c r="B20" s="355"/>
      <c r="C20" s="355"/>
      <c r="D20" s="356"/>
      <c r="E20" s="456"/>
      <c r="F20" s="457"/>
      <c r="G20" s="457"/>
      <c r="H20" s="457"/>
      <c r="I20" s="455"/>
      <c r="J20" s="39" t="str">
        <f>IF(AND('MAPA DE RIESGO'!$Z$40="Alta",'MAPA DE RIESGO'!$AB$40="Leve"),CONCATENATE("R5C",'MAPA DE RIESGO'!$P$40),"")</f>
        <v/>
      </c>
      <c r="K20" s="40" t="str">
        <f>IF(AND('MAPA DE RIESGO'!$Z$41="Alta",'MAPA DE RIESGO'!$AB$41="Leve"),CONCATENATE("R5C",'MAPA DE RIESGO'!$P$41),"")</f>
        <v/>
      </c>
      <c r="L20" s="40" t="str">
        <f>IF(AND('MAPA DE RIESGO'!$Z$42="Alta",'MAPA DE RIESGO'!$AB$42="Leve"),CONCATENATE("R5C",'MAPA DE RIESGO'!$P$42),"")</f>
        <v/>
      </c>
      <c r="M20" s="40" t="str">
        <f>IF(AND('MAPA DE RIESGO'!$Z$43="Alta",'MAPA DE RIESGO'!$AB$43="Leve"),CONCATENATE("R5C",'MAPA DE RIESGO'!$P$43),"")</f>
        <v/>
      </c>
      <c r="N20" s="40" t="str">
        <f>IF(AND('MAPA DE RIESGO'!$Z$44="Alta",'MAPA DE RIESGO'!$AB$44="Leve"),CONCATENATE("R5C",'MAPA DE RIESGO'!$P$44),"")</f>
        <v/>
      </c>
      <c r="O20" s="41" t="str">
        <f>IF(AND('MAPA DE RIESGO'!$Z$45="Alta",'MAPA DE RIESGO'!$AB$45="Leve"),CONCATENATE("R5C",'MAPA DE RIESGO'!$P$45),"")</f>
        <v/>
      </c>
      <c r="P20" s="39" t="str">
        <f>IF(AND('MAPA DE RIESGO'!$Z$40="Alta",'MAPA DE RIESGO'!$AB$40="Menor"),CONCATENATE("R5C",'MAPA DE RIESGO'!$P$40),"")</f>
        <v/>
      </c>
      <c r="Q20" s="40" t="str">
        <f>IF(AND('MAPA DE RIESGO'!$Z$41="Alta",'MAPA DE RIESGO'!$AB$41="Menor"),CONCATENATE("R5C",'MAPA DE RIESGO'!$P$41),"")</f>
        <v/>
      </c>
      <c r="R20" s="40" t="str">
        <f>IF(AND('MAPA DE RIESGO'!$Z$42="Alta",'MAPA DE RIESGO'!$AB$42="Menor"),CONCATENATE("R5C",'MAPA DE RIESGO'!$P$42),"")</f>
        <v/>
      </c>
      <c r="S20" s="40" t="str">
        <f>IF(AND('MAPA DE RIESGO'!$Z$43="Alta",'MAPA DE RIESGO'!$AB$43="Menor"),CONCATENATE("R5C",'MAPA DE RIESGO'!$P$43),"")</f>
        <v/>
      </c>
      <c r="T20" s="40" t="str">
        <f>IF(AND('MAPA DE RIESGO'!$Z$44="Alta",'MAPA DE RIESGO'!$AB$44="Menor"),CONCATENATE("R5C",'MAPA DE RIESGO'!$P$44),"")</f>
        <v/>
      </c>
      <c r="U20" s="41" t="str">
        <f>IF(AND('MAPA DE RIESGO'!$Z$45="Alta",'MAPA DE RIESGO'!$AB$45="Menor"),CONCATENATE("R5C",'MAPA DE RIESGO'!$P$45),"")</f>
        <v/>
      </c>
      <c r="V20" s="23" t="str">
        <f>IF(AND('MAPA DE RIESGO'!$Z$40="Alta",'MAPA DE RIESGO'!$AB$40="Moderado"),CONCATENATE("R5C",'MAPA DE RIESGO'!$P$40),"")</f>
        <v/>
      </c>
      <c r="W20" s="24" t="str">
        <f>IF(AND('MAPA DE RIESGO'!$Z$41="Alta",'MAPA DE RIESGO'!$AB$41="Moderado"),CONCATENATE("R5C",'MAPA DE RIESGO'!$P$41),"")</f>
        <v/>
      </c>
      <c r="X20" s="29" t="str">
        <f>IF(AND('MAPA DE RIESGO'!$Z$42="Alta",'MAPA DE RIESGO'!$AB$42="Moderado"),CONCATENATE("R5C",'MAPA DE RIESGO'!$P$42),"")</f>
        <v/>
      </c>
      <c r="Y20" s="29" t="str">
        <f>IF(AND('MAPA DE RIESGO'!$Z$43="Alta",'MAPA DE RIESGO'!$AB$43="Moderado"),CONCATENATE("R5C",'MAPA DE RIESGO'!$P$43),"")</f>
        <v/>
      </c>
      <c r="Z20" s="29" t="str">
        <f>IF(AND('MAPA DE RIESGO'!$Z$44="Alta",'MAPA DE RIESGO'!$AB$44="Moderado"),CONCATENATE("R5C",'MAPA DE RIESGO'!$P$44),"")</f>
        <v/>
      </c>
      <c r="AA20" s="25" t="str">
        <f>IF(AND('MAPA DE RIESGO'!$Z$45="Alta",'MAPA DE RIESGO'!$AB$45="Moderado"),CONCATENATE("R5C",'MAPA DE RIESGO'!$P$45),"")</f>
        <v/>
      </c>
      <c r="AB20" s="23" t="str">
        <f>IF(AND('MAPA DE RIESGO'!$Z$40="Alta",'MAPA DE RIESGO'!$AB$40="Mayor"),CONCATENATE("R5C",'MAPA DE RIESGO'!$P$40),"")</f>
        <v/>
      </c>
      <c r="AC20" s="24" t="str">
        <f>IF(AND('MAPA DE RIESGO'!$Z$41="Alta",'MAPA DE RIESGO'!$AB$41="Mayor"),CONCATENATE("R5C",'MAPA DE RIESGO'!$P$41),"")</f>
        <v/>
      </c>
      <c r="AD20" s="29" t="str">
        <f>IF(AND('MAPA DE RIESGO'!$Z$42="Alta",'MAPA DE RIESGO'!$AB$42="Mayor"),CONCATENATE("R5C",'MAPA DE RIESGO'!$P$42),"")</f>
        <v/>
      </c>
      <c r="AE20" s="29" t="str">
        <f>IF(AND('MAPA DE RIESGO'!$Z$43="Alta",'MAPA DE RIESGO'!$AB$43="Mayor"),CONCATENATE("R5C",'MAPA DE RIESGO'!$P$43),"")</f>
        <v/>
      </c>
      <c r="AF20" s="29" t="str">
        <f>IF(AND('MAPA DE RIESGO'!$Z$44="Alta",'MAPA DE RIESGO'!$AB$44="Mayor"),CONCATENATE("R5C",'MAPA DE RIESGO'!$P$44),"")</f>
        <v/>
      </c>
      <c r="AG20" s="25" t="str">
        <f>IF(AND('MAPA DE RIESGO'!$Z$45="Alta",'MAPA DE RIESGO'!$AB$45="Mayor"),CONCATENATE("R5C",'MAPA DE RIESGO'!$P$45),"")</f>
        <v/>
      </c>
      <c r="AH20" s="26" t="str">
        <f>IF(AND('MAPA DE RIESGO'!$Z$40="Alta",'MAPA DE RIESGO'!$AB$40="Catastrófico"),CONCATENATE("R5C",'MAPA DE RIESGO'!$P$40),"")</f>
        <v/>
      </c>
      <c r="AI20" s="27" t="str">
        <f>IF(AND('MAPA DE RIESGO'!$Z$41="Alta",'MAPA DE RIESGO'!$AB$41="Catastrófico"),CONCATENATE("R5C",'MAPA DE RIESGO'!$P$41),"")</f>
        <v/>
      </c>
      <c r="AJ20" s="27" t="str">
        <f>IF(AND('MAPA DE RIESGO'!$Z$42="Alta",'MAPA DE RIESGO'!$AB$42="Catastrófico"),CONCATENATE("R5C",'MAPA DE RIESGO'!$P$42),"")</f>
        <v/>
      </c>
      <c r="AK20" s="27" t="str">
        <f>IF(AND('MAPA DE RIESGO'!$Z$43="Alta",'MAPA DE RIESGO'!$AB$43="Catastrófico"),CONCATENATE("R5C",'MAPA DE RIESGO'!$P$43),"")</f>
        <v/>
      </c>
      <c r="AL20" s="27" t="str">
        <f>IF(AND('MAPA DE RIESGO'!$Z$44="Alta",'MAPA DE RIESGO'!$AB$44="Catastrófico"),CONCATENATE("R5C",'MAPA DE RIESGO'!$P$44),"")</f>
        <v/>
      </c>
      <c r="AM20" s="28" t="str">
        <f>IF(AND('MAPA DE RIESGO'!$Z$45="Alta",'MAPA DE RIESGO'!$AB$45="Catastrófico"),CONCATENATE("R5C",'MAPA DE RIESGO'!$P$45),"")</f>
        <v/>
      </c>
      <c r="AN20" s="55"/>
      <c r="AO20" s="446"/>
      <c r="AP20" s="447"/>
      <c r="AQ20" s="447"/>
      <c r="AR20" s="447"/>
      <c r="AS20" s="447"/>
      <c r="AT20" s="448"/>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row>
    <row r="21" spans="1:76" ht="15" customHeight="1" x14ac:dyDescent="0.25">
      <c r="A21" s="55"/>
      <c r="B21" s="355"/>
      <c r="C21" s="355"/>
      <c r="D21" s="356"/>
      <c r="E21" s="456"/>
      <c r="F21" s="457"/>
      <c r="G21" s="457"/>
      <c r="H21" s="457"/>
      <c r="I21" s="455"/>
      <c r="J21" s="39" t="str">
        <f>IF(AND('MAPA DE RIESGO'!$Z$46="Alta",'MAPA DE RIESGO'!$AB$46="Leve"),CONCATENATE("R6C",'MAPA DE RIESGO'!$P$46),"")</f>
        <v/>
      </c>
      <c r="K21" s="40" t="str">
        <f>IF(AND('MAPA DE RIESGO'!$Z$47="Alta",'MAPA DE RIESGO'!$AB$47="Leve"),CONCATENATE("R6C",'MAPA DE RIESGO'!$P$47),"")</f>
        <v/>
      </c>
      <c r="L21" s="40" t="str">
        <f>IF(AND('MAPA DE RIESGO'!$Z$48="Alta",'MAPA DE RIESGO'!$AB$48="Leve"),CONCATENATE("R6C",'MAPA DE RIESGO'!$P$48),"")</f>
        <v/>
      </c>
      <c r="M21" s="40" t="str">
        <f>IF(AND('MAPA DE RIESGO'!$Z$49="Alta",'MAPA DE RIESGO'!$AB$49="Leve"),CONCATENATE("R6C",'MAPA DE RIESGO'!$P$49),"")</f>
        <v/>
      </c>
      <c r="N21" s="40" t="str">
        <f>IF(AND('MAPA DE RIESGO'!$Z$50="Alta",'MAPA DE RIESGO'!$AB$50="Leve"),CONCATENATE("R6C",'MAPA DE RIESGO'!$P$50),"")</f>
        <v/>
      </c>
      <c r="O21" s="41" t="str">
        <f>IF(AND('MAPA DE RIESGO'!$Z$51="Alta",'MAPA DE RIESGO'!$AB$51="Leve"),CONCATENATE("R6C",'MAPA DE RIESGO'!$P$51),"")</f>
        <v/>
      </c>
      <c r="P21" s="39" t="str">
        <f>IF(AND('MAPA DE RIESGO'!$Z$46="Alta",'MAPA DE RIESGO'!$AB$46="Menor"),CONCATENATE("R6C",'MAPA DE RIESGO'!$P$46),"")</f>
        <v/>
      </c>
      <c r="Q21" s="40" t="str">
        <f>IF(AND('MAPA DE RIESGO'!$Z$47="Alta",'MAPA DE RIESGO'!$AB$47="Menor"),CONCATENATE("R6C",'MAPA DE RIESGO'!$P$47),"")</f>
        <v/>
      </c>
      <c r="R21" s="40" t="str">
        <f>IF(AND('MAPA DE RIESGO'!$Z$48="Alta",'MAPA DE RIESGO'!$AB$48="Menor"),CONCATENATE("R6C",'MAPA DE RIESGO'!$P$48),"")</f>
        <v/>
      </c>
      <c r="S21" s="40" t="str">
        <f>IF(AND('MAPA DE RIESGO'!$Z$49="Alta",'MAPA DE RIESGO'!$AB$49="Menor"),CONCATENATE("R6C",'MAPA DE RIESGO'!$P$49),"")</f>
        <v/>
      </c>
      <c r="T21" s="40" t="str">
        <f>IF(AND('MAPA DE RIESGO'!$Z$50="Alta",'MAPA DE RIESGO'!$AB$50="Menor"),CONCATENATE("R6C",'MAPA DE RIESGO'!$P$50),"")</f>
        <v/>
      </c>
      <c r="U21" s="41" t="str">
        <f>IF(AND('MAPA DE RIESGO'!$Z$51="Alta",'MAPA DE RIESGO'!$AB$51="Menor"),CONCATENATE("R6C",'MAPA DE RIESGO'!$P$51),"")</f>
        <v/>
      </c>
      <c r="V21" s="23" t="str">
        <f>IF(AND('MAPA DE RIESGO'!$Z$46="Alta",'MAPA DE RIESGO'!$AB$46="Moderado"),CONCATENATE("R6C",'MAPA DE RIESGO'!$P$46),"")</f>
        <v/>
      </c>
      <c r="W21" s="24" t="str">
        <f>IF(AND('MAPA DE RIESGO'!$Z$47="Alta",'MAPA DE RIESGO'!$AB$47="Moderado"),CONCATENATE("R6C",'MAPA DE RIESGO'!$P$47),"")</f>
        <v/>
      </c>
      <c r="X21" s="29" t="str">
        <f>IF(AND('MAPA DE RIESGO'!$Z$48="Alta",'MAPA DE RIESGO'!$AB$48="Moderado"),CONCATENATE("R6C",'MAPA DE RIESGO'!$P$48),"")</f>
        <v/>
      </c>
      <c r="Y21" s="29" t="str">
        <f>IF(AND('MAPA DE RIESGO'!$Z$49="Alta",'MAPA DE RIESGO'!$AB$49="Moderado"),CONCATENATE("R6C",'MAPA DE RIESGO'!$P$49),"")</f>
        <v/>
      </c>
      <c r="Z21" s="29" t="str">
        <f>IF(AND('MAPA DE RIESGO'!$Z$50="Alta",'MAPA DE RIESGO'!$AB$50="Moderado"),CONCATENATE("R6C",'MAPA DE RIESGO'!$P$50),"")</f>
        <v/>
      </c>
      <c r="AA21" s="25" t="str">
        <f>IF(AND('MAPA DE RIESGO'!$Z$51="Alta",'MAPA DE RIESGO'!$AB$51="Moderado"),CONCATENATE("R6C",'MAPA DE RIESGO'!$P$51),"")</f>
        <v/>
      </c>
      <c r="AB21" s="23" t="str">
        <f>IF(AND('MAPA DE RIESGO'!$Z$46="Alta",'MAPA DE RIESGO'!$AB$46="Mayor"),CONCATENATE("R6C",'MAPA DE RIESGO'!$P$46),"")</f>
        <v/>
      </c>
      <c r="AC21" s="24" t="str">
        <f>IF(AND('MAPA DE RIESGO'!$Z$47="Alta",'MAPA DE RIESGO'!$AB$47="Mayor"),CONCATENATE("R6C",'MAPA DE RIESGO'!$P$47),"")</f>
        <v/>
      </c>
      <c r="AD21" s="29" t="str">
        <f>IF(AND('MAPA DE RIESGO'!$Z$48="Alta",'MAPA DE RIESGO'!$AB$48="Mayor"),CONCATENATE("R6C",'MAPA DE RIESGO'!$P$48),"")</f>
        <v/>
      </c>
      <c r="AE21" s="29" t="str">
        <f>IF(AND('MAPA DE RIESGO'!$Z$49="Alta",'MAPA DE RIESGO'!$AB$49="Mayor"),CONCATENATE("R6C",'MAPA DE RIESGO'!$P$49),"")</f>
        <v/>
      </c>
      <c r="AF21" s="29" t="str">
        <f>IF(AND('MAPA DE RIESGO'!$Z$50="Alta",'MAPA DE RIESGO'!$AB$50="Mayor"),CONCATENATE("R6C",'MAPA DE RIESGO'!$P$50),"")</f>
        <v/>
      </c>
      <c r="AG21" s="25" t="str">
        <f>IF(AND('MAPA DE RIESGO'!$Z$51="Alta",'MAPA DE RIESGO'!$AB$51="Mayor"),CONCATENATE("R6C",'MAPA DE RIESGO'!$P$51),"")</f>
        <v/>
      </c>
      <c r="AH21" s="26" t="str">
        <f>IF(AND('MAPA DE RIESGO'!$Z$46="Alta",'MAPA DE RIESGO'!$AB$46="Catastrófico"),CONCATENATE("R6C",'MAPA DE RIESGO'!$P$46),"")</f>
        <v/>
      </c>
      <c r="AI21" s="27" t="str">
        <f>IF(AND('MAPA DE RIESGO'!$Z$47="Alta",'MAPA DE RIESGO'!$AB$47="Catastrófico"),CONCATENATE("R6C",'MAPA DE RIESGO'!$P$47),"")</f>
        <v/>
      </c>
      <c r="AJ21" s="27" t="str">
        <f>IF(AND('MAPA DE RIESGO'!$Z$48="Alta",'MAPA DE RIESGO'!$AB$48="Catastrófico"),CONCATENATE("R6C",'MAPA DE RIESGO'!$P$48),"")</f>
        <v/>
      </c>
      <c r="AK21" s="27" t="str">
        <f>IF(AND('MAPA DE RIESGO'!$Z$49="Alta",'MAPA DE RIESGO'!$AB$49="Catastrófico"),CONCATENATE("R6C",'MAPA DE RIESGO'!$P$49),"")</f>
        <v/>
      </c>
      <c r="AL21" s="27" t="str">
        <f>IF(AND('MAPA DE RIESGO'!$Z$50="Alta",'MAPA DE RIESGO'!$AB$50="Catastrófico"),CONCATENATE("R6C",'MAPA DE RIESGO'!$P$50),"")</f>
        <v/>
      </c>
      <c r="AM21" s="28" t="str">
        <f>IF(AND('MAPA DE RIESGO'!$Z$51="Alta",'MAPA DE RIESGO'!$AB$51="Catastrófico"),CONCATENATE("R6C",'MAPA DE RIESGO'!$P$51),"")</f>
        <v/>
      </c>
      <c r="AN21" s="55"/>
      <c r="AO21" s="446"/>
      <c r="AP21" s="447"/>
      <c r="AQ21" s="447"/>
      <c r="AR21" s="447"/>
      <c r="AS21" s="447"/>
      <c r="AT21" s="448"/>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row>
    <row r="22" spans="1:76" ht="15" customHeight="1" x14ac:dyDescent="0.25">
      <c r="A22" s="55"/>
      <c r="B22" s="355"/>
      <c r="C22" s="355"/>
      <c r="D22" s="356"/>
      <c r="E22" s="456"/>
      <c r="F22" s="457"/>
      <c r="G22" s="457"/>
      <c r="H22" s="457"/>
      <c r="I22" s="455"/>
      <c r="J22" s="39" t="str">
        <f>IF(AND('MAPA DE RIESGO'!$Z$52="Alta",'MAPA DE RIESGO'!$AB$52="Leve"),CONCATENATE("R7C",'MAPA DE RIESGO'!$P$52),"")</f>
        <v/>
      </c>
      <c r="K22" s="40" t="str">
        <f>IF(AND('MAPA DE RIESGO'!$Z$53="Alta",'MAPA DE RIESGO'!$AB$53="Leve"),CONCATENATE("R7C",'MAPA DE RIESGO'!$P$53),"")</f>
        <v/>
      </c>
      <c r="L22" s="40" t="str">
        <f>IF(AND('MAPA DE RIESGO'!$Z$54="Alta",'MAPA DE RIESGO'!$AB$54="Leve"),CONCATENATE("R7C",'MAPA DE RIESGO'!$P$54),"")</f>
        <v/>
      </c>
      <c r="M22" s="40" t="str">
        <f>IF(AND('MAPA DE RIESGO'!$Z$55="Alta",'MAPA DE RIESGO'!$AB$55="Leve"),CONCATENATE("R7C",'MAPA DE RIESGO'!$P$55),"")</f>
        <v/>
      </c>
      <c r="N22" s="40" t="str">
        <f>IF(AND('MAPA DE RIESGO'!$Z$56="Alta",'MAPA DE RIESGO'!$AB$56="Leve"),CONCATENATE("R7C",'MAPA DE RIESGO'!$P$56),"")</f>
        <v/>
      </c>
      <c r="O22" s="41" t="str">
        <f>IF(AND('MAPA DE RIESGO'!$Z$57="Alta",'MAPA DE RIESGO'!$AB$57="Leve"),CONCATENATE("R7C",'MAPA DE RIESGO'!$P$57),"")</f>
        <v/>
      </c>
      <c r="P22" s="39" t="str">
        <f>IF(AND('MAPA DE RIESGO'!$Z$52="Alta",'MAPA DE RIESGO'!$AB$52="Menor"),CONCATENATE("R7C",'MAPA DE RIESGO'!$P$52),"")</f>
        <v/>
      </c>
      <c r="Q22" s="40" t="str">
        <f>IF(AND('MAPA DE RIESGO'!$Z$53="Alta",'MAPA DE RIESGO'!$AB$53="Menor"),CONCATENATE("R7C",'MAPA DE RIESGO'!$P$53),"")</f>
        <v/>
      </c>
      <c r="R22" s="40" t="str">
        <f>IF(AND('MAPA DE RIESGO'!$Z$54="Alta",'MAPA DE RIESGO'!$AB$54="Menor"),CONCATENATE("R7C",'MAPA DE RIESGO'!$P$54),"")</f>
        <v/>
      </c>
      <c r="S22" s="40" t="str">
        <f>IF(AND('MAPA DE RIESGO'!$Z$55="Alta",'MAPA DE RIESGO'!$AB$55="Menor"),CONCATENATE("R7C",'MAPA DE RIESGO'!$P$55),"")</f>
        <v/>
      </c>
      <c r="T22" s="40" t="str">
        <f>IF(AND('MAPA DE RIESGO'!$Z$56="Alta",'MAPA DE RIESGO'!$AB$56="Menor"),CONCATENATE("R7C",'MAPA DE RIESGO'!$P$56),"")</f>
        <v/>
      </c>
      <c r="U22" s="41" t="str">
        <f>IF(AND('MAPA DE RIESGO'!$Z$57="Alta",'MAPA DE RIESGO'!$AB$57="Menor"),CONCATENATE("R7C",'MAPA DE RIESGO'!$P$57),"")</f>
        <v/>
      </c>
      <c r="V22" s="23" t="str">
        <f>IF(AND('MAPA DE RIESGO'!$Z$52="Alta",'MAPA DE RIESGO'!$AB$52="Moderado"),CONCATENATE("R7C",'MAPA DE RIESGO'!$P$52),"")</f>
        <v/>
      </c>
      <c r="W22" s="24" t="str">
        <f>IF(AND('MAPA DE RIESGO'!$Z$53="Alta",'MAPA DE RIESGO'!$AB$53="Moderado"),CONCATENATE("R7C",'MAPA DE RIESGO'!$P$53),"")</f>
        <v/>
      </c>
      <c r="X22" s="29" t="str">
        <f>IF(AND('MAPA DE RIESGO'!$Z$54="Alta",'MAPA DE RIESGO'!$AB$54="Moderado"),CONCATENATE("R7C",'MAPA DE RIESGO'!$P$54),"")</f>
        <v/>
      </c>
      <c r="Y22" s="29" t="str">
        <f>IF(AND('MAPA DE RIESGO'!$Z$55="Alta",'MAPA DE RIESGO'!$AB$55="Moderado"),CONCATENATE("R7C",'MAPA DE RIESGO'!$P$55),"")</f>
        <v/>
      </c>
      <c r="Z22" s="29" t="str">
        <f>IF(AND('MAPA DE RIESGO'!$Z$56="Alta",'MAPA DE RIESGO'!$AB$56="Moderado"),CONCATENATE("R7C",'MAPA DE RIESGO'!$P$56),"")</f>
        <v/>
      </c>
      <c r="AA22" s="25" t="str">
        <f>IF(AND('MAPA DE RIESGO'!$Z$57="Alta",'MAPA DE RIESGO'!$AB$57="Moderado"),CONCATENATE("R7C",'MAPA DE RIESGO'!$P$57),"")</f>
        <v/>
      </c>
      <c r="AB22" s="23" t="str">
        <f>IF(AND('MAPA DE RIESGO'!$Z$52="Alta",'MAPA DE RIESGO'!$AB$52="Mayor"),CONCATENATE("R7C",'MAPA DE RIESGO'!$P$52),"")</f>
        <v/>
      </c>
      <c r="AC22" s="24" t="str">
        <f>IF(AND('MAPA DE RIESGO'!$Z$53="Alta",'MAPA DE RIESGO'!$AB$53="Mayor"),CONCATENATE("R7C",'MAPA DE RIESGO'!$P$53),"")</f>
        <v/>
      </c>
      <c r="AD22" s="29" t="str">
        <f>IF(AND('MAPA DE RIESGO'!$Z$54="Alta",'MAPA DE RIESGO'!$AB$54="Mayor"),CONCATENATE("R7C",'MAPA DE RIESGO'!$P$54),"")</f>
        <v/>
      </c>
      <c r="AE22" s="29" t="str">
        <f>IF(AND('MAPA DE RIESGO'!$Z$55="Alta",'MAPA DE RIESGO'!$AB$55="Mayor"),CONCATENATE("R7C",'MAPA DE RIESGO'!$P$55),"")</f>
        <v/>
      </c>
      <c r="AF22" s="29" t="str">
        <f>IF(AND('MAPA DE RIESGO'!$Z$56="Alta",'MAPA DE RIESGO'!$AB$56="Mayor"),CONCATENATE("R7C",'MAPA DE RIESGO'!$P$56),"")</f>
        <v/>
      </c>
      <c r="AG22" s="25" t="str">
        <f>IF(AND('MAPA DE RIESGO'!$Z$57="Alta",'MAPA DE RIESGO'!$AB$57="Mayor"),CONCATENATE("R7C",'MAPA DE RIESGO'!$P$57),"")</f>
        <v/>
      </c>
      <c r="AH22" s="26" t="str">
        <f>IF(AND('MAPA DE RIESGO'!$Z$52="Alta",'MAPA DE RIESGO'!$AB$52="Catastrófico"),CONCATENATE("R7C",'MAPA DE RIESGO'!$P$52),"")</f>
        <v/>
      </c>
      <c r="AI22" s="27" t="str">
        <f>IF(AND('MAPA DE RIESGO'!$Z$53="Alta",'MAPA DE RIESGO'!$AB$53="Catastrófico"),CONCATENATE("R7C",'MAPA DE RIESGO'!$P$53),"")</f>
        <v/>
      </c>
      <c r="AJ22" s="27" t="str">
        <f>IF(AND('MAPA DE RIESGO'!$Z$54="Alta",'MAPA DE RIESGO'!$AB$54="Catastrófico"),CONCATENATE("R7C",'MAPA DE RIESGO'!$P$54),"")</f>
        <v/>
      </c>
      <c r="AK22" s="27" t="str">
        <f>IF(AND('MAPA DE RIESGO'!$Z$55="Alta",'MAPA DE RIESGO'!$AB$55="Catastrófico"),CONCATENATE("R7C",'MAPA DE RIESGO'!$P$55),"")</f>
        <v/>
      </c>
      <c r="AL22" s="27" t="str">
        <f>IF(AND('MAPA DE RIESGO'!$Z$56="Alta",'MAPA DE RIESGO'!$AB$56="Catastrófico"),CONCATENATE("R7C",'MAPA DE RIESGO'!$P$56),"")</f>
        <v/>
      </c>
      <c r="AM22" s="28" t="str">
        <f>IF(AND('MAPA DE RIESGO'!$Z$57="Alta",'MAPA DE RIESGO'!$AB$57="Catastrófico"),CONCATENATE("R7C",'MAPA DE RIESGO'!$P$57),"")</f>
        <v/>
      </c>
      <c r="AN22" s="55"/>
      <c r="AO22" s="446"/>
      <c r="AP22" s="447"/>
      <c r="AQ22" s="447"/>
      <c r="AR22" s="447"/>
      <c r="AS22" s="447"/>
      <c r="AT22" s="448"/>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row>
    <row r="23" spans="1:76" ht="15" customHeight="1" x14ac:dyDescent="0.25">
      <c r="A23" s="55"/>
      <c r="B23" s="355"/>
      <c r="C23" s="355"/>
      <c r="D23" s="356"/>
      <c r="E23" s="456"/>
      <c r="F23" s="457"/>
      <c r="G23" s="457"/>
      <c r="H23" s="457"/>
      <c r="I23" s="455"/>
      <c r="J23" s="39" t="str">
        <f>IF(AND('MAPA DE RIESGO'!$Z$58="Alta",'MAPA DE RIESGO'!$AB$58="Leve"),CONCATENATE("R8C",'MAPA DE RIESGO'!$P$58),"")</f>
        <v/>
      </c>
      <c r="K23" s="40" t="str">
        <f>IF(AND('MAPA DE RIESGO'!$Z$59="Alta",'MAPA DE RIESGO'!$AB$59="Leve"),CONCATENATE("R8C",'MAPA DE RIESGO'!$P$59),"")</f>
        <v/>
      </c>
      <c r="L23" s="40" t="str">
        <f>IF(AND('MAPA DE RIESGO'!$Z$60="Alta",'MAPA DE RIESGO'!$AB$60="Leve"),CONCATENATE("R8C",'MAPA DE RIESGO'!$P$60),"")</f>
        <v/>
      </c>
      <c r="M23" s="40" t="str">
        <f>IF(AND('MAPA DE RIESGO'!$Z$61="Alta",'MAPA DE RIESGO'!$AB$61="Leve"),CONCATENATE("R8C",'MAPA DE RIESGO'!$P$61),"")</f>
        <v/>
      </c>
      <c r="N23" s="40" t="str">
        <f>IF(AND('MAPA DE RIESGO'!$Z$62="Alta",'MAPA DE RIESGO'!$AB$62="Leve"),CONCATENATE("R8C",'MAPA DE RIESGO'!$P$62),"")</f>
        <v/>
      </c>
      <c r="O23" s="41" t="str">
        <f>IF(AND('MAPA DE RIESGO'!$Z$63="Alta",'MAPA DE RIESGO'!$AB$63="Leve"),CONCATENATE("R8C",'MAPA DE RIESGO'!$P$63),"")</f>
        <v/>
      </c>
      <c r="P23" s="39" t="str">
        <f>IF(AND('MAPA DE RIESGO'!$Z$58="Alta",'MAPA DE RIESGO'!$AB$58="Menor"),CONCATENATE("R8C",'MAPA DE RIESGO'!$P$58),"")</f>
        <v/>
      </c>
      <c r="Q23" s="40" t="str">
        <f>IF(AND('MAPA DE RIESGO'!$Z$59="Alta",'MAPA DE RIESGO'!$AB$59="Menor"),CONCATENATE("R8C",'MAPA DE RIESGO'!$P$59),"")</f>
        <v/>
      </c>
      <c r="R23" s="40" t="str">
        <f>IF(AND('MAPA DE RIESGO'!$Z$60="Alta",'MAPA DE RIESGO'!$AB$60="Menor"),CONCATENATE("R8C",'MAPA DE RIESGO'!$P$60),"")</f>
        <v/>
      </c>
      <c r="S23" s="40" t="str">
        <f>IF(AND('MAPA DE RIESGO'!$Z$61="Alta",'MAPA DE RIESGO'!$AB$61="Menor"),CONCATENATE("R8C",'MAPA DE RIESGO'!$P$61),"")</f>
        <v/>
      </c>
      <c r="T23" s="40" t="str">
        <f>IF(AND('MAPA DE RIESGO'!$Z$62="Alta",'MAPA DE RIESGO'!$AB$62="Menor"),CONCATENATE("R8C",'MAPA DE RIESGO'!$P$62),"")</f>
        <v/>
      </c>
      <c r="U23" s="41" t="str">
        <f>IF(AND('MAPA DE RIESGO'!$Z$63="Alta",'MAPA DE RIESGO'!$AB$63="Menor"),CONCATENATE("R8C",'MAPA DE RIESGO'!$P$63),"")</f>
        <v/>
      </c>
      <c r="V23" s="23" t="str">
        <f>IF(AND('MAPA DE RIESGO'!$Z$58="Alta",'MAPA DE RIESGO'!$AB$58="Moderado"),CONCATENATE("R8C",'MAPA DE RIESGO'!$P$58),"")</f>
        <v/>
      </c>
      <c r="W23" s="24" t="str">
        <f>IF(AND('MAPA DE RIESGO'!$Z$59="Alta",'MAPA DE RIESGO'!$AB$59="Moderado"),CONCATENATE("R8C",'MAPA DE RIESGO'!$P$59),"")</f>
        <v/>
      </c>
      <c r="X23" s="29" t="str">
        <f>IF(AND('MAPA DE RIESGO'!$Z$60="Alta",'MAPA DE RIESGO'!$AB$60="Moderado"),CONCATENATE("R8C",'MAPA DE RIESGO'!$P$60),"")</f>
        <v/>
      </c>
      <c r="Y23" s="29" t="str">
        <f>IF(AND('MAPA DE RIESGO'!$Z$61="Alta",'MAPA DE RIESGO'!$AB$61="Moderado"),CONCATENATE("R8C",'MAPA DE RIESGO'!$P$61),"")</f>
        <v/>
      </c>
      <c r="Z23" s="29" t="str">
        <f>IF(AND('MAPA DE RIESGO'!$Z$62="Alta",'MAPA DE RIESGO'!$AB$62="Moderado"),CONCATENATE("R8C",'MAPA DE RIESGO'!$P$62),"")</f>
        <v/>
      </c>
      <c r="AA23" s="25" t="str">
        <f>IF(AND('MAPA DE RIESGO'!$Z$63="Alta",'MAPA DE RIESGO'!$AB$63="Moderado"),CONCATENATE("R8C",'MAPA DE RIESGO'!$P$63),"")</f>
        <v/>
      </c>
      <c r="AB23" s="23" t="str">
        <f>IF(AND('MAPA DE RIESGO'!$Z$58="Alta",'MAPA DE RIESGO'!$AB$58="Mayor"),CONCATENATE("R8C",'MAPA DE RIESGO'!$P$58),"")</f>
        <v/>
      </c>
      <c r="AC23" s="24" t="str">
        <f>IF(AND('MAPA DE RIESGO'!$Z$59="Alta",'MAPA DE RIESGO'!$AB$59="Mayor"),CONCATENATE("R8C",'MAPA DE RIESGO'!$P$59),"")</f>
        <v/>
      </c>
      <c r="AD23" s="29" t="str">
        <f>IF(AND('MAPA DE RIESGO'!$Z$60="Alta",'MAPA DE RIESGO'!$AB$60="Mayor"),CONCATENATE("R8C",'MAPA DE RIESGO'!$P$60),"")</f>
        <v/>
      </c>
      <c r="AE23" s="29" t="str">
        <f>IF(AND('MAPA DE RIESGO'!$Z$61="Alta",'MAPA DE RIESGO'!$AB$61="Mayor"),CONCATENATE("R8C",'MAPA DE RIESGO'!$P$61),"")</f>
        <v/>
      </c>
      <c r="AF23" s="29" t="str">
        <f>IF(AND('MAPA DE RIESGO'!$Z$62="Alta",'MAPA DE RIESGO'!$AB$62="Mayor"),CONCATENATE("R8C",'MAPA DE RIESGO'!$P$62),"")</f>
        <v/>
      </c>
      <c r="AG23" s="25" t="str">
        <f>IF(AND('MAPA DE RIESGO'!$Z$63="Alta",'MAPA DE RIESGO'!$AB$63="Mayor"),CONCATENATE("R8C",'MAPA DE RIESGO'!$P$63),"")</f>
        <v/>
      </c>
      <c r="AH23" s="26" t="str">
        <f>IF(AND('MAPA DE RIESGO'!$Z$58="Alta",'MAPA DE RIESGO'!$AB$58="Catastrófico"),CONCATENATE("R8C",'MAPA DE RIESGO'!$P$58),"")</f>
        <v/>
      </c>
      <c r="AI23" s="27" t="str">
        <f>IF(AND('MAPA DE RIESGO'!$Z$59="Alta",'MAPA DE RIESGO'!$AB$59="Catastrófico"),CONCATENATE("R8C",'MAPA DE RIESGO'!$P$59),"")</f>
        <v/>
      </c>
      <c r="AJ23" s="27" t="str">
        <f>IF(AND('MAPA DE RIESGO'!$Z$60="Alta",'MAPA DE RIESGO'!$AB$60="Catastrófico"),CONCATENATE("R8C",'MAPA DE RIESGO'!$P$60),"")</f>
        <v/>
      </c>
      <c r="AK23" s="27" t="str">
        <f>IF(AND('MAPA DE RIESGO'!$Z$61="Alta",'MAPA DE RIESGO'!$AB$61="Catastrófico"),CONCATENATE("R8C",'MAPA DE RIESGO'!$P$61),"")</f>
        <v/>
      </c>
      <c r="AL23" s="27" t="str">
        <f>IF(AND('MAPA DE RIESGO'!$Z$62="Alta",'MAPA DE RIESGO'!$AB$62="Catastrófico"),CONCATENATE("R8C",'MAPA DE RIESGO'!$P$62),"")</f>
        <v/>
      </c>
      <c r="AM23" s="28" t="str">
        <f>IF(AND('MAPA DE RIESGO'!$Z$63="Alta",'MAPA DE RIESGO'!$AB$63="Catastrófico"),CONCATENATE("R8C",'MAPA DE RIESGO'!$P$63),"")</f>
        <v/>
      </c>
      <c r="AN23" s="55"/>
      <c r="AO23" s="446"/>
      <c r="AP23" s="447"/>
      <c r="AQ23" s="447"/>
      <c r="AR23" s="447"/>
      <c r="AS23" s="447"/>
      <c r="AT23" s="448"/>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row>
    <row r="24" spans="1:76" ht="15" customHeight="1" x14ac:dyDescent="0.25">
      <c r="A24" s="55"/>
      <c r="B24" s="355"/>
      <c r="C24" s="355"/>
      <c r="D24" s="356"/>
      <c r="E24" s="456"/>
      <c r="F24" s="457"/>
      <c r="G24" s="457"/>
      <c r="H24" s="457"/>
      <c r="I24" s="455"/>
      <c r="J24" s="39" t="str">
        <f>IF(AND('MAPA DE RIESGO'!$Z$64="Alta",'MAPA DE RIESGO'!$AB$64="Leve"),CONCATENATE("R9C",'MAPA DE RIESGO'!$P$64),"")</f>
        <v/>
      </c>
      <c r="K24" s="40" t="str">
        <f>IF(AND('MAPA DE RIESGO'!$Z$65="Alta",'MAPA DE RIESGO'!$AB$65="Leve"),CONCATENATE("R9C",'MAPA DE RIESGO'!$P$65),"")</f>
        <v/>
      </c>
      <c r="L24" s="40" t="str">
        <f>IF(AND('MAPA DE RIESGO'!$Z$66="Alta",'MAPA DE RIESGO'!$AB$66="Leve"),CONCATENATE("R9C",'MAPA DE RIESGO'!$P$66),"")</f>
        <v/>
      </c>
      <c r="M24" s="40" t="str">
        <f>IF(AND('MAPA DE RIESGO'!$Z$67="Alta",'MAPA DE RIESGO'!$AB$67="Leve"),CONCATENATE("R9C",'MAPA DE RIESGO'!$P$67),"")</f>
        <v/>
      </c>
      <c r="N24" s="40" t="str">
        <f>IF(AND('MAPA DE RIESGO'!$Z$68="Alta",'MAPA DE RIESGO'!$AB$68="Leve"),CONCATENATE("R9C",'MAPA DE RIESGO'!$P$68),"")</f>
        <v/>
      </c>
      <c r="O24" s="41" t="str">
        <f>IF(AND('MAPA DE RIESGO'!$Z$69="Alta",'MAPA DE RIESGO'!$AB$69="Leve"),CONCATENATE("R9C",'MAPA DE RIESGO'!$P$69),"")</f>
        <v/>
      </c>
      <c r="P24" s="39" t="str">
        <f>IF(AND('MAPA DE RIESGO'!$Z$64="Alta",'MAPA DE RIESGO'!$AB$64="Menor"),CONCATENATE("R9C",'MAPA DE RIESGO'!$P$64),"")</f>
        <v/>
      </c>
      <c r="Q24" s="40" t="str">
        <f>IF(AND('MAPA DE RIESGO'!$Z$65="Alta",'MAPA DE RIESGO'!$AB$65="Menor"),CONCATENATE("R9C",'MAPA DE RIESGO'!$P$65),"")</f>
        <v/>
      </c>
      <c r="R24" s="40" t="str">
        <f>IF(AND('MAPA DE RIESGO'!$Z$66="Alta",'MAPA DE RIESGO'!$AB$66="Menor"),CONCATENATE("R9C",'MAPA DE RIESGO'!$P$66),"")</f>
        <v/>
      </c>
      <c r="S24" s="40" t="str">
        <f>IF(AND('MAPA DE RIESGO'!$Z$67="Alta",'MAPA DE RIESGO'!$AB$67="Menor"),CONCATENATE("R9C",'MAPA DE RIESGO'!$P$67),"")</f>
        <v/>
      </c>
      <c r="T24" s="40" t="str">
        <f>IF(AND('MAPA DE RIESGO'!$Z$68="Alta",'MAPA DE RIESGO'!$AB$68="Menor"),CONCATENATE("R9C",'MAPA DE RIESGO'!$P$68),"")</f>
        <v/>
      </c>
      <c r="U24" s="41" t="str">
        <f>IF(AND('MAPA DE RIESGO'!$Z$69="Alta",'MAPA DE RIESGO'!$AB$69="Menor"),CONCATENATE("R9C",'MAPA DE RIESGO'!$P$69),"")</f>
        <v/>
      </c>
      <c r="V24" s="23" t="str">
        <f>IF(AND('MAPA DE RIESGO'!$Z$64="Alta",'MAPA DE RIESGO'!$AB$64="Moderado"),CONCATENATE("R9C",'MAPA DE RIESGO'!$P$64),"")</f>
        <v/>
      </c>
      <c r="W24" s="24" t="str">
        <f>IF(AND('MAPA DE RIESGO'!$Z$65="Alta",'MAPA DE RIESGO'!$AB$65="Moderado"),CONCATENATE("R9C",'MAPA DE RIESGO'!$P$65),"")</f>
        <v/>
      </c>
      <c r="X24" s="29" t="str">
        <f>IF(AND('MAPA DE RIESGO'!$Z$66="Alta",'MAPA DE RIESGO'!$AB$66="Moderado"),CONCATENATE("R9C",'MAPA DE RIESGO'!$P$66),"")</f>
        <v/>
      </c>
      <c r="Y24" s="29" t="str">
        <f>IF(AND('MAPA DE RIESGO'!$Z$67="Alta",'MAPA DE RIESGO'!$AB$67="Moderado"),CONCATENATE("R9C",'MAPA DE RIESGO'!$P$67),"")</f>
        <v/>
      </c>
      <c r="Z24" s="29" t="str">
        <f>IF(AND('MAPA DE RIESGO'!$Z$68="Alta",'MAPA DE RIESGO'!$AB$68="Moderado"),CONCATENATE("R9C",'MAPA DE RIESGO'!$P$68),"")</f>
        <v/>
      </c>
      <c r="AA24" s="25" t="str">
        <f>IF(AND('MAPA DE RIESGO'!$Z$69="Alta",'MAPA DE RIESGO'!$AB$69="Moderado"),CONCATENATE("R9C",'MAPA DE RIESGO'!$P$69),"")</f>
        <v/>
      </c>
      <c r="AB24" s="23" t="str">
        <f>IF(AND('MAPA DE RIESGO'!$Z$64="Alta",'MAPA DE RIESGO'!$AB$64="Mayor"),CONCATENATE("R9C",'MAPA DE RIESGO'!$P$64),"")</f>
        <v/>
      </c>
      <c r="AC24" s="24" t="str">
        <f>IF(AND('MAPA DE RIESGO'!$Z$65="Alta",'MAPA DE RIESGO'!$AB$65="Mayor"),CONCATENATE("R9C",'MAPA DE RIESGO'!$P$65),"")</f>
        <v/>
      </c>
      <c r="AD24" s="29" t="str">
        <f>IF(AND('MAPA DE RIESGO'!$Z$66="Alta",'MAPA DE RIESGO'!$AB$66="Mayor"),CONCATENATE("R9C",'MAPA DE RIESGO'!$P$66),"")</f>
        <v/>
      </c>
      <c r="AE24" s="29" t="str">
        <f>IF(AND('MAPA DE RIESGO'!$Z$67="Alta",'MAPA DE RIESGO'!$AB$67="Mayor"),CONCATENATE("R9C",'MAPA DE RIESGO'!$P$67),"")</f>
        <v/>
      </c>
      <c r="AF24" s="29" t="str">
        <f>IF(AND('MAPA DE RIESGO'!$Z$68="Alta",'MAPA DE RIESGO'!$AB$68="Mayor"),CONCATENATE("R9C",'MAPA DE RIESGO'!$P$68),"")</f>
        <v/>
      </c>
      <c r="AG24" s="25" t="str">
        <f>IF(AND('MAPA DE RIESGO'!$Z$69="Alta",'MAPA DE RIESGO'!$AB$69="Mayor"),CONCATENATE("R9C",'MAPA DE RIESGO'!$P$69),"")</f>
        <v/>
      </c>
      <c r="AH24" s="26" t="str">
        <f>IF(AND('MAPA DE RIESGO'!$Z$64="Alta",'MAPA DE RIESGO'!$AB$64="Catastrófico"),CONCATENATE("R9C",'MAPA DE RIESGO'!$P$64),"")</f>
        <v/>
      </c>
      <c r="AI24" s="27" t="str">
        <f>IF(AND('MAPA DE RIESGO'!$Z$65="Alta",'MAPA DE RIESGO'!$AB$65="Catastrófico"),CONCATENATE("R9C",'MAPA DE RIESGO'!$P$65),"")</f>
        <v/>
      </c>
      <c r="AJ24" s="27" t="str">
        <f>IF(AND('MAPA DE RIESGO'!$Z$66="Alta",'MAPA DE RIESGO'!$AB$66="Catastrófico"),CONCATENATE("R9C",'MAPA DE RIESGO'!$P$66),"")</f>
        <v/>
      </c>
      <c r="AK24" s="27" t="str">
        <f>IF(AND('MAPA DE RIESGO'!$Z$67="Alta",'MAPA DE RIESGO'!$AB$67="Catastrófico"),CONCATENATE("R9C",'MAPA DE RIESGO'!$P$67),"")</f>
        <v/>
      </c>
      <c r="AL24" s="27" t="str">
        <f>IF(AND('MAPA DE RIESGO'!$Z$68="Alta",'MAPA DE RIESGO'!$AB$68="Catastrófico"),CONCATENATE("R9C",'MAPA DE RIESGO'!$P$68),"")</f>
        <v/>
      </c>
      <c r="AM24" s="28" t="str">
        <f>IF(AND('MAPA DE RIESGO'!$Z$69="Alta",'MAPA DE RIESGO'!$AB$69="Catastrófico"),CONCATENATE("R9C",'MAPA DE RIESGO'!$P$69),"")</f>
        <v/>
      </c>
      <c r="AN24" s="55"/>
      <c r="AO24" s="446"/>
      <c r="AP24" s="447"/>
      <c r="AQ24" s="447"/>
      <c r="AR24" s="447"/>
      <c r="AS24" s="447"/>
      <c r="AT24" s="448"/>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row>
    <row r="25" spans="1:76" ht="15.75" customHeight="1" thickBot="1" x14ac:dyDescent="0.3">
      <c r="A25" s="55"/>
      <c r="B25" s="355"/>
      <c r="C25" s="355"/>
      <c r="D25" s="356"/>
      <c r="E25" s="458"/>
      <c r="F25" s="459"/>
      <c r="G25" s="459"/>
      <c r="H25" s="459"/>
      <c r="I25" s="459"/>
      <c r="J25" s="42" t="str">
        <f>IF(AND('MAPA DE RIESGO'!$Z$70="Alta",'MAPA DE RIESGO'!$AB$70="Leve"),CONCATENATE("R10C",'MAPA DE RIESGO'!$P$70),"")</f>
        <v/>
      </c>
      <c r="K25" s="43" t="str">
        <f>IF(AND('MAPA DE RIESGO'!$Z$71="Alta",'MAPA DE RIESGO'!$AB$71="Leve"),CONCATENATE("R10C",'MAPA DE RIESGO'!$P$71),"")</f>
        <v/>
      </c>
      <c r="L25" s="43" t="str">
        <f>IF(AND('MAPA DE RIESGO'!$Z$72="Alta",'MAPA DE RIESGO'!$AB$72="Leve"),CONCATENATE("R10C",'MAPA DE RIESGO'!$P$72),"")</f>
        <v/>
      </c>
      <c r="M25" s="43" t="str">
        <f>IF(AND('MAPA DE RIESGO'!$Z$73="Alta",'MAPA DE RIESGO'!$AB$73="Leve"),CONCATENATE("R10C",'MAPA DE RIESGO'!$P$73),"")</f>
        <v/>
      </c>
      <c r="N25" s="43" t="str">
        <f>IF(AND('MAPA DE RIESGO'!$Z$74="Alta",'MAPA DE RIESGO'!$AB$74="Leve"),CONCATENATE("R10C",'MAPA DE RIESGO'!$P$74),"")</f>
        <v/>
      </c>
      <c r="O25" s="44" t="str">
        <f>IF(AND('MAPA DE RIESGO'!$Z$75="Alta",'MAPA DE RIESGO'!$AB$75="Leve"),CONCATENATE("R10C",'MAPA DE RIESGO'!$P$75),"")</f>
        <v/>
      </c>
      <c r="P25" s="42" t="str">
        <f>IF(AND('MAPA DE RIESGO'!$Z$70="Alta",'MAPA DE RIESGO'!$AB$70="Menor"),CONCATENATE("R10C",'MAPA DE RIESGO'!$P$70),"")</f>
        <v/>
      </c>
      <c r="Q25" s="43" t="str">
        <f>IF(AND('MAPA DE RIESGO'!$Z$71="Alta",'MAPA DE RIESGO'!$AB$71="Menor"),CONCATENATE("R10C",'MAPA DE RIESGO'!$P$71),"")</f>
        <v/>
      </c>
      <c r="R25" s="43" t="str">
        <f>IF(AND('MAPA DE RIESGO'!$Z$72="Alta",'MAPA DE RIESGO'!$AB$72="Menor"),CONCATENATE("R10C",'MAPA DE RIESGO'!$P$72),"")</f>
        <v/>
      </c>
      <c r="S25" s="43" t="str">
        <f>IF(AND('MAPA DE RIESGO'!$Z$73="Alta",'MAPA DE RIESGO'!$AB$73="Menor"),CONCATENATE("R10C",'MAPA DE RIESGO'!$P$73),"")</f>
        <v/>
      </c>
      <c r="T25" s="43" t="str">
        <f>IF(AND('MAPA DE RIESGO'!$Z$74="Alta",'MAPA DE RIESGO'!$AB$74="Menor"),CONCATENATE("R10C",'MAPA DE RIESGO'!$P$74),"")</f>
        <v/>
      </c>
      <c r="U25" s="44" t="str">
        <f>IF(AND('MAPA DE RIESGO'!$Z$75="Alta",'MAPA DE RIESGO'!$AB$75="Menor"),CONCATENATE("R10C",'MAPA DE RIESGO'!$P$75),"")</f>
        <v/>
      </c>
      <c r="V25" s="30" t="str">
        <f>IF(AND('MAPA DE RIESGO'!$Z$70="Alta",'MAPA DE RIESGO'!$AB$70="Moderado"),CONCATENATE("R10C",'MAPA DE RIESGO'!$P$70),"")</f>
        <v/>
      </c>
      <c r="W25" s="31" t="str">
        <f>IF(AND('MAPA DE RIESGO'!$Z$71="Alta",'MAPA DE RIESGO'!$AB$71="Moderado"),CONCATENATE("R10C",'MAPA DE RIESGO'!$P$71),"")</f>
        <v/>
      </c>
      <c r="X25" s="31" t="str">
        <f>IF(AND('MAPA DE RIESGO'!$Z$72="Alta",'MAPA DE RIESGO'!$AB$72="Moderado"),CONCATENATE("R10C",'MAPA DE RIESGO'!$P$72),"")</f>
        <v/>
      </c>
      <c r="Y25" s="31" t="str">
        <f>IF(AND('MAPA DE RIESGO'!$Z$73="Alta",'MAPA DE RIESGO'!$AB$73="Moderado"),CONCATENATE("R10C",'MAPA DE RIESGO'!$P$73),"")</f>
        <v/>
      </c>
      <c r="Z25" s="31" t="str">
        <f>IF(AND('MAPA DE RIESGO'!$Z$74="Alta",'MAPA DE RIESGO'!$AB$74="Moderado"),CONCATENATE("R10C",'MAPA DE RIESGO'!$P$74),"")</f>
        <v/>
      </c>
      <c r="AA25" s="32" t="str">
        <f>IF(AND('MAPA DE RIESGO'!$Z$75="Alta",'MAPA DE RIESGO'!$AB$75="Moderado"),CONCATENATE("R10C",'MAPA DE RIESGO'!$P$75),"")</f>
        <v/>
      </c>
      <c r="AB25" s="30" t="str">
        <f>IF(AND('MAPA DE RIESGO'!$Z$70="Alta",'MAPA DE RIESGO'!$AB$70="Mayor"),CONCATENATE("R10C",'MAPA DE RIESGO'!$P$70),"")</f>
        <v/>
      </c>
      <c r="AC25" s="31" t="str">
        <f>IF(AND('MAPA DE RIESGO'!$Z$71="Alta",'MAPA DE RIESGO'!$AB$71="Mayor"),CONCATENATE("R10C",'MAPA DE RIESGO'!$P$71),"")</f>
        <v/>
      </c>
      <c r="AD25" s="31" t="str">
        <f>IF(AND('MAPA DE RIESGO'!$Z$72="Alta",'MAPA DE RIESGO'!$AB$72="Mayor"),CONCATENATE("R10C",'MAPA DE RIESGO'!$P$72),"")</f>
        <v/>
      </c>
      <c r="AE25" s="31" t="str">
        <f>IF(AND('MAPA DE RIESGO'!$Z$73="Alta",'MAPA DE RIESGO'!$AB$73="Mayor"),CONCATENATE("R10C",'MAPA DE RIESGO'!$P$73),"")</f>
        <v/>
      </c>
      <c r="AF25" s="31" t="str">
        <f>IF(AND('MAPA DE RIESGO'!$Z$74="Alta",'MAPA DE RIESGO'!$AB$74="Mayor"),CONCATENATE("R10C",'MAPA DE RIESGO'!$P$74),"")</f>
        <v/>
      </c>
      <c r="AG25" s="32" t="str">
        <f>IF(AND('MAPA DE RIESGO'!$Z$75="Alta",'MAPA DE RIESGO'!$AB$75="Mayor"),CONCATENATE("R10C",'MAPA DE RIESGO'!$P$75),"")</f>
        <v/>
      </c>
      <c r="AH25" s="33" t="str">
        <f>IF(AND('MAPA DE RIESGO'!$Z$70="Alta",'MAPA DE RIESGO'!$AB$70="Catastrófico"),CONCATENATE("R10C",'MAPA DE RIESGO'!$P$70),"")</f>
        <v/>
      </c>
      <c r="AI25" s="34" t="str">
        <f>IF(AND('MAPA DE RIESGO'!$Z$71="Alta",'MAPA DE RIESGO'!$AB$71="Catastrófico"),CONCATENATE("R10C",'MAPA DE RIESGO'!$P$71),"")</f>
        <v/>
      </c>
      <c r="AJ25" s="34" t="str">
        <f>IF(AND('MAPA DE RIESGO'!$Z$72="Alta",'MAPA DE RIESGO'!$AB$72="Catastrófico"),CONCATENATE("R10C",'MAPA DE RIESGO'!$P$72),"")</f>
        <v/>
      </c>
      <c r="AK25" s="34" t="str">
        <f>IF(AND('MAPA DE RIESGO'!$Z$73="Alta",'MAPA DE RIESGO'!$AB$73="Catastrófico"),CONCATENATE("R10C",'MAPA DE RIESGO'!$P$73),"")</f>
        <v/>
      </c>
      <c r="AL25" s="34" t="str">
        <f>IF(AND('MAPA DE RIESGO'!$Z$74="Alta",'MAPA DE RIESGO'!$AB$74="Catastrófico"),CONCATENATE("R10C",'MAPA DE RIESGO'!$P$74),"")</f>
        <v/>
      </c>
      <c r="AM25" s="35" t="str">
        <f>IF(AND('MAPA DE RIESGO'!$Z$75="Alta",'MAPA DE RIESGO'!$AB$75="Catastrófico"),CONCATENATE("R10C",'MAPA DE RIESGO'!$P$75),"")</f>
        <v/>
      </c>
      <c r="AN25" s="55"/>
      <c r="AO25" s="449"/>
      <c r="AP25" s="450"/>
      <c r="AQ25" s="450"/>
      <c r="AR25" s="450"/>
      <c r="AS25" s="450"/>
      <c r="AT25" s="451"/>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row>
    <row r="26" spans="1:76" ht="15" customHeight="1" x14ac:dyDescent="0.25">
      <c r="A26" s="55"/>
      <c r="B26" s="355"/>
      <c r="C26" s="355"/>
      <c r="D26" s="356"/>
      <c r="E26" s="452" t="s">
        <v>108</v>
      </c>
      <c r="F26" s="453"/>
      <c r="G26" s="453"/>
      <c r="H26" s="453"/>
      <c r="I26" s="469"/>
      <c r="J26" s="36" t="str">
        <f>IF(AND('MAPA DE RIESGO'!$Z$16="Media",'MAPA DE RIESGO'!$AB$16="Leve"),CONCATENATE("R1C",'MAPA DE RIESGO'!$P$16),"")</f>
        <v/>
      </c>
      <c r="K26" s="37" t="str">
        <f>IF(AND('MAPA DE RIESGO'!$Z$17="Media",'MAPA DE RIESGO'!$AB$17="Leve"),CONCATENATE("R1C",'MAPA DE RIESGO'!$P$17),"")</f>
        <v/>
      </c>
      <c r="L26" s="37" t="str">
        <f>IF(AND('MAPA DE RIESGO'!$Z$18="Media",'MAPA DE RIESGO'!$AB$18="Leve"),CONCATENATE("R1C",'MAPA DE RIESGO'!$P$18),"")</f>
        <v/>
      </c>
      <c r="M26" s="37" t="str">
        <f>IF(AND('MAPA DE RIESGO'!$Z$19="Media",'MAPA DE RIESGO'!$AB$19="Leve"),CONCATENATE("R1C",'MAPA DE RIESGO'!$P$19),"")</f>
        <v/>
      </c>
      <c r="N26" s="37" t="str">
        <f>IF(AND('MAPA DE RIESGO'!$Z$20="Media",'MAPA DE RIESGO'!$AB$20="Leve"),CONCATENATE("R1C",'MAPA DE RIESGO'!$P$20),"")</f>
        <v/>
      </c>
      <c r="O26" s="38" t="str">
        <f>IF(AND('MAPA DE RIESGO'!$Z$21="Media",'MAPA DE RIESGO'!$AB$21="Leve"),CONCATENATE("R1C",'MAPA DE RIESGO'!$P$21),"")</f>
        <v/>
      </c>
      <c r="P26" s="36" t="str">
        <f>IF(AND('MAPA DE RIESGO'!$Z$16="Media",'MAPA DE RIESGO'!$AB$16="Menor"),CONCATENATE("R1C",'MAPA DE RIESGO'!$P$16),"")</f>
        <v/>
      </c>
      <c r="Q26" s="37" t="str">
        <f>IF(AND('MAPA DE RIESGO'!$Z$17="Media",'MAPA DE RIESGO'!$AB$17="Menor"),CONCATENATE("R1C",'MAPA DE RIESGO'!$P$17),"")</f>
        <v/>
      </c>
      <c r="R26" s="37" t="str">
        <f>IF(AND('MAPA DE RIESGO'!$Z$18="Media",'MAPA DE RIESGO'!$AB$18="Menor"),CONCATENATE("R1C",'MAPA DE RIESGO'!$P$18),"")</f>
        <v/>
      </c>
      <c r="S26" s="37" t="str">
        <f>IF(AND('MAPA DE RIESGO'!$Z$19="Media",'MAPA DE RIESGO'!$AB$19="Menor"),CONCATENATE("R1C",'MAPA DE RIESGO'!$P$19),"")</f>
        <v/>
      </c>
      <c r="T26" s="37" t="str">
        <f>IF(AND('MAPA DE RIESGO'!$Z$20="Media",'MAPA DE RIESGO'!$AB$20="Menor"),CONCATENATE("R1C",'MAPA DE RIESGO'!$P$20),"")</f>
        <v/>
      </c>
      <c r="U26" s="38" t="str">
        <f>IF(AND('MAPA DE RIESGO'!$Z$21="Media",'MAPA DE RIESGO'!$AB$21="Menor"),CONCATENATE("R1C",'MAPA DE RIESGO'!$P$21),"")</f>
        <v/>
      </c>
      <c r="V26" s="36" t="str">
        <f>IF(AND('MAPA DE RIESGO'!$Z$16="Media",'MAPA DE RIESGO'!$AB$16="Moderado"),CONCATENATE("R1C",'MAPA DE RIESGO'!$P$16),"")</f>
        <v/>
      </c>
      <c r="W26" s="37" t="str">
        <f>IF(AND('MAPA DE RIESGO'!$Z$17="Media",'MAPA DE RIESGO'!$AB$17="Moderado"),CONCATENATE("R1C",'MAPA DE RIESGO'!$P$17),"")</f>
        <v/>
      </c>
      <c r="X26" s="37" t="str">
        <f>IF(AND('MAPA DE RIESGO'!$Z$18="Media",'MAPA DE RIESGO'!$AB$18="Moderado"),CONCATENATE("R1C",'MAPA DE RIESGO'!$P$18),"")</f>
        <v/>
      </c>
      <c r="Y26" s="37" t="str">
        <f>IF(AND('MAPA DE RIESGO'!$Z$19="Media",'MAPA DE RIESGO'!$AB$19="Moderado"),CONCATENATE("R1C",'MAPA DE RIESGO'!$P$19),"")</f>
        <v/>
      </c>
      <c r="Z26" s="37" t="str">
        <f>IF(AND('MAPA DE RIESGO'!$Z$20="Media",'MAPA DE RIESGO'!$AB$20="Moderado"),CONCATENATE("R1C",'MAPA DE RIESGO'!$P$20),"")</f>
        <v/>
      </c>
      <c r="AA26" s="38" t="str">
        <f>IF(AND('MAPA DE RIESGO'!$Z$21="Media",'MAPA DE RIESGO'!$AB$21="Moderado"),CONCATENATE("R1C",'MAPA DE RIESGO'!$P$21),"")</f>
        <v/>
      </c>
      <c r="AB26" s="17" t="str">
        <f>IF(AND('MAPA DE RIESGO'!$Z$16="Media",'MAPA DE RIESGO'!$AB$16="Mayor"),CONCATENATE("R1C",'MAPA DE RIESGO'!$P$16),"")</f>
        <v/>
      </c>
      <c r="AC26" s="18" t="str">
        <f>IF(AND('MAPA DE RIESGO'!$Z$17="Media",'MAPA DE RIESGO'!$AB$17="Mayor"),CONCATENATE("R1C",'MAPA DE RIESGO'!$P$17),"")</f>
        <v/>
      </c>
      <c r="AD26" s="18" t="str">
        <f>IF(AND('MAPA DE RIESGO'!$Z$18="Media",'MAPA DE RIESGO'!$AB$18="Mayor"),CONCATENATE("R1C",'MAPA DE RIESGO'!$P$18),"")</f>
        <v/>
      </c>
      <c r="AE26" s="18" t="str">
        <f>IF(AND('MAPA DE RIESGO'!$Z$19="Media",'MAPA DE RIESGO'!$AB$19="Mayor"),CONCATENATE("R1C",'MAPA DE RIESGO'!$P$19),"")</f>
        <v/>
      </c>
      <c r="AF26" s="18" t="str">
        <f>IF(AND('MAPA DE RIESGO'!$Z$20="Media",'MAPA DE RIESGO'!$AB$20="Mayor"),CONCATENATE("R1C",'MAPA DE RIESGO'!$P$20),"")</f>
        <v/>
      </c>
      <c r="AG26" s="19" t="str">
        <f>IF(AND('MAPA DE RIESGO'!$Z$21="Media",'MAPA DE RIESGO'!$AB$21="Mayor"),CONCATENATE("R1C",'MAPA DE RIESGO'!$P$21),"")</f>
        <v/>
      </c>
      <c r="AH26" s="20" t="str">
        <f>IF(AND('MAPA DE RIESGO'!$Z$16="Media",'MAPA DE RIESGO'!$AB$16="Catastrófico"),CONCATENATE("R1C",'MAPA DE RIESGO'!$P$16),"")</f>
        <v/>
      </c>
      <c r="AI26" s="21" t="str">
        <f>IF(AND('MAPA DE RIESGO'!$Z$17="Media",'MAPA DE RIESGO'!$AB$17="Catastrófico"),CONCATENATE("R1C",'MAPA DE RIESGO'!$P$17),"")</f>
        <v/>
      </c>
      <c r="AJ26" s="21" t="str">
        <f>IF(AND('MAPA DE RIESGO'!$Z$18="Media",'MAPA DE RIESGO'!$AB$18="Catastrófico"),CONCATENATE("R1C",'MAPA DE RIESGO'!$P$18),"")</f>
        <v/>
      </c>
      <c r="AK26" s="21" t="str">
        <f>IF(AND('MAPA DE RIESGO'!$Z$19="Media",'MAPA DE RIESGO'!$AB$19="Catastrófico"),CONCATENATE("R1C",'MAPA DE RIESGO'!$P$19),"")</f>
        <v/>
      </c>
      <c r="AL26" s="21" t="str">
        <f>IF(AND('MAPA DE RIESGO'!$Z$20="Media",'MAPA DE RIESGO'!$AB$20="Catastrófico"),CONCATENATE("R1C",'MAPA DE RIESGO'!$P$20),"")</f>
        <v/>
      </c>
      <c r="AM26" s="22" t="str">
        <f>IF(AND('MAPA DE RIESGO'!$Z$21="Media",'MAPA DE RIESGO'!$AB$21="Catastrófico"),CONCATENATE("R1C",'MAPA DE RIESGO'!$P$21),"")</f>
        <v/>
      </c>
      <c r="AN26" s="55"/>
      <c r="AO26" s="481" t="s">
        <v>73</v>
      </c>
      <c r="AP26" s="482"/>
      <c r="AQ26" s="482"/>
      <c r="AR26" s="482"/>
      <c r="AS26" s="482"/>
      <c r="AT26" s="483"/>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row>
    <row r="27" spans="1:76" ht="15" customHeight="1" x14ac:dyDescent="0.25">
      <c r="A27" s="55"/>
      <c r="B27" s="355"/>
      <c r="C27" s="355"/>
      <c r="D27" s="356"/>
      <c r="E27" s="454"/>
      <c r="F27" s="455"/>
      <c r="G27" s="455"/>
      <c r="H27" s="455"/>
      <c r="I27" s="470"/>
      <c r="J27" s="39" t="str">
        <f>IF(AND('MAPA DE RIESGO'!$Z$22="Media",'MAPA DE RIESGO'!$AB$22="Leve"),CONCATENATE("R2C",'MAPA DE RIESGO'!$P$22),"")</f>
        <v/>
      </c>
      <c r="K27" s="40" t="str">
        <f>IF(AND('MAPA DE RIESGO'!$Z$23="Media",'MAPA DE RIESGO'!$AB$23="Leve"),CONCATENATE("R2C",'MAPA DE RIESGO'!$P$23),"")</f>
        <v/>
      </c>
      <c r="L27" s="40" t="str">
        <f>IF(AND('MAPA DE RIESGO'!$Z$24="Media",'MAPA DE RIESGO'!$AB$24="Leve"),CONCATENATE("R2C",'MAPA DE RIESGO'!$P$24),"")</f>
        <v/>
      </c>
      <c r="M27" s="40" t="str">
        <f>IF(AND('MAPA DE RIESGO'!$Z$25="Media",'MAPA DE RIESGO'!$AB$25="Leve"),CONCATENATE("R2C",'MAPA DE RIESGO'!$P$25),"")</f>
        <v/>
      </c>
      <c r="N27" s="40" t="str">
        <f>IF(AND('MAPA DE RIESGO'!$Z$26="Media",'MAPA DE RIESGO'!$AB$26="Leve"),CONCATENATE("R2C",'MAPA DE RIESGO'!$P$26),"")</f>
        <v/>
      </c>
      <c r="O27" s="41" t="str">
        <f>IF(AND('MAPA DE RIESGO'!$Z$27="Media",'MAPA DE RIESGO'!$AB$27="Leve"),CONCATENATE("R2C",'MAPA DE RIESGO'!$P$27),"")</f>
        <v/>
      </c>
      <c r="P27" s="39" t="str">
        <f>IF(AND('MAPA DE RIESGO'!$Z$22="Media",'MAPA DE RIESGO'!$AB$22="Menor"),CONCATENATE("R2C",'MAPA DE RIESGO'!$P$22),"")</f>
        <v/>
      </c>
      <c r="Q27" s="40" t="str">
        <f>IF(AND('MAPA DE RIESGO'!$Z$23="Media",'MAPA DE RIESGO'!$AB$23="Menor"),CONCATENATE("R2C",'MAPA DE RIESGO'!$P$23),"")</f>
        <v/>
      </c>
      <c r="R27" s="40" t="str">
        <f>IF(AND('MAPA DE RIESGO'!$Z$24="Media",'MAPA DE RIESGO'!$AB$24="Menor"),CONCATENATE("R2C",'MAPA DE RIESGO'!$P$24),"")</f>
        <v/>
      </c>
      <c r="S27" s="40" t="str">
        <f>IF(AND('MAPA DE RIESGO'!$Z$25="Media",'MAPA DE RIESGO'!$AB$25="Menor"),CONCATENATE("R2C",'MAPA DE RIESGO'!$P$25),"")</f>
        <v/>
      </c>
      <c r="T27" s="40" t="str">
        <f>IF(AND('MAPA DE RIESGO'!$Z$26="Media",'MAPA DE RIESGO'!$AB$26="Menor"),CONCATENATE("R2C",'MAPA DE RIESGO'!$P$26),"")</f>
        <v/>
      </c>
      <c r="U27" s="41" t="str">
        <f>IF(AND('MAPA DE RIESGO'!$Z$27="Media",'MAPA DE RIESGO'!$AB$27="Menor"),CONCATENATE("R2C",'MAPA DE RIESGO'!$P$27),"")</f>
        <v/>
      </c>
      <c r="V27" s="39" t="str">
        <f>IF(AND('MAPA DE RIESGO'!$Z$22="Media",'MAPA DE RIESGO'!$AB$22="Moderado"),CONCATENATE("R2C",'MAPA DE RIESGO'!$P$22),"")</f>
        <v/>
      </c>
      <c r="W27" s="40" t="str">
        <f>IF(AND('MAPA DE RIESGO'!$Z$23="Media",'MAPA DE RIESGO'!$AB$23="Moderado"),CONCATENATE("R2C",'MAPA DE RIESGO'!$P$23),"")</f>
        <v/>
      </c>
      <c r="X27" s="40" t="str">
        <f>IF(AND('MAPA DE RIESGO'!$Z$24="Media",'MAPA DE RIESGO'!$AB$24="Moderado"),CONCATENATE("R2C",'MAPA DE RIESGO'!$P$24),"")</f>
        <v/>
      </c>
      <c r="Y27" s="40" t="str">
        <f>IF(AND('MAPA DE RIESGO'!$Z$25="Media",'MAPA DE RIESGO'!$AB$25="Moderado"),CONCATENATE("R2C",'MAPA DE RIESGO'!$P$25),"")</f>
        <v/>
      </c>
      <c r="Z27" s="40" t="str">
        <f>IF(AND('MAPA DE RIESGO'!$Z$26="Media",'MAPA DE RIESGO'!$AB$26="Moderado"),CONCATENATE("R2C",'MAPA DE RIESGO'!$P$26),"")</f>
        <v/>
      </c>
      <c r="AA27" s="41" t="str">
        <f>IF(AND('MAPA DE RIESGO'!$Z$27="Media",'MAPA DE RIESGO'!$AB$27="Moderado"),CONCATENATE("R2C",'MAPA DE RIESGO'!$P$27),"")</f>
        <v/>
      </c>
      <c r="AB27" s="23" t="str">
        <f>IF(AND('MAPA DE RIESGO'!$Z$22="Media",'MAPA DE RIESGO'!$AB$22="Mayor"),CONCATENATE("R2C",'MAPA DE RIESGO'!$P$22),"")</f>
        <v/>
      </c>
      <c r="AC27" s="24" t="str">
        <f>IF(AND('MAPA DE RIESGO'!$Z$23="Media",'MAPA DE RIESGO'!$AB$23="Mayor"),CONCATENATE("R2C",'MAPA DE RIESGO'!$P$23),"")</f>
        <v/>
      </c>
      <c r="AD27" s="24" t="str">
        <f>IF(AND('MAPA DE RIESGO'!$Z$24="Media",'MAPA DE RIESGO'!$AB$24="Mayor"),CONCATENATE("R2C",'MAPA DE RIESGO'!$P$24),"")</f>
        <v/>
      </c>
      <c r="AE27" s="24" t="str">
        <f>IF(AND('MAPA DE RIESGO'!$Z$25="Media",'MAPA DE RIESGO'!$AB$25="Mayor"),CONCATENATE("R2C",'MAPA DE RIESGO'!$P$25),"")</f>
        <v/>
      </c>
      <c r="AF27" s="24" t="str">
        <f>IF(AND('MAPA DE RIESGO'!$Z$26="Media",'MAPA DE RIESGO'!$AB$26="Mayor"),CONCATENATE("R2C",'MAPA DE RIESGO'!$P$26),"")</f>
        <v/>
      </c>
      <c r="AG27" s="25" t="str">
        <f>IF(AND('MAPA DE RIESGO'!$Z$27="Media",'MAPA DE RIESGO'!$AB$27="Mayor"),CONCATENATE("R2C",'MAPA DE RIESGO'!$P$27),"")</f>
        <v/>
      </c>
      <c r="AH27" s="26" t="str">
        <f>IF(AND('MAPA DE RIESGO'!$Z$22="Media",'MAPA DE RIESGO'!$AB$22="Catastrófico"),CONCATENATE("R2C",'MAPA DE RIESGO'!$P$22),"")</f>
        <v/>
      </c>
      <c r="AI27" s="27" t="str">
        <f>IF(AND('MAPA DE RIESGO'!$Z$23="Media",'MAPA DE RIESGO'!$AB$23="Catastrófico"),CONCATENATE("R2C",'MAPA DE RIESGO'!$P$23),"")</f>
        <v/>
      </c>
      <c r="AJ27" s="27" t="str">
        <f>IF(AND('MAPA DE RIESGO'!$Z$24="Media",'MAPA DE RIESGO'!$AB$24="Catastrófico"),CONCATENATE("R2C",'MAPA DE RIESGO'!$P$24),"")</f>
        <v/>
      </c>
      <c r="AK27" s="27" t="str">
        <f>IF(AND('MAPA DE RIESGO'!$Z$25="Media",'MAPA DE RIESGO'!$AB$25="Catastrófico"),CONCATENATE("R2C",'MAPA DE RIESGO'!$P$25),"")</f>
        <v/>
      </c>
      <c r="AL27" s="27" t="str">
        <f>IF(AND('MAPA DE RIESGO'!$Z$26="Media",'MAPA DE RIESGO'!$AB$26="Catastrófico"),CONCATENATE("R2C",'MAPA DE RIESGO'!$P$26),"")</f>
        <v/>
      </c>
      <c r="AM27" s="28" t="str">
        <f>IF(AND('MAPA DE RIESGO'!$Z$27="Media",'MAPA DE RIESGO'!$AB$27="Catastrófico"),CONCATENATE("R2C",'MAPA DE RIESGO'!$P$27),"")</f>
        <v/>
      </c>
      <c r="AN27" s="55"/>
      <c r="AO27" s="484"/>
      <c r="AP27" s="485"/>
      <c r="AQ27" s="485"/>
      <c r="AR27" s="485"/>
      <c r="AS27" s="485"/>
      <c r="AT27" s="486"/>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row>
    <row r="28" spans="1:76" ht="15" customHeight="1" x14ac:dyDescent="0.25">
      <c r="A28" s="55"/>
      <c r="B28" s="355"/>
      <c r="C28" s="355"/>
      <c r="D28" s="356"/>
      <c r="E28" s="456"/>
      <c r="F28" s="457"/>
      <c r="G28" s="457"/>
      <c r="H28" s="457"/>
      <c r="I28" s="470"/>
      <c r="J28" s="39" t="str">
        <f>IF(AND('MAPA DE RIESGO'!$Z$28="Media",'MAPA DE RIESGO'!$AB$28="Leve"),CONCATENATE("R3C",'MAPA DE RIESGO'!$P$28),"")</f>
        <v/>
      </c>
      <c r="K28" s="40" t="str">
        <f>IF(AND('MAPA DE RIESGO'!$Z$29="Media",'MAPA DE RIESGO'!$AB$29="Leve"),CONCATENATE("R3C",'MAPA DE RIESGO'!$P$29),"")</f>
        <v/>
      </c>
      <c r="L28" s="40" t="str">
        <f>IF(AND('MAPA DE RIESGO'!$Z$30="Media",'MAPA DE RIESGO'!$AB$30="Leve"),CONCATENATE("R3C",'MAPA DE RIESGO'!$P$30),"")</f>
        <v/>
      </c>
      <c r="M28" s="40" t="str">
        <f>IF(AND('MAPA DE RIESGO'!$Z$31="Media",'MAPA DE RIESGO'!$AB$31="Leve"),CONCATENATE("R3C",'MAPA DE RIESGO'!$P$31),"")</f>
        <v/>
      </c>
      <c r="N28" s="40" t="str">
        <f>IF(AND('MAPA DE RIESGO'!$Z$32="Media",'MAPA DE RIESGO'!$AB$32="Leve"),CONCATENATE("R3C",'MAPA DE RIESGO'!$P$32),"")</f>
        <v/>
      </c>
      <c r="O28" s="41" t="str">
        <f>IF(AND('MAPA DE RIESGO'!$Z$33="Media",'MAPA DE RIESGO'!$AB$33="Leve"),CONCATENATE("R3C",'MAPA DE RIESGO'!$P$33),"")</f>
        <v/>
      </c>
      <c r="P28" s="39" t="str">
        <f>IF(AND('MAPA DE RIESGO'!$Z$28="Media",'MAPA DE RIESGO'!$AB$28="Menor"),CONCATENATE("R3C",'MAPA DE RIESGO'!$P$28),"")</f>
        <v/>
      </c>
      <c r="Q28" s="40" t="str">
        <f>IF(AND('MAPA DE RIESGO'!$Z$29="Media",'MAPA DE RIESGO'!$AB$29="Menor"),CONCATENATE("R3C",'MAPA DE RIESGO'!$P$29),"")</f>
        <v/>
      </c>
      <c r="R28" s="40" t="str">
        <f>IF(AND('MAPA DE RIESGO'!$Z$30="Media",'MAPA DE RIESGO'!$AB$30="Menor"),CONCATENATE("R3C",'MAPA DE RIESGO'!$P$30),"")</f>
        <v/>
      </c>
      <c r="S28" s="40" t="str">
        <f>IF(AND('MAPA DE RIESGO'!$Z$31="Media",'MAPA DE RIESGO'!$AB$31="Menor"),CONCATENATE("R3C",'MAPA DE RIESGO'!$P$31),"")</f>
        <v/>
      </c>
      <c r="T28" s="40" t="str">
        <f>IF(AND('MAPA DE RIESGO'!$Z$32="Media",'MAPA DE RIESGO'!$AB$32="Menor"),CONCATENATE("R3C",'MAPA DE RIESGO'!$P$32),"")</f>
        <v/>
      </c>
      <c r="U28" s="41" t="str">
        <f>IF(AND('MAPA DE RIESGO'!$Z$33="Media",'MAPA DE RIESGO'!$AB$33="Menor"),CONCATENATE("R3C",'MAPA DE RIESGO'!$P$33),"")</f>
        <v/>
      </c>
      <c r="V28" s="39" t="str">
        <f>IF(AND('MAPA DE RIESGO'!$Z$28="Media",'MAPA DE RIESGO'!$AB$28="Moderado"),CONCATENATE("R3C",'MAPA DE RIESGO'!$P$28),"")</f>
        <v/>
      </c>
      <c r="W28" s="40" t="str">
        <f>IF(AND('MAPA DE RIESGO'!$Z$29="Media",'MAPA DE RIESGO'!$AB$29="Moderado"),CONCATENATE("R3C",'MAPA DE RIESGO'!$P$29),"")</f>
        <v/>
      </c>
      <c r="X28" s="40" t="str">
        <f>IF(AND('MAPA DE RIESGO'!$Z$30="Media",'MAPA DE RIESGO'!$AB$30="Moderado"),CONCATENATE("R3C",'MAPA DE RIESGO'!$P$30),"")</f>
        <v/>
      </c>
      <c r="Y28" s="40" t="str">
        <f>IF(AND('MAPA DE RIESGO'!$Z$31="Media",'MAPA DE RIESGO'!$AB$31="Moderado"),CONCATENATE("R3C",'MAPA DE RIESGO'!$P$31),"")</f>
        <v/>
      </c>
      <c r="Z28" s="40" t="str">
        <f>IF(AND('MAPA DE RIESGO'!$Z$32="Media",'MAPA DE RIESGO'!$AB$32="Moderado"),CONCATENATE("R3C",'MAPA DE RIESGO'!$P$32),"")</f>
        <v/>
      </c>
      <c r="AA28" s="41" t="str">
        <f>IF(AND('MAPA DE RIESGO'!$Z$33="Media",'MAPA DE RIESGO'!$AB$33="Moderado"),CONCATENATE("R3C",'MAPA DE RIESGO'!$P$33),"")</f>
        <v/>
      </c>
      <c r="AB28" s="23" t="str">
        <f>IF(AND('MAPA DE RIESGO'!$Z$28="Media",'MAPA DE RIESGO'!$AB$28="Mayor"),CONCATENATE("R3C",'MAPA DE RIESGO'!$P$28),"")</f>
        <v>R3C1</v>
      </c>
      <c r="AC28" s="24" t="str">
        <f>IF(AND('MAPA DE RIESGO'!$Z$29="Media",'MAPA DE RIESGO'!$AB$29="Mayor"),CONCATENATE("R3C",'MAPA DE RIESGO'!$P$29),"")</f>
        <v/>
      </c>
      <c r="AD28" s="24" t="str">
        <f>IF(AND('MAPA DE RIESGO'!$Z$30="Media",'MAPA DE RIESGO'!$AB$30="Mayor"),CONCATENATE("R3C",'MAPA DE RIESGO'!$P$30),"")</f>
        <v/>
      </c>
      <c r="AE28" s="24" t="str">
        <f>IF(AND('MAPA DE RIESGO'!$Z$31="Media",'MAPA DE RIESGO'!$AB$31="Mayor"),CONCATENATE("R3C",'MAPA DE RIESGO'!$P$31),"")</f>
        <v/>
      </c>
      <c r="AF28" s="24" t="str">
        <f>IF(AND('MAPA DE RIESGO'!$Z$32="Media",'MAPA DE RIESGO'!$AB$32="Mayor"),CONCATENATE("R3C",'MAPA DE RIESGO'!$P$32),"")</f>
        <v/>
      </c>
      <c r="AG28" s="25" t="str">
        <f>IF(AND('MAPA DE RIESGO'!$Z$33="Media",'MAPA DE RIESGO'!$AB$33="Mayor"),CONCATENATE("R3C",'MAPA DE RIESGO'!$P$33),"")</f>
        <v/>
      </c>
      <c r="AH28" s="26" t="str">
        <f>IF(AND('MAPA DE RIESGO'!$Z$28="Media",'MAPA DE RIESGO'!$AB$28="Catastrófico"),CONCATENATE("R3C",'MAPA DE RIESGO'!$P$28),"")</f>
        <v/>
      </c>
      <c r="AI28" s="27" t="str">
        <f>IF(AND('MAPA DE RIESGO'!$Z$29="Media",'MAPA DE RIESGO'!$AB$29="Catastrófico"),CONCATENATE("R3C",'MAPA DE RIESGO'!$P$29),"")</f>
        <v/>
      </c>
      <c r="AJ28" s="27" t="str">
        <f>IF(AND('MAPA DE RIESGO'!$Z$30="Media",'MAPA DE RIESGO'!$AB$30="Catastrófico"),CONCATENATE("R3C",'MAPA DE RIESGO'!$P$30),"")</f>
        <v/>
      </c>
      <c r="AK28" s="27" t="str">
        <f>IF(AND('MAPA DE RIESGO'!$Z$31="Media",'MAPA DE RIESGO'!$AB$31="Catastrófico"),CONCATENATE("R3C",'MAPA DE RIESGO'!$P$31),"")</f>
        <v/>
      </c>
      <c r="AL28" s="27" t="str">
        <f>IF(AND('MAPA DE RIESGO'!$Z$32="Media",'MAPA DE RIESGO'!$AB$32="Catastrófico"),CONCATENATE("R3C",'MAPA DE RIESGO'!$P$32),"")</f>
        <v/>
      </c>
      <c r="AM28" s="28" t="str">
        <f>IF(AND('MAPA DE RIESGO'!$Z$33="Media",'MAPA DE RIESGO'!$AB$33="Catastrófico"),CONCATENATE("R3C",'MAPA DE RIESGO'!$P$33),"")</f>
        <v/>
      </c>
      <c r="AN28" s="55"/>
      <c r="AO28" s="484"/>
      <c r="AP28" s="485"/>
      <c r="AQ28" s="485"/>
      <c r="AR28" s="485"/>
      <c r="AS28" s="485"/>
      <c r="AT28" s="486"/>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row>
    <row r="29" spans="1:76" ht="15" customHeight="1" x14ac:dyDescent="0.25">
      <c r="A29" s="55"/>
      <c r="B29" s="355"/>
      <c r="C29" s="355"/>
      <c r="D29" s="356"/>
      <c r="E29" s="456"/>
      <c r="F29" s="457"/>
      <c r="G29" s="457"/>
      <c r="H29" s="457"/>
      <c r="I29" s="470"/>
      <c r="J29" s="39" t="str">
        <f>IF(AND('MAPA DE RIESGO'!$Z$34="Media",'MAPA DE RIESGO'!$AB$34="Leve"),CONCATENATE("R4C",'MAPA DE RIESGO'!$P$34),"")</f>
        <v/>
      </c>
      <c r="K29" s="40" t="str">
        <f>IF(AND('MAPA DE RIESGO'!$Z$35="Media",'MAPA DE RIESGO'!$AB$35="Leve"),CONCATENATE("R4C",'MAPA DE RIESGO'!$P$35),"")</f>
        <v/>
      </c>
      <c r="L29" s="40" t="str">
        <f>IF(AND('MAPA DE RIESGO'!$Z$36="Media",'MAPA DE RIESGO'!$AB$36="Leve"),CONCATENATE("R4C",'MAPA DE RIESGO'!$P$36),"")</f>
        <v/>
      </c>
      <c r="M29" s="40" t="str">
        <f>IF(AND('MAPA DE RIESGO'!$Z$37="Media",'MAPA DE RIESGO'!$AB$37="Leve"),CONCATENATE("R4C",'MAPA DE RIESGO'!$P$37),"")</f>
        <v/>
      </c>
      <c r="N29" s="40" t="str">
        <f>IF(AND('MAPA DE RIESGO'!$Z$38="Media",'MAPA DE RIESGO'!$AB$38="Leve"),CONCATENATE("R4C",'MAPA DE RIESGO'!$P$38),"")</f>
        <v/>
      </c>
      <c r="O29" s="41" t="str">
        <f>IF(AND('MAPA DE RIESGO'!$Z$39="Media",'MAPA DE RIESGO'!$AB$39="Leve"),CONCATENATE("R4C",'MAPA DE RIESGO'!$P$39),"")</f>
        <v/>
      </c>
      <c r="P29" s="39" t="str">
        <f>IF(AND('MAPA DE RIESGO'!$Z$34="Media",'MAPA DE RIESGO'!$AB$34="Menor"),CONCATENATE("R4C",'MAPA DE RIESGO'!$P$34),"")</f>
        <v/>
      </c>
      <c r="Q29" s="40" t="str">
        <f>IF(AND('MAPA DE RIESGO'!$Z$35="Media",'MAPA DE RIESGO'!$AB$35="Menor"),CONCATENATE("R4C",'MAPA DE RIESGO'!$P$35),"")</f>
        <v/>
      </c>
      <c r="R29" s="40" t="str">
        <f>IF(AND('MAPA DE RIESGO'!$Z$36="Media",'MAPA DE RIESGO'!$AB$36="Menor"),CONCATENATE("R4C",'MAPA DE RIESGO'!$P$36),"")</f>
        <v/>
      </c>
      <c r="S29" s="40" t="str">
        <f>IF(AND('MAPA DE RIESGO'!$Z$37="Media",'MAPA DE RIESGO'!$AB$37="Menor"),CONCATENATE("R4C",'MAPA DE RIESGO'!$P$37),"")</f>
        <v/>
      </c>
      <c r="T29" s="40" t="str">
        <f>IF(AND('MAPA DE RIESGO'!$Z$38="Media",'MAPA DE RIESGO'!$AB$38="Menor"),CONCATENATE("R4C",'MAPA DE RIESGO'!$P$38),"")</f>
        <v/>
      </c>
      <c r="U29" s="41" t="str">
        <f>IF(AND('MAPA DE RIESGO'!$Z$39="Media",'MAPA DE RIESGO'!$AB$39="Menor"),CONCATENATE("R4C",'MAPA DE RIESGO'!$P$39),"")</f>
        <v/>
      </c>
      <c r="V29" s="39" t="str">
        <f>IF(AND('MAPA DE RIESGO'!$Z$34="Media",'MAPA DE RIESGO'!$AB$34="Moderado"),CONCATENATE("R4C",'MAPA DE RIESGO'!$P$34),"")</f>
        <v/>
      </c>
      <c r="W29" s="40" t="str">
        <f>IF(AND('MAPA DE RIESGO'!$Z$35="Media",'MAPA DE RIESGO'!$AB$35="Moderado"),CONCATENATE("R4C",'MAPA DE RIESGO'!$P$35),"")</f>
        <v/>
      </c>
      <c r="X29" s="40" t="str">
        <f>IF(AND('MAPA DE RIESGO'!$Z$36="Media",'MAPA DE RIESGO'!$AB$36="Moderado"),CONCATENATE("R4C",'MAPA DE RIESGO'!$P$36),"")</f>
        <v/>
      </c>
      <c r="Y29" s="40" t="str">
        <f>IF(AND('MAPA DE RIESGO'!$Z$37="Media",'MAPA DE RIESGO'!$AB$37="Moderado"),CONCATENATE("R4C",'MAPA DE RIESGO'!$P$37),"")</f>
        <v/>
      </c>
      <c r="Z29" s="40" t="str">
        <f>IF(AND('MAPA DE RIESGO'!$Z$38="Media",'MAPA DE RIESGO'!$AB$38="Moderado"),CONCATENATE("R4C",'MAPA DE RIESGO'!$P$38),"")</f>
        <v/>
      </c>
      <c r="AA29" s="41" t="str">
        <f>IF(AND('MAPA DE RIESGO'!$Z$39="Media",'MAPA DE RIESGO'!$AB$39="Moderado"),CONCATENATE("R4C",'MAPA DE RIESGO'!$P$39),"")</f>
        <v/>
      </c>
      <c r="AB29" s="23" t="str">
        <f>IF(AND('MAPA DE RIESGO'!$Z$34="Media",'MAPA DE RIESGO'!$AB$34="Mayor"),CONCATENATE("R4C",'MAPA DE RIESGO'!$P$34),"")</f>
        <v/>
      </c>
      <c r="AC29" s="24" t="str">
        <f>IF(AND('MAPA DE RIESGO'!$Z$35="Media",'MAPA DE RIESGO'!$AB$35="Mayor"),CONCATENATE("R4C",'MAPA DE RIESGO'!$P$35),"")</f>
        <v/>
      </c>
      <c r="AD29" s="29" t="str">
        <f>IF(AND('MAPA DE RIESGO'!$Z$36="Media",'MAPA DE RIESGO'!$AB$36="Mayor"),CONCATENATE("R4C",'MAPA DE RIESGO'!$P$36),"")</f>
        <v/>
      </c>
      <c r="AE29" s="29" t="str">
        <f>IF(AND('MAPA DE RIESGO'!$Z$37="Media",'MAPA DE RIESGO'!$AB$37="Mayor"),CONCATENATE("R4C",'MAPA DE RIESGO'!$P$37),"")</f>
        <v/>
      </c>
      <c r="AF29" s="29" t="str">
        <f>IF(AND('MAPA DE RIESGO'!$Z$38="Media",'MAPA DE RIESGO'!$AB$38="Mayor"),CONCATENATE("R4C",'MAPA DE RIESGO'!$P$38),"")</f>
        <v/>
      </c>
      <c r="AG29" s="25" t="str">
        <f>IF(AND('MAPA DE RIESGO'!$Z$39="Media",'MAPA DE RIESGO'!$AB$39="Mayor"),CONCATENATE("R4C",'MAPA DE RIESGO'!$P$39),"")</f>
        <v/>
      </c>
      <c r="AH29" s="26" t="str">
        <f>IF(AND('MAPA DE RIESGO'!$Z$34="Media",'MAPA DE RIESGO'!$AB$34="Catastrófico"),CONCATENATE("R4C",'MAPA DE RIESGO'!$P$34),"")</f>
        <v/>
      </c>
      <c r="AI29" s="27" t="str">
        <f>IF(AND('MAPA DE RIESGO'!$Z$35="Media",'MAPA DE RIESGO'!$AB$35="Catastrófico"),CONCATENATE("R4C",'MAPA DE RIESGO'!$P$35),"")</f>
        <v/>
      </c>
      <c r="AJ29" s="27" t="str">
        <f>IF(AND('MAPA DE RIESGO'!$Z$36="Media",'MAPA DE RIESGO'!$AB$36="Catastrófico"),CONCATENATE("R4C",'MAPA DE RIESGO'!$P$36),"")</f>
        <v/>
      </c>
      <c r="AK29" s="27" t="str">
        <f>IF(AND('MAPA DE RIESGO'!$Z$37="Media",'MAPA DE RIESGO'!$AB$37="Catastrófico"),CONCATENATE("R4C",'MAPA DE RIESGO'!$P$37),"")</f>
        <v/>
      </c>
      <c r="AL29" s="27" t="str">
        <f>IF(AND('MAPA DE RIESGO'!$Z$38="Media",'MAPA DE RIESGO'!$AB$38="Catastrófico"),CONCATENATE("R4C",'MAPA DE RIESGO'!$P$38),"")</f>
        <v/>
      </c>
      <c r="AM29" s="28" t="str">
        <f>IF(AND('MAPA DE RIESGO'!$Z$39="Media",'MAPA DE RIESGO'!$AB$39="Catastrófico"),CONCATENATE("R4C",'MAPA DE RIESGO'!$P$39),"")</f>
        <v/>
      </c>
      <c r="AN29" s="55"/>
      <c r="AO29" s="484"/>
      <c r="AP29" s="485"/>
      <c r="AQ29" s="485"/>
      <c r="AR29" s="485"/>
      <c r="AS29" s="485"/>
      <c r="AT29" s="486"/>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row>
    <row r="30" spans="1:76" ht="15" customHeight="1" x14ac:dyDescent="0.25">
      <c r="A30" s="55"/>
      <c r="B30" s="355"/>
      <c r="C30" s="355"/>
      <c r="D30" s="356"/>
      <c r="E30" s="456"/>
      <c r="F30" s="457"/>
      <c r="G30" s="457"/>
      <c r="H30" s="457"/>
      <c r="I30" s="470"/>
      <c r="J30" s="39" t="str">
        <f>IF(AND('MAPA DE RIESGO'!$Z$40="Media",'MAPA DE RIESGO'!$AB$40="Leve"),CONCATENATE("R5C",'MAPA DE RIESGO'!$P$40),"")</f>
        <v/>
      </c>
      <c r="K30" s="40" t="str">
        <f>IF(AND('MAPA DE RIESGO'!$Z$41="Media",'MAPA DE RIESGO'!$AB$41="Leve"),CONCATENATE("R5C",'MAPA DE RIESGO'!$P$41),"")</f>
        <v/>
      </c>
      <c r="L30" s="40" t="str">
        <f>IF(AND('MAPA DE RIESGO'!$Z$42="Media",'MAPA DE RIESGO'!$AB$42="Leve"),CONCATENATE("R5C",'MAPA DE RIESGO'!$P$42),"")</f>
        <v/>
      </c>
      <c r="M30" s="40" t="str">
        <f>IF(AND('MAPA DE RIESGO'!$Z$43="Media",'MAPA DE RIESGO'!$AB$43="Leve"),CONCATENATE("R5C",'MAPA DE RIESGO'!$P$43),"")</f>
        <v/>
      </c>
      <c r="N30" s="40" t="str">
        <f>IF(AND('MAPA DE RIESGO'!$Z$44="Media",'MAPA DE RIESGO'!$AB$44="Leve"),CONCATENATE("R5C",'MAPA DE RIESGO'!$P$44),"")</f>
        <v/>
      </c>
      <c r="O30" s="41" t="str">
        <f>IF(AND('MAPA DE RIESGO'!$Z$45="Media",'MAPA DE RIESGO'!$AB$45="Leve"),CONCATENATE("R5C",'MAPA DE RIESGO'!$P$45),"")</f>
        <v/>
      </c>
      <c r="P30" s="39" t="str">
        <f>IF(AND('MAPA DE RIESGO'!$Z$40="Media",'MAPA DE RIESGO'!$AB$40="Menor"),CONCATENATE("R5C",'MAPA DE RIESGO'!$P$40),"")</f>
        <v/>
      </c>
      <c r="Q30" s="40" t="str">
        <f>IF(AND('MAPA DE RIESGO'!$Z$41="Media",'MAPA DE RIESGO'!$AB$41="Menor"),CONCATENATE("R5C",'MAPA DE RIESGO'!$P$41),"")</f>
        <v/>
      </c>
      <c r="R30" s="40" t="str">
        <f>IF(AND('MAPA DE RIESGO'!$Z$42="Media",'MAPA DE RIESGO'!$AB$42="Menor"),CONCATENATE("R5C",'MAPA DE RIESGO'!$P$42),"")</f>
        <v/>
      </c>
      <c r="S30" s="40" t="str">
        <f>IF(AND('MAPA DE RIESGO'!$Z$43="Media",'MAPA DE RIESGO'!$AB$43="Menor"),CONCATENATE("R5C",'MAPA DE RIESGO'!$P$43),"")</f>
        <v/>
      </c>
      <c r="T30" s="40" t="str">
        <f>IF(AND('MAPA DE RIESGO'!$Z$44="Media",'MAPA DE RIESGO'!$AB$44="Menor"),CONCATENATE("R5C",'MAPA DE RIESGO'!$P$44),"")</f>
        <v/>
      </c>
      <c r="U30" s="41" t="str">
        <f>IF(AND('MAPA DE RIESGO'!$Z$45="Media",'MAPA DE RIESGO'!$AB$45="Menor"),CONCATENATE("R5C",'MAPA DE RIESGO'!$P$45),"")</f>
        <v/>
      </c>
      <c r="V30" s="39" t="str">
        <f>IF(AND('MAPA DE RIESGO'!$Z$40="Media",'MAPA DE RIESGO'!$AB$40="Moderado"),CONCATENATE("R5C",'MAPA DE RIESGO'!$P$40),"")</f>
        <v/>
      </c>
      <c r="W30" s="40" t="str">
        <f>IF(AND('MAPA DE RIESGO'!$Z$41="Media",'MAPA DE RIESGO'!$AB$41="Moderado"),CONCATENATE("R5C",'MAPA DE RIESGO'!$P$41),"")</f>
        <v/>
      </c>
      <c r="X30" s="40" t="str">
        <f>IF(AND('MAPA DE RIESGO'!$Z$42="Media",'MAPA DE RIESGO'!$AB$42="Moderado"),CONCATENATE("R5C",'MAPA DE RIESGO'!$P$42),"")</f>
        <v/>
      </c>
      <c r="Y30" s="40" t="str">
        <f>IF(AND('MAPA DE RIESGO'!$Z$43="Media",'MAPA DE RIESGO'!$AB$43="Moderado"),CONCATENATE("R5C",'MAPA DE RIESGO'!$P$43),"")</f>
        <v/>
      </c>
      <c r="Z30" s="40" t="str">
        <f>IF(AND('MAPA DE RIESGO'!$Z$44="Media",'MAPA DE RIESGO'!$AB$44="Moderado"),CONCATENATE("R5C",'MAPA DE RIESGO'!$P$44),"")</f>
        <v/>
      </c>
      <c r="AA30" s="41" t="str">
        <f>IF(AND('MAPA DE RIESGO'!$Z$45="Media",'MAPA DE RIESGO'!$AB$45="Moderado"),CONCATENATE("R5C",'MAPA DE RIESGO'!$P$45),"")</f>
        <v/>
      </c>
      <c r="AB30" s="23" t="str">
        <f>IF(AND('MAPA DE RIESGO'!$Z$40="Media",'MAPA DE RIESGO'!$AB$40="Mayor"),CONCATENATE("R5C",'MAPA DE RIESGO'!$P$40),"")</f>
        <v/>
      </c>
      <c r="AC30" s="24" t="str">
        <f>IF(AND('MAPA DE RIESGO'!$Z$41="Media",'MAPA DE RIESGO'!$AB$41="Mayor"),CONCATENATE("R5C",'MAPA DE RIESGO'!$P$41),"")</f>
        <v/>
      </c>
      <c r="AD30" s="29" t="str">
        <f>IF(AND('MAPA DE RIESGO'!$Z$42="Media",'MAPA DE RIESGO'!$AB$42="Mayor"),CONCATENATE("R5C",'MAPA DE RIESGO'!$P$42),"")</f>
        <v/>
      </c>
      <c r="AE30" s="29" t="str">
        <f>IF(AND('MAPA DE RIESGO'!$Z$43="Media",'MAPA DE RIESGO'!$AB$43="Mayor"),CONCATENATE("R5C",'MAPA DE RIESGO'!$P$43),"")</f>
        <v/>
      </c>
      <c r="AF30" s="29" t="str">
        <f>IF(AND('MAPA DE RIESGO'!$Z$44="Media",'MAPA DE RIESGO'!$AB$44="Mayor"),CONCATENATE("R5C",'MAPA DE RIESGO'!$P$44),"")</f>
        <v/>
      </c>
      <c r="AG30" s="25" t="str">
        <f>IF(AND('MAPA DE RIESGO'!$Z$45="Media",'MAPA DE RIESGO'!$AB$45="Mayor"),CONCATENATE("R5C",'MAPA DE RIESGO'!$P$45),"")</f>
        <v/>
      </c>
      <c r="AH30" s="26" t="str">
        <f>IF(AND('MAPA DE RIESGO'!$Z$40="Media",'MAPA DE RIESGO'!$AB$40="Catastrófico"),CONCATENATE("R5C",'MAPA DE RIESGO'!$P$40),"")</f>
        <v/>
      </c>
      <c r="AI30" s="27" t="str">
        <f>IF(AND('MAPA DE RIESGO'!$Z$41="Media",'MAPA DE RIESGO'!$AB$41="Catastrófico"),CONCATENATE("R5C",'MAPA DE RIESGO'!$P$41),"")</f>
        <v/>
      </c>
      <c r="AJ30" s="27" t="str">
        <f>IF(AND('MAPA DE RIESGO'!$Z$42="Media",'MAPA DE RIESGO'!$AB$42="Catastrófico"),CONCATENATE("R5C",'MAPA DE RIESGO'!$P$42),"")</f>
        <v/>
      </c>
      <c r="AK30" s="27" t="str">
        <f>IF(AND('MAPA DE RIESGO'!$Z$43="Media",'MAPA DE RIESGO'!$AB$43="Catastrófico"),CONCATENATE("R5C",'MAPA DE RIESGO'!$P$43),"")</f>
        <v/>
      </c>
      <c r="AL30" s="27" t="str">
        <f>IF(AND('MAPA DE RIESGO'!$Z$44="Media",'MAPA DE RIESGO'!$AB$44="Catastrófico"),CONCATENATE("R5C",'MAPA DE RIESGO'!$P$44),"")</f>
        <v/>
      </c>
      <c r="AM30" s="28" t="str">
        <f>IF(AND('MAPA DE RIESGO'!$Z$45="Media",'MAPA DE RIESGO'!$AB$45="Catastrófico"),CONCATENATE("R5C",'MAPA DE RIESGO'!$P$45),"")</f>
        <v/>
      </c>
      <c r="AN30" s="55"/>
      <c r="AO30" s="484"/>
      <c r="AP30" s="485"/>
      <c r="AQ30" s="485"/>
      <c r="AR30" s="485"/>
      <c r="AS30" s="485"/>
      <c r="AT30" s="486"/>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row>
    <row r="31" spans="1:76" ht="15" customHeight="1" x14ac:dyDescent="0.25">
      <c r="A31" s="55"/>
      <c r="B31" s="355"/>
      <c r="C31" s="355"/>
      <c r="D31" s="356"/>
      <c r="E31" s="456"/>
      <c r="F31" s="457"/>
      <c r="G31" s="457"/>
      <c r="H31" s="457"/>
      <c r="I31" s="470"/>
      <c r="J31" s="39" t="str">
        <f>IF(AND('MAPA DE RIESGO'!$Z$46="Media",'MAPA DE RIESGO'!$AB$46="Leve"),CONCATENATE("R6C",'MAPA DE RIESGO'!$P$46),"")</f>
        <v/>
      </c>
      <c r="K31" s="40" t="str">
        <f>IF(AND('MAPA DE RIESGO'!$Z$47="Media",'MAPA DE RIESGO'!$AB$47="Leve"),CONCATENATE("R6C",'MAPA DE RIESGO'!$P$47),"")</f>
        <v/>
      </c>
      <c r="L31" s="40" t="str">
        <f>IF(AND('MAPA DE RIESGO'!$Z$48="Media",'MAPA DE RIESGO'!$AB$48="Leve"),CONCATENATE("R6C",'MAPA DE RIESGO'!$P$48),"")</f>
        <v/>
      </c>
      <c r="M31" s="40" t="str">
        <f>IF(AND('MAPA DE RIESGO'!$Z$49="Media",'MAPA DE RIESGO'!$AB$49="Leve"),CONCATENATE("R6C",'MAPA DE RIESGO'!$P$49),"")</f>
        <v/>
      </c>
      <c r="N31" s="40" t="str">
        <f>IF(AND('MAPA DE RIESGO'!$Z$50="Media",'MAPA DE RIESGO'!$AB$50="Leve"),CONCATENATE("R6C",'MAPA DE RIESGO'!$P$50),"")</f>
        <v/>
      </c>
      <c r="O31" s="41" t="str">
        <f>IF(AND('MAPA DE RIESGO'!$Z$51="Media",'MAPA DE RIESGO'!$AB$51="Leve"),CONCATENATE("R6C",'MAPA DE RIESGO'!$P$51),"")</f>
        <v/>
      </c>
      <c r="P31" s="39" t="str">
        <f>IF(AND('MAPA DE RIESGO'!$Z$46="Media",'MAPA DE RIESGO'!$AB$46="Menor"),CONCATENATE("R6C",'MAPA DE RIESGO'!$P$46),"")</f>
        <v/>
      </c>
      <c r="Q31" s="40" t="str">
        <f>IF(AND('MAPA DE RIESGO'!$Z$47="Media",'MAPA DE RIESGO'!$AB$47="Menor"),CONCATENATE("R6C",'MAPA DE RIESGO'!$P$47),"")</f>
        <v/>
      </c>
      <c r="R31" s="40" t="str">
        <f>IF(AND('MAPA DE RIESGO'!$Z$48="Media",'MAPA DE RIESGO'!$AB$48="Menor"),CONCATENATE("R6C",'MAPA DE RIESGO'!$P$48),"")</f>
        <v/>
      </c>
      <c r="S31" s="40" t="str">
        <f>IF(AND('MAPA DE RIESGO'!$Z$49="Media",'MAPA DE RIESGO'!$AB$49="Menor"),CONCATENATE("R6C",'MAPA DE RIESGO'!$P$49),"")</f>
        <v/>
      </c>
      <c r="T31" s="40" t="str">
        <f>IF(AND('MAPA DE RIESGO'!$Z$50="Media",'MAPA DE RIESGO'!$AB$50="Menor"),CONCATENATE("R6C",'MAPA DE RIESGO'!$P$50),"")</f>
        <v/>
      </c>
      <c r="U31" s="41" t="str">
        <f>IF(AND('MAPA DE RIESGO'!$Z$51="Media",'MAPA DE RIESGO'!$AB$51="Menor"),CONCATENATE("R6C",'MAPA DE RIESGO'!$P$51),"")</f>
        <v/>
      </c>
      <c r="V31" s="39" t="str">
        <f>IF(AND('MAPA DE RIESGO'!$Z$46="Media",'MAPA DE RIESGO'!$AB$46="Moderado"),CONCATENATE("R6C",'MAPA DE RIESGO'!$P$46),"")</f>
        <v/>
      </c>
      <c r="W31" s="40" t="str">
        <f>IF(AND('MAPA DE RIESGO'!$Z$47="Media",'MAPA DE RIESGO'!$AB$47="Moderado"),CONCATENATE("R6C",'MAPA DE RIESGO'!$P$47),"")</f>
        <v/>
      </c>
      <c r="X31" s="40" t="str">
        <f>IF(AND('MAPA DE RIESGO'!$Z$48="Media",'MAPA DE RIESGO'!$AB$48="Moderado"),CONCATENATE("R6C",'MAPA DE RIESGO'!$P$48),"")</f>
        <v/>
      </c>
      <c r="Y31" s="40" t="str">
        <f>IF(AND('MAPA DE RIESGO'!$Z$49="Media",'MAPA DE RIESGO'!$AB$49="Moderado"),CONCATENATE("R6C",'MAPA DE RIESGO'!$P$49),"")</f>
        <v/>
      </c>
      <c r="Z31" s="40" t="str">
        <f>IF(AND('MAPA DE RIESGO'!$Z$50="Media",'MAPA DE RIESGO'!$AB$50="Moderado"),CONCATENATE("R6C",'MAPA DE RIESGO'!$P$50),"")</f>
        <v/>
      </c>
      <c r="AA31" s="41" t="str">
        <f>IF(AND('MAPA DE RIESGO'!$Z$51="Media",'MAPA DE RIESGO'!$AB$51="Moderado"),CONCATENATE("R6C",'MAPA DE RIESGO'!$P$51),"")</f>
        <v/>
      </c>
      <c r="AB31" s="23" t="str">
        <f>IF(AND('MAPA DE RIESGO'!$Z$46="Media",'MAPA DE RIESGO'!$AB$46="Mayor"),CONCATENATE("R6C",'MAPA DE RIESGO'!$P$46),"")</f>
        <v/>
      </c>
      <c r="AC31" s="24" t="str">
        <f>IF(AND('MAPA DE RIESGO'!$Z$47="Media",'MAPA DE RIESGO'!$AB$47="Mayor"),CONCATENATE("R6C",'MAPA DE RIESGO'!$P$47),"")</f>
        <v/>
      </c>
      <c r="AD31" s="29" t="str">
        <f>IF(AND('MAPA DE RIESGO'!$Z$48="Media",'MAPA DE RIESGO'!$AB$48="Mayor"),CONCATENATE("R6C",'MAPA DE RIESGO'!$P$48),"")</f>
        <v/>
      </c>
      <c r="AE31" s="29" t="str">
        <f>IF(AND('MAPA DE RIESGO'!$Z$49="Media",'MAPA DE RIESGO'!$AB$49="Mayor"),CONCATENATE("R6C",'MAPA DE RIESGO'!$P$49),"")</f>
        <v/>
      </c>
      <c r="AF31" s="29" t="str">
        <f>IF(AND('MAPA DE RIESGO'!$Z$50="Media",'MAPA DE RIESGO'!$AB$50="Mayor"),CONCATENATE("R6C",'MAPA DE RIESGO'!$P$50),"")</f>
        <v/>
      </c>
      <c r="AG31" s="25" t="str">
        <f>IF(AND('MAPA DE RIESGO'!$Z$51="Media",'MAPA DE RIESGO'!$AB$51="Mayor"),CONCATENATE("R6C",'MAPA DE RIESGO'!$P$51),"")</f>
        <v/>
      </c>
      <c r="AH31" s="26" t="str">
        <f>IF(AND('MAPA DE RIESGO'!$Z$46="Media",'MAPA DE RIESGO'!$AB$46="Catastrófico"),CONCATENATE("R6C",'MAPA DE RIESGO'!$P$46),"")</f>
        <v/>
      </c>
      <c r="AI31" s="27" t="str">
        <f>IF(AND('MAPA DE RIESGO'!$Z$47="Media",'MAPA DE RIESGO'!$AB$47="Catastrófico"),CONCATENATE("R6C",'MAPA DE RIESGO'!$P$47),"")</f>
        <v/>
      </c>
      <c r="AJ31" s="27" t="str">
        <f>IF(AND('MAPA DE RIESGO'!$Z$48="Media",'MAPA DE RIESGO'!$AB$48="Catastrófico"),CONCATENATE("R6C",'MAPA DE RIESGO'!$P$48),"")</f>
        <v/>
      </c>
      <c r="AK31" s="27" t="str">
        <f>IF(AND('MAPA DE RIESGO'!$Z$49="Media",'MAPA DE RIESGO'!$AB$49="Catastrófico"),CONCATENATE("R6C",'MAPA DE RIESGO'!$P$49),"")</f>
        <v/>
      </c>
      <c r="AL31" s="27" t="str">
        <f>IF(AND('MAPA DE RIESGO'!$Z$50="Media",'MAPA DE RIESGO'!$AB$50="Catastrófico"),CONCATENATE("R6C",'MAPA DE RIESGO'!$P$50),"")</f>
        <v/>
      </c>
      <c r="AM31" s="28" t="str">
        <f>IF(AND('MAPA DE RIESGO'!$Z$51="Media",'MAPA DE RIESGO'!$AB$51="Catastrófico"),CONCATENATE("R6C",'MAPA DE RIESGO'!$P$51),"")</f>
        <v/>
      </c>
      <c r="AN31" s="55"/>
      <c r="AO31" s="484"/>
      <c r="AP31" s="485"/>
      <c r="AQ31" s="485"/>
      <c r="AR31" s="485"/>
      <c r="AS31" s="485"/>
      <c r="AT31" s="486"/>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row>
    <row r="32" spans="1:76" ht="15" customHeight="1" x14ac:dyDescent="0.25">
      <c r="A32" s="55"/>
      <c r="B32" s="355"/>
      <c r="C32" s="355"/>
      <c r="D32" s="356"/>
      <c r="E32" s="456"/>
      <c r="F32" s="457"/>
      <c r="G32" s="457"/>
      <c r="H32" s="457"/>
      <c r="I32" s="470"/>
      <c r="J32" s="39" t="str">
        <f>IF(AND('MAPA DE RIESGO'!$Z$52="Media",'MAPA DE RIESGO'!$AB$52="Leve"),CONCATENATE("R7C",'MAPA DE RIESGO'!$P$52),"")</f>
        <v/>
      </c>
      <c r="K32" s="40" t="str">
        <f>IF(AND('MAPA DE RIESGO'!$Z$53="Media",'MAPA DE RIESGO'!$AB$53="Leve"),CONCATENATE("R7C",'MAPA DE RIESGO'!$P$53),"")</f>
        <v/>
      </c>
      <c r="L32" s="40" t="str">
        <f>IF(AND('MAPA DE RIESGO'!$Z$54="Media",'MAPA DE RIESGO'!$AB$54="Leve"),CONCATENATE("R7C",'MAPA DE RIESGO'!$P$54),"")</f>
        <v/>
      </c>
      <c r="M32" s="40" t="str">
        <f>IF(AND('MAPA DE RIESGO'!$Z$55="Media",'MAPA DE RIESGO'!$AB$55="Leve"),CONCATENATE("R7C",'MAPA DE RIESGO'!$P$55),"")</f>
        <v/>
      </c>
      <c r="N32" s="40" t="str">
        <f>IF(AND('MAPA DE RIESGO'!$Z$56="Media",'MAPA DE RIESGO'!$AB$56="Leve"),CONCATENATE("R7C",'MAPA DE RIESGO'!$P$56),"")</f>
        <v/>
      </c>
      <c r="O32" s="41" t="str">
        <f>IF(AND('MAPA DE RIESGO'!$Z$57="Media",'MAPA DE RIESGO'!$AB$57="Leve"),CONCATENATE("R7C",'MAPA DE RIESGO'!$P$57),"")</f>
        <v/>
      </c>
      <c r="P32" s="39" t="str">
        <f>IF(AND('MAPA DE RIESGO'!$Z$52="Media",'MAPA DE RIESGO'!$AB$52="Menor"),CONCATENATE("R7C",'MAPA DE RIESGO'!$P$52),"")</f>
        <v/>
      </c>
      <c r="Q32" s="40" t="str">
        <f>IF(AND('MAPA DE RIESGO'!$Z$53="Media",'MAPA DE RIESGO'!$AB$53="Menor"),CONCATENATE("R7C",'MAPA DE RIESGO'!$P$53),"")</f>
        <v/>
      </c>
      <c r="R32" s="40" t="str">
        <f>IF(AND('MAPA DE RIESGO'!$Z$54="Media",'MAPA DE RIESGO'!$AB$54="Menor"),CONCATENATE("R7C",'MAPA DE RIESGO'!$P$54),"")</f>
        <v/>
      </c>
      <c r="S32" s="40" t="str">
        <f>IF(AND('MAPA DE RIESGO'!$Z$55="Media",'MAPA DE RIESGO'!$AB$55="Menor"),CONCATENATE("R7C",'MAPA DE RIESGO'!$P$55),"")</f>
        <v/>
      </c>
      <c r="T32" s="40" t="str">
        <f>IF(AND('MAPA DE RIESGO'!$Z$56="Media",'MAPA DE RIESGO'!$AB$56="Menor"),CONCATENATE("R7C",'MAPA DE RIESGO'!$P$56),"")</f>
        <v/>
      </c>
      <c r="U32" s="41" t="str">
        <f>IF(AND('MAPA DE RIESGO'!$Z$57="Media",'MAPA DE RIESGO'!$AB$57="Menor"),CONCATENATE("R7C",'MAPA DE RIESGO'!$P$57),"")</f>
        <v/>
      </c>
      <c r="V32" s="39" t="str">
        <f>IF(AND('MAPA DE RIESGO'!$Z$52="Media",'MAPA DE RIESGO'!$AB$52="Moderado"),CONCATENATE("R7C",'MAPA DE RIESGO'!$P$52),"")</f>
        <v/>
      </c>
      <c r="W32" s="40" t="str">
        <f>IF(AND('MAPA DE RIESGO'!$Z$53="Media",'MAPA DE RIESGO'!$AB$53="Moderado"),CONCATENATE("R7C",'MAPA DE RIESGO'!$P$53),"")</f>
        <v/>
      </c>
      <c r="X32" s="40" t="str">
        <f>IF(AND('MAPA DE RIESGO'!$Z$54="Media",'MAPA DE RIESGO'!$AB$54="Moderado"),CONCATENATE("R7C",'MAPA DE RIESGO'!$P$54),"")</f>
        <v/>
      </c>
      <c r="Y32" s="40" t="str">
        <f>IF(AND('MAPA DE RIESGO'!$Z$55="Media",'MAPA DE RIESGO'!$AB$55="Moderado"),CONCATENATE("R7C",'MAPA DE RIESGO'!$P$55),"")</f>
        <v/>
      </c>
      <c r="Z32" s="40" t="str">
        <f>IF(AND('MAPA DE RIESGO'!$Z$56="Media",'MAPA DE RIESGO'!$AB$56="Moderado"),CONCATENATE("R7C",'MAPA DE RIESGO'!$P$56),"")</f>
        <v/>
      </c>
      <c r="AA32" s="41" t="str">
        <f>IF(AND('MAPA DE RIESGO'!$Z$57="Media",'MAPA DE RIESGO'!$AB$57="Moderado"),CONCATENATE("R7C",'MAPA DE RIESGO'!$P$57),"")</f>
        <v/>
      </c>
      <c r="AB32" s="23" t="str">
        <f>IF(AND('MAPA DE RIESGO'!$Z$52="Media",'MAPA DE RIESGO'!$AB$52="Mayor"),CONCATENATE("R7C",'MAPA DE RIESGO'!$P$52),"")</f>
        <v/>
      </c>
      <c r="AC32" s="24" t="str">
        <f>IF(AND('MAPA DE RIESGO'!$Z$53="Media",'MAPA DE RIESGO'!$AB$53="Mayor"),CONCATENATE("R7C",'MAPA DE RIESGO'!$P$53),"")</f>
        <v/>
      </c>
      <c r="AD32" s="29" t="str">
        <f>IF(AND('MAPA DE RIESGO'!$Z$54="Media",'MAPA DE RIESGO'!$AB$54="Mayor"),CONCATENATE("R7C",'MAPA DE RIESGO'!$P$54),"")</f>
        <v/>
      </c>
      <c r="AE32" s="29" t="str">
        <f>IF(AND('MAPA DE RIESGO'!$Z$55="Media",'MAPA DE RIESGO'!$AB$55="Mayor"),CONCATENATE("R7C",'MAPA DE RIESGO'!$P$55),"")</f>
        <v/>
      </c>
      <c r="AF32" s="29" t="str">
        <f>IF(AND('MAPA DE RIESGO'!$Z$56="Media",'MAPA DE RIESGO'!$AB$56="Mayor"),CONCATENATE("R7C",'MAPA DE RIESGO'!$P$56),"")</f>
        <v/>
      </c>
      <c r="AG32" s="25" t="str">
        <f>IF(AND('MAPA DE RIESGO'!$Z$57="Media",'MAPA DE RIESGO'!$AB$57="Mayor"),CONCATENATE("R7C",'MAPA DE RIESGO'!$P$57),"")</f>
        <v/>
      </c>
      <c r="AH32" s="26" t="str">
        <f>IF(AND('MAPA DE RIESGO'!$Z$52="Media",'MAPA DE RIESGO'!$AB$52="Catastrófico"),CONCATENATE("R7C",'MAPA DE RIESGO'!$P$52),"")</f>
        <v/>
      </c>
      <c r="AI32" s="27" t="str">
        <f>IF(AND('MAPA DE RIESGO'!$Z$53="Media",'MAPA DE RIESGO'!$AB$53="Catastrófico"),CONCATENATE("R7C",'MAPA DE RIESGO'!$P$53),"")</f>
        <v/>
      </c>
      <c r="AJ32" s="27" t="str">
        <f>IF(AND('MAPA DE RIESGO'!$Z$54="Media",'MAPA DE RIESGO'!$AB$54="Catastrófico"),CONCATENATE("R7C",'MAPA DE RIESGO'!$P$54),"")</f>
        <v/>
      </c>
      <c r="AK32" s="27" t="str">
        <f>IF(AND('MAPA DE RIESGO'!$Z$55="Media",'MAPA DE RIESGO'!$AB$55="Catastrófico"),CONCATENATE("R7C",'MAPA DE RIESGO'!$P$55),"")</f>
        <v/>
      </c>
      <c r="AL32" s="27" t="str">
        <f>IF(AND('MAPA DE RIESGO'!$Z$56="Media",'MAPA DE RIESGO'!$AB$56="Catastrófico"),CONCATENATE("R7C",'MAPA DE RIESGO'!$P$56),"")</f>
        <v/>
      </c>
      <c r="AM32" s="28" t="str">
        <f>IF(AND('MAPA DE RIESGO'!$Z$57="Media",'MAPA DE RIESGO'!$AB$57="Catastrófico"),CONCATENATE("R7C",'MAPA DE RIESGO'!$P$57),"")</f>
        <v/>
      </c>
      <c r="AN32" s="55"/>
      <c r="AO32" s="484"/>
      <c r="AP32" s="485"/>
      <c r="AQ32" s="485"/>
      <c r="AR32" s="485"/>
      <c r="AS32" s="485"/>
      <c r="AT32" s="486"/>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row>
    <row r="33" spans="1:80" ht="15" customHeight="1" x14ac:dyDescent="0.25">
      <c r="A33" s="55"/>
      <c r="B33" s="355"/>
      <c r="C33" s="355"/>
      <c r="D33" s="356"/>
      <c r="E33" s="456"/>
      <c r="F33" s="457"/>
      <c r="G33" s="457"/>
      <c r="H33" s="457"/>
      <c r="I33" s="470"/>
      <c r="J33" s="39" t="str">
        <f>IF(AND('MAPA DE RIESGO'!$Z$58="Media",'MAPA DE RIESGO'!$AB$58="Leve"),CONCATENATE("R8C",'MAPA DE RIESGO'!$P$58),"")</f>
        <v/>
      </c>
      <c r="K33" s="40" t="str">
        <f>IF(AND('MAPA DE RIESGO'!$Z$59="Media",'MAPA DE RIESGO'!$AB$59="Leve"),CONCATENATE("R8C",'MAPA DE RIESGO'!$P$59),"")</f>
        <v/>
      </c>
      <c r="L33" s="40" t="str">
        <f>IF(AND('MAPA DE RIESGO'!$Z$60="Media",'MAPA DE RIESGO'!$AB$60="Leve"),CONCATENATE("R8C",'MAPA DE RIESGO'!$P$60),"")</f>
        <v/>
      </c>
      <c r="M33" s="40" t="str">
        <f>IF(AND('MAPA DE RIESGO'!$Z$61="Media",'MAPA DE RIESGO'!$AB$61="Leve"),CONCATENATE("R8C",'MAPA DE RIESGO'!$P$61),"")</f>
        <v/>
      </c>
      <c r="N33" s="40" t="str">
        <f>IF(AND('MAPA DE RIESGO'!$Z$62="Media",'MAPA DE RIESGO'!$AB$62="Leve"),CONCATENATE("R8C",'MAPA DE RIESGO'!$P$62),"")</f>
        <v/>
      </c>
      <c r="O33" s="41" t="str">
        <f>IF(AND('MAPA DE RIESGO'!$Z$63="Media",'MAPA DE RIESGO'!$AB$63="Leve"),CONCATENATE("R8C",'MAPA DE RIESGO'!$P$63),"")</f>
        <v/>
      </c>
      <c r="P33" s="39" t="str">
        <f>IF(AND('MAPA DE RIESGO'!$Z$58="Media",'MAPA DE RIESGO'!$AB$58="Menor"),CONCATENATE("R8C",'MAPA DE RIESGO'!$P$58),"")</f>
        <v/>
      </c>
      <c r="Q33" s="40" t="str">
        <f>IF(AND('MAPA DE RIESGO'!$Z$59="Media",'MAPA DE RIESGO'!$AB$59="Menor"),CONCATENATE("R8C",'MAPA DE RIESGO'!$P$59),"")</f>
        <v/>
      </c>
      <c r="R33" s="40" t="str">
        <f>IF(AND('MAPA DE RIESGO'!$Z$60="Media",'MAPA DE RIESGO'!$AB$60="Menor"),CONCATENATE("R8C",'MAPA DE RIESGO'!$P$60),"")</f>
        <v/>
      </c>
      <c r="S33" s="40" t="str">
        <f>IF(AND('MAPA DE RIESGO'!$Z$61="Media",'MAPA DE RIESGO'!$AB$61="Menor"),CONCATENATE("R8C",'MAPA DE RIESGO'!$P$61),"")</f>
        <v/>
      </c>
      <c r="T33" s="40" t="str">
        <f>IF(AND('MAPA DE RIESGO'!$Z$62="Media",'MAPA DE RIESGO'!$AB$62="Menor"),CONCATENATE("R8C",'MAPA DE RIESGO'!$P$62),"")</f>
        <v/>
      </c>
      <c r="U33" s="41" t="str">
        <f>IF(AND('MAPA DE RIESGO'!$Z$63="Media",'MAPA DE RIESGO'!$AB$63="Menor"),CONCATENATE("R8C",'MAPA DE RIESGO'!$P$63),"")</f>
        <v/>
      </c>
      <c r="V33" s="39" t="str">
        <f>IF(AND('MAPA DE RIESGO'!$Z$58="Media",'MAPA DE RIESGO'!$AB$58="Moderado"),CONCATENATE("R8C",'MAPA DE RIESGO'!$P$58),"")</f>
        <v/>
      </c>
      <c r="W33" s="40" t="str">
        <f>IF(AND('MAPA DE RIESGO'!$Z$59="Media",'MAPA DE RIESGO'!$AB$59="Moderado"),CONCATENATE("R8C",'MAPA DE RIESGO'!$P$59),"")</f>
        <v/>
      </c>
      <c r="X33" s="40" t="str">
        <f>IF(AND('MAPA DE RIESGO'!$Z$60="Media",'MAPA DE RIESGO'!$AB$60="Moderado"),CONCATENATE("R8C",'MAPA DE RIESGO'!$P$60),"")</f>
        <v/>
      </c>
      <c r="Y33" s="40" t="str">
        <f>IF(AND('MAPA DE RIESGO'!$Z$61="Media",'MAPA DE RIESGO'!$AB$61="Moderado"),CONCATENATE("R8C",'MAPA DE RIESGO'!$P$61),"")</f>
        <v/>
      </c>
      <c r="Z33" s="40" t="str">
        <f>IF(AND('MAPA DE RIESGO'!$Z$62="Media",'MAPA DE RIESGO'!$AB$62="Moderado"),CONCATENATE("R8C",'MAPA DE RIESGO'!$P$62),"")</f>
        <v/>
      </c>
      <c r="AA33" s="41" t="str">
        <f>IF(AND('MAPA DE RIESGO'!$Z$63="Media",'MAPA DE RIESGO'!$AB$63="Moderado"),CONCATENATE("R8C",'MAPA DE RIESGO'!$P$63),"")</f>
        <v/>
      </c>
      <c r="AB33" s="23" t="str">
        <f>IF(AND('MAPA DE RIESGO'!$Z$58="Media",'MAPA DE RIESGO'!$AB$58="Mayor"),CONCATENATE("R8C",'MAPA DE RIESGO'!$P$58),"")</f>
        <v/>
      </c>
      <c r="AC33" s="24" t="str">
        <f>IF(AND('MAPA DE RIESGO'!$Z$59="Media",'MAPA DE RIESGO'!$AB$59="Mayor"),CONCATENATE("R8C",'MAPA DE RIESGO'!$P$59),"")</f>
        <v/>
      </c>
      <c r="AD33" s="29" t="str">
        <f>IF(AND('MAPA DE RIESGO'!$Z$60="Media",'MAPA DE RIESGO'!$AB$60="Mayor"),CONCATENATE("R8C",'MAPA DE RIESGO'!$P$60),"")</f>
        <v/>
      </c>
      <c r="AE33" s="29" t="str">
        <f>IF(AND('MAPA DE RIESGO'!$Z$61="Media",'MAPA DE RIESGO'!$AB$61="Mayor"),CONCATENATE("R8C",'MAPA DE RIESGO'!$P$61),"")</f>
        <v/>
      </c>
      <c r="AF33" s="29" t="str">
        <f>IF(AND('MAPA DE RIESGO'!$Z$62="Media",'MAPA DE RIESGO'!$AB$62="Mayor"),CONCATENATE("R8C",'MAPA DE RIESGO'!$P$62),"")</f>
        <v/>
      </c>
      <c r="AG33" s="25" t="str">
        <f>IF(AND('MAPA DE RIESGO'!$Z$63="Media",'MAPA DE RIESGO'!$AB$63="Mayor"),CONCATENATE("R8C",'MAPA DE RIESGO'!$P$63),"")</f>
        <v/>
      </c>
      <c r="AH33" s="26" t="str">
        <f>IF(AND('MAPA DE RIESGO'!$Z$58="Media",'MAPA DE RIESGO'!$AB$58="Catastrófico"),CONCATENATE("R8C",'MAPA DE RIESGO'!$P$58),"")</f>
        <v/>
      </c>
      <c r="AI33" s="27" t="str">
        <f>IF(AND('MAPA DE RIESGO'!$Z$59="Media",'MAPA DE RIESGO'!$AB$59="Catastrófico"),CONCATENATE("R8C",'MAPA DE RIESGO'!$P$59),"")</f>
        <v/>
      </c>
      <c r="AJ33" s="27" t="str">
        <f>IF(AND('MAPA DE RIESGO'!$Z$60="Media",'MAPA DE RIESGO'!$AB$60="Catastrófico"),CONCATENATE("R8C",'MAPA DE RIESGO'!$P$60),"")</f>
        <v/>
      </c>
      <c r="AK33" s="27" t="str">
        <f>IF(AND('MAPA DE RIESGO'!$Z$61="Media",'MAPA DE RIESGO'!$AB$61="Catastrófico"),CONCATENATE("R8C",'MAPA DE RIESGO'!$P$61),"")</f>
        <v/>
      </c>
      <c r="AL33" s="27" t="str">
        <f>IF(AND('MAPA DE RIESGO'!$Z$62="Media",'MAPA DE RIESGO'!$AB$62="Catastrófico"),CONCATENATE("R8C",'MAPA DE RIESGO'!$P$62),"")</f>
        <v/>
      </c>
      <c r="AM33" s="28" t="str">
        <f>IF(AND('MAPA DE RIESGO'!$Z$63="Media",'MAPA DE RIESGO'!$AB$63="Catastrófico"),CONCATENATE("R8C",'MAPA DE RIESGO'!$P$63),"")</f>
        <v/>
      </c>
      <c r="AN33" s="55"/>
      <c r="AO33" s="484"/>
      <c r="AP33" s="485"/>
      <c r="AQ33" s="485"/>
      <c r="AR33" s="485"/>
      <c r="AS33" s="485"/>
      <c r="AT33" s="486"/>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row>
    <row r="34" spans="1:80" ht="15" customHeight="1" x14ac:dyDescent="0.25">
      <c r="A34" s="55"/>
      <c r="B34" s="355"/>
      <c r="C34" s="355"/>
      <c r="D34" s="356"/>
      <c r="E34" s="456"/>
      <c r="F34" s="457"/>
      <c r="G34" s="457"/>
      <c r="H34" s="457"/>
      <c r="I34" s="470"/>
      <c r="J34" s="39" t="str">
        <f>IF(AND('MAPA DE RIESGO'!$Z$64="Media",'MAPA DE RIESGO'!$AB$64="Leve"),CONCATENATE("R9C",'MAPA DE RIESGO'!$P$64),"")</f>
        <v/>
      </c>
      <c r="K34" s="40" t="str">
        <f>IF(AND('MAPA DE RIESGO'!$Z$65="Media",'MAPA DE RIESGO'!$AB$65="Leve"),CONCATENATE("R9C",'MAPA DE RIESGO'!$P$65),"")</f>
        <v/>
      </c>
      <c r="L34" s="40" t="str">
        <f>IF(AND('MAPA DE RIESGO'!$Z$66="Media",'MAPA DE RIESGO'!$AB$66="Leve"),CONCATENATE("R9C",'MAPA DE RIESGO'!$P$66),"")</f>
        <v/>
      </c>
      <c r="M34" s="40" t="str">
        <f>IF(AND('MAPA DE RIESGO'!$Z$67="Media",'MAPA DE RIESGO'!$AB$67="Leve"),CONCATENATE("R9C",'MAPA DE RIESGO'!$P$67),"")</f>
        <v/>
      </c>
      <c r="N34" s="40" t="str">
        <f>IF(AND('MAPA DE RIESGO'!$Z$68="Media",'MAPA DE RIESGO'!$AB$68="Leve"),CONCATENATE("R9C",'MAPA DE RIESGO'!$P$68),"")</f>
        <v/>
      </c>
      <c r="O34" s="41" t="str">
        <f>IF(AND('MAPA DE RIESGO'!$Z$69="Media",'MAPA DE RIESGO'!$AB$69="Leve"),CONCATENATE("R9C",'MAPA DE RIESGO'!$P$69),"")</f>
        <v/>
      </c>
      <c r="P34" s="39" t="str">
        <f>IF(AND('MAPA DE RIESGO'!$Z$64="Media",'MAPA DE RIESGO'!$AB$64="Menor"),CONCATENATE("R9C",'MAPA DE RIESGO'!$P$64),"")</f>
        <v/>
      </c>
      <c r="Q34" s="40" t="str">
        <f>IF(AND('MAPA DE RIESGO'!$Z$65="Media",'MAPA DE RIESGO'!$AB$65="Menor"),CONCATENATE("R9C",'MAPA DE RIESGO'!$P$65),"")</f>
        <v/>
      </c>
      <c r="R34" s="40" t="str">
        <f>IF(AND('MAPA DE RIESGO'!$Z$66="Media",'MAPA DE RIESGO'!$AB$66="Menor"),CONCATENATE("R9C",'MAPA DE RIESGO'!$P$66),"")</f>
        <v/>
      </c>
      <c r="S34" s="40" t="str">
        <f>IF(AND('MAPA DE RIESGO'!$Z$67="Media",'MAPA DE RIESGO'!$AB$67="Menor"),CONCATENATE("R9C",'MAPA DE RIESGO'!$P$67),"")</f>
        <v/>
      </c>
      <c r="T34" s="40" t="str">
        <f>IF(AND('MAPA DE RIESGO'!$Z$68="Media",'MAPA DE RIESGO'!$AB$68="Menor"),CONCATENATE("R9C",'MAPA DE RIESGO'!$P$68),"")</f>
        <v/>
      </c>
      <c r="U34" s="41" t="str">
        <f>IF(AND('MAPA DE RIESGO'!$Z$69="Media",'MAPA DE RIESGO'!$AB$69="Menor"),CONCATENATE("R9C",'MAPA DE RIESGO'!$P$69),"")</f>
        <v/>
      </c>
      <c r="V34" s="39" t="str">
        <f>IF(AND('MAPA DE RIESGO'!$Z$64="Media",'MAPA DE RIESGO'!$AB$64="Moderado"),CONCATENATE("R9C",'MAPA DE RIESGO'!$P$64),"")</f>
        <v/>
      </c>
      <c r="W34" s="40" t="str">
        <f>IF(AND('MAPA DE RIESGO'!$Z$65="Media",'MAPA DE RIESGO'!$AB$65="Moderado"),CONCATENATE("R9C",'MAPA DE RIESGO'!$P$65),"")</f>
        <v/>
      </c>
      <c r="X34" s="40" t="str">
        <f>IF(AND('MAPA DE RIESGO'!$Z$66="Media",'MAPA DE RIESGO'!$AB$66="Moderado"),CONCATENATE("R9C",'MAPA DE RIESGO'!$P$66),"")</f>
        <v/>
      </c>
      <c r="Y34" s="40" t="str">
        <f>IF(AND('MAPA DE RIESGO'!$Z$67="Media",'MAPA DE RIESGO'!$AB$67="Moderado"),CONCATENATE("R9C",'MAPA DE RIESGO'!$P$67),"")</f>
        <v/>
      </c>
      <c r="Z34" s="40" t="str">
        <f>IF(AND('MAPA DE RIESGO'!$Z$68="Media",'MAPA DE RIESGO'!$AB$68="Moderado"),CONCATENATE("R9C",'MAPA DE RIESGO'!$P$68),"")</f>
        <v/>
      </c>
      <c r="AA34" s="41" t="str">
        <f>IF(AND('MAPA DE RIESGO'!$Z$69="Media",'MAPA DE RIESGO'!$AB$69="Moderado"),CONCATENATE("R9C",'MAPA DE RIESGO'!$P$69),"")</f>
        <v/>
      </c>
      <c r="AB34" s="23" t="str">
        <f>IF(AND('MAPA DE RIESGO'!$Z$64="Media",'MAPA DE RIESGO'!$AB$64="Mayor"),CONCATENATE("R9C",'MAPA DE RIESGO'!$P$64),"")</f>
        <v/>
      </c>
      <c r="AC34" s="24" t="str">
        <f>IF(AND('MAPA DE RIESGO'!$Z$65="Media",'MAPA DE RIESGO'!$AB$65="Mayor"),CONCATENATE("R9C",'MAPA DE RIESGO'!$P$65),"")</f>
        <v/>
      </c>
      <c r="AD34" s="29" t="str">
        <f>IF(AND('MAPA DE RIESGO'!$Z$66="Media",'MAPA DE RIESGO'!$AB$66="Mayor"),CONCATENATE("R9C",'MAPA DE RIESGO'!$P$66),"")</f>
        <v/>
      </c>
      <c r="AE34" s="29" t="str">
        <f>IF(AND('MAPA DE RIESGO'!$Z$67="Media",'MAPA DE RIESGO'!$AB$67="Mayor"),CONCATENATE("R9C",'MAPA DE RIESGO'!$P$67),"")</f>
        <v/>
      </c>
      <c r="AF34" s="29" t="str">
        <f>IF(AND('MAPA DE RIESGO'!$Z$68="Media",'MAPA DE RIESGO'!$AB$68="Mayor"),CONCATENATE("R9C",'MAPA DE RIESGO'!$P$68),"")</f>
        <v/>
      </c>
      <c r="AG34" s="25" t="str">
        <f>IF(AND('MAPA DE RIESGO'!$Z$69="Media",'MAPA DE RIESGO'!$AB$69="Mayor"),CONCATENATE("R9C",'MAPA DE RIESGO'!$P$69),"")</f>
        <v/>
      </c>
      <c r="AH34" s="26" t="str">
        <f>IF(AND('MAPA DE RIESGO'!$Z$64="Media",'MAPA DE RIESGO'!$AB$64="Catastrófico"),CONCATENATE("R9C",'MAPA DE RIESGO'!$P$64),"")</f>
        <v/>
      </c>
      <c r="AI34" s="27" t="str">
        <f>IF(AND('MAPA DE RIESGO'!$Z$65="Media",'MAPA DE RIESGO'!$AB$65="Catastrófico"),CONCATENATE("R9C",'MAPA DE RIESGO'!$P$65),"")</f>
        <v/>
      </c>
      <c r="AJ34" s="27" t="str">
        <f>IF(AND('MAPA DE RIESGO'!$Z$66="Media",'MAPA DE RIESGO'!$AB$66="Catastrófico"),CONCATENATE("R9C",'MAPA DE RIESGO'!$P$66),"")</f>
        <v/>
      </c>
      <c r="AK34" s="27" t="str">
        <f>IF(AND('MAPA DE RIESGO'!$Z$67="Media",'MAPA DE RIESGO'!$AB$67="Catastrófico"),CONCATENATE("R9C",'MAPA DE RIESGO'!$P$67),"")</f>
        <v/>
      </c>
      <c r="AL34" s="27" t="str">
        <f>IF(AND('MAPA DE RIESGO'!$Z$68="Media",'MAPA DE RIESGO'!$AB$68="Catastrófico"),CONCATENATE("R9C",'MAPA DE RIESGO'!$P$68),"")</f>
        <v/>
      </c>
      <c r="AM34" s="28" t="str">
        <f>IF(AND('MAPA DE RIESGO'!$Z$69="Media",'MAPA DE RIESGO'!$AB$69="Catastrófico"),CONCATENATE("R9C",'MAPA DE RIESGO'!$P$69),"")</f>
        <v/>
      </c>
      <c r="AN34" s="55"/>
      <c r="AO34" s="484"/>
      <c r="AP34" s="485"/>
      <c r="AQ34" s="485"/>
      <c r="AR34" s="485"/>
      <c r="AS34" s="485"/>
      <c r="AT34" s="486"/>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row>
    <row r="35" spans="1:80" ht="15.75" customHeight="1" thickBot="1" x14ac:dyDescent="0.3">
      <c r="A35" s="55"/>
      <c r="B35" s="355"/>
      <c r="C35" s="355"/>
      <c r="D35" s="356"/>
      <c r="E35" s="458"/>
      <c r="F35" s="459"/>
      <c r="G35" s="459"/>
      <c r="H35" s="459"/>
      <c r="I35" s="471"/>
      <c r="J35" s="39" t="str">
        <f>IF(AND('MAPA DE RIESGO'!$Z$70="Media",'MAPA DE RIESGO'!$AB$70="Leve"),CONCATENATE("R10C",'MAPA DE RIESGO'!$P$70),"")</f>
        <v/>
      </c>
      <c r="K35" s="40" t="str">
        <f>IF(AND('MAPA DE RIESGO'!$Z$71="Media",'MAPA DE RIESGO'!$AB$71="Leve"),CONCATENATE("R10C",'MAPA DE RIESGO'!$P$71),"")</f>
        <v/>
      </c>
      <c r="L35" s="40" t="str">
        <f>IF(AND('MAPA DE RIESGO'!$Z$72="Media",'MAPA DE RIESGO'!$AB$72="Leve"),CONCATENATE("R10C",'MAPA DE RIESGO'!$P$72),"")</f>
        <v/>
      </c>
      <c r="M35" s="40" t="str">
        <f>IF(AND('MAPA DE RIESGO'!$Z$73="Media",'MAPA DE RIESGO'!$AB$73="Leve"),CONCATENATE("R10C",'MAPA DE RIESGO'!$P$73),"")</f>
        <v/>
      </c>
      <c r="N35" s="40" t="str">
        <f>IF(AND('MAPA DE RIESGO'!$Z$74="Media",'MAPA DE RIESGO'!$AB$74="Leve"),CONCATENATE("R10C",'MAPA DE RIESGO'!$P$74),"")</f>
        <v/>
      </c>
      <c r="O35" s="41" t="str">
        <f>IF(AND('MAPA DE RIESGO'!$Z$75="Media",'MAPA DE RIESGO'!$AB$75="Leve"),CONCATENATE("R10C",'MAPA DE RIESGO'!$P$75),"")</f>
        <v/>
      </c>
      <c r="P35" s="39" t="str">
        <f>IF(AND('MAPA DE RIESGO'!$Z$70="Media",'MAPA DE RIESGO'!$AB$70="Menor"),CONCATENATE("R10C",'MAPA DE RIESGO'!$P$70),"")</f>
        <v/>
      </c>
      <c r="Q35" s="40" t="str">
        <f>IF(AND('MAPA DE RIESGO'!$Z$71="Media",'MAPA DE RIESGO'!$AB$71="Menor"),CONCATENATE("R10C",'MAPA DE RIESGO'!$P$71),"")</f>
        <v/>
      </c>
      <c r="R35" s="40" t="str">
        <f>IF(AND('MAPA DE RIESGO'!$Z$72="Media",'MAPA DE RIESGO'!$AB$72="Menor"),CONCATENATE("R10C",'MAPA DE RIESGO'!$P$72),"")</f>
        <v/>
      </c>
      <c r="S35" s="40" t="str">
        <f>IF(AND('MAPA DE RIESGO'!$Z$73="Media",'MAPA DE RIESGO'!$AB$73="Menor"),CONCATENATE("R10C",'MAPA DE RIESGO'!$P$73),"")</f>
        <v/>
      </c>
      <c r="T35" s="40" t="str">
        <f>IF(AND('MAPA DE RIESGO'!$Z$74="Media",'MAPA DE RIESGO'!$AB$74="Menor"),CONCATENATE("R10C",'MAPA DE RIESGO'!$P$74),"")</f>
        <v/>
      </c>
      <c r="U35" s="41" t="str">
        <f>IF(AND('MAPA DE RIESGO'!$Z$75="Media",'MAPA DE RIESGO'!$AB$75="Menor"),CONCATENATE("R10C",'MAPA DE RIESGO'!$P$75),"")</f>
        <v/>
      </c>
      <c r="V35" s="39" t="str">
        <f>IF(AND('MAPA DE RIESGO'!$Z$70="Media",'MAPA DE RIESGO'!$AB$70="Moderado"),CONCATENATE("R10C",'MAPA DE RIESGO'!$P$70),"")</f>
        <v/>
      </c>
      <c r="W35" s="40" t="str">
        <f>IF(AND('MAPA DE RIESGO'!$Z$71="Media",'MAPA DE RIESGO'!$AB$71="Moderado"),CONCATENATE("R10C",'MAPA DE RIESGO'!$P$71),"")</f>
        <v/>
      </c>
      <c r="X35" s="40" t="str">
        <f>IF(AND('MAPA DE RIESGO'!$Z$72="Media",'MAPA DE RIESGO'!$AB$72="Moderado"),CONCATENATE("R10C",'MAPA DE RIESGO'!$P$72),"")</f>
        <v/>
      </c>
      <c r="Y35" s="40" t="str">
        <f>IF(AND('MAPA DE RIESGO'!$Z$73="Media",'MAPA DE RIESGO'!$AB$73="Moderado"),CONCATENATE("R10C",'MAPA DE RIESGO'!$P$73),"")</f>
        <v/>
      </c>
      <c r="Z35" s="40" t="str">
        <f>IF(AND('MAPA DE RIESGO'!$Z$74="Media",'MAPA DE RIESGO'!$AB$74="Moderado"),CONCATENATE("R10C",'MAPA DE RIESGO'!$P$74),"")</f>
        <v/>
      </c>
      <c r="AA35" s="41" t="str">
        <f>IF(AND('MAPA DE RIESGO'!$Z$75="Media",'MAPA DE RIESGO'!$AB$75="Moderado"),CONCATENATE("R10C",'MAPA DE RIESGO'!$P$75),"")</f>
        <v/>
      </c>
      <c r="AB35" s="30" t="str">
        <f>IF(AND('MAPA DE RIESGO'!$Z$70="Media",'MAPA DE RIESGO'!$AB$70="Mayor"),CONCATENATE("R10C",'MAPA DE RIESGO'!$P$70),"")</f>
        <v/>
      </c>
      <c r="AC35" s="31" t="str">
        <f>IF(AND('MAPA DE RIESGO'!$Z$71="Media",'MAPA DE RIESGO'!$AB$71="Mayor"),CONCATENATE("R10C",'MAPA DE RIESGO'!$P$71),"")</f>
        <v/>
      </c>
      <c r="AD35" s="31" t="str">
        <f>IF(AND('MAPA DE RIESGO'!$Z$72="Media",'MAPA DE RIESGO'!$AB$72="Mayor"),CONCATENATE("R10C",'MAPA DE RIESGO'!$P$72),"")</f>
        <v/>
      </c>
      <c r="AE35" s="31" t="str">
        <f>IF(AND('MAPA DE RIESGO'!$Z$73="Media",'MAPA DE RIESGO'!$AB$73="Mayor"),CONCATENATE("R10C",'MAPA DE RIESGO'!$P$73),"")</f>
        <v/>
      </c>
      <c r="AF35" s="31" t="str">
        <f>IF(AND('MAPA DE RIESGO'!$Z$74="Media",'MAPA DE RIESGO'!$AB$74="Mayor"),CONCATENATE("R10C",'MAPA DE RIESGO'!$P$74),"")</f>
        <v/>
      </c>
      <c r="AG35" s="32" t="str">
        <f>IF(AND('MAPA DE RIESGO'!$Z$75="Media",'MAPA DE RIESGO'!$AB$75="Mayor"),CONCATENATE("R10C",'MAPA DE RIESGO'!$P$75),"")</f>
        <v/>
      </c>
      <c r="AH35" s="33" t="str">
        <f>IF(AND('MAPA DE RIESGO'!$Z$70="Media",'MAPA DE RIESGO'!$AB$70="Catastrófico"),CONCATENATE("R10C",'MAPA DE RIESGO'!$P$70),"")</f>
        <v/>
      </c>
      <c r="AI35" s="34" t="str">
        <f>IF(AND('MAPA DE RIESGO'!$Z$71="Media",'MAPA DE RIESGO'!$AB$71="Catastrófico"),CONCATENATE("R10C",'MAPA DE RIESGO'!$P$71),"")</f>
        <v/>
      </c>
      <c r="AJ35" s="34" t="str">
        <f>IF(AND('MAPA DE RIESGO'!$Z$72="Media",'MAPA DE RIESGO'!$AB$72="Catastrófico"),CONCATENATE("R10C",'MAPA DE RIESGO'!$P$72),"")</f>
        <v/>
      </c>
      <c r="AK35" s="34" t="str">
        <f>IF(AND('MAPA DE RIESGO'!$Z$73="Media",'MAPA DE RIESGO'!$AB$73="Catastrófico"),CONCATENATE("R10C",'MAPA DE RIESGO'!$P$73),"")</f>
        <v/>
      </c>
      <c r="AL35" s="34" t="str">
        <f>IF(AND('MAPA DE RIESGO'!$Z$74="Media",'MAPA DE RIESGO'!$AB$74="Catastrófico"),CONCATENATE("R10C",'MAPA DE RIESGO'!$P$74),"")</f>
        <v/>
      </c>
      <c r="AM35" s="35" t="str">
        <f>IF(AND('MAPA DE RIESGO'!$Z$75="Media",'MAPA DE RIESGO'!$AB$75="Catastrófico"),CONCATENATE("R10C",'MAPA DE RIESGO'!$P$75),"")</f>
        <v/>
      </c>
      <c r="AN35" s="55"/>
      <c r="AO35" s="487"/>
      <c r="AP35" s="488"/>
      <c r="AQ35" s="488"/>
      <c r="AR35" s="488"/>
      <c r="AS35" s="488"/>
      <c r="AT35" s="489"/>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row>
    <row r="36" spans="1:80" ht="15" customHeight="1" x14ac:dyDescent="0.25">
      <c r="A36" s="55"/>
      <c r="B36" s="355"/>
      <c r="C36" s="355"/>
      <c r="D36" s="356"/>
      <c r="E36" s="452" t="s">
        <v>105</v>
      </c>
      <c r="F36" s="453"/>
      <c r="G36" s="453"/>
      <c r="H36" s="453"/>
      <c r="I36" s="453"/>
      <c r="J36" s="45" t="str">
        <f>IF(AND('MAPA DE RIESGO'!$Z$16="Baja",'MAPA DE RIESGO'!$AB$16="Leve"),CONCATENATE("R1C",'MAPA DE RIESGO'!$P$16),"")</f>
        <v>R1C1</v>
      </c>
      <c r="K36" s="46" t="str">
        <f>IF(AND('MAPA DE RIESGO'!$Z$17="Baja",'MAPA DE RIESGO'!$AB$17="Leve"),CONCATENATE("R1C",'MAPA DE RIESGO'!$P$17),"")</f>
        <v/>
      </c>
      <c r="L36" s="46" t="str">
        <f>IF(AND('MAPA DE RIESGO'!$Z$18="Baja",'MAPA DE RIESGO'!$AB$18="Leve"),CONCATENATE("R1C",'MAPA DE RIESGO'!$P$18),"")</f>
        <v/>
      </c>
      <c r="M36" s="46" t="str">
        <f>IF(AND('MAPA DE RIESGO'!$Z$19="Baja",'MAPA DE RIESGO'!$AB$19="Leve"),CONCATENATE("R1C",'MAPA DE RIESGO'!$P$19),"")</f>
        <v/>
      </c>
      <c r="N36" s="46" t="str">
        <f>IF(AND('MAPA DE RIESGO'!$Z$20="Baja",'MAPA DE RIESGO'!$AB$20="Leve"),CONCATENATE("R1C",'MAPA DE RIESGO'!$P$20),"")</f>
        <v/>
      </c>
      <c r="O36" s="47" t="str">
        <f>IF(AND('MAPA DE RIESGO'!$Z$21="Baja",'MAPA DE RIESGO'!$AB$21="Leve"),CONCATENATE("R1C",'MAPA DE RIESGO'!$P$21),"")</f>
        <v/>
      </c>
      <c r="P36" s="36" t="str">
        <f>IF(AND('MAPA DE RIESGO'!$Z$16="Baja",'MAPA DE RIESGO'!$AB$16="Menor"),CONCATENATE("R1C",'MAPA DE RIESGO'!$P$16),"")</f>
        <v/>
      </c>
      <c r="Q36" s="37" t="str">
        <f>IF(AND('MAPA DE RIESGO'!$Z$17="Baja",'MAPA DE RIESGO'!$AB$17="Menor"),CONCATENATE("R1C",'MAPA DE RIESGO'!$P$17),"")</f>
        <v/>
      </c>
      <c r="R36" s="37" t="str">
        <f>IF(AND('MAPA DE RIESGO'!$Z$18="Baja",'MAPA DE RIESGO'!$AB$18="Menor"),CONCATENATE("R1C",'MAPA DE RIESGO'!$P$18),"")</f>
        <v/>
      </c>
      <c r="S36" s="37" t="str">
        <f>IF(AND('MAPA DE RIESGO'!$Z$19="Baja",'MAPA DE RIESGO'!$AB$19="Menor"),CONCATENATE("R1C",'MAPA DE RIESGO'!$P$19),"")</f>
        <v/>
      </c>
      <c r="T36" s="37" t="str">
        <f>IF(AND('MAPA DE RIESGO'!$Z$20="Baja",'MAPA DE RIESGO'!$AB$20="Menor"),CONCATENATE("R1C",'MAPA DE RIESGO'!$P$20),"")</f>
        <v/>
      </c>
      <c r="U36" s="38" t="str">
        <f>IF(AND('MAPA DE RIESGO'!$Z$21="Baja",'MAPA DE RIESGO'!$AB$21="Menor"),CONCATENATE("R1C",'MAPA DE RIESGO'!$P$21),"")</f>
        <v/>
      </c>
      <c r="V36" s="36" t="str">
        <f>IF(AND('MAPA DE RIESGO'!$Z$16="Baja",'MAPA DE RIESGO'!$AB$16="Moderado"),CONCATENATE("R1C",'MAPA DE RIESGO'!$P$16),"")</f>
        <v/>
      </c>
      <c r="W36" s="37" t="str">
        <f>IF(AND('MAPA DE RIESGO'!$Z$17="Baja",'MAPA DE RIESGO'!$AB$17="Moderado"),CONCATENATE("R1C",'MAPA DE RIESGO'!$P$17),"")</f>
        <v/>
      </c>
      <c r="X36" s="37" t="str">
        <f>IF(AND('MAPA DE RIESGO'!$Z$18="Baja",'MAPA DE RIESGO'!$AB$18="Moderado"),CONCATENATE("R1C",'MAPA DE RIESGO'!$P$18),"")</f>
        <v/>
      </c>
      <c r="Y36" s="37" t="str">
        <f>IF(AND('MAPA DE RIESGO'!$Z$19="Baja",'MAPA DE RIESGO'!$AB$19="Moderado"),CONCATENATE("R1C",'MAPA DE RIESGO'!$P$19),"")</f>
        <v/>
      </c>
      <c r="Z36" s="37" t="str">
        <f>IF(AND('MAPA DE RIESGO'!$Z$20="Baja",'MAPA DE RIESGO'!$AB$20="Moderado"),CONCATENATE("R1C",'MAPA DE RIESGO'!$P$20),"")</f>
        <v/>
      </c>
      <c r="AA36" s="38" t="str">
        <f>IF(AND('MAPA DE RIESGO'!$Z$21="Baja",'MAPA DE RIESGO'!$AB$21="Moderado"),CONCATENATE("R1C",'MAPA DE RIESGO'!$P$21),"")</f>
        <v/>
      </c>
      <c r="AB36" s="98" t="str">
        <f>IF(AND('MAPA DE RIESGO'!$Z$16="Baja",'MAPA DE RIESGO'!$AB$16="Mayor"),CONCATENATE("R1C",'MAPA DE RIESGO'!$P$16),"")</f>
        <v/>
      </c>
      <c r="AC36" s="18" t="str">
        <f>IF(AND('MAPA DE RIESGO'!$Z$17="Baja",'MAPA DE RIESGO'!$AB$17="Mayor"),CONCATENATE("R1C",'MAPA DE RIESGO'!$P$17),"")</f>
        <v/>
      </c>
      <c r="AD36" s="18" t="str">
        <f>IF(AND('MAPA DE RIESGO'!$Z$18="Baja",'MAPA DE RIESGO'!$AB$18="Mayor"),CONCATENATE("R1C",'MAPA DE RIESGO'!$P$18),"")</f>
        <v/>
      </c>
      <c r="AE36" s="18" t="str">
        <f>IF(AND('MAPA DE RIESGO'!$Z$19="Baja",'MAPA DE RIESGO'!$AB$19="Mayor"),CONCATENATE("R1C",'MAPA DE RIESGO'!$P$19),"")</f>
        <v/>
      </c>
      <c r="AF36" s="18" t="str">
        <f>IF(AND('MAPA DE RIESGO'!$Z$20="Baja",'MAPA DE RIESGO'!$AB$20="Mayor"),CONCATENATE("R1C",'MAPA DE RIESGO'!$P$20),"")</f>
        <v/>
      </c>
      <c r="AG36" s="19" t="str">
        <f>IF(AND('MAPA DE RIESGO'!$Z$21="Baja",'MAPA DE RIESGO'!$AB$21="Mayor"),CONCATENATE("R1C",'MAPA DE RIESGO'!$P$21),"")</f>
        <v/>
      </c>
      <c r="AH36" s="20" t="str">
        <f>IF(AND('MAPA DE RIESGO'!$Z$16="Baja",'MAPA DE RIESGO'!$AB$16="Catastrófico"),CONCATENATE("R1C",'MAPA DE RIESGO'!$P$16),"")</f>
        <v/>
      </c>
      <c r="AI36" s="21" t="str">
        <f>IF(AND('MAPA DE RIESGO'!$Z$17="Baja",'MAPA DE RIESGO'!$AB$17="Catastrófico"),CONCATENATE("R1C",'MAPA DE RIESGO'!$P$17),"")</f>
        <v/>
      </c>
      <c r="AJ36" s="21" t="str">
        <f>IF(AND('MAPA DE RIESGO'!$Z$18="Baja",'MAPA DE RIESGO'!$AB$18="Catastrófico"),CONCATENATE("R1C",'MAPA DE RIESGO'!$P$18),"")</f>
        <v/>
      </c>
      <c r="AK36" s="21" t="str">
        <f>IF(AND('MAPA DE RIESGO'!$Z$19="Baja",'MAPA DE RIESGO'!$AB$19="Catastrófico"),CONCATENATE("R1C",'MAPA DE RIESGO'!$P$19),"")</f>
        <v/>
      </c>
      <c r="AL36" s="21" t="str">
        <f>IF(AND('MAPA DE RIESGO'!$Z$20="Baja",'MAPA DE RIESGO'!$AB$20="Catastrófico"),CONCATENATE("R1C",'MAPA DE RIESGO'!$P$20),"")</f>
        <v/>
      </c>
      <c r="AM36" s="22" t="str">
        <f>IF(AND('MAPA DE RIESGO'!$Z$21="Baja",'MAPA DE RIESGO'!$AB$21="Catastrófico"),CONCATENATE("R1C",'MAPA DE RIESGO'!$P$21),"")</f>
        <v/>
      </c>
      <c r="AN36" s="55"/>
      <c r="AO36" s="472" t="s">
        <v>74</v>
      </c>
      <c r="AP36" s="473"/>
      <c r="AQ36" s="473"/>
      <c r="AR36" s="473"/>
      <c r="AS36" s="473"/>
      <c r="AT36" s="474"/>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row>
    <row r="37" spans="1:80" ht="15" customHeight="1" x14ac:dyDescent="0.25">
      <c r="A37" s="55"/>
      <c r="B37" s="355"/>
      <c r="C37" s="355"/>
      <c r="D37" s="356"/>
      <c r="E37" s="454"/>
      <c r="F37" s="455"/>
      <c r="G37" s="455"/>
      <c r="H37" s="455"/>
      <c r="I37" s="455"/>
      <c r="J37" s="48" t="str">
        <f>IF(AND('MAPA DE RIESGO'!$Z$22="Baja",'MAPA DE RIESGO'!$AB$22="Leve"),CONCATENATE("R2C",'MAPA DE RIESGO'!$P$22),"")</f>
        <v/>
      </c>
      <c r="K37" s="49" t="str">
        <f>IF(AND('MAPA DE RIESGO'!$Z$23="Baja",'MAPA DE RIESGO'!$AB$23="Leve"),CONCATENATE("R2C",'MAPA DE RIESGO'!$P$23),"")</f>
        <v/>
      </c>
      <c r="L37" s="49" t="str">
        <f>IF(AND('MAPA DE RIESGO'!$Z$24="Baja",'MAPA DE RIESGO'!$AB$24="Leve"),CONCATENATE("R2C",'MAPA DE RIESGO'!$P$24),"")</f>
        <v/>
      </c>
      <c r="M37" s="49" t="str">
        <f>IF(AND('MAPA DE RIESGO'!$Z$25="Baja",'MAPA DE RIESGO'!$AB$25="Leve"),CONCATENATE("R2C",'MAPA DE RIESGO'!$P$25),"")</f>
        <v/>
      </c>
      <c r="N37" s="49" t="str">
        <f>IF(AND('MAPA DE RIESGO'!$Z$26="Baja",'MAPA DE RIESGO'!$AB$26="Leve"),CONCATENATE("R2C",'MAPA DE RIESGO'!$P$26),"")</f>
        <v/>
      </c>
      <c r="O37" s="50" t="str">
        <f>IF(AND('MAPA DE RIESGO'!$Z$27="Baja",'MAPA DE RIESGO'!$AB$27="Leve"),CONCATENATE("R2C",'MAPA DE RIESGO'!$P$27),"")</f>
        <v/>
      </c>
      <c r="P37" s="39" t="str">
        <f>IF(AND('MAPA DE RIESGO'!$Z$22="Baja",'MAPA DE RIESGO'!$AB$22="Menor"),CONCATENATE("R2C",'MAPA DE RIESGO'!$P$22),"")</f>
        <v/>
      </c>
      <c r="Q37" s="40" t="str">
        <f>IF(AND('MAPA DE RIESGO'!$Z$23="Baja",'MAPA DE RIESGO'!$AB$23="Menor"),CONCATENATE("R2C",'MAPA DE RIESGO'!$P$23),"")</f>
        <v/>
      </c>
      <c r="R37" s="40" t="str">
        <f>IF(AND('MAPA DE RIESGO'!$Z$24="Baja",'MAPA DE RIESGO'!$AB$24="Menor"),CONCATENATE("R2C",'MAPA DE RIESGO'!$P$24),"")</f>
        <v/>
      </c>
      <c r="S37" s="40" t="str">
        <f>IF(AND('MAPA DE RIESGO'!$Z$25="Baja",'MAPA DE RIESGO'!$AB$25="Menor"),CONCATENATE("R2C",'MAPA DE RIESGO'!$P$25),"")</f>
        <v/>
      </c>
      <c r="T37" s="40" t="str">
        <f>IF(AND('MAPA DE RIESGO'!$Z$26="Baja",'MAPA DE RIESGO'!$AB$26="Menor"),CONCATENATE("R2C",'MAPA DE RIESGO'!$P$26),"")</f>
        <v/>
      </c>
      <c r="U37" s="41" t="str">
        <f>IF(AND('MAPA DE RIESGO'!$Z$27="Baja",'MAPA DE RIESGO'!$AB$27="Menor"),CONCATENATE("R2C",'MAPA DE RIESGO'!$P$27),"")</f>
        <v/>
      </c>
      <c r="V37" s="39" t="str">
        <f>IF(AND('MAPA DE RIESGO'!$Z$22="Baja",'MAPA DE RIESGO'!$AB$22="Moderado"),CONCATENATE("R2C",'MAPA DE RIESGO'!$P$22),"")</f>
        <v/>
      </c>
      <c r="W37" s="40" t="str">
        <f>IF(AND('MAPA DE RIESGO'!$Z$23="Baja",'MAPA DE RIESGO'!$AB$23="Moderado"),CONCATENATE("R2C",'MAPA DE RIESGO'!$P$23),"")</f>
        <v/>
      </c>
      <c r="X37" s="40" t="str">
        <f>IF(AND('MAPA DE RIESGO'!$Z$24="Baja",'MAPA DE RIESGO'!$AB$24="Moderado"),CONCATENATE("R2C",'MAPA DE RIESGO'!$P$24),"")</f>
        <v/>
      </c>
      <c r="Y37" s="40" t="str">
        <f>IF(AND('MAPA DE RIESGO'!$Z$25="Baja",'MAPA DE RIESGO'!$AB$25="Moderado"),CONCATENATE("R2C",'MAPA DE RIESGO'!$P$25),"")</f>
        <v/>
      </c>
      <c r="Z37" s="40" t="str">
        <f>IF(AND('MAPA DE RIESGO'!$Z$26="Baja",'MAPA DE RIESGO'!$AB$26="Moderado"),CONCATENATE("R2C",'MAPA DE RIESGO'!$P$26),"")</f>
        <v/>
      </c>
      <c r="AA37" s="41" t="str">
        <f>IF(AND('MAPA DE RIESGO'!$Z$27="Baja",'MAPA DE RIESGO'!$AB$27="Moderado"),CONCATENATE("R2C",'MAPA DE RIESGO'!$P$27),"")</f>
        <v/>
      </c>
      <c r="AB37" s="23" t="str">
        <f>IF(AND('MAPA DE RIESGO'!$Z$22="Baja",'MAPA DE RIESGO'!$AB$22="Mayor"),CONCATENATE("R2C",'MAPA DE RIESGO'!$P$22),"")</f>
        <v>R2C1</v>
      </c>
      <c r="AC37" s="24" t="str">
        <f>IF(AND('MAPA DE RIESGO'!$Z$23="Baja",'MAPA DE RIESGO'!$AB$23="Mayor"),CONCATENATE("R2C",'MAPA DE RIESGO'!$P$23),"")</f>
        <v/>
      </c>
      <c r="AD37" s="24" t="str">
        <f>IF(AND('MAPA DE RIESGO'!$Z$24="Baja",'MAPA DE RIESGO'!$AB$24="Mayor"),CONCATENATE("R2C",'MAPA DE RIESGO'!$P$24),"")</f>
        <v/>
      </c>
      <c r="AE37" s="24" t="str">
        <f>IF(AND('MAPA DE RIESGO'!$Z$25="Baja",'MAPA DE RIESGO'!$AB$25="Mayor"),CONCATENATE("R2C",'MAPA DE RIESGO'!$P$25),"")</f>
        <v/>
      </c>
      <c r="AF37" s="24" t="str">
        <f>IF(AND('MAPA DE RIESGO'!$Z$26="Baja",'MAPA DE RIESGO'!$AB$26="Mayor"),CONCATENATE("R2C",'MAPA DE RIESGO'!$P$26),"")</f>
        <v/>
      </c>
      <c r="AG37" s="25" t="str">
        <f>IF(AND('MAPA DE RIESGO'!$Z$27="Baja",'MAPA DE RIESGO'!$AB$27="Mayor"),CONCATENATE("R2C",'MAPA DE RIESGO'!$P$27),"")</f>
        <v/>
      </c>
      <c r="AH37" s="26" t="str">
        <f>IF(AND('MAPA DE RIESGO'!$Z$22="Baja",'MAPA DE RIESGO'!$AB$22="Catastrófico"),CONCATENATE("R2C",'MAPA DE RIESGO'!$P$22),"")</f>
        <v/>
      </c>
      <c r="AI37" s="27" t="str">
        <f>IF(AND('MAPA DE RIESGO'!$Z$23="Baja",'MAPA DE RIESGO'!$AB$23="Catastrófico"),CONCATENATE("R2C",'MAPA DE RIESGO'!$P$23),"")</f>
        <v/>
      </c>
      <c r="AJ37" s="27" t="str">
        <f>IF(AND('MAPA DE RIESGO'!$Z$24="Baja",'MAPA DE RIESGO'!$AB$24="Catastrófico"),CONCATENATE("R2C",'MAPA DE RIESGO'!$P$24),"")</f>
        <v/>
      </c>
      <c r="AK37" s="27" t="str">
        <f>IF(AND('MAPA DE RIESGO'!$Z$25="Baja",'MAPA DE RIESGO'!$AB$25="Catastrófico"),CONCATENATE("R2C",'MAPA DE RIESGO'!$P$25),"")</f>
        <v/>
      </c>
      <c r="AL37" s="27" t="str">
        <f>IF(AND('MAPA DE RIESGO'!$Z$26="Baja",'MAPA DE RIESGO'!$AB$26="Catastrófico"),CONCATENATE("R2C",'MAPA DE RIESGO'!$P$26),"")</f>
        <v/>
      </c>
      <c r="AM37" s="28" t="str">
        <f>IF(AND('MAPA DE RIESGO'!$Z$27="Baja",'MAPA DE RIESGO'!$AB$27="Catastrófico"),CONCATENATE("R2C",'MAPA DE RIESGO'!$P$27),"")</f>
        <v/>
      </c>
      <c r="AN37" s="55"/>
      <c r="AO37" s="475"/>
      <c r="AP37" s="476"/>
      <c r="AQ37" s="476"/>
      <c r="AR37" s="476"/>
      <c r="AS37" s="476"/>
      <c r="AT37" s="477"/>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row>
    <row r="38" spans="1:80" ht="15" customHeight="1" x14ac:dyDescent="0.25">
      <c r="A38" s="55"/>
      <c r="B38" s="355"/>
      <c r="C38" s="355"/>
      <c r="D38" s="356"/>
      <c r="E38" s="456"/>
      <c r="F38" s="457"/>
      <c r="G38" s="457"/>
      <c r="H38" s="457"/>
      <c r="I38" s="455"/>
      <c r="J38" s="48" t="str">
        <f>IF(AND('MAPA DE RIESGO'!$Z$28="Baja",'MAPA DE RIESGO'!$AB$28="Leve"),CONCATENATE("R3C",'MAPA DE RIESGO'!$P$28),"")</f>
        <v/>
      </c>
      <c r="K38" s="49" t="str">
        <f>IF(AND('MAPA DE RIESGO'!$Z$29="Baja",'MAPA DE RIESGO'!$AB$29="Leve"),CONCATENATE("R3C",'MAPA DE RIESGO'!$P$29),"")</f>
        <v/>
      </c>
      <c r="L38" s="49" t="str">
        <f>IF(AND('MAPA DE RIESGO'!$Z$30="Baja",'MAPA DE RIESGO'!$AB$30="Leve"),CONCATENATE("R3C",'MAPA DE RIESGO'!$P$30),"")</f>
        <v/>
      </c>
      <c r="M38" s="49" t="str">
        <f>IF(AND('MAPA DE RIESGO'!$Z$31="Baja",'MAPA DE RIESGO'!$AB$31="Leve"),CONCATENATE("R3C",'MAPA DE RIESGO'!$P$31),"")</f>
        <v/>
      </c>
      <c r="N38" s="49" t="str">
        <f>IF(AND('MAPA DE RIESGO'!$Z$32="Baja",'MAPA DE RIESGO'!$AB$32="Leve"),CONCATENATE("R3C",'MAPA DE RIESGO'!$P$32),"")</f>
        <v/>
      </c>
      <c r="O38" s="50" t="str">
        <f>IF(AND('MAPA DE RIESGO'!$Z$33="Baja",'MAPA DE RIESGO'!$AB$33="Leve"),CONCATENATE("R3C",'MAPA DE RIESGO'!$P$33),"")</f>
        <v/>
      </c>
      <c r="P38" s="39" t="str">
        <f>IF(AND('MAPA DE RIESGO'!$Z$28="Baja",'MAPA DE RIESGO'!$AB$28="Menor"),CONCATENATE("R3C",'MAPA DE RIESGO'!$P$28),"")</f>
        <v/>
      </c>
      <c r="Q38" s="40" t="str">
        <f>IF(AND('MAPA DE RIESGO'!$Z$29="Baja",'MAPA DE RIESGO'!$AB$29="Menor"),CONCATENATE("R3C",'MAPA DE RIESGO'!$P$29),"")</f>
        <v/>
      </c>
      <c r="R38" s="40" t="str">
        <f>IF(AND('MAPA DE RIESGO'!$Z$30="Baja",'MAPA DE RIESGO'!$AB$30="Menor"),CONCATENATE("R3C",'MAPA DE RIESGO'!$P$30),"")</f>
        <v/>
      </c>
      <c r="S38" s="40" t="str">
        <f>IF(AND('MAPA DE RIESGO'!$Z$31="Baja",'MAPA DE RIESGO'!$AB$31="Menor"),CONCATENATE("R3C",'MAPA DE RIESGO'!$P$31),"")</f>
        <v/>
      </c>
      <c r="T38" s="40" t="str">
        <f>IF(AND('MAPA DE RIESGO'!$Z$32="Baja",'MAPA DE RIESGO'!$AB$32="Menor"),CONCATENATE("R3C",'MAPA DE RIESGO'!$P$32),"")</f>
        <v/>
      </c>
      <c r="U38" s="41" t="str">
        <f>IF(AND('MAPA DE RIESGO'!$Z$33="Baja",'MAPA DE RIESGO'!$AB$33="Menor"),CONCATENATE("R3C",'MAPA DE RIESGO'!$P$33),"")</f>
        <v/>
      </c>
      <c r="V38" s="39" t="str">
        <f>IF(AND('MAPA DE RIESGO'!$Z$28="Baja",'MAPA DE RIESGO'!$AB$28="Moderado"),CONCATENATE("R3C",'MAPA DE RIESGO'!$P$28),"")</f>
        <v/>
      </c>
      <c r="W38" s="40" t="str">
        <f>IF(AND('MAPA DE RIESGO'!$Z$29="Baja",'MAPA DE RIESGO'!$AB$29="Moderado"),CONCATENATE("R3C",'MAPA DE RIESGO'!$P$29),"")</f>
        <v/>
      </c>
      <c r="X38" s="40" t="str">
        <f>IF(AND('MAPA DE RIESGO'!$Z$30="Baja",'MAPA DE RIESGO'!$AB$30="Moderado"),CONCATENATE("R3C",'MAPA DE RIESGO'!$P$30),"")</f>
        <v/>
      </c>
      <c r="Y38" s="40" t="str">
        <f>IF(AND('MAPA DE RIESGO'!$Z$31="Baja",'MAPA DE RIESGO'!$AB$31="Moderado"),CONCATENATE("R3C",'MAPA DE RIESGO'!$P$31),"")</f>
        <v/>
      </c>
      <c r="Z38" s="40" t="str">
        <f>IF(AND('MAPA DE RIESGO'!$Z$32="Baja",'MAPA DE RIESGO'!$AB$32="Moderado"),CONCATENATE("R3C",'MAPA DE RIESGO'!$P$32),"")</f>
        <v/>
      </c>
      <c r="AA38" s="41" t="str">
        <f>IF(AND('MAPA DE RIESGO'!$Z$33="Baja",'MAPA DE RIESGO'!$AB$33="Moderado"),CONCATENATE("R3C",'MAPA DE RIESGO'!$P$33),"")</f>
        <v/>
      </c>
      <c r="AB38" s="23" t="str">
        <f>IF(AND('MAPA DE RIESGO'!$Z$28="Baja",'MAPA DE RIESGO'!$AB$28="Mayor"),CONCATENATE("R3C",'MAPA DE RIESGO'!$P$28),"")</f>
        <v/>
      </c>
      <c r="AC38" s="24" t="str">
        <f>IF(AND('MAPA DE RIESGO'!$Z$29="Baja",'MAPA DE RIESGO'!$AB$29="Mayor"),CONCATENATE("R3C",'MAPA DE RIESGO'!$P$29),"")</f>
        <v>R3C2</v>
      </c>
      <c r="AD38" s="24" t="str">
        <f>IF(AND('MAPA DE RIESGO'!$Z$30="Baja",'MAPA DE RIESGO'!$AB$30="Mayor"),CONCATENATE("R3C",'MAPA DE RIESGO'!$P$30),"")</f>
        <v/>
      </c>
      <c r="AE38" s="24" t="str">
        <f>IF(AND('MAPA DE RIESGO'!$Z$31="Baja",'MAPA DE RIESGO'!$AB$31="Mayor"),CONCATENATE("R3C",'MAPA DE RIESGO'!$P$31),"")</f>
        <v/>
      </c>
      <c r="AF38" s="24" t="str">
        <f>IF(AND('MAPA DE RIESGO'!$Z$32="Baja",'MAPA DE RIESGO'!$AB$32="Mayor"),CONCATENATE("R3C",'MAPA DE RIESGO'!$P$32),"")</f>
        <v/>
      </c>
      <c r="AG38" s="25" t="str">
        <f>IF(AND('MAPA DE RIESGO'!$Z$33="Baja",'MAPA DE RIESGO'!$AB$33="Mayor"),CONCATENATE("R3C",'MAPA DE RIESGO'!$P$33),"")</f>
        <v/>
      </c>
      <c r="AH38" s="26" t="str">
        <f>IF(AND('MAPA DE RIESGO'!$Z$28="Baja",'MAPA DE RIESGO'!$AB$28="Catastrófico"),CONCATENATE("R3C",'MAPA DE RIESGO'!$P$28),"")</f>
        <v/>
      </c>
      <c r="AI38" s="27" t="str">
        <f>IF(AND('MAPA DE RIESGO'!$Z$29="Baja",'MAPA DE RIESGO'!$AB$29="Catastrófico"),CONCATENATE("R3C",'MAPA DE RIESGO'!$P$29),"")</f>
        <v/>
      </c>
      <c r="AJ38" s="27" t="str">
        <f>IF(AND('MAPA DE RIESGO'!$Z$30="Baja",'MAPA DE RIESGO'!$AB$30="Catastrófico"),CONCATENATE("R3C",'MAPA DE RIESGO'!$P$30),"")</f>
        <v/>
      </c>
      <c r="AK38" s="27" t="str">
        <f>IF(AND('MAPA DE RIESGO'!$Z$31="Baja",'MAPA DE RIESGO'!$AB$31="Catastrófico"),CONCATENATE("R3C",'MAPA DE RIESGO'!$P$31),"")</f>
        <v/>
      </c>
      <c r="AL38" s="27" t="str">
        <f>IF(AND('MAPA DE RIESGO'!$Z$32="Baja",'MAPA DE RIESGO'!$AB$32="Catastrófico"),CONCATENATE("R3C",'MAPA DE RIESGO'!$P$32),"")</f>
        <v/>
      </c>
      <c r="AM38" s="28" t="str">
        <f>IF(AND('MAPA DE RIESGO'!$Z$33="Baja",'MAPA DE RIESGO'!$AB$33="Catastrófico"),CONCATENATE("R3C",'MAPA DE RIESGO'!$P$33),"")</f>
        <v/>
      </c>
      <c r="AN38" s="55"/>
      <c r="AO38" s="475"/>
      <c r="AP38" s="476"/>
      <c r="AQ38" s="476"/>
      <c r="AR38" s="476"/>
      <c r="AS38" s="476"/>
      <c r="AT38" s="477"/>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row>
    <row r="39" spans="1:80" ht="15" customHeight="1" x14ac:dyDescent="0.25">
      <c r="A39" s="55"/>
      <c r="B39" s="355"/>
      <c r="C39" s="355"/>
      <c r="D39" s="356"/>
      <c r="E39" s="456"/>
      <c r="F39" s="457"/>
      <c r="G39" s="457"/>
      <c r="H39" s="457"/>
      <c r="I39" s="455"/>
      <c r="J39" s="48" t="str">
        <f>IF(AND('MAPA DE RIESGO'!$Z$34="Baja",'MAPA DE RIESGO'!$AB$34="Leve"),CONCATENATE("R4C",'MAPA DE RIESGO'!$P$34),"")</f>
        <v/>
      </c>
      <c r="K39" s="49" t="str">
        <f>IF(AND('MAPA DE RIESGO'!$Z$35="Baja",'MAPA DE RIESGO'!$AB$35="Leve"),CONCATENATE("R4C",'MAPA DE RIESGO'!$P$35),"")</f>
        <v/>
      </c>
      <c r="L39" s="49" t="str">
        <f>IF(AND('MAPA DE RIESGO'!$Z$36="Baja",'MAPA DE RIESGO'!$AB$36="Leve"),CONCATENATE("R4C",'MAPA DE RIESGO'!$P$36),"")</f>
        <v/>
      </c>
      <c r="M39" s="49" t="str">
        <f>IF(AND('MAPA DE RIESGO'!$Z$37="Baja",'MAPA DE RIESGO'!$AB$37="Leve"),CONCATENATE("R4C",'MAPA DE RIESGO'!$P$37),"")</f>
        <v/>
      </c>
      <c r="N39" s="49" t="str">
        <f>IF(AND('MAPA DE RIESGO'!$Z$38="Baja",'MAPA DE RIESGO'!$AB$38="Leve"),CONCATENATE("R4C",'MAPA DE RIESGO'!$P$38),"")</f>
        <v/>
      </c>
      <c r="O39" s="50" t="str">
        <f>IF(AND('MAPA DE RIESGO'!$Z$39="Baja",'MAPA DE RIESGO'!$AB$39="Leve"),CONCATENATE("R4C",'MAPA DE RIESGO'!$P$39),"")</f>
        <v/>
      </c>
      <c r="P39" s="39" t="str">
        <f>IF(AND('MAPA DE RIESGO'!$Z$34="Baja",'MAPA DE RIESGO'!$AB$34="Menor"),CONCATENATE("R4C",'MAPA DE RIESGO'!$P$34),"")</f>
        <v/>
      </c>
      <c r="Q39" s="40" t="str">
        <f>IF(AND('MAPA DE RIESGO'!$Z$35="Baja",'MAPA DE RIESGO'!$AB$35="Menor"),CONCATENATE("R4C",'MAPA DE RIESGO'!$P$35),"")</f>
        <v/>
      </c>
      <c r="R39" s="40" t="str">
        <f>IF(AND('MAPA DE RIESGO'!$Z$36="Baja",'MAPA DE RIESGO'!$AB$36="Menor"),CONCATENATE("R4C",'MAPA DE RIESGO'!$P$36),"")</f>
        <v/>
      </c>
      <c r="S39" s="40" t="str">
        <f>IF(AND('MAPA DE RIESGO'!$Z$37="Baja",'MAPA DE RIESGO'!$AB$37="Menor"),CONCATENATE("R4C",'MAPA DE RIESGO'!$P$37),"")</f>
        <v/>
      </c>
      <c r="T39" s="40" t="str">
        <f>IF(AND('MAPA DE RIESGO'!$Z$38="Baja",'MAPA DE RIESGO'!$AB$38="Menor"),CONCATENATE("R4C",'MAPA DE RIESGO'!$P$38),"")</f>
        <v/>
      </c>
      <c r="U39" s="41" t="str">
        <f>IF(AND('MAPA DE RIESGO'!$Z$39="Baja",'MAPA DE RIESGO'!$AB$39="Menor"),CONCATENATE("R4C",'MAPA DE RIESGO'!$P$39),"")</f>
        <v/>
      </c>
      <c r="V39" s="39" t="str">
        <f>IF(AND('MAPA DE RIESGO'!$Z$34="Baja",'MAPA DE RIESGO'!$AB$34="Moderado"),CONCATENATE("R4C",'MAPA DE RIESGO'!$P$34),"")</f>
        <v/>
      </c>
      <c r="W39" s="40" t="str">
        <f>IF(AND('MAPA DE RIESGO'!$Z$35="Baja",'MAPA DE RIESGO'!$AB$35="Moderado"),CONCATENATE("R4C",'MAPA DE RIESGO'!$P$35),"")</f>
        <v/>
      </c>
      <c r="X39" s="40" t="str">
        <f>IF(AND('MAPA DE RIESGO'!$Z$36="Baja",'MAPA DE RIESGO'!$AB$36="Moderado"),CONCATENATE("R4C",'MAPA DE RIESGO'!$P$36),"")</f>
        <v/>
      </c>
      <c r="Y39" s="40" t="str">
        <f>IF(AND('MAPA DE RIESGO'!$Z$37="Baja",'MAPA DE RIESGO'!$AB$37="Moderado"),CONCATENATE("R4C",'MAPA DE RIESGO'!$P$37),"")</f>
        <v/>
      </c>
      <c r="Z39" s="40" t="str">
        <f>IF(AND('MAPA DE RIESGO'!$Z$38="Baja",'MAPA DE RIESGO'!$AB$38="Moderado"),CONCATENATE("R4C",'MAPA DE RIESGO'!$P$38),"")</f>
        <v/>
      </c>
      <c r="AA39" s="41" t="str">
        <f>IF(AND('MAPA DE RIESGO'!$Z$39="Baja",'MAPA DE RIESGO'!$AB$39="Moderado"),CONCATENATE("R4C",'MAPA DE RIESGO'!$P$39),"")</f>
        <v/>
      </c>
      <c r="AB39" s="23" t="str">
        <f>IF(AND('MAPA DE RIESGO'!$Z$34="Baja",'MAPA DE RIESGO'!$AB$34="Mayor"),CONCATENATE("R4C",'MAPA DE RIESGO'!$P$34),"")</f>
        <v/>
      </c>
      <c r="AC39" s="24" t="str">
        <f>IF(AND('MAPA DE RIESGO'!$Z$35="Baja",'MAPA DE RIESGO'!$AB$35="Mayor"),CONCATENATE("R4C",'MAPA DE RIESGO'!$P$35),"")</f>
        <v/>
      </c>
      <c r="AD39" s="24" t="str">
        <f>IF(AND('MAPA DE RIESGO'!$Z$36="Baja",'MAPA DE RIESGO'!$AB$36="Mayor"),CONCATENATE("R4C",'MAPA DE RIESGO'!$P$36),"")</f>
        <v/>
      </c>
      <c r="AE39" s="24" t="str">
        <f>IF(AND('MAPA DE RIESGO'!$Z$37="Baja",'MAPA DE RIESGO'!$AB$37="Mayor"),CONCATENATE("R4C",'MAPA DE RIESGO'!$P$37),"")</f>
        <v/>
      </c>
      <c r="AF39" s="24" t="str">
        <f>IF(AND('MAPA DE RIESGO'!$Z$38="Baja",'MAPA DE RIESGO'!$AB$38="Mayor"),CONCATENATE("R4C",'MAPA DE RIESGO'!$P$38),"")</f>
        <v/>
      </c>
      <c r="AG39" s="25" t="str">
        <f>IF(AND('MAPA DE RIESGO'!$Z$39="Baja",'MAPA DE RIESGO'!$AB$39="Mayor"),CONCATENATE("R4C",'MAPA DE RIESGO'!$P$39),"")</f>
        <v/>
      </c>
      <c r="AH39" s="26" t="str">
        <f>IF(AND('MAPA DE RIESGO'!$Z$34="Baja",'MAPA DE RIESGO'!$AB$34="Catastrófico"),CONCATENATE("R4C",'MAPA DE RIESGO'!$P$34),"")</f>
        <v/>
      </c>
      <c r="AI39" s="27" t="str">
        <f>IF(AND('MAPA DE RIESGO'!$Z$35="Baja",'MAPA DE RIESGO'!$AB$35="Catastrófico"),CONCATENATE("R4C",'MAPA DE RIESGO'!$P$35),"")</f>
        <v/>
      </c>
      <c r="AJ39" s="27" t="str">
        <f>IF(AND('MAPA DE RIESGO'!$Z$36="Baja",'MAPA DE RIESGO'!$AB$36="Catastrófico"),CONCATENATE("R4C",'MAPA DE RIESGO'!$P$36),"")</f>
        <v/>
      </c>
      <c r="AK39" s="27" t="str">
        <f>IF(AND('MAPA DE RIESGO'!$Z$37="Baja",'MAPA DE RIESGO'!$AB$37="Catastrófico"),CONCATENATE("R4C",'MAPA DE RIESGO'!$P$37),"")</f>
        <v/>
      </c>
      <c r="AL39" s="27" t="str">
        <f>IF(AND('MAPA DE RIESGO'!$Z$38="Baja",'MAPA DE RIESGO'!$AB$38="Catastrófico"),CONCATENATE("R4C",'MAPA DE RIESGO'!$P$38),"")</f>
        <v/>
      </c>
      <c r="AM39" s="28" t="str">
        <f>IF(AND('MAPA DE RIESGO'!$Z$39="Baja",'MAPA DE RIESGO'!$AB$39="Catastrófico"),CONCATENATE("R4C",'MAPA DE RIESGO'!$P$39),"")</f>
        <v/>
      </c>
      <c r="AN39" s="55"/>
      <c r="AO39" s="475"/>
      <c r="AP39" s="476"/>
      <c r="AQ39" s="476"/>
      <c r="AR39" s="476"/>
      <c r="AS39" s="476"/>
      <c r="AT39" s="477"/>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row>
    <row r="40" spans="1:80" ht="15" customHeight="1" x14ac:dyDescent="0.25">
      <c r="A40" s="55"/>
      <c r="B40" s="355"/>
      <c r="C40" s="355"/>
      <c r="D40" s="356"/>
      <c r="E40" s="456"/>
      <c r="F40" s="457"/>
      <c r="G40" s="457"/>
      <c r="H40" s="457"/>
      <c r="I40" s="455"/>
      <c r="J40" s="48" t="str">
        <f>IF(AND('MAPA DE RIESGO'!$Z$40="Baja",'MAPA DE RIESGO'!$AB$40="Leve"),CONCATENATE("R5C",'MAPA DE RIESGO'!$P$40),"")</f>
        <v/>
      </c>
      <c r="K40" s="49" t="str">
        <f>IF(AND('MAPA DE RIESGO'!$Z$41="Baja",'MAPA DE RIESGO'!$AB$41="Leve"),CONCATENATE("R5C",'MAPA DE RIESGO'!$P$41),"")</f>
        <v/>
      </c>
      <c r="L40" s="49" t="str">
        <f>IF(AND('MAPA DE RIESGO'!$Z$42="Baja",'MAPA DE RIESGO'!$AB$42="Leve"),CONCATENATE("R5C",'MAPA DE RIESGO'!$P$42),"")</f>
        <v/>
      </c>
      <c r="M40" s="49" t="str">
        <f>IF(AND('MAPA DE RIESGO'!$Z$43="Baja",'MAPA DE RIESGO'!$AB$43="Leve"),CONCATENATE("R5C",'MAPA DE RIESGO'!$P$43),"")</f>
        <v/>
      </c>
      <c r="N40" s="49" t="str">
        <f>IF(AND('MAPA DE RIESGO'!$Z$44="Baja",'MAPA DE RIESGO'!$AB$44="Leve"),CONCATENATE("R5C",'MAPA DE RIESGO'!$P$44),"")</f>
        <v/>
      </c>
      <c r="O40" s="50" t="str">
        <f>IF(AND('MAPA DE RIESGO'!$Z$45="Baja",'MAPA DE RIESGO'!$AB$45="Leve"),CONCATENATE("R5C",'MAPA DE RIESGO'!$P$45),"")</f>
        <v/>
      </c>
      <c r="P40" s="39" t="str">
        <f>IF(AND('MAPA DE RIESGO'!$Z$40="Baja",'MAPA DE RIESGO'!$AB$40="Menor"),CONCATENATE("R5C",'MAPA DE RIESGO'!$P$40),"")</f>
        <v/>
      </c>
      <c r="Q40" s="40" t="str">
        <f>IF(AND('MAPA DE RIESGO'!$Z$41="Baja",'MAPA DE RIESGO'!$AB$41="Menor"),CONCATENATE("R5C",'MAPA DE RIESGO'!$P$41),"")</f>
        <v/>
      </c>
      <c r="R40" s="40" t="str">
        <f>IF(AND('MAPA DE RIESGO'!$Z$42="Baja",'MAPA DE RIESGO'!$AB$42="Menor"),CONCATENATE("R5C",'MAPA DE RIESGO'!$P$42),"")</f>
        <v/>
      </c>
      <c r="S40" s="40" t="str">
        <f>IF(AND('MAPA DE RIESGO'!$Z$43="Baja",'MAPA DE RIESGO'!$AB$43="Menor"),CONCATENATE("R5C",'MAPA DE RIESGO'!$P$43),"")</f>
        <v/>
      </c>
      <c r="T40" s="40" t="str">
        <f>IF(AND('MAPA DE RIESGO'!$Z$44="Baja",'MAPA DE RIESGO'!$AB$44="Menor"),CONCATENATE("R5C",'MAPA DE RIESGO'!$P$44),"")</f>
        <v/>
      </c>
      <c r="U40" s="41" t="str">
        <f>IF(AND('MAPA DE RIESGO'!$Z$45="Baja",'MAPA DE RIESGO'!$AB$45="Menor"),CONCATENATE("R5C",'MAPA DE RIESGO'!$P$45),"")</f>
        <v/>
      </c>
      <c r="V40" s="39" t="str">
        <f>IF(AND('MAPA DE RIESGO'!$Z$40="Baja",'MAPA DE RIESGO'!$AB$40="Moderado"),CONCATENATE("R5C",'MAPA DE RIESGO'!$P$40),"")</f>
        <v/>
      </c>
      <c r="W40" s="40" t="str">
        <f>IF(AND('MAPA DE RIESGO'!$Z$41="Baja",'MAPA DE RIESGO'!$AB$41="Moderado"),CONCATENATE("R5C",'MAPA DE RIESGO'!$P$41),"")</f>
        <v/>
      </c>
      <c r="X40" s="40" t="str">
        <f>IF(AND('MAPA DE RIESGO'!$Z$42="Baja",'MAPA DE RIESGO'!$AB$42="Moderado"),CONCATENATE("R5C",'MAPA DE RIESGO'!$P$42),"")</f>
        <v/>
      </c>
      <c r="Y40" s="40" t="str">
        <f>IF(AND('MAPA DE RIESGO'!$Z$43="Baja",'MAPA DE RIESGO'!$AB$43="Moderado"),CONCATENATE("R5C",'MAPA DE RIESGO'!$P$43),"")</f>
        <v/>
      </c>
      <c r="Z40" s="40" t="str">
        <f>IF(AND('MAPA DE RIESGO'!$Z$44="Baja",'MAPA DE RIESGO'!$AB$44="Moderado"),CONCATENATE("R5C",'MAPA DE RIESGO'!$P$44),"")</f>
        <v/>
      </c>
      <c r="AA40" s="41" t="str">
        <f>IF(AND('MAPA DE RIESGO'!$Z$45="Baja",'MAPA DE RIESGO'!$AB$45="Moderado"),CONCATENATE("R5C",'MAPA DE RIESGO'!$P$45),"")</f>
        <v/>
      </c>
      <c r="AB40" s="23" t="str">
        <f>IF(AND('MAPA DE RIESGO'!$Z$40="Baja",'MAPA DE RIESGO'!$AB$40="Mayor"),CONCATENATE("R5C",'MAPA DE RIESGO'!$P$40),"")</f>
        <v/>
      </c>
      <c r="AC40" s="24" t="str">
        <f>IF(AND('MAPA DE RIESGO'!$Z$41="Baja",'MAPA DE RIESGO'!$AB$41="Mayor"),CONCATENATE("R5C",'MAPA DE RIESGO'!$P$41),"")</f>
        <v/>
      </c>
      <c r="AD40" s="29" t="str">
        <f>IF(AND('MAPA DE RIESGO'!$Z$42="Baja",'MAPA DE RIESGO'!$AB$42="Mayor"),CONCATENATE("R5C",'MAPA DE RIESGO'!$P$42),"")</f>
        <v/>
      </c>
      <c r="AE40" s="29" t="str">
        <f>IF(AND('MAPA DE RIESGO'!$Z$43="Baja",'MAPA DE RIESGO'!$AB$43="Mayor"),CONCATENATE("R5C",'MAPA DE RIESGO'!$P$43),"")</f>
        <v/>
      </c>
      <c r="AF40" s="29" t="str">
        <f>IF(AND('MAPA DE RIESGO'!$Z$44="Baja",'MAPA DE RIESGO'!$AB$44="Mayor"),CONCATENATE("R5C",'MAPA DE RIESGO'!$P$44),"")</f>
        <v/>
      </c>
      <c r="AG40" s="25" t="str">
        <f>IF(AND('MAPA DE RIESGO'!$Z$45="Baja",'MAPA DE RIESGO'!$AB$45="Mayor"),CONCATENATE("R5C",'MAPA DE RIESGO'!$P$45),"")</f>
        <v/>
      </c>
      <c r="AH40" s="26" t="str">
        <f>IF(AND('MAPA DE RIESGO'!$Z$40="Baja",'MAPA DE RIESGO'!$AB$40="Catastrófico"),CONCATENATE("R5C",'MAPA DE RIESGO'!$P$40),"")</f>
        <v/>
      </c>
      <c r="AI40" s="27" t="str">
        <f>IF(AND('MAPA DE RIESGO'!$Z$41="Baja",'MAPA DE RIESGO'!$AB$41="Catastrófico"),CONCATENATE("R5C",'MAPA DE RIESGO'!$P$41),"")</f>
        <v/>
      </c>
      <c r="AJ40" s="27" t="str">
        <f>IF(AND('MAPA DE RIESGO'!$Z$42="Baja",'MAPA DE RIESGO'!$AB$42="Catastrófico"),CONCATENATE("R5C",'MAPA DE RIESGO'!$P$42),"")</f>
        <v/>
      </c>
      <c r="AK40" s="27" t="str">
        <f>IF(AND('MAPA DE RIESGO'!$Z$43="Baja",'MAPA DE RIESGO'!$AB$43="Catastrófico"),CONCATENATE("R5C",'MAPA DE RIESGO'!$P$43),"")</f>
        <v/>
      </c>
      <c r="AL40" s="27" t="str">
        <f>IF(AND('MAPA DE RIESGO'!$Z$44="Baja",'MAPA DE RIESGO'!$AB$44="Catastrófico"),CONCATENATE("R5C",'MAPA DE RIESGO'!$P$44),"")</f>
        <v/>
      </c>
      <c r="AM40" s="28" t="str">
        <f>IF(AND('MAPA DE RIESGO'!$Z$45="Baja",'MAPA DE RIESGO'!$AB$45="Catastrófico"),CONCATENATE("R5C",'MAPA DE RIESGO'!$P$45),"")</f>
        <v/>
      </c>
      <c r="AN40" s="55"/>
      <c r="AO40" s="475"/>
      <c r="AP40" s="476"/>
      <c r="AQ40" s="476"/>
      <c r="AR40" s="476"/>
      <c r="AS40" s="476"/>
      <c r="AT40" s="477"/>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row>
    <row r="41" spans="1:80" ht="15" customHeight="1" x14ac:dyDescent="0.25">
      <c r="A41" s="55"/>
      <c r="B41" s="355"/>
      <c r="C41" s="355"/>
      <c r="D41" s="356"/>
      <c r="E41" s="456"/>
      <c r="F41" s="457"/>
      <c r="G41" s="457"/>
      <c r="H41" s="457"/>
      <c r="I41" s="455"/>
      <c r="J41" s="48" t="str">
        <f>IF(AND('MAPA DE RIESGO'!$Z$46="Baja",'MAPA DE RIESGO'!$AB$46="Leve"),CONCATENATE("R6C",'MAPA DE RIESGO'!$P$46),"")</f>
        <v/>
      </c>
      <c r="K41" s="49" t="str">
        <f>IF(AND('MAPA DE RIESGO'!$Z$47="Baja",'MAPA DE RIESGO'!$AB$47="Leve"),CONCATENATE("R6C",'MAPA DE RIESGO'!$P$47),"")</f>
        <v/>
      </c>
      <c r="L41" s="49" t="str">
        <f>IF(AND('MAPA DE RIESGO'!$Z$48="Baja",'MAPA DE RIESGO'!$AB$48="Leve"),CONCATENATE("R6C",'MAPA DE RIESGO'!$P$48),"")</f>
        <v/>
      </c>
      <c r="M41" s="49" t="str">
        <f>IF(AND('MAPA DE RIESGO'!$Z$49="Baja",'MAPA DE RIESGO'!$AB$49="Leve"),CONCATENATE("R6C",'MAPA DE RIESGO'!$P$49),"")</f>
        <v/>
      </c>
      <c r="N41" s="49" t="str">
        <f>IF(AND('MAPA DE RIESGO'!$Z$50="Baja",'MAPA DE RIESGO'!$AB$50="Leve"),CONCATENATE("R6C",'MAPA DE RIESGO'!$P$50),"")</f>
        <v/>
      </c>
      <c r="O41" s="50" t="str">
        <f>IF(AND('MAPA DE RIESGO'!$Z$51="Baja",'MAPA DE RIESGO'!$AB$51="Leve"),CONCATENATE("R6C",'MAPA DE RIESGO'!$P$51),"")</f>
        <v/>
      </c>
      <c r="P41" s="39" t="str">
        <f>IF(AND('MAPA DE RIESGO'!$Z$46="Baja",'MAPA DE RIESGO'!$AB$46="Menor"),CONCATENATE("R6C",'MAPA DE RIESGO'!$P$46),"")</f>
        <v/>
      </c>
      <c r="Q41" s="40" t="str">
        <f>IF(AND('MAPA DE RIESGO'!$Z$47="Baja",'MAPA DE RIESGO'!$AB$47="Menor"),CONCATENATE("R6C",'MAPA DE RIESGO'!$P$47),"")</f>
        <v/>
      </c>
      <c r="R41" s="40" t="str">
        <f>IF(AND('MAPA DE RIESGO'!$Z$48="Baja",'MAPA DE RIESGO'!$AB$48="Menor"),CONCATENATE("R6C",'MAPA DE RIESGO'!$P$48),"")</f>
        <v/>
      </c>
      <c r="S41" s="40" t="str">
        <f>IF(AND('MAPA DE RIESGO'!$Z$49="Baja",'MAPA DE RIESGO'!$AB$49="Menor"),CONCATENATE("R6C",'MAPA DE RIESGO'!$P$49),"")</f>
        <v/>
      </c>
      <c r="T41" s="40" t="str">
        <f>IF(AND('MAPA DE RIESGO'!$Z$50="Baja",'MAPA DE RIESGO'!$AB$50="Menor"),CONCATENATE("R6C",'MAPA DE RIESGO'!$P$50),"")</f>
        <v/>
      </c>
      <c r="U41" s="41" t="str">
        <f>IF(AND('MAPA DE RIESGO'!$Z$51="Baja",'MAPA DE RIESGO'!$AB$51="Menor"),CONCATENATE("R6C",'MAPA DE RIESGO'!$P$51),"")</f>
        <v/>
      </c>
      <c r="V41" s="39" t="str">
        <f>IF(AND('MAPA DE RIESGO'!$Z$46="Baja",'MAPA DE RIESGO'!$AB$46="Moderado"),CONCATENATE("R6C",'MAPA DE RIESGO'!$P$46),"")</f>
        <v/>
      </c>
      <c r="W41" s="40" t="str">
        <f>IF(AND('MAPA DE RIESGO'!$Z$47="Baja",'MAPA DE RIESGO'!$AB$47="Moderado"),CONCATENATE("R6C",'MAPA DE RIESGO'!$P$47),"")</f>
        <v/>
      </c>
      <c r="X41" s="40" t="str">
        <f>IF(AND('MAPA DE RIESGO'!$Z$48="Baja",'MAPA DE RIESGO'!$AB$48="Moderado"),CONCATENATE("R6C",'MAPA DE RIESGO'!$P$48),"")</f>
        <v/>
      </c>
      <c r="Y41" s="40" t="str">
        <f>IF(AND('MAPA DE RIESGO'!$Z$49="Baja",'MAPA DE RIESGO'!$AB$49="Moderado"),CONCATENATE("R6C",'MAPA DE RIESGO'!$P$49),"")</f>
        <v/>
      </c>
      <c r="Z41" s="40" t="str">
        <f>IF(AND('MAPA DE RIESGO'!$Z$50="Baja",'MAPA DE RIESGO'!$AB$50="Moderado"),CONCATENATE("R6C",'MAPA DE RIESGO'!$P$50),"")</f>
        <v/>
      </c>
      <c r="AA41" s="41" t="str">
        <f>IF(AND('MAPA DE RIESGO'!$Z$51="Baja",'MAPA DE RIESGO'!$AB$51="Moderado"),CONCATENATE("R6C",'MAPA DE RIESGO'!$P$51),"")</f>
        <v/>
      </c>
      <c r="AB41" s="23" t="str">
        <f>IF(AND('MAPA DE RIESGO'!$Z$46="Baja",'MAPA DE RIESGO'!$AB$46="Mayor"),CONCATENATE("R6C",'MAPA DE RIESGO'!$P$46),"")</f>
        <v/>
      </c>
      <c r="AC41" s="24" t="str">
        <f>IF(AND('MAPA DE RIESGO'!$Z$47="Baja",'MAPA DE RIESGO'!$AB$47="Mayor"),CONCATENATE("R6C",'MAPA DE RIESGO'!$P$47),"")</f>
        <v/>
      </c>
      <c r="AD41" s="29" t="str">
        <f>IF(AND('MAPA DE RIESGO'!$Z$48="Baja",'MAPA DE RIESGO'!$AB$48="Mayor"),CONCATENATE("R6C",'MAPA DE RIESGO'!$P$48),"")</f>
        <v/>
      </c>
      <c r="AE41" s="29" t="str">
        <f>IF(AND('MAPA DE RIESGO'!$Z$49="Baja",'MAPA DE RIESGO'!$AB$49="Mayor"),CONCATENATE("R6C",'MAPA DE RIESGO'!$P$49),"")</f>
        <v/>
      </c>
      <c r="AF41" s="29" t="str">
        <f>IF(AND('MAPA DE RIESGO'!$Z$50="Baja",'MAPA DE RIESGO'!$AB$50="Mayor"),CONCATENATE("R6C",'MAPA DE RIESGO'!$P$50),"")</f>
        <v/>
      </c>
      <c r="AG41" s="25" t="str">
        <f>IF(AND('MAPA DE RIESGO'!$Z$51="Baja",'MAPA DE RIESGO'!$AB$51="Mayor"),CONCATENATE("R6C",'MAPA DE RIESGO'!$P$51),"")</f>
        <v/>
      </c>
      <c r="AH41" s="26" t="str">
        <f>IF(AND('MAPA DE RIESGO'!$Z$46="Baja",'MAPA DE RIESGO'!$AB$46="Catastrófico"),CONCATENATE("R6C",'MAPA DE RIESGO'!$P$46),"")</f>
        <v/>
      </c>
      <c r="AI41" s="27" t="str">
        <f>IF(AND('MAPA DE RIESGO'!$Z$47="Baja",'MAPA DE RIESGO'!$AB$47="Catastrófico"),CONCATENATE("R6C",'MAPA DE RIESGO'!$P$47),"")</f>
        <v/>
      </c>
      <c r="AJ41" s="27" t="str">
        <f>IF(AND('MAPA DE RIESGO'!$Z$48="Baja",'MAPA DE RIESGO'!$AB$48="Catastrófico"),CONCATENATE("R6C",'MAPA DE RIESGO'!$P$48),"")</f>
        <v/>
      </c>
      <c r="AK41" s="27" t="str">
        <f>IF(AND('MAPA DE RIESGO'!$Z$49="Baja",'MAPA DE RIESGO'!$AB$49="Catastrófico"),CONCATENATE("R6C",'MAPA DE RIESGO'!$P$49),"")</f>
        <v/>
      </c>
      <c r="AL41" s="27" t="str">
        <f>IF(AND('MAPA DE RIESGO'!$Z$50="Baja",'MAPA DE RIESGO'!$AB$50="Catastrófico"),CONCATENATE("R6C",'MAPA DE RIESGO'!$P$50),"")</f>
        <v/>
      </c>
      <c r="AM41" s="28" t="str">
        <f>IF(AND('MAPA DE RIESGO'!$Z$51="Baja",'MAPA DE RIESGO'!$AB$51="Catastrófico"),CONCATENATE("R6C",'MAPA DE RIESGO'!$P$51),"")</f>
        <v/>
      </c>
      <c r="AN41" s="55"/>
      <c r="AO41" s="475"/>
      <c r="AP41" s="476"/>
      <c r="AQ41" s="476"/>
      <c r="AR41" s="476"/>
      <c r="AS41" s="476"/>
      <c r="AT41" s="477"/>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row>
    <row r="42" spans="1:80" ht="15" customHeight="1" x14ac:dyDescent="0.25">
      <c r="A42" s="55"/>
      <c r="B42" s="355"/>
      <c r="C42" s="355"/>
      <c r="D42" s="356"/>
      <c r="E42" s="456"/>
      <c r="F42" s="457"/>
      <c r="G42" s="457"/>
      <c r="H42" s="457"/>
      <c r="I42" s="455"/>
      <c r="J42" s="48" t="str">
        <f>IF(AND('MAPA DE RIESGO'!$Z$52="Baja",'MAPA DE RIESGO'!$AB$52="Leve"),CONCATENATE("R7C",'MAPA DE RIESGO'!$P$52),"")</f>
        <v/>
      </c>
      <c r="K42" s="49" t="str">
        <f>IF(AND('MAPA DE RIESGO'!$Z$53="Baja",'MAPA DE RIESGO'!$AB$53="Leve"),CONCATENATE("R7C",'MAPA DE RIESGO'!$P$53),"")</f>
        <v/>
      </c>
      <c r="L42" s="49" t="str">
        <f>IF(AND('MAPA DE RIESGO'!$Z$54="Baja",'MAPA DE RIESGO'!$AB$54="Leve"),CONCATENATE("R7C",'MAPA DE RIESGO'!$P$54),"")</f>
        <v/>
      </c>
      <c r="M42" s="49" t="str">
        <f>IF(AND('MAPA DE RIESGO'!$Z$55="Baja",'MAPA DE RIESGO'!$AB$55="Leve"),CONCATENATE("R7C",'MAPA DE RIESGO'!$P$55),"")</f>
        <v/>
      </c>
      <c r="N42" s="49" t="str">
        <f>IF(AND('MAPA DE RIESGO'!$Z$56="Baja",'MAPA DE RIESGO'!$AB$56="Leve"),CONCATENATE("R7C",'MAPA DE RIESGO'!$P$56),"")</f>
        <v/>
      </c>
      <c r="O42" s="50" t="str">
        <f>IF(AND('MAPA DE RIESGO'!$Z$57="Baja",'MAPA DE RIESGO'!$AB$57="Leve"),CONCATENATE("R7C",'MAPA DE RIESGO'!$P$57),"")</f>
        <v/>
      </c>
      <c r="P42" s="39" t="str">
        <f>IF(AND('MAPA DE RIESGO'!$Z$52="Baja",'MAPA DE RIESGO'!$AB$52="Menor"),CONCATENATE("R7C",'MAPA DE RIESGO'!$P$52),"")</f>
        <v/>
      </c>
      <c r="Q42" s="40" t="str">
        <f>IF(AND('MAPA DE RIESGO'!$Z$53="Baja",'MAPA DE RIESGO'!$AB$53="Menor"),CONCATENATE("R7C",'MAPA DE RIESGO'!$P$53),"")</f>
        <v/>
      </c>
      <c r="R42" s="40" t="str">
        <f>IF(AND('MAPA DE RIESGO'!$Z$54="Baja",'MAPA DE RIESGO'!$AB$54="Menor"),CONCATENATE("R7C",'MAPA DE RIESGO'!$P$54),"")</f>
        <v/>
      </c>
      <c r="S42" s="40" t="str">
        <f>IF(AND('MAPA DE RIESGO'!$Z$55="Baja",'MAPA DE RIESGO'!$AB$55="Menor"),CONCATENATE("R7C",'MAPA DE RIESGO'!$P$55),"")</f>
        <v/>
      </c>
      <c r="T42" s="40" t="str">
        <f>IF(AND('MAPA DE RIESGO'!$Z$56="Baja",'MAPA DE RIESGO'!$AB$56="Menor"),CONCATENATE("R7C",'MAPA DE RIESGO'!$P$56),"")</f>
        <v/>
      </c>
      <c r="U42" s="41" t="str">
        <f>IF(AND('MAPA DE RIESGO'!$Z$57="Baja",'MAPA DE RIESGO'!$AB$57="Menor"),CONCATENATE("R7C",'MAPA DE RIESGO'!$P$57),"")</f>
        <v/>
      </c>
      <c r="V42" s="39" t="str">
        <f>IF(AND('MAPA DE RIESGO'!$Z$52="Baja",'MAPA DE RIESGO'!$AB$52="Moderado"),CONCATENATE("R7C",'MAPA DE RIESGO'!$P$52),"")</f>
        <v/>
      </c>
      <c r="W42" s="40" t="str">
        <f>IF(AND('MAPA DE RIESGO'!$Z$53="Baja",'MAPA DE RIESGO'!$AB$53="Moderado"),CONCATENATE("R7C",'MAPA DE RIESGO'!$P$53),"")</f>
        <v/>
      </c>
      <c r="X42" s="40" t="str">
        <f>IF(AND('MAPA DE RIESGO'!$Z$54="Baja",'MAPA DE RIESGO'!$AB$54="Moderado"),CONCATENATE("R7C",'MAPA DE RIESGO'!$P$54),"")</f>
        <v/>
      </c>
      <c r="Y42" s="40" t="str">
        <f>IF(AND('MAPA DE RIESGO'!$Z$55="Baja",'MAPA DE RIESGO'!$AB$55="Moderado"),CONCATENATE("R7C",'MAPA DE RIESGO'!$P$55),"")</f>
        <v/>
      </c>
      <c r="Z42" s="40" t="str">
        <f>IF(AND('MAPA DE RIESGO'!$Z$56="Baja",'MAPA DE RIESGO'!$AB$56="Moderado"),CONCATENATE("R7C",'MAPA DE RIESGO'!$P$56),"")</f>
        <v/>
      </c>
      <c r="AA42" s="41" t="str">
        <f>IF(AND('MAPA DE RIESGO'!$Z$57="Baja",'MAPA DE RIESGO'!$AB$57="Moderado"),CONCATENATE("R7C",'MAPA DE RIESGO'!$P$57),"")</f>
        <v/>
      </c>
      <c r="AB42" s="23" t="str">
        <f>IF(AND('MAPA DE RIESGO'!$Z$52="Baja",'MAPA DE RIESGO'!$AB$52="Mayor"),CONCATENATE("R7C",'MAPA DE RIESGO'!$P$52),"")</f>
        <v/>
      </c>
      <c r="AC42" s="24" t="str">
        <f>IF(AND('MAPA DE RIESGO'!$Z$53="Baja",'MAPA DE RIESGO'!$AB$53="Mayor"),CONCATENATE("R7C",'MAPA DE RIESGO'!$P$53),"")</f>
        <v/>
      </c>
      <c r="AD42" s="29" t="str">
        <f>IF(AND('MAPA DE RIESGO'!$Z$54="Baja",'MAPA DE RIESGO'!$AB$54="Mayor"),CONCATENATE("R7C",'MAPA DE RIESGO'!$P$54),"")</f>
        <v/>
      </c>
      <c r="AE42" s="29" t="str">
        <f>IF(AND('MAPA DE RIESGO'!$Z$55="Baja",'MAPA DE RIESGO'!$AB$55="Mayor"),CONCATENATE("R7C",'MAPA DE RIESGO'!$P$55),"")</f>
        <v/>
      </c>
      <c r="AF42" s="29" t="str">
        <f>IF(AND('MAPA DE RIESGO'!$Z$56="Baja",'MAPA DE RIESGO'!$AB$56="Mayor"),CONCATENATE("R7C",'MAPA DE RIESGO'!$P$56),"")</f>
        <v/>
      </c>
      <c r="AG42" s="25" t="str">
        <f>IF(AND('MAPA DE RIESGO'!$Z$57="Baja",'MAPA DE RIESGO'!$AB$57="Mayor"),CONCATENATE("R7C",'MAPA DE RIESGO'!$P$57),"")</f>
        <v/>
      </c>
      <c r="AH42" s="26" t="str">
        <f>IF(AND('MAPA DE RIESGO'!$Z$52="Baja",'MAPA DE RIESGO'!$AB$52="Catastrófico"),CONCATENATE("R7C",'MAPA DE RIESGO'!$P$52),"")</f>
        <v/>
      </c>
      <c r="AI42" s="27" t="str">
        <f>IF(AND('MAPA DE RIESGO'!$Z$53="Baja",'MAPA DE RIESGO'!$AB$53="Catastrófico"),CONCATENATE("R7C",'MAPA DE RIESGO'!$P$53),"")</f>
        <v/>
      </c>
      <c r="AJ42" s="27" t="str">
        <f>IF(AND('MAPA DE RIESGO'!$Z$54="Baja",'MAPA DE RIESGO'!$AB$54="Catastrófico"),CONCATENATE("R7C",'MAPA DE RIESGO'!$P$54),"")</f>
        <v/>
      </c>
      <c r="AK42" s="27" t="str">
        <f>IF(AND('MAPA DE RIESGO'!$Z$55="Baja",'MAPA DE RIESGO'!$AB$55="Catastrófico"),CONCATENATE("R7C",'MAPA DE RIESGO'!$P$55),"")</f>
        <v/>
      </c>
      <c r="AL42" s="27" t="str">
        <f>IF(AND('MAPA DE RIESGO'!$Z$56="Baja",'MAPA DE RIESGO'!$AB$56="Catastrófico"),CONCATENATE("R7C",'MAPA DE RIESGO'!$P$56),"")</f>
        <v/>
      </c>
      <c r="AM42" s="28" t="str">
        <f>IF(AND('MAPA DE RIESGO'!$Z$57="Baja",'MAPA DE RIESGO'!$AB$57="Catastrófico"),CONCATENATE("R7C",'MAPA DE RIESGO'!$P$57),"")</f>
        <v/>
      </c>
      <c r="AN42" s="55"/>
      <c r="AO42" s="475"/>
      <c r="AP42" s="476"/>
      <c r="AQ42" s="476"/>
      <c r="AR42" s="476"/>
      <c r="AS42" s="476"/>
      <c r="AT42" s="477"/>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row>
    <row r="43" spans="1:80" ht="15" customHeight="1" x14ac:dyDescent="0.25">
      <c r="A43" s="55"/>
      <c r="B43" s="355"/>
      <c r="C43" s="355"/>
      <c r="D43" s="356"/>
      <c r="E43" s="456"/>
      <c r="F43" s="457"/>
      <c r="G43" s="457"/>
      <c r="H43" s="457"/>
      <c r="I43" s="455"/>
      <c r="J43" s="48" t="str">
        <f>IF(AND('MAPA DE RIESGO'!$Z$58="Baja",'MAPA DE RIESGO'!$AB$58="Leve"),CONCATENATE("R8C",'MAPA DE RIESGO'!$P$58),"")</f>
        <v/>
      </c>
      <c r="K43" s="49" t="str">
        <f>IF(AND('MAPA DE RIESGO'!$Z$59="Baja",'MAPA DE RIESGO'!$AB$59="Leve"),CONCATENATE("R8C",'MAPA DE RIESGO'!$P$59),"")</f>
        <v/>
      </c>
      <c r="L43" s="49" t="str">
        <f>IF(AND('MAPA DE RIESGO'!$Z$60="Baja",'MAPA DE RIESGO'!$AB$60="Leve"),CONCATENATE("R8C",'MAPA DE RIESGO'!$P$60),"")</f>
        <v/>
      </c>
      <c r="M43" s="49" t="str">
        <f>IF(AND('MAPA DE RIESGO'!$Z$61="Baja",'MAPA DE RIESGO'!$AB$61="Leve"),CONCATENATE("R8C",'MAPA DE RIESGO'!$P$61),"")</f>
        <v/>
      </c>
      <c r="N43" s="49" t="str">
        <f>IF(AND('MAPA DE RIESGO'!$Z$62="Baja",'MAPA DE RIESGO'!$AB$62="Leve"),CONCATENATE("R8C",'MAPA DE RIESGO'!$P$62),"")</f>
        <v/>
      </c>
      <c r="O43" s="50" t="str">
        <f>IF(AND('MAPA DE RIESGO'!$Z$63="Baja",'MAPA DE RIESGO'!$AB$63="Leve"),CONCATENATE("R8C",'MAPA DE RIESGO'!$P$63),"")</f>
        <v/>
      </c>
      <c r="P43" s="39" t="str">
        <f>IF(AND('MAPA DE RIESGO'!$Z$58="Baja",'MAPA DE RIESGO'!$AB$58="Menor"),CONCATENATE("R8C",'MAPA DE RIESGO'!$P$58),"")</f>
        <v/>
      </c>
      <c r="Q43" s="40" t="str">
        <f>IF(AND('MAPA DE RIESGO'!$Z$59="Baja",'MAPA DE RIESGO'!$AB$59="Menor"),CONCATENATE("R8C",'MAPA DE RIESGO'!$P$59),"")</f>
        <v/>
      </c>
      <c r="R43" s="40" t="str">
        <f>IF(AND('MAPA DE RIESGO'!$Z$60="Baja",'MAPA DE RIESGO'!$AB$60="Menor"),CONCATENATE("R8C",'MAPA DE RIESGO'!$P$60),"")</f>
        <v/>
      </c>
      <c r="S43" s="40" t="str">
        <f>IF(AND('MAPA DE RIESGO'!$Z$61="Baja",'MAPA DE RIESGO'!$AB$61="Menor"),CONCATENATE("R8C",'MAPA DE RIESGO'!$P$61),"")</f>
        <v/>
      </c>
      <c r="T43" s="40" t="str">
        <f>IF(AND('MAPA DE RIESGO'!$Z$62="Baja",'MAPA DE RIESGO'!$AB$62="Menor"),CONCATENATE("R8C",'MAPA DE RIESGO'!$P$62),"")</f>
        <v/>
      </c>
      <c r="U43" s="41" t="str">
        <f>IF(AND('MAPA DE RIESGO'!$Z$63="Baja",'MAPA DE RIESGO'!$AB$63="Menor"),CONCATENATE("R8C",'MAPA DE RIESGO'!$P$63),"")</f>
        <v/>
      </c>
      <c r="V43" s="39" t="str">
        <f>IF(AND('MAPA DE RIESGO'!$Z$58="Baja",'MAPA DE RIESGO'!$AB$58="Moderado"),CONCATENATE("R8C",'MAPA DE RIESGO'!$P$58),"")</f>
        <v/>
      </c>
      <c r="W43" s="40" t="str">
        <f>IF(AND('MAPA DE RIESGO'!$Z$59="Baja",'MAPA DE RIESGO'!$AB$59="Moderado"),CONCATENATE("R8C",'MAPA DE RIESGO'!$P$59),"")</f>
        <v/>
      </c>
      <c r="X43" s="40" t="str">
        <f>IF(AND('MAPA DE RIESGO'!$Z$60="Baja",'MAPA DE RIESGO'!$AB$60="Moderado"),CONCATENATE("R8C",'MAPA DE RIESGO'!$P$60),"")</f>
        <v/>
      </c>
      <c r="Y43" s="40" t="str">
        <f>IF(AND('MAPA DE RIESGO'!$Z$61="Baja",'MAPA DE RIESGO'!$AB$61="Moderado"),CONCATENATE("R8C",'MAPA DE RIESGO'!$P$61),"")</f>
        <v/>
      </c>
      <c r="Z43" s="40" t="str">
        <f>IF(AND('MAPA DE RIESGO'!$Z$62="Baja",'MAPA DE RIESGO'!$AB$62="Moderado"),CONCATENATE("R8C",'MAPA DE RIESGO'!$P$62),"")</f>
        <v/>
      </c>
      <c r="AA43" s="41" t="str">
        <f>IF(AND('MAPA DE RIESGO'!$Z$63="Baja",'MAPA DE RIESGO'!$AB$63="Moderado"),CONCATENATE("R8C",'MAPA DE RIESGO'!$P$63),"")</f>
        <v/>
      </c>
      <c r="AB43" s="23" t="str">
        <f>IF(AND('MAPA DE RIESGO'!$Z$58="Baja",'MAPA DE RIESGO'!$AB$58="Mayor"),CONCATENATE("R8C",'MAPA DE RIESGO'!$P$58),"")</f>
        <v/>
      </c>
      <c r="AC43" s="24" t="str">
        <f>IF(AND('MAPA DE RIESGO'!$Z$59="Baja",'MAPA DE RIESGO'!$AB$59="Mayor"),CONCATENATE("R8C",'MAPA DE RIESGO'!$P$59),"")</f>
        <v/>
      </c>
      <c r="AD43" s="29" t="str">
        <f>IF(AND('MAPA DE RIESGO'!$Z$60="Baja",'MAPA DE RIESGO'!$AB$60="Mayor"),CONCATENATE("R8C",'MAPA DE RIESGO'!$P$60),"")</f>
        <v/>
      </c>
      <c r="AE43" s="29" t="str">
        <f>IF(AND('MAPA DE RIESGO'!$Z$61="Baja",'MAPA DE RIESGO'!$AB$61="Mayor"),CONCATENATE("R8C",'MAPA DE RIESGO'!$P$61),"")</f>
        <v/>
      </c>
      <c r="AF43" s="29" t="str">
        <f>IF(AND('MAPA DE RIESGO'!$Z$62="Baja",'MAPA DE RIESGO'!$AB$62="Mayor"),CONCATENATE("R8C",'MAPA DE RIESGO'!$P$62),"")</f>
        <v/>
      </c>
      <c r="AG43" s="25" t="str">
        <f>IF(AND('MAPA DE RIESGO'!$Z$63="Baja",'MAPA DE RIESGO'!$AB$63="Mayor"),CONCATENATE("R8C",'MAPA DE RIESGO'!$P$63),"")</f>
        <v/>
      </c>
      <c r="AH43" s="26" t="str">
        <f>IF(AND('MAPA DE RIESGO'!$Z$58="Baja",'MAPA DE RIESGO'!$AB$58="Catastrófico"),CONCATENATE("R8C",'MAPA DE RIESGO'!$P$58),"")</f>
        <v/>
      </c>
      <c r="AI43" s="27" t="str">
        <f>IF(AND('MAPA DE RIESGO'!$Z$59="Baja",'MAPA DE RIESGO'!$AB$59="Catastrófico"),CONCATENATE("R8C",'MAPA DE RIESGO'!$P$59),"")</f>
        <v/>
      </c>
      <c r="AJ43" s="27" t="str">
        <f>IF(AND('MAPA DE RIESGO'!$Z$60="Baja",'MAPA DE RIESGO'!$AB$60="Catastrófico"),CONCATENATE("R8C",'MAPA DE RIESGO'!$P$60),"")</f>
        <v/>
      </c>
      <c r="AK43" s="27" t="str">
        <f>IF(AND('MAPA DE RIESGO'!$Z$61="Baja",'MAPA DE RIESGO'!$AB$61="Catastrófico"),CONCATENATE("R8C",'MAPA DE RIESGO'!$P$61),"")</f>
        <v/>
      </c>
      <c r="AL43" s="27" t="str">
        <f>IF(AND('MAPA DE RIESGO'!$Z$62="Baja",'MAPA DE RIESGO'!$AB$62="Catastrófico"),CONCATENATE("R8C",'MAPA DE RIESGO'!$P$62),"")</f>
        <v/>
      </c>
      <c r="AM43" s="28" t="str">
        <f>IF(AND('MAPA DE RIESGO'!$Z$63="Baja",'MAPA DE RIESGO'!$AB$63="Catastrófico"),CONCATENATE("R8C",'MAPA DE RIESGO'!$P$63),"")</f>
        <v/>
      </c>
      <c r="AN43" s="55"/>
      <c r="AO43" s="475"/>
      <c r="AP43" s="476"/>
      <c r="AQ43" s="476"/>
      <c r="AR43" s="476"/>
      <c r="AS43" s="476"/>
      <c r="AT43" s="477"/>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row>
    <row r="44" spans="1:80" ht="15" customHeight="1" x14ac:dyDescent="0.25">
      <c r="A44" s="55"/>
      <c r="B44" s="355"/>
      <c r="C44" s="355"/>
      <c r="D44" s="356"/>
      <c r="E44" s="456"/>
      <c r="F44" s="457"/>
      <c r="G44" s="457"/>
      <c r="H44" s="457"/>
      <c r="I44" s="455"/>
      <c r="J44" s="48" t="str">
        <f>IF(AND('MAPA DE RIESGO'!$Z$64="Baja",'MAPA DE RIESGO'!$AB$64="Leve"),CONCATENATE("R9C",'MAPA DE RIESGO'!$P$64),"")</f>
        <v/>
      </c>
      <c r="K44" s="49" t="str">
        <f>IF(AND('MAPA DE RIESGO'!$Z$65="Baja",'MAPA DE RIESGO'!$AB$65="Leve"),CONCATENATE("R9C",'MAPA DE RIESGO'!$P$65),"")</f>
        <v/>
      </c>
      <c r="L44" s="49" t="str">
        <f>IF(AND('MAPA DE RIESGO'!$Z$66="Baja",'MAPA DE RIESGO'!$AB$66="Leve"),CONCATENATE("R9C",'MAPA DE RIESGO'!$P$66),"")</f>
        <v/>
      </c>
      <c r="M44" s="49" t="str">
        <f>IF(AND('MAPA DE RIESGO'!$Z$67="Baja",'MAPA DE RIESGO'!$AB$67="Leve"),CONCATENATE("R9C",'MAPA DE RIESGO'!$P$67),"")</f>
        <v/>
      </c>
      <c r="N44" s="49" t="str">
        <f>IF(AND('MAPA DE RIESGO'!$Z$68="Baja",'MAPA DE RIESGO'!$AB$68="Leve"),CONCATENATE("R9C",'MAPA DE RIESGO'!$P$68),"")</f>
        <v/>
      </c>
      <c r="O44" s="50" t="str">
        <f>IF(AND('MAPA DE RIESGO'!$Z$69="Baja",'MAPA DE RIESGO'!$AB$69="Leve"),CONCATENATE("R9C",'MAPA DE RIESGO'!$P$69),"")</f>
        <v/>
      </c>
      <c r="P44" s="39" t="str">
        <f>IF(AND('MAPA DE RIESGO'!$Z$64="Baja",'MAPA DE RIESGO'!$AB$64="Menor"),CONCATENATE("R9C",'MAPA DE RIESGO'!$P$64),"")</f>
        <v/>
      </c>
      <c r="Q44" s="40" t="str">
        <f>IF(AND('MAPA DE RIESGO'!$Z$65="Baja",'MAPA DE RIESGO'!$AB$65="Menor"),CONCATENATE("R9C",'MAPA DE RIESGO'!$P$65),"")</f>
        <v/>
      </c>
      <c r="R44" s="40" t="str">
        <f>IF(AND('MAPA DE RIESGO'!$Z$66="Baja",'MAPA DE RIESGO'!$AB$66="Menor"),CONCATENATE("R9C",'MAPA DE RIESGO'!$P$66),"")</f>
        <v/>
      </c>
      <c r="S44" s="40" t="str">
        <f>IF(AND('MAPA DE RIESGO'!$Z$67="Baja",'MAPA DE RIESGO'!$AB$67="Menor"),CONCATENATE("R9C",'MAPA DE RIESGO'!$P$67),"")</f>
        <v/>
      </c>
      <c r="T44" s="40" t="str">
        <f>IF(AND('MAPA DE RIESGO'!$Z$68="Baja",'MAPA DE RIESGO'!$AB$68="Menor"),CONCATENATE("R9C",'MAPA DE RIESGO'!$P$68),"")</f>
        <v/>
      </c>
      <c r="U44" s="41" t="str">
        <f>IF(AND('MAPA DE RIESGO'!$Z$69="Baja",'MAPA DE RIESGO'!$AB$69="Menor"),CONCATENATE("R9C",'MAPA DE RIESGO'!$P$69),"")</f>
        <v/>
      </c>
      <c r="V44" s="39" t="str">
        <f>IF(AND('MAPA DE RIESGO'!$Z$64="Baja",'MAPA DE RIESGO'!$AB$64="Moderado"),CONCATENATE("R9C",'MAPA DE RIESGO'!$P$64),"")</f>
        <v/>
      </c>
      <c r="W44" s="40" t="str">
        <f>IF(AND('MAPA DE RIESGO'!$Z$65="Baja",'MAPA DE RIESGO'!$AB$65="Moderado"),CONCATENATE("R9C",'MAPA DE RIESGO'!$P$65),"")</f>
        <v/>
      </c>
      <c r="X44" s="40" t="str">
        <f>IF(AND('MAPA DE RIESGO'!$Z$66="Baja",'MAPA DE RIESGO'!$AB$66="Moderado"),CONCATENATE("R9C",'MAPA DE RIESGO'!$P$66),"")</f>
        <v/>
      </c>
      <c r="Y44" s="40" t="str">
        <f>IF(AND('MAPA DE RIESGO'!$Z$67="Baja",'MAPA DE RIESGO'!$AB$67="Moderado"),CONCATENATE("R9C",'MAPA DE RIESGO'!$P$67),"")</f>
        <v/>
      </c>
      <c r="Z44" s="40" t="str">
        <f>IF(AND('MAPA DE RIESGO'!$Z$68="Baja",'MAPA DE RIESGO'!$AB$68="Moderado"),CONCATENATE("R9C",'MAPA DE RIESGO'!$P$68),"")</f>
        <v/>
      </c>
      <c r="AA44" s="41" t="str">
        <f>IF(AND('MAPA DE RIESGO'!$Z$69="Baja",'MAPA DE RIESGO'!$AB$69="Moderado"),CONCATENATE("R9C",'MAPA DE RIESGO'!$P$69),"")</f>
        <v/>
      </c>
      <c r="AB44" s="23" t="str">
        <f>IF(AND('MAPA DE RIESGO'!$Z$64="Baja",'MAPA DE RIESGO'!$AB$64="Mayor"),CONCATENATE("R9C",'MAPA DE RIESGO'!$P$64),"")</f>
        <v/>
      </c>
      <c r="AC44" s="24" t="str">
        <f>IF(AND('MAPA DE RIESGO'!$Z$65="Baja",'MAPA DE RIESGO'!$AB$65="Mayor"),CONCATENATE("R9C",'MAPA DE RIESGO'!$P$65),"")</f>
        <v/>
      </c>
      <c r="AD44" s="29" t="str">
        <f>IF(AND('MAPA DE RIESGO'!$Z$66="Baja",'MAPA DE RIESGO'!$AB$66="Mayor"),CONCATENATE("R9C",'MAPA DE RIESGO'!$P$66),"")</f>
        <v/>
      </c>
      <c r="AE44" s="29" t="str">
        <f>IF(AND('MAPA DE RIESGO'!$Z$67="Baja",'MAPA DE RIESGO'!$AB$67="Mayor"),CONCATENATE("R9C",'MAPA DE RIESGO'!$P$67),"")</f>
        <v/>
      </c>
      <c r="AF44" s="29" t="str">
        <f>IF(AND('MAPA DE RIESGO'!$Z$68="Baja",'MAPA DE RIESGO'!$AB$68="Mayor"),CONCATENATE("R9C",'MAPA DE RIESGO'!$P$68),"")</f>
        <v/>
      </c>
      <c r="AG44" s="25" t="str">
        <f>IF(AND('MAPA DE RIESGO'!$Z$69="Baja",'MAPA DE RIESGO'!$AB$69="Mayor"),CONCATENATE("R9C",'MAPA DE RIESGO'!$P$69),"")</f>
        <v/>
      </c>
      <c r="AH44" s="26" t="str">
        <f>IF(AND('MAPA DE RIESGO'!$Z$64="Baja",'MAPA DE RIESGO'!$AB$64="Catastrófico"),CONCATENATE("R9C",'MAPA DE RIESGO'!$P$64),"")</f>
        <v/>
      </c>
      <c r="AI44" s="27" t="str">
        <f>IF(AND('MAPA DE RIESGO'!$Z$65="Baja",'MAPA DE RIESGO'!$AB$65="Catastrófico"),CONCATENATE("R9C",'MAPA DE RIESGO'!$P$65),"")</f>
        <v/>
      </c>
      <c r="AJ44" s="27" t="str">
        <f>IF(AND('MAPA DE RIESGO'!$Z$66="Baja",'MAPA DE RIESGO'!$AB$66="Catastrófico"),CONCATENATE("R9C",'MAPA DE RIESGO'!$P$66),"")</f>
        <v/>
      </c>
      <c r="AK44" s="27" t="str">
        <f>IF(AND('MAPA DE RIESGO'!$Z$67="Baja",'MAPA DE RIESGO'!$AB$67="Catastrófico"),CONCATENATE("R9C",'MAPA DE RIESGO'!$P$67),"")</f>
        <v/>
      </c>
      <c r="AL44" s="27" t="str">
        <f>IF(AND('MAPA DE RIESGO'!$Z$68="Baja",'MAPA DE RIESGO'!$AB$68="Catastrófico"),CONCATENATE("R9C",'MAPA DE RIESGO'!$P$68),"")</f>
        <v/>
      </c>
      <c r="AM44" s="28" t="str">
        <f>IF(AND('MAPA DE RIESGO'!$Z$69="Baja",'MAPA DE RIESGO'!$AB$69="Catastrófico"),CONCATENATE("R9C",'MAPA DE RIESGO'!$P$69),"")</f>
        <v/>
      </c>
      <c r="AN44" s="55"/>
      <c r="AO44" s="475"/>
      <c r="AP44" s="476"/>
      <c r="AQ44" s="476"/>
      <c r="AR44" s="476"/>
      <c r="AS44" s="476"/>
      <c r="AT44" s="477"/>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row>
    <row r="45" spans="1:80" ht="15.75" customHeight="1" thickBot="1" x14ac:dyDescent="0.3">
      <c r="A45" s="55"/>
      <c r="B45" s="355"/>
      <c r="C45" s="355"/>
      <c r="D45" s="356"/>
      <c r="E45" s="458"/>
      <c r="F45" s="459"/>
      <c r="G45" s="459"/>
      <c r="H45" s="459"/>
      <c r="I45" s="459"/>
      <c r="J45" s="51" t="str">
        <f>IF(AND('MAPA DE RIESGO'!$Z$70="Baja",'MAPA DE RIESGO'!$AB$70="Leve"),CONCATENATE("R10C",'MAPA DE RIESGO'!$P$70),"")</f>
        <v/>
      </c>
      <c r="K45" s="52" t="str">
        <f>IF(AND('MAPA DE RIESGO'!$Z$71="Baja",'MAPA DE RIESGO'!$AB$71="Leve"),CONCATENATE("R10C",'MAPA DE RIESGO'!$P$71),"")</f>
        <v/>
      </c>
      <c r="L45" s="52" t="str">
        <f>IF(AND('MAPA DE RIESGO'!$Z$72="Baja",'MAPA DE RIESGO'!$AB$72="Leve"),CONCATENATE("R10C",'MAPA DE RIESGO'!$P$72),"")</f>
        <v/>
      </c>
      <c r="M45" s="52" t="str">
        <f>IF(AND('MAPA DE RIESGO'!$Z$73="Baja",'MAPA DE RIESGO'!$AB$73="Leve"),CONCATENATE("R10C",'MAPA DE RIESGO'!$P$73),"")</f>
        <v/>
      </c>
      <c r="N45" s="52" t="str">
        <f>IF(AND('MAPA DE RIESGO'!$Z$74="Baja",'MAPA DE RIESGO'!$AB$74="Leve"),CONCATENATE("R10C",'MAPA DE RIESGO'!$P$74),"")</f>
        <v/>
      </c>
      <c r="O45" s="53" t="str">
        <f>IF(AND('MAPA DE RIESGO'!$Z$75="Baja",'MAPA DE RIESGO'!$AB$75="Leve"),CONCATENATE("R10C",'MAPA DE RIESGO'!$P$75),"")</f>
        <v/>
      </c>
      <c r="P45" s="39" t="str">
        <f>IF(AND('MAPA DE RIESGO'!$Z$70="Baja",'MAPA DE RIESGO'!$AB$70="Menor"),CONCATENATE("R10C",'MAPA DE RIESGO'!$P$70),"")</f>
        <v/>
      </c>
      <c r="Q45" s="40" t="str">
        <f>IF(AND('MAPA DE RIESGO'!$Z$71="Baja",'MAPA DE RIESGO'!$AB$71="Menor"),CONCATENATE("R10C",'MAPA DE RIESGO'!$P$71),"")</f>
        <v/>
      </c>
      <c r="R45" s="40" t="str">
        <f>IF(AND('MAPA DE RIESGO'!$Z$72="Baja",'MAPA DE RIESGO'!$AB$72="Menor"),CONCATENATE("R10C",'MAPA DE RIESGO'!$P$72),"")</f>
        <v/>
      </c>
      <c r="S45" s="40" t="str">
        <f>IF(AND('MAPA DE RIESGO'!$Z$73="Baja",'MAPA DE RIESGO'!$AB$73="Menor"),CONCATENATE("R10C",'MAPA DE RIESGO'!$P$73),"")</f>
        <v/>
      </c>
      <c r="T45" s="40" t="str">
        <f>IF(AND('MAPA DE RIESGO'!$Z$74="Baja",'MAPA DE RIESGO'!$AB$74="Menor"),CONCATENATE("R10C",'MAPA DE RIESGO'!$P$74),"")</f>
        <v/>
      </c>
      <c r="U45" s="41" t="str">
        <f>IF(AND('MAPA DE RIESGO'!$Z$75="Baja",'MAPA DE RIESGO'!$AB$75="Menor"),CONCATENATE("R10C",'MAPA DE RIESGO'!$P$75),"")</f>
        <v/>
      </c>
      <c r="V45" s="42" t="str">
        <f>IF(AND('MAPA DE RIESGO'!$Z$70="Baja",'MAPA DE RIESGO'!$AB$70="Moderado"),CONCATENATE("R10C",'MAPA DE RIESGO'!$P$70),"")</f>
        <v/>
      </c>
      <c r="W45" s="43" t="str">
        <f>IF(AND('MAPA DE RIESGO'!$Z$71="Baja",'MAPA DE RIESGO'!$AB$71="Moderado"),CONCATENATE("R10C",'MAPA DE RIESGO'!$P$71),"")</f>
        <v/>
      </c>
      <c r="X45" s="43" t="str">
        <f>IF(AND('MAPA DE RIESGO'!$Z$72="Baja",'MAPA DE RIESGO'!$AB$72="Moderado"),CONCATENATE("R10C",'MAPA DE RIESGO'!$P$72),"")</f>
        <v/>
      </c>
      <c r="Y45" s="43" t="str">
        <f>IF(AND('MAPA DE RIESGO'!$Z$73="Baja",'MAPA DE RIESGO'!$AB$73="Moderado"),CONCATENATE("R10C",'MAPA DE RIESGO'!$P$73),"")</f>
        <v/>
      </c>
      <c r="Z45" s="43" t="str">
        <f>IF(AND('MAPA DE RIESGO'!$Z$74="Baja",'MAPA DE RIESGO'!$AB$74="Moderado"),CONCATENATE("R10C",'MAPA DE RIESGO'!$P$74),"")</f>
        <v/>
      </c>
      <c r="AA45" s="44" t="str">
        <f>IF(AND('MAPA DE RIESGO'!$Z$75="Baja",'MAPA DE RIESGO'!$AB$75="Moderado"),CONCATENATE("R10C",'MAPA DE RIESGO'!$P$75),"")</f>
        <v/>
      </c>
      <c r="AB45" s="30" t="str">
        <f>IF(AND('MAPA DE RIESGO'!$Z$70="Baja",'MAPA DE RIESGO'!$AB$70="Mayor"),CONCATENATE("R10C",'MAPA DE RIESGO'!$P$70),"")</f>
        <v/>
      </c>
      <c r="AC45" s="31" t="str">
        <f>IF(AND('MAPA DE RIESGO'!$Z$71="Baja",'MAPA DE RIESGO'!$AB$71="Mayor"),CONCATENATE("R10C",'MAPA DE RIESGO'!$P$71),"")</f>
        <v/>
      </c>
      <c r="AD45" s="31" t="str">
        <f>IF(AND('MAPA DE RIESGO'!$Z$72="Baja",'MAPA DE RIESGO'!$AB$72="Mayor"),CONCATENATE("R10C",'MAPA DE RIESGO'!$P$72),"")</f>
        <v/>
      </c>
      <c r="AE45" s="31" t="str">
        <f>IF(AND('MAPA DE RIESGO'!$Z$73="Baja",'MAPA DE RIESGO'!$AB$73="Mayor"),CONCATENATE("R10C",'MAPA DE RIESGO'!$P$73),"")</f>
        <v/>
      </c>
      <c r="AF45" s="31" t="str">
        <f>IF(AND('MAPA DE RIESGO'!$Z$74="Baja",'MAPA DE RIESGO'!$AB$74="Mayor"),CONCATENATE("R10C",'MAPA DE RIESGO'!$P$74),"")</f>
        <v/>
      </c>
      <c r="AG45" s="32" t="str">
        <f>IF(AND('MAPA DE RIESGO'!$Z$75="Baja",'MAPA DE RIESGO'!$AB$75="Mayor"),CONCATENATE("R10C",'MAPA DE RIESGO'!$P$75),"")</f>
        <v/>
      </c>
      <c r="AH45" s="33" t="str">
        <f>IF(AND('MAPA DE RIESGO'!$Z$70="Baja",'MAPA DE RIESGO'!$AB$70="Catastrófico"),CONCATENATE("R10C",'MAPA DE RIESGO'!$P$70),"")</f>
        <v/>
      </c>
      <c r="AI45" s="34" t="str">
        <f>IF(AND('MAPA DE RIESGO'!$Z$71="Baja",'MAPA DE RIESGO'!$AB$71="Catastrófico"),CONCATENATE("R10C",'MAPA DE RIESGO'!$P$71),"")</f>
        <v/>
      </c>
      <c r="AJ45" s="34" t="str">
        <f>IF(AND('MAPA DE RIESGO'!$Z$72="Baja",'MAPA DE RIESGO'!$AB$72="Catastrófico"),CONCATENATE("R10C",'MAPA DE RIESGO'!$P$72),"")</f>
        <v/>
      </c>
      <c r="AK45" s="34" t="str">
        <f>IF(AND('MAPA DE RIESGO'!$Z$73="Baja",'MAPA DE RIESGO'!$AB$73="Catastrófico"),CONCATENATE("R10C",'MAPA DE RIESGO'!$P$73),"")</f>
        <v/>
      </c>
      <c r="AL45" s="34" t="str">
        <f>IF(AND('MAPA DE RIESGO'!$Z$74="Baja",'MAPA DE RIESGO'!$AB$74="Catastrófico"),CONCATENATE("R10C",'MAPA DE RIESGO'!$P$74),"")</f>
        <v/>
      </c>
      <c r="AM45" s="35" t="str">
        <f>IF(AND('MAPA DE RIESGO'!$Z$75="Baja",'MAPA DE RIESGO'!$AB$75="Catastrófico"),CONCATENATE("R10C",'MAPA DE RIESGO'!$P$75),"")</f>
        <v/>
      </c>
      <c r="AN45" s="55"/>
      <c r="AO45" s="478"/>
      <c r="AP45" s="479"/>
      <c r="AQ45" s="479"/>
      <c r="AR45" s="479"/>
      <c r="AS45" s="479"/>
      <c r="AT45" s="480"/>
    </row>
    <row r="46" spans="1:80" ht="46.5" customHeight="1" x14ac:dyDescent="0.35">
      <c r="A46" s="55"/>
      <c r="B46" s="355"/>
      <c r="C46" s="355"/>
      <c r="D46" s="356"/>
      <c r="E46" s="452" t="s">
        <v>104</v>
      </c>
      <c r="F46" s="453"/>
      <c r="G46" s="453"/>
      <c r="H46" s="453"/>
      <c r="I46" s="469"/>
      <c r="J46" s="45" t="str">
        <f>IF(AND('MAPA DE RIESGO'!$Z$16="Muy Baja",'MAPA DE RIESGO'!$AB$16="Leve"),CONCATENATE("R1C",'MAPA DE RIESGO'!$P$16),"")</f>
        <v/>
      </c>
      <c r="K46" s="46" t="str">
        <f>IF(AND('MAPA DE RIESGO'!$Z$17="Muy Baja",'MAPA DE RIESGO'!$AB$17="Leve"),CONCATENATE("R1C",'MAPA DE RIESGO'!$P$17),"")</f>
        <v/>
      </c>
      <c r="L46" s="46" t="str">
        <f>IF(AND('MAPA DE RIESGO'!$Z$18="Muy Baja",'MAPA DE RIESGO'!$AB$18="Leve"),CONCATENATE("R1C",'MAPA DE RIESGO'!$P$18),"")</f>
        <v/>
      </c>
      <c r="M46" s="46" t="str">
        <f>IF(AND('MAPA DE RIESGO'!$Z$19="Muy Baja",'MAPA DE RIESGO'!$AB$19="Leve"),CONCATENATE("R1C",'MAPA DE RIESGO'!$P$19),"")</f>
        <v/>
      </c>
      <c r="N46" s="46" t="str">
        <f>IF(AND('MAPA DE RIESGO'!$Z$20="Muy Baja",'MAPA DE RIESGO'!$AB$20="Leve"),CONCATENATE("R1C",'MAPA DE RIESGO'!$P$20),"")</f>
        <v/>
      </c>
      <c r="O46" s="47" t="str">
        <f>IF(AND('MAPA DE RIESGO'!$Z$21="Muy Baja",'MAPA DE RIESGO'!$AB$21="Leve"),CONCATENATE("R1C",'MAPA DE RIESGO'!$P$21),"")</f>
        <v/>
      </c>
      <c r="P46" s="45" t="str">
        <f>IF(AND('MAPA DE RIESGO'!$Z$16="Muy Baja",'MAPA DE RIESGO'!$AB$16="Menor"),CONCATENATE("R1C",'MAPA DE RIESGO'!$P$16),"")</f>
        <v/>
      </c>
      <c r="Q46" s="46" t="str">
        <f>IF(AND('MAPA DE RIESGO'!$Z$17="Muy Baja",'MAPA DE RIESGO'!$AB$17="Menor"),CONCATENATE("R1C",'MAPA DE RIESGO'!$P$17),"")</f>
        <v/>
      </c>
      <c r="R46" s="46" t="str">
        <f>IF(AND('MAPA DE RIESGO'!$Z$18="Muy Baja",'MAPA DE RIESGO'!$AB$18="Menor"),CONCATENATE("R1C",'MAPA DE RIESGO'!$P$18),"")</f>
        <v/>
      </c>
      <c r="S46" s="46" t="str">
        <f>IF(AND('MAPA DE RIESGO'!$Z$19="Muy Baja",'MAPA DE RIESGO'!$AB$19="Menor"),CONCATENATE("R1C",'MAPA DE RIESGO'!$P$19),"")</f>
        <v/>
      </c>
      <c r="T46" s="46" t="str">
        <f>IF(AND('MAPA DE RIESGO'!$Z$20="Muy Baja",'MAPA DE RIESGO'!$AB$20="Menor"),CONCATENATE("R1C",'MAPA DE RIESGO'!$P$20),"")</f>
        <v/>
      </c>
      <c r="U46" s="47" t="str">
        <f>IF(AND('MAPA DE RIESGO'!$Z$21="Muy Baja",'MAPA DE RIESGO'!$AB$21="Menor"),CONCATENATE("R1C",'MAPA DE RIESGO'!$P$21),"")</f>
        <v/>
      </c>
      <c r="V46" s="36" t="str">
        <f>IF(AND('MAPA DE RIESGO'!$Z$16="Muy Baja",'MAPA DE RIESGO'!$AB$16="Moderado"),CONCATENATE("R1C",'MAPA DE RIESGO'!$P$16),"")</f>
        <v/>
      </c>
      <c r="W46" s="54" t="str">
        <f>IF(AND('MAPA DE RIESGO'!$Z$17="Muy Baja",'MAPA DE RIESGO'!$AB$17="Moderado"),CONCATENATE("R1C",'MAPA DE RIESGO'!$P$17),"")</f>
        <v/>
      </c>
      <c r="X46" s="37" t="str">
        <f>IF(AND('MAPA DE RIESGO'!$Z$18="Muy Baja",'MAPA DE RIESGO'!$AB$18="Moderado"),CONCATENATE("R1C",'MAPA DE RIESGO'!$P$18),"")</f>
        <v/>
      </c>
      <c r="Y46" s="37" t="str">
        <f>IF(AND('MAPA DE RIESGO'!$Z$19="Muy Baja",'MAPA DE RIESGO'!$AB$19="Moderado"),CONCATENATE("R1C",'MAPA DE RIESGO'!$P$19),"")</f>
        <v/>
      </c>
      <c r="Z46" s="37" t="str">
        <f>IF(AND('MAPA DE RIESGO'!$Z$20="Muy Baja",'MAPA DE RIESGO'!$AB$20="Moderado"),CONCATENATE("R1C",'MAPA DE RIESGO'!$P$20),"")</f>
        <v/>
      </c>
      <c r="AA46" s="38" t="str">
        <f>IF(AND('MAPA DE RIESGO'!$Z$21="Muy Baja",'MAPA DE RIESGO'!$AB$21="Moderado"),CONCATENATE("R1C",'MAPA DE RIESGO'!$P$21),"")</f>
        <v/>
      </c>
      <c r="AB46" s="17" t="str">
        <f>IF(AND('MAPA DE RIESGO'!$Z$16="Muy Baja",'MAPA DE RIESGO'!$AB$16="Mayor"),CONCATENATE("R1C",'MAPA DE RIESGO'!$P$16),"")</f>
        <v/>
      </c>
      <c r="AC46" s="18" t="str">
        <f>IF(AND('MAPA DE RIESGO'!$Z$17="Muy Baja",'MAPA DE RIESGO'!$AB$17="Mayor"),CONCATENATE("R1C",'MAPA DE RIESGO'!$P$17),"")</f>
        <v/>
      </c>
      <c r="AD46" s="18" t="str">
        <f>IF(AND('MAPA DE RIESGO'!$Z$18="Muy Baja",'MAPA DE RIESGO'!$AB$18="Mayor"),CONCATENATE("R1C",'MAPA DE RIESGO'!$P$18),"")</f>
        <v/>
      </c>
      <c r="AE46" s="18" t="str">
        <f>IF(AND('MAPA DE RIESGO'!$Z$19="Muy Baja",'MAPA DE RIESGO'!$AB$19="Mayor"),CONCATENATE("R1C",'MAPA DE RIESGO'!$P$19),"")</f>
        <v/>
      </c>
      <c r="AF46" s="18" t="str">
        <f>IF(AND('MAPA DE RIESGO'!$Z$20="Muy Baja",'MAPA DE RIESGO'!$AB$20="Mayor"),CONCATENATE("R1C",'MAPA DE RIESGO'!$P$20),"")</f>
        <v/>
      </c>
      <c r="AG46" s="19" t="str">
        <f>IF(AND('MAPA DE RIESGO'!$Z$21="Muy Baja",'MAPA DE RIESGO'!$AB$21="Mayor"),CONCATENATE("R1C",'MAPA DE RIESGO'!$P$21),"")</f>
        <v/>
      </c>
      <c r="AH46" s="20" t="str">
        <f>IF(AND('MAPA DE RIESGO'!$Z$16="Muy Baja",'MAPA DE RIESGO'!$AB$16="Catastrófico"),CONCATENATE("R1C",'MAPA DE RIESGO'!$P$16),"")</f>
        <v/>
      </c>
      <c r="AI46" s="21" t="str">
        <f>IF(AND('MAPA DE RIESGO'!$Z$17="Muy Baja",'MAPA DE RIESGO'!$AB$17="Catastrófico"),CONCATENATE("R1C",'MAPA DE RIESGO'!$P$17),"")</f>
        <v/>
      </c>
      <c r="AJ46" s="21" t="str">
        <f>IF(AND('MAPA DE RIESGO'!$Z$18="Muy Baja",'MAPA DE RIESGO'!$AB$18="Catastrófico"),CONCATENATE("R1C",'MAPA DE RIESGO'!$P$18),"")</f>
        <v/>
      </c>
      <c r="AK46" s="21" t="str">
        <f>IF(AND('MAPA DE RIESGO'!$Z$19="Muy Baja",'MAPA DE RIESGO'!$AB$19="Catastrófico"),CONCATENATE("R1C",'MAPA DE RIESGO'!$P$19),"")</f>
        <v/>
      </c>
      <c r="AL46" s="21" t="str">
        <f>IF(AND('MAPA DE RIESGO'!$Z$20="Muy Baja",'MAPA DE RIESGO'!$AB$20="Catastrófico"),CONCATENATE("R1C",'MAPA DE RIESGO'!$P$20),"")</f>
        <v/>
      </c>
      <c r="AM46" s="22" t="str">
        <f>IF(AND('MAPA DE RIESGO'!$Z$21="Muy Baja",'MAPA DE RIESGO'!$AB$21="Catastrófico"),CONCATENATE("R1C",'MAPA DE RIESGO'!$P$21),"")</f>
        <v/>
      </c>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ht="46.5" customHeight="1" x14ac:dyDescent="0.25">
      <c r="A47" s="55"/>
      <c r="B47" s="355"/>
      <c r="C47" s="355"/>
      <c r="D47" s="356"/>
      <c r="E47" s="454"/>
      <c r="F47" s="455"/>
      <c r="G47" s="455"/>
      <c r="H47" s="455"/>
      <c r="I47" s="470"/>
      <c r="J47" s="48" t="str">
        <f>IF(AND('MAPA DE RIESGO'!$Z$22="Muy Baja",'MAPA DE RIESGO'!$AB$22="Leve"),CONCATENATE("R2C",'MAPA DE RIESGO'!$P$22),"")</f>
        <v/>
      </c>
      <c r="K47" s="49" t="str">
        <f>IF(AND('MAPA DE RIESGO'!$Z$23="Muy Baja",'MAPA DE RIESGO'!$AB$23="Leve"),CONCATENATE("R2C",'MAPA DE RIESGO'!$P$23),"")</f>
        <v/>
      </c>
      <c r="L47" s="49" t="str">
        <f>IF(AND('MAPA DE RIESGO'!$Z$24="Muy Baja",'MAPA DE RIESGO'!$AB$24="Leve"),CONCATENATE("R2C",'MAPA DE RIESGO'!$P$24),"")</f>
        <v/>
      </c>
      <c r="M47" s="49" t="str">
        <f>IF(AND('MAPA DE RIESGO'!$Z$25="Muy Baja",'MAPA DE RIESGO'!$AB$25="Leve"),CONCATENATE("R2C",'MAPA DE RIESGO'!$P$25),"")</f>
        <v/>
      </c>
      <c r="N47" s="49" t="str">
        <f>IF(AND('MAPA DE RIESGO'!$Z$26="Muy Baja",'MAPA DE RIESGO'!$AB$26="Leve"),CONCATENATE("R2C",'MAPA DE RIESGO'!$P$26),"")</f>
        <v/>
      </c>
      <c r="O47" s="50" t="str">
        <f>IF(AND('MAPA DE RIESGO'!$Z$27="Muy Baja",'MAPA DE RIESGO'!$AB$27="Leve"),CONCATENATE("R2C",'MAPA DE RIESGO'!$P$27),"")</f>
        <v/>
      </c>
      <c r="P47" s="48" t="str">
        <f>IF(AND('MAPA DE RIESGO'!$Z$22="Muy Baja",'MAPA DE RIESGO'!$AB$22="Menor"),CONCATENATE("R2C",'MAPA DE RIESGO'!$P$22),"")</f>
        <v/>
      </c>
      <c r="Q47" s="49" t="str">
        <f>IF(AND('MAPA DE RIESGO'!$Z$23="Muy Baja",'MAPA DE RIESGO'!$AB$23="Menor"),CONCATENATE("R2C",'MAPA DE RIESGO'!$P$23),"")</f>
        <v/>
      </c>
      <c r="R47" s="49" t="str">
        <f>IF(AND('MAPA DE RIESGO'!$Z$24="Muy Baja",'MAPA DE RIESGO'!$AB$24="Menor"),CONCATENATE("R2C",'MAPA DE RIESGO'!$P$24),"")</f>
        <v/>
      </c>
      <c r="S47" s="49" t="str">
        <f>IF(AND('MAPA DE RIESGO'!$Z$25="Muy Baja",'MAPA DE RIESGO'!$AB$25="Menor"),CONCATENATE("R2C",'MAPA DE RIESGO'!$P$25),"")</f>
        <v/>
      </c>
      <c r="T47" s="49" t="str">
        <f>IF(AND('MAPA DE RIESGO'!$Z$26="Muy Baja",'MAPA DE RIESGO'!$AB$26="Menor"),CONCATENATE("R2C",'MAPA DE RIESGO'!$P$26),"")</f>
        <v/>
      </c>
      <c r="U47" s="50" t="str">
        <f>IF(AND('MAPA DE RIESGO'!$Z$27="Muy Baja",'MAPA DE RIESGO'!$AB$27="Menor"),CONCATENATE("R2C",'MAPA DE RIESGO'!$P$27),"")</f>
        <v/>
      </c>
      <c r="V47" s="39" t="str">
        <f>IF(AND('MAPA DE RIESGO'!$Z$22="Muy Baja",'MAPA DE RIESGO'!$AB$22="Moderado"),CONCATENATE("R2C",'MAPA DE RIESGO'!$P$22),"")</f>
        <v/>
      </c>
      <c r="W47" s="40" t="str">
        <f>IF(AND('MAPA DE RIESGO'!$Z$23="Muy Baja",'MAPA DE RIESGO'!$AB$23="Moderado"),CONCATENATE("R2C",'MAPA DE RIESGO'!$P$23),"")</f>
        <v/>
      </c>
      <c r="X47" s="40" t="str">
        <f>IF(AND('MAPA DE RIESGO'!$Z$24="Muy Baja",'MAPA DE RIESGO'!$AB$24="Moderado"),CONCATENATE("R2C",'MAPA DE RIESGO'!$P$24),"")</f>
        <v/>
      </c>
      <c r="Y47" s="40" t="str">
        <f>IF(AND('MAPA DE RIESGO'!$Z$25="Muy Baja",'MAPA DE RIESGO'!$AB$25="Moderado"),CONCATENATE("R2C",'MAPA DE RIESGO'!$P$25),"")</f>
        <v/>
      </c>
      <c r="Z47" s="40" t="str">
        <f>IF(AND('MAPA DE RIESGO'!$Z$26="Muy Baja",'MAPA DE RIESGO'!$AB$26="Moderado"),CONCATENATE("R2C",'MAPA DE RIESGO'!$P$26),"")</f>
        <v/>
      </c>
      <c r="AA47" s="41" t="str">
        <f>IF(AND('MAPA DE RIESGO'!$Z$27="Muy Baja",'MAPA DE RIESGO'!$AB$27="Moderado"),CONCATENATE("R2C",'MAPA DE RIESGO'!$P$27),"")</f>
        <v/>
      </c>
      <c r="AB47" s="23" t="str">
        <f>IF(AND('MAPA DE RIESGO'!$Z$22="Muy Baja",'MAPA DE RIESGO'!$AB$22="Mayor"),CONCATENATE("R2C",'MAPA DE RIESGO'!$P$22),"")</f>
        <v/>
      </c>
      <c r="AC47" s="24" t="str">
        <f>IF(AND('MAPA DE RIESGO'!$Z$23="Muy Baja",'MAPA DE RIESGO'!$AB$23="Mayor"),CONCATENATE("R2C",'MAPA DE RIESGO'!$P$23),"")</f>
        <v/>
      </c>
      <c r="AD47" s="24" t="str">
        <f>IF(AND('MAPA DE RIESGO'!$Z$24="Muy Baja",'MAPA DE RIESGO'!$AB$24="Mayor"),CONCATENATE("R2C",'MAPA DE RIESGO'!$P$24),"")</f>
        <v/>
      </c>
      <c r="AE47" s="24" t="str">
        <f>IF(AND('MAPA DE RIESGO'!$Z$25="Muy Baja",'MAPA DE RIESGO'!$AB$25="Mayor"),CONCATENATE("R2C",'MAPA DE RIESGO'!$P$25),"")</f>
        <v/>
      </c>
      <c r="AF47" s="24" t="str">
        <f>IF(AND('MAPA DE RIESGO'!$Z$26="Muy Baja",'MAPA DE RIESGO'!$AB$26="Mayor"),CONCATENATE("R2C",'MAPA DE RIESGO'!$P$26),"")</f>
        <v/>
      </c>
      <c r="AG47" s="25" t="str">
        <f>IF(AND('MAPA DE RIESGO'!$Z$27="Muy Baja",'MAPA DE RIESGO'!$AB$27="Mayor"),CONCATENATE("R2C",'MAPA DE RIESGO'!$P$27),"")</f>
        <v/>
      </c>
      <c r="AH47" s="26" t="str">
        <f>IF(AND('MAPA DE RIESGO'!$Z$22="Muy Baja",'MAPA DE RIESGO'!$AB$22="Catastrófico"),CONCATENATE("R2C",'MAPA DE RIESGO'!$P$22),"")</f>
        <v/>
      </c>
      <c r="AI47" s="27" t="str">
        <f>IF(AND('MAPA DE RIESGO'!$Z$23="Muy Baja",'MAPA DE RIESGO'!$AB$23="Catastrófico"),CONCATENATE("R2C",'MAPA DE RIESGO'!$P$23),"")</f>
        <v/>
      </c>
      <c r="AJ47" s="27" t="str">
        <f>IF(AND('MAPA DE RIESGO'!$Z$24="Muy Baja",'MAPA DE RIESGO'!$AB$24="Catastrófico"),CONCATENATE("R2C",'MAPA DE RIESGO'!$P$24),"")</f>
        <v/>
      </c>
      <c r="AK47" s="27" t="str">
        <f>IF(AND('MAPA DE RIESGO'!$Z$25="Muy Baja",'MAPA DE RIESGO'!$AB$25="Catastrófico"),CONCATENATE("R2C",'MAPA DE RIESGO'!$P$25),"")</f>
        <v/>
      </c>
      <c r="AL47" s="27" t="str">
        <f>IF(AND('MAPA DE RIESGO'!$Z$26="Muy Baja",'MAPA DE RIESGO'!$AB$26="Catastrófico"),CONCATENATE("R2C",'MAPA DE RIESGO'!$P$26),"")</f>
        <v/>
      </c>
      <c r="AM47" s="28" t="str">
        <f>IF(AND('MAPA DE RIESGO'!$Z$27="Muy Baja",'MAPA DE RIESGO'!$AB$27="Catastrófico"),CONCATENATE("R2C",'MAPA DE RIESGO'!$P$27),"")</f>
        <v/>
      </c>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ht="15" customHeight="1" x14ac:dyDescent="0.25">
      <c r="A48" s="55"/>
      <c r="B48" s="355"/>
      <c r="C48" s="355"/>
      <c r="D48" s="356"/>
      <c r="E48" s="454"/>
      <c r="F48" s="455"/>
      <c r="G48" s="455"/>
      <c r="H48" s="455"/>
      <c r="I48" s="470"/>
      <c r="J48" s="48" t="str">
        <f>IF(AND('MAPA DE RIESGO'!$Z$28="Muy Baja",'MAPA DE RIESGO'!$AB$28="Leve"),CONCATENATE("R3C",'MAPA DE RIESGO'!$P$28),"")</f>
        <v/>
      </c>
      <c r="K48" s="49" t="str">
        <f>IF(AND('MAPA DE RIESGO'!$Z$29="Muy Baja",'MAPA DE RIESGO'!$AB$29="Leve"),CONCATENATE("R3C",'MAPA DE RIESGO'!$P$29),"")</f>
        <v/>
      </c>
      <c r="L48" s="49" t="str">
        <f>IF(AND('MAPA DE RIESGO'!$Z$30="Muy Baja",'MAPA DE RIESGO'!$AB$30="Leve"),CONCATENATE("R3C",'MAPA DE RIESGO'!$P$30),"")</f>
        <v/>
      </c>
      <c r="M48" s="49" t="str">
        <f>IF(AND('MAPA DE RIESGO'!$Z$31="Muy Baja",'MAPA DE RIESGO'!$AB$31="Leve"),CONCATENATE("R3C",'MAPA DE RIESGO'!$P$31),"")</f>
        <v/>
      </c>
      <c r="N48" s="49" t="str">
        <f>IF(AND('MAPA DE RIESGO'!$Z$32="Muy Baja",'MAPA DE RIESGO'!$AB$32="Leve"),CONCATENATE("R3C",'MAPA DE RIESGO'!$P$32),"")</f>
        <v/>
      </c>
      <c r="O48" s="50" t="str">
        <f>IF(AND('MAPA DE RIESGO'!$Z$33="Muy Baja",'MAPA DE RIESGO'!$AB$33="Leve"),CONCATENATE("R3C",'MAPA DE RIESGO'!$P$33),"")</f>
        <v/>
      </c>
      <c r="P48" s="48" t="str">
        <f>IF(AND('MAPA DE RIESGO'!$Z$28="Muy Baja",'MAPA DE RIESGO'!$AB$28="Menor"),CONCATENATE("R3C",'MAPA DE RIESGO'!$P$28),"")</f>
        <v/>
      </c>
      <c r="Q48" s="49" t="str">
        <f>IF(AND('MAPA DE RIESGO'!$Z$29="Muy Baja",'MAPA DE RIESGO'!$AB$29="Menor"),CONCATENATE("R3C",'MAPA DE RIESGO'!$P$29),"")</f>
        <v/>
      </c>
      <c r="R48" s="49" t="str">
        <f>IF(AND('MAPA DE RIESGO'!$Z$30="Muy Baja",'MAPA DE RIESGO'!$AB$30="Menor"),CONCATENATE("R3C",'MAPA DE RIESGO'!$P$30),"")</f>
        <v/>
      </c>
      <c r="S48" s="49" t="str">
        <f>IF(AND('MAPA DE RIESGO'!$Z$31="Muy Baja",'MAPA DE RIESGO'!$AB$31="Menor"),CONCATENATE("R3C",'MAPA DE RIESGO'!$P$31),"")</f>
        <v/>
      </c>
      <c r="T48" s="49" t="str">
        <f>IF(AND('MAPA DE RIESGO'!$Z$32="Muy Baja",'MAPA DE RIESGO'!$AB$32="Menor"),CONCATENATE("R3C",'MAPA DE RIESGO'!$P$32),"")</f>
        <v/>
      </c>
      <c r="U48" s="50" t="str">
        <f>IF(AND('MAPA DE RIESGO'!$Z$33="Muy Baja",'MAPA DE RIESGO'!$AB$33="Menor"),CONCATENATE("R3C",'MAPA DE RIESGO'!$P$33),"")</f>
        <v/>
      </c>
      <c r="V48" s="39" t="str">
        <f>IF(AND('MAPA DE RIESGO'!$Z$28="Muy Baja",'MAPA DE RIESGO'!$AB$28="Moderado"),CONCATENATE("R3C",'MAPA DE RIESGO'!$P$28),"")</f>
        <v/>
      </c>
      <c r="W48" s="40" t="str">
        <f>IF(AND('MAPA DE RIESGO'!$Z$29="Muy Baja",'MAPA DE RIESGO'!$AB$29="Moderado"),CONCATENATE("R3C",'MAPA DE RIESGO'!$P$29),"")</f>
        <v/>
      </c>
      <c r="X48" s="40" t="str">
        <f>IF(AND('MAPA DE RIESGO'!$Z$30="Muy Baja",'MAPA DE RIESGO'!$AB$30="Moderado"),CONCATENATE("R3C",'MAPA DE RIESGO'!$P$30),"")</f>
        <v/>
      </c>
      <c r="Y48" s="40" t="str">
        <f>IF(AND('MAPA DE RIESGO'!$Z$31="Muy Baja",'MAPA DE RIESGO'!$AB$31="Moderado"),CONCATENATE("R3C",'MAPA DE RIESGO'!$P$31),"")</f>
        <v/>
      </c>
      <c r="Z48" s="40" t="str">
        <f>IF(AND('MAPA DE RIESGO'!$Z$32="Muy Baja",'MAPA DE RIESGO'!$AB$32="Moderado"),CONCATENATE("R3C",'MAPA DE RIESGO'!$P$32),"")</f>
        <v/>
      </c>
      <c r="AA48" s="41" t="str">
        <f>IF(AND('MAPA DE RIESGO'!$Z$33="Muy Baja",'MAPA DE RIESGO'!$AB$33="Moderado"),CONCATENATE("R3C",'MAPA DE RIESGO'!$P$33),"")</f>
        <v/>
      </c>
      <c r="AB48" s="23" t="str">
        <f>IF(AND('MAPA DE RIESGO'!$Z$28="Muy Baja",'MAPA DE RIESGO'!$AB$28="Mayor"),CONCATENATE("R3C",'MAPA DE RIESGO'!$P$28),"")</f>
        <v/>
      </c>
      <c r="AC48" s="24" t="str">
        <f>IF(AND('MAPA DE RIESGO'!$Z$29="Muy Baja",'MAPA DE RIESGO'!$AB$29="Mayor"),CONCATENATE("R3C",'MAPA DE RIESGO'!$P$29),"")</f>
        <v/>
      </c>
      <c r="AD48" s="24" t="str">
        <f>IF(AND('MAPA DE RIESGO'!$Z$30="Muy Baja",'MAPA DE RIESGO'!$AB$30="Mayor"),CONCATENATE("R3C",'MAPA DE RIESGO'!$P$30),"")</f>
        <v/>
      </c>
      <c r="AE48" s="24" t="str">
        <f>IF(AND('MAPA DE RIESGO'!$Z$31="Muy Baja",'MAPA DE RIESGO'!$AB$31="Mayor"),CONCATENATE("R3C",'MAPA DE RIESGO'!$P$31),"")</f>
        <v/>
      </c>
      <c r="AF48" s="24" t="str">
        <f>IF(AND('MAPA DE RIESGO'!$Z$32="Muy Baja",'MAPA DE RIESGO'!$AB$32="Mayor"),CONCATENATE("R3C",'MAPA DE RIESGO'!$P$32),"")</f>
        <v/>
      </c>
      <c r="AG48" s="25" t="str">
        <f>IF(AND('MAPA DE RIESGO'!$Z$33="Muy Baja",'MAPA DE RIESGO'!$AB$33="Mayor"),CONCATENATE("R3C",'MAPA DE RIESGO'!$P$33),"")</f>
        <v/>
      </c>
      <c r="AH48" s="26" t="str">
        <f>IF(AND('MAPA DE RIESGO'!$Z$28="Muy Baja",'MAPA DE RIESGO'!$AB$28="Catastrófico"),CONCATENATE("R3C",'MAPA DE RIESGO'!$P$28),"")</f>
        <v/>
      </c>
      <c r="AI48" s="27" t="str">
        <f>IF(AND('MAPA DE RIESGO'!$Z$29="Muy Baja",'MAPA DE RIESGO'!$AB$29="Catastrófico"),CONCATENATE("R3C",'MAPA DE RIESGO'!$P$29),"")</f>
        <v/>
      </c>
      <c r="AJ48" s="27" t="str">
        <f>IF(AND('MAPA DE RIESGO'!$Z$30="Muy Baja",'MAPA DE RIESGO'!$AB$30="Catastrófico"),CONCATENATE("R3C",'MAPA DE RIESGO'!$P$30),"")</f>
        <v/>
      </c>
      <c r="AK48" s="27" t="str">
        <f>IF(AND('MAPA DE RIESGO'!$Z$31="Muy Baja",'MAPA DE RIESGO'!$AB$31="Catastrófico"),CONCATENATE("R3C",'MAPA DE RIESGO'!$P$31),"")</f>
        <v/>
      </c>
      <c r="AL48" s="27" t="str">
        <f>IF(AND('MAPA DE RIESGO'!$Z$32="Muy Baja",'MAPA DE RIESGO'!$AB$32="Catastrófico"),CONCATENATE("R3C",'MAPA DE RIESGO'!$P$32),"")</f>
        <v/>
      </c>
      <c r="AM48" s="28" t="str">
        <f>IF(AND('MAPA DE RIESGO'!$Z$33="Muy Baja",'MAPA DE RIESGO'!$AB$33="Catastrófico"),CONCATENATE("R3C",'MAPA DE RIESGO'!$P$33),"")</f>
        <v/>
      </c>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ht="15" customHeight="1" x14ac:dyDescent="0.25">
      <c r="A49" s="55"/>
      <c r="B49" s="355"/>
      <c r="C49" s="355"/>
      <c r="D49" s="356"/>
      <c r="E49" s="456"/>
      <c r="F49" s="457"/>
      <c r="G49" s="457"/>
      <c r="H49" s="457"/>
      <c r="I49" s="470"/>
      <c r="J49" s="48" t="str">
        <f>IF(AND('MAPA DE RIESGO'!$Z$34="Muy Baja",'MAPA DE RIESGO'!$AB$34="Leve"),CONCATENATE("R4C",'MAPA DE RIESGO'!$P$34),"")</f>
        <v/>
      </c>
      <c r="K49" s="49" t="str">
        <f>IF(AND('MAPA DE RIESGO'!$Z$35="Muy Baja",'MAPA DE RIESGO'!$AB$35="Leve"),CONCATENATE("R4C",'MAPA DE RIESGO'!$P$35),"")</f>
        <v/>
      </c>
      <c r="L49" s="49" t="str">
        <f>IF(AND('MAPA DE RIESGO'!$Z$36="Muy Baja",'MAPA DE RIESGO'!$AB$36="Leve"),CONCATENATE("R4C",'MAPA DE RIESGO'!$P$36),"")</f>
        <v/>
      </c>
      <c r="M49" s="49" t="str">
        <f>IF(AND('MAPA DE RIESGO'!$Z$37="Muy Baja",'MAPA DE RIESGO'!$AB$37="Leve"),CONCATENATE("R4C",'MAPA DE RIESGO'!$P$37),"")</f>
        <v/>
      </c>
      <c r="N49" s="49" t="str">
        <f>IF(AND('MAPA DE RIESGO'!$Z$38="Muy Baja",'MAPA DE RIESGO'!$AB$38="Leve"),CONCATENATE("R4C",'MAPA DE RIESGO'!$P$38),"")</f>
        <v/>
      </c>
      <c r="O49" s="50" t="str">
        <f>IF(AND('MAPA DE RIESGO'!$Z$39="Muy Baja",'MAPA DE RIESGO'!$AB$39="Leve"),CONCATENATE("R4C",'MAPA DE RIESGO'!$P$39),"")</f>
        <v/>
      </c>
      <c r="P49" s="48" t="str">
        <f>IF(AND('MAPA DE RIESGO'!$Z$34="Muy Baja",'MAPA DE RIESGO'!$AB$34="Menor"),CONCATENATE("R4C",'MAPA DE RIESGO'!$P$34),"")</f>
        <v/>
      </c>
      <c r="Q49" s="49" t="str">
        <f>IF(AND('MAPA DE RIESGO'!$Z$35="Muy Baja",'MAPA DE RIESGO'!$AB$35="Menor"),CONCATENATE("R4C",'MAPA DE RIESGO'!$P$35),"")</f>
        <v/>
      </c>
      <c r="R49" s="49" t="str">
        <f>IF(AND('MAPA DE RIESGO'!$Z$36="Muy Baja",'MAPA DE RIESGO'!$AB$36="Menor"),CONCATENATE("R4C",'MAPA DE RIESGO'!$P$36),"")</f>
        <v/>
      </c>
      <c r="S49" s="49" t="str">
        <f>IF(AND('MAPA DE RIESGO'!$Z$37="Muy Baja",'MAPA DE RIESGO'!$AB$37="Menor"),CONCATENATE("R4C",'MAPA DE RIESGO'!$P$37),"")</f>
        <v/>
      </c>
      <c r="T49" s="49" t="str">
        <f>IF(AND('MAPA DE RIESGO'!$Z$38="Muy Baja",'MAPA DE RIESGO'!$AB$38="Menor"),CONCATENATE("R4C",'MAPA DE RIESGO'!$P$38),"")</f>
        <v/>
      </c>
      <c r="U49" s="50" t="str">
        <f>IF(AND('MAPA DE RIESGO'!$Z$39="Muy Baja",'MAPA DE RIESGO'!$AB$39="Menor"),CONCATENATE("R4C",'MAPA DE RIESGO'!$P$39),"")</f>
        <v/>
      </c>
      <c r="V49" s="39" t="str">
        <f>IF(AND('MAPA DE RIESGO'!$Z$34="Muy Baja",'MAPA DE RIESGO'!$AB$34="Moderado"),CONCATENATE("R4C",'MAPA DE RIESGO'!$P$34),"")</f>
        <v/>
      </c>
      <c r="W49" s="40" t="str">
        <f>IF(AND('MAPA DE RIESGO'!$Z$35="Muy Baja",'MAPA DE RIESGO'!$AB$35="Moderado"),CONCATENATE("R4C",'MAPA DE RIESGO'!$P$35),"")</f>
        <v/>
      </c>
      <c r="X49" s="40" t="str">
        <f>IF(AND('MAPA DE RIESGO'!$Z$36="Muy Baja",'MAPA DE RIESGO'!$AB$36="Moderado"),CONCATENATE("R4C",'MAPA DE RIESGO'!$P$36),"")</f>
        <v/>
      </c>
      <c r="Y49" s="40" t="str">
        <f>IF(AND('MAPA DE RIESGO'!$Z$37="Muy Baja",'MAPA DE RIESGO'!$AB$37="Moderado"),CONCATENATE("R4C",'MAPA DE RIESGO'!$P$37),"")</f>
        <v/>
      </c>
      <c r="Z49" s="40" t="str">
        <f>IF(AND('MAPA DE RIESGO'!$Z$38="Muy Baja",'MAPA DE RIESGO'!$AB$38="Moderado"),CONCATENATE("R4C",'MAPA DE RIESGO'!$P$38),"")</f>
        <v/>
      </c>
      <c r="AA49" s="41" t="str">
        <f>IF(AND('MAPA DE RIESGO'!$Z$39="Muy Baja",'MAPA DE RIESGO'!$AB$39="Moderado"),CONCATENATE("R4C",'MAPA DE RIESGO'!$P$39),"")</f>
        <v/>
      </c>
      <c r="AB49" s="23" t="str">
        <f>IF(AND('MAPA DE RIESGO'!$Z$34="Muy Baja",'MAPA DE RIESGO'!$AB$34="Mayor"),CONCATENATE("R4C",'MAPA DE RIESGO'!$P$34),"")</f>
        <v/>
      </c>
      <c r="AC49" s="24" t="str">
        <f>IF(AND('MAPA DE RIESGO'!$Z$35="Muy Baja",'MAPA DE RIESGO'!$AB$35="Mayor"),CONCATENATE("R4C",'MAPA DE RIESGO'!$P$35),"")</f>
        <v/>
      </c>
      <c r="AD49" s="24" t="str">
        <f>IF(AND('MAPA DE RIESGO'!$Z$36="Muy Baja",'MAPA DE RIESGO'!$AB$36="Mayor"),CONCATENATE("R4C",'MAPA DE RIESGO'!$P$36),"")</f>
        <v/>
      </c>
      <c r="AE49" s="24" t="str">
        <f>IF(AND('MAPA DE RIESGO'!$Z$37="Muy Baja",'MAPA DE RIESGO'!$AB$37="Mayor"),CONCATENATE("R4C",'MAPA DE RIESGO'!$P$37),"")</f>
        <v/>
      </c>
      <c r="AF49" s="24" t="str">
        <f>IF(AND('MAPA DE RIESGO'!$Z$38="Muy Baja",'MAPA DE RIESGO'!$AB$38="Mayor"),CONCATENATE("R4C",'MAPA DE RIESGO'!$P$38),"")</f>
        <v/>
      </c>
      <c r="AG49" s="25" t="str">
        <f>IF(AND('MAPA DE RIESGO'!$Z$39="Muy Baja",'MAPA DE RIESGO'!$AB$39="Mayor"),CONCATENATE("R4C",'MAPA DE RIESGO'!$P$39),"")</f>
        <v/>
      </c>
      <c r="AH49" s="26" t="str">
        <f>IF(AND('MAPA DE RIESGO'!$Z$34="Muy Baja",'MAPA DE RIESGO'!$AB$34="Catastrófico"),CONCATENATE("R4C",'MAPA DE RIESGO'!$P$34),"")</f>
        <v/>
      </c>
      <c r="AI49" s="27" t="str">
        <f>IF(AND('MAPA DE RIESGO'!$Z$35="Muy Baja",'MAPA DE RIESGO'!$AB$35="Catastrófico"),CONCATENATE("R4C",'MAPA DE RIESGO'!$P$35),"")</f>
        <v/>
      </c>
      <c r="AJ49" s="27" t="str">
        <f>IF(AND('MAPA DE RIESGO'!$Z$36="Muy Baja",'MAPA DE RIESGO'!$AB$36="Catastrófico"),CONCATENATE("R4C",'MAPA DE RIESGO'!$P$36),"")</f>
        <v/>
      </c>
      <c r="AK49" s="27" t="str">
        <f>IF(AND('MAPA DE RIESGO'!$Z$37="Muy Baja",'MAPA DE RIESGO'!$AB$37="Catastrófico"),CONCATENATE("R4C",'MAPA DE RIESGO'!$P$37),"")</f>
        <v/>
      </c>
      <c r="AL49" s="27" t="str">
        <f>IF(AND('MAPA DE RIESGO'!$Z$38="Muy Baja",'MAPA DE RIESGO'!$AB$38="Catastrófico"),CONCATENATE("R4C",'MAPA DE RIESGO'!$P$38),"")</f>
        <v/>
      </c>
      <c r="AM49" s="28" t="str">
        <f>IF(AND('MAPA DE RIESGO'!$Z$39="Muy Baja",'MAPA DE RIESGO'!$AB$39="Catastrófico"),CONCATENATE("R4C",'MAPA DE RIESGO'!$P$39),"")</f>
        <v/>
      </c>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ht="15" customHeight="1" x14ac:dyDescent="0.25">
      <c r="A50" s="55"/>
      <c r="B50" s="355"/>
      <c r="C50" s="355"/>
      <c r="D50" s="356"/>
      <c r="E50" s="456"/>
      <c r="F50" s="457"/>
      <c r="G50" s="457"/>
      <c r="H50" s="457"/>
      <c r="I50" s="470"/>
      <c r="J50" s="48" t="str">
        <f>IF(AND('MAPA DE RIESGO'!$Z$40="Muy Baja",'MAPA DE RIESGO'!$AB$40="Leve"),CONCATENATE("R5C",'MAPA DE RIESGO'!$P$40),"")</f>
        <v/>
      </c>
      <c r="K50" s="49" t="str">
        <f>IF(AND('MAPA DE RIESGO'!$Z$41="Muy Baja",'MAPA DE RIESGO'!$AB$41="Leve"),CONCATENATE("R5C",'MAPA DE RIESGO'!$P$41),"")</f>
        <v/>
      </c>
      <c r="L50" s="49" t="str">
        <f>IF(AND('MAPA DE RIESGO'!$Z$42="Muy Baja",'MAPA DE RIESGO'!$AB$42="Leve"),CONCATENATE("R5C",'MAPA DE RIESGO'!$P$42),"")</f>
        <v/>
      </c>
      <c r="M50" s="49" t="str">
        <f>IF(AND('MAPA DE RIESGO'!$Z$43="Muy Baja",'MAPA DE RIESGO'!$AB$43="Leve"),CONCATENATE("R5C",'MAPA DE RIESGO'!$P$43),"")</f>
        <v/>
      </c>
      <c r="N50" s="49" t="str">
        <f>IF(AND('MAPA DE RIESGO'!$Z$44="Muy Baja",'MAPA DE RIESGO'!$AB$44="Leve"),CONCATENATE("R5C",'MAPA DE RIESGO'!$P$44),"")</f>
        <v/>
      </c>
      <c r="O50" s="50" t="str">
        <f>IF(AND('MAPA DE RIESGO'!$Z$45="Muy Baja",'MAPA DE RIESGO'!$AB$45="Leve"),CONCATENATE("R5C",'MAPA DE RIESGO'!$P$45),"")</f>
        <v/>
      </c>
      <c r="P50" s="48" t="str">
        <f>IF(AND('MAPA DE RIESGO'!$Z$40="Muy Baja",'MAPA DE RIESGO'!$AB$40="Menor"),CONCATENATE("R5C",'MAPA DE RIESGO'!$P$40),"")</f>
        <v/>
      </c>
      <c r="Q50" s="49" t="str">
        <f>IF(AND('MAPA DE RIESGO'!$Z$41="Muy Baja",'MAPA DE RIESGO'!$AB$41="Menor"),CONCATENATE("R5C",'MAPA DE RIESGO'!$P$41),"")</f>
        <v/>
      </c>
      <c r="R50" s="49" t="str">
        <f>IF(AND('MAPA DE RIESGO'!$Z$42="Muy Baja",'MAPA DE RIESGO'!$AB$42="Menor"),CONCATENATE("R5C",'MAPA DE RIESGO'!$P$42),"")</f>
        <v/>
      </c>
      <c r="S50" s="49" t="str">
        <f>IF(AND('MAPA DE RIESGO'!$Z$43="Muy Baja",'MAPA DE RIESGO'!$AB$43="Menor"),CONCATENATE("R5C",'MAPA DE RIESGO'!$P$43),"")</f>
        <v/>
      </c>
      <c r="T50" s="49" t="str">
        <f>IF(AND('MAPA DE RIESGO'!$Z$44="Muy Baja",'MAPA DE RIESGO'!$AB$44="Menor"),CONCATENATE("R5C",'MAPA DE RIESGO'!$P$44),"")</f>
        <v/>
      </c>
      <c r="U50" s="50" t="str">
        <f>IF(AND('MAPA DE RIESGO'!$Z$45="Muy Baja",'MAPA DE RIESGO'!$AB$45="Menor"),CONCATENATE("R5C",'MAPA DE RIESGO'!$P$45),"")</f>
        <v/>
      </c>
      <c r="V50" s="39" t="str">
        <f>IF(AND('MAPA DE RIESGO'!$Z$40="Muy Baja",'MAPA DE RIESGO'!$AB$40="Moderado"),CONCATENATE("R5C",'MAPA DE RIESGO'!$P$40),"")</f>
        <v/>
      </c>
      <c r="W50" s="40" t="str">
        <f>IF(AND('MAPA DE RIESGO'!$Z$41="Muy Baja",'MAPA DE RIESGO'!$AB$41="Moderado"),CONCATENATE("R5C",'MAPA DE RIESGO'!$P$41),"")</f>
        <v/>
      </c>
      <c r="X50" s="40" t="str">
        <f>IF(AND('MAPA DE RIESGO'!$Z$42="Muy Baja",'MAPA DE RIESGO'!$AB$42="Moderado"),CONCATENATE("R5C",'MAPA DE RIESGO'!$P$42),"")</f>
        <v/>
      </c>
      <c r="Y50" s="40" t="str">
        <f>IF(AND('MAPA DE RIESGO'!$Z$43="Muy Baja",'MAPA DE RIESGO'!$AB$43="Moderado"),CONCATENATE("R5C",'MAPA DE RIESGO'!$P$43),"")</f>
        <v/>
      </c>
      <c r="Z50" s="40" t="str">
        <f>IF(AND('MAPA DE RIESGO'!$Z$44="Muy Baja",'MAPA DE RIESGO'!$AB$44="Moderado"),CONCATENATE("R5C",'MAPA DE RIESGO'!$P$44),"")</f>
        <v/>
      </c>
      <c r="AA50" s="41" t="str">
        <f>IF(AND('MAPA DE RIESGO'!$Z$45="Muy Baja",'MAPA DE RIESGO'!$AB$45="Moderado"),CONCATENATE("R5C",'MAPA DE RIESGO'!$P$45),"")</f>
        <v/>
      </c>
      <c r="AB50" s="23" t="str">
        <f>IF(AND('MAPA DE RIESGO'!$Z$40="Muy Baja",'MAPA DE RIESGO'!$AB$40="Mayor"),CONCATENATE("R5C",'MAPA DE RIESGO'!$P$40),"")</f>
        <v/>
      </c>
      <c r="AC50" s="24" t="str">
        <f>IF(AND('MAPA DE RIESGO'!$Z$41="Muy Baja",'MAPA DE RIESGO'!$AB$41="Mayor"),CONCATENATE("R5C",'MAPA DE RIESGO'!$P$41),"")</f>
        <v/>
      </c>
      <c r="AD50" s="29" t="str">
        <f>IF(AND('MAPA DE RIESGO'!$Z$42="Muy Baja",'MAPA DE RIESGO'!$AB$42="Mayor"),CONCATENATE("R5C",'MAPA DE RIESGO'!$P$42),"")</f>
        <v/>
      </c>
      <c r="AE50" s="29" t="str">
        <f>IF(AND('MAPA DE RIESGO'!$Z$43="Muy Baja",'MAPA DE RIESGO'!$AB$43="Mayor"),CONCATENATE("R5C",'MAPA DE RIESGO'!$P$43),"")</f>
        <v/>
      </c>
      <c r="AF50" s="29" t="str">
        <f>IF(AND('MAPA DE RIESGO'!$Z$44="Muy Baja",'MAPA DE RIESGO'!$AB$44="Mayor"),CONCATENATE("R5C",'MAPA DE RIESGO'!$P$44),"")</f>
        <v/>
      </c>
      <c r="AG50" s="25" t="str">
        <f>IF(AND('MAPA DE RIESGO'!$Z$45="Muy Baja",'MAPA DE RIESGO'!$AB$45="Mayor"),CONCATENATE("R5C",'MAPA DE RIESGO'!$P$45),"")</f>
        <v/>
      </c>
      <c r="AH50" s="26" t="str">
        <f>IF(AND('MAPA DE RIESGO'!$Z$40="Muy Baja",'MAPA DE RIESGO'!$AB$40="Catastrófico"),CONCATENATE("R5C",'MAPA DE RIESGO'!$P$40),"")</f>
        <v/>
      </c>
      <c r="AI50" s="27" t="str">
        <f>IF(AND('MAPA DE RIESGO'!$Z$41="Muy Baja",'MAPA DE RIESGO'!$AB$41="Catastrófico"),CONCATENATE("R5C",'MAPA DE RIESGO'!$P$41),"")</f>
        <v/>
      </c>
      <c r="AJ50" s="27" t="str">
        <f>IF(AND('MAPA DE RIESGO'!$Z$42="Muy Baja",'MAPA DE RIESGO'!$AB$42="Catastrófico"),CONCATENATE("R5C",'MAPA DE RIESGO'!$P$42),"")</f>
        <v/>
      </c>
      <c r="AK50" s="27" t="str">
        <f>IF(AND('MAPA DE RIESGO'!$Z$43="Muy Baja",'MAPA DE RIESGO'!$AB$43="Catastrófico"),CONCATENATE("R5C",'MAPA DE RIESGO'!$P$43),"")</f>
        <v/>
      </c>
      <c r="AL50" s="27" t="str">
        <f>IF(AND('MAPA DE RIESGO'!$Z$44="Muy Baja",'MAPA DE RIESGO'!$AB$44="Catastrófico"),CONCATENATE("R5C",'MAPA DE RIESGO'!$P$44),"")</f>
        <v/>
      </c>
      <c r="AM50" s="28" t="str">
        <f>IF(AND('MAPA DE RIESGO'!$Z$45="Muy Baja",'MAPA DE RIESGO'!$AB$45="Catastrófico"),CONCATENATE("R5C",'MAPA DE RIESGO'!$P$45),"")</f>
        <v/>
      </c>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 customHeight="1" x14ac:dyDescent="0.25">
      <c r="A51" s="55"/>
      <c r="B51" s="355"/>
      <c r="C51" s="355"/>
      <c r="D51" s="356"/>
      <c r="E51" s="456"/>
      <c r="F51" s="457"/>
      <c r="G51" s="457"/>
      <c r="H51" s="457"/>
      <c r="I51" s="470"/>
      <c r="J51" s="48" t="str">
        <f>IF(AND('MAPA DE RIESGO'!$Z$46="Muy Baja",'MAPA DE RIESGO'!$AB$46="Leve"),CONCATENATE("R6C",'MAPA DE RIESGO'!$P$46),"")</f>
        <v/>
      </c>
      <c r="K51" s="49" t="str">
        <f>IF(AND('MAPA DE RIESGO'!$Z$47="Muy Baja",'MAPA DE RIESGO'!$AB$47="Leve"),CONCATENATE("R6C",'MAPA DE RIESGO'!$P$47),"")</f>
        <v/>
      </c>
      <c r="L51" s="49" t="str">
        <f>IF(AND('MAPA DE RIESGO'!$Z$48="Muy Baja",'MAPA DE RIESGO'!$AB$48="Leve"),CONCATENATE("R6C",'MAPA DE RIESGO'!$P$48),"")</f>
        <v/>
      </c>
      <c r="M51" s="49" t="str">
        <f>IF(AND('MAPA DE RIESGO'!$Z$49="Muy Baja",'MAPA DE RIESGO'!$AB$49="Leve"),CONCATENATE("R6C",'MAPA DE RIESGO'!$P$49),"")</f>
        <v/>
      </c>
      <c r="N51" s="49" t="str">
        <f>IF(AND('MAPA DE RIESGO'!$Z$50="Muy Baja",'MAPA DE RIESGO'!$AB$50="Leve"),CONCATENATE("R6C",'MAPA DE RIESGO'!$P$50),"")</f>
        <v/>
      </c>
      <c r="O51" s="50" t="str">
        <f>IF(AND('MAPA DE RIESGO'!$Z$51="Muy Baja",'MAPA DE RIESGO'!$AB$51="Leve"),CONCATENATE("R6C",'MAPA DE RIESGO'!$P$51),"")</f>
        <v/>
      </c>
      <c r="P51" s="48" t="str">
        <f>IF(AND('MAPA DE RIESGO'!$Z$46="Muy Baja",'MAPA DE RIESGO'!$AB$46="Menor"),CONCATENATE("R6C",'MAPA DE RIESGO'!$P$46),"")</f>
        <v/>
      </c>
      <c r="Q51" s="49" t="str">
        <f>IF(AND('MAPA DE RIESGO'!$Z$47="Muy Baja",'MAPA DE RIESGO'!$AB$47="Menor"),CONCATENATE("R6C",'MAPA DE RIESGO'!$P$47),"")</f>
        <v/>
      </c>
      <c r="R51" s="49" t="str">
        <f>IF(AND('MAPA DE RIESGO'!$Z$48="Muy Baja",'MAPA DE RIESGO'!$AB$48="Menor"),CONCATENATE("R6C",'MAPA DE RIESGO'!$P$48),"")</f>
        <v/>
      </c>
      <c r="S51" s="49" t="str">
        <f>IF(AND('MAPA DE RIESGO'!$Z$49="Muy Baja",'MAPA DE RIESGO'!$AB$49="Menor"),CONCATENATE("R6C",'MAPA DE RIESGO'!$P$49),"")</f>
        <v/>
      </c>
      <c r="T51" s="49" t="str">
        <f>IF(AND('MAPA DE RIESGO'!$Z$50="Muy Baja",'MAPA DE RIESGO'!$AB$50="Menor"),CONCATENATE("R6C",'MAPA DE RIESGO'!$P$50),"")</f>
        <v/>
      </c>
      <c r="U51" s="50" t="str">
        <f>IF(AND('MAPA DE RIESGO'!$Z$51="Muy Baja",'MAPA DE RIESGO'!$AB$51="Menor"),CONCATENATE("R6C",'MAPA DE RIESGO'!$P$51),"")</f>
        <v/>
      </c>
      <c r="V51" s="39" t="str">
        <f>IF(AND('MAPA DE RIESGO'!$Z$46="Muy Baja",'MAPA DE RIESGO'!$AB$46="Moderado"),CONCATENATE("R6C",'MAPA DE RIESGO'!$P$46),"")</f>
        <v/>
      </c>
      <c r="W51" s="40" t="str">
        <f>IF(AND('MAPA DE RIESGO'!$Z$47="Muy Baja",'MAPA DE RIESGO'!$AB$47="Moderado"),CONCATENATE("R6C",'MAPA DE RIESGO'!$P$47),"")</f>
        <v/>
      </c>
      <c r="X51" s="40" t="str">
        <f>IF(AND('MAPA DE RIESGO'!$Z$48="Muy Baja",'MAPA DE RIESGO'!$AB$48="Moderado"),CONCATENATE("R6C",'MAPA DE RIESGO'!$P$48),"")</f>
        <v/>
      </c>
      <c r="Y51" s="40" t="str">
        <f>IF(AND('MAPA DE RIESGO'!$Z$49="Muy Baja",'MAPA DE RIESGO'!$AB$49="Moderado"),CONCATENATE("R6C",'MAPA DE RIESGO'!$P$49),"")</f>
        <v/>
      </c>
      <c r="Z51" s="40" t="str">
        <f>IF(AND('MAPA DE RIESGO'!$Z$50="Muy Baja",'MAPA DE RIESGO'!$AB$50="Moderado"),CONCATENATE("R6C",'MAPA DE RIESGO'!$P$50),"")</f>
        <v/>
      </c>
      <c r="AA51" s="41" t="str">
        <f>IF(AND('MAPA DE RIESGO'!$Z$51="Muy Baja",'MAPA DE RIESGO'!$AB$51="Moderado"),CONCATENATE("R6C",'MAPA DE RIESGO'!$P$51),"")</f>
        <v/>
      </c>
      <c r="AB51" s="23" t="str">
        <f>IF(AND('MAPA DE RIESGO'!$Z$46="Muy Baja",'MAPA DE RIESGO'!$AB$46="Mayor"),CONCATENATE("R6C",'MAPA DE RIESGO'!$P$46),"")</f>
        <v/>
      </c>
      <c r="AC51" s="24" t="str">
        <f>IF(AND('MAPA DE RIESGO'!$Z$47="Muy Baja",'MAPA DE RIESGO'!$AB$47="Mayor"),CONCATENATE("R6C",'MAPA DE RIESGO'!$P$47),"")</f>
        <v/>
      </c>
      <c r="AD51" s="29" t="str">
        <f>IF(AND('MAPA DE RIESGO'!$Z$48="Muy Baja",'MAPA DE RIESGO'!$AB$48="Mayor"),CONCATENATE("R6C",'MAPA DE RIESGO'!$P$48),"")</f>
        <v/>
      </c>
      <c r="AE51" s="29" t="str">
        <f>IF(AND('MAPA DE RIESGO'!$Z$49="Muy Baja",'MAPA DE RIESGO'!$AB$49="Mayor"),CONCATENATE("R6C",'MAPA DE RIESGO'!$P$49),"")</f>
        <v/>
      </c>
      <c r="AF51" s="29" t="str">
        <f>IF(AND('MAPA DE RIESGO'!$Z$50="Muy Baja",'MAPA DE RIESGO'!$AB$50="Mayor"),CONCATENATE("R6C",'MAPA DE RIESGO'!$P$50),"")</f>
        <v/>
      </c>
      <c r="AG51" s="25" t="str">
        <f>IF(AND('MAPA DE RIESGO'!$Z$51="Muy Baja",'MAPA DE RIESGO'!$AB$51="Mayor"),CONCATENATE("R6C",'MAPA DE RIESGO'!$P$51),"")</f>
        <v/>
      </c>
      <c r="AH51" s="26" t="str">
        <f>IF(AND('MAPA DE RIESGO'!$Z$46="Muy Baja",'MAPA DE RIESGO'!$AB$46="Catastrófico"),CONCATENATE("R6C",'MAPA DE RIESGO'!$P$46),"")</f>
        <v/>
      </c>
      <c r="AI51" s="27" t="str">
        <f>IF(AND('MAPA DE RIESGO'!$Z$47="Muy Baja",'MAPA DE RIESGO'!$AB$47="Catastrófico"),CONCATENATE("R6C",'MAPA DE RIESGO'!$P$47),"")</f>
        <v/>
      </c>
      <c r="AJ51" s="27" t="str">
        <f>IF(AND('MAPA DE RIESGO'!$Z$48="Muy Baja",'MAPA DE RIESGO'!$AB$48="Catastrófico"),CONCATENATE("R6C",'MAPA DE RIESGO'!$P$48),"")</f>
        <v/>
      </c>
      <c r="AK51" s="27" t="str">
        <f>IF(AND('MAPA DE RIESGO'!$Z$49="Muy Baja",'MAPA DE RIESGO'!$AB$49="Catastrófico"),CONCATENATE("R6C",'MAPA DE RIESGO'!$P$49),"")</f>
        <v/>
      </c>
      <c r="AL51" s="27" t="str">
        <f>IF(AND('MAPA DE RIESGO'!$Z$50="Muy Baja",'MAPA DE RIESGO'!$AB$50="Catastrófico"),CONCATENATE("R6C",'MAPA DE RIESGO'!$P$50),"")</f>
        <v/>
      </c>
      <c r="AM51" s="28" t="str">
        <f>IF(AND('MAPA DE RIESGO'!$Z$51="Muy Baja",'MAPA DE RIESGO'!$AB$51="Catastrófico"),CONCATENATE("R6C",'MAPA DE RIESGO'!$P$51),"")</f>
        <v/>
      </c>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ht="15" customHeight="1" x14ac:dyDescent="0.25">
      <c r="A52" s="55"/>
      <c r="B52" s="355"/>
      <c r="C52" s="355"/>
      <c r="D52" s="356"/>
      <c r="E52" s="456"/>
      <c r="F52" s="457"/>
      <c r="G52" s="457"/>
      <c r="H52" s="457"/>
      <c r="I52" s="470"/>
      <c r="J52" s="48" t="str">
        <f>IF(AND('MAPA DE RIESGO'!$Z$52="Muy Baja",'MAPA DE RIESGO'!$AB$52="Leve"),CONCATENATE("R7C",'MAPA DE RIESGO'!$P$52),"")</f>
        <v/>
      </c>
      <c r="K52" s="49" t="str">
        <f>IF(AND('MAPA DE RIESGO'!$Z$53="Muy Baja",'MAPA DE RIESGO'!$AB$53="Leve"),CONCATENATE("R7C",'MAPA DE RIESGO'!$P$53),"")</f>
        <v/>
      </c>
      <c r="L52" s="49" t="str">
        <f>IF(AND('MAPA DE RIESGO'!$Z$54="Muy Baja",'MAPA DE RIESGO'!$AB$54="Leve"),CONCATENATE("R7C",'MAPA DE RIESGO'!$P$54),"")</f>
        <v/>
      </c>
      <c r="M52" s="49" t="str">
        <f>IF(AND('MAPA DE RIESGO'!$Z$55="Muy Baja",'MAPA DE RIESGO'!$AB$55="Leve"),CONCATENATE("R7C",'MAPA DE RIESGO'!$P$55),"")</f>
        <v/>
      </c>
      <c r="N52" s="49" t="str">
        <f>IF(AND('MAPA DE RIESGO'!$Z$56="Muy Baja",'MAPA DE RIESGO'!$AB$56="Leve"),CONCATENATE("R7C",'MAPA DE RIESGO'!$P$56),"")</f>
        <v/>
      </c>
      <c r="O52" s="50" t="str">
        <f>IF(AND('MAPA DE RIESGO'!$Z$57="Muy Baja",'MAPA DE RIESGO'!$AB$57="Leve"),CONCATENATE("R7C",'MAPA DE RIESGO'!$P$57),"")</f>
        <v/>
      </c>
      <c r="P52" s="48" t="str">
        <f>IF(AND('MAPA DE RIESGO'!$Z$52="Muy Baja",'MAPA DE RIESGO'!$AB$52="Menor"),CONCATENATE("R7C",'MAPA DE RIESGO'!$P$52),"")</f>
        <v/>
      </c>
      <c r="Q52" s="49" t="str">
        <f>IF(AND('MAPA DE RIESGO'!$Z$53="Muy Baja",'MAPA DE RIESGO'!$AB$53="Menor"),CONCATENATE("R7C",'MAPA DE RIESGO'!$P$53),"")</f>
        <v/>
      </c>
      <c r="R52" s="49" t="str">
        <f>IF(AND('MAPA DE RIESGO'!$Z$54="Muy Baja",'MAPA DE RIESGO'!$AB$54="Menor"),CONCATENATE("R7C",'MAPA DE RIESGO'!$P$54),"")</f>
        <v/>
      </c>
      <c r="S52" s="49" t="str">
        <f>IF(AND('MAPA DE RIESGO'!$Z$55="Muy Baja",'MAPA DE RIESGO'!$AB$55="Menor"),CONCATENATE("R7C",'MAPA DE RIESGO'!$P$55),"")</f>
        <v/>
      </c>
      <c r="T52" s="49" t="str">
        <f>IF(AND('MAPA DE RIESGO'!$Z$56="Muy Baja",'MAPA DE RIESGO'!$AB$56="Menor"),CONCATENATE("R7C",'MAPA DE RIESGO'!$P$56),"")</f>
        <v/>
      </c>
      <c r="U52" s="50" t="str">
        <f>IF(AND('MAPA DE RIESGO'!$Z$57="Muy Baja",'MAPA DE RIESGO'!$AB$57="Menor"),CONCATENATE("R7C",'MAPA DE RIESGO'!$P$57),"")</f>
        <v/>
      </c>
      <c r="V52" s="39" t="str">
        <f>IF(AND('MAPA DE RIESGO'!$Z$52="Muy Baja",'MAPA DE RIESGO'!$AB$52="Moderado"),CONCATENATE("R7C",'MAPA DE RIESGO'!$P$52),"")</f>
        <v/>
      </c>
      <c r="W52" s="40" t="str">
        <f>IF(AND('MAPA DE RIESGO'!$Z$53="Muy Baja",'MAPA DE RIESGO'!$AB$53="Moderado"),CONCATENATE("R7C",'MAPA DE RIESGO'!$P$53),"")</f>
        <v/>
      </c>
      <c r="X52" s="40" t="str">
        <f>IF(AND('MAPA DE RIESGO'!$Z$54="Muy Baja",'MAPA DE RIESGO'!$AB$54="Moderado"),CONCATENATE("R7C",'MAPA DE RIESGO'!$P$54),"")</f>
        <v/>
      </c>
      <c r="Y52" s="40" t="str">
        <f>IF(AND('MAPA DE RIESGO'!$Z$55="Muy Baja",'MAPA DE RIESGO'!$AB$55="Moderado"),CONCATENATE("R7C",'MAPA DE RIESGO'!$P$55),"")</f>
        <v/>
      </c>
      <c r="Z52" s="40" t="str">
        <f>IF(AND('MAPA DE RIESGO'!$Z$56="Muy Baja",'MAPA DE RIESGO'!$AB$56="Moderado"),CONCATENATE("R7C",'MAPA DE RIESGO'!$P$56),"")</f>
        <v/>
      </c>
      <c r="AA52" s="41" t="str">
        <f>IF(AND('MAPA DE RIESGO'!$Z$57="Muy Baja",'MAPA DE RIESGO'!$AB$57="Moderado"),CONCATENATE("R7C",'MAPA DE RIESGO'!$P$57),"")</f>
        <v/>
      </c>
      <c r="AB52" s="23" t="str">
        <f>IF(AND('MAPA DE RIESGO'!$Z$52="Muy Baja",'MAPA DE RIESGO'!$AB$52="Mayor"),CONCATENATE("R7C",'MAPA DE RIESGO'!$P$52),"")</f>
        <v/>
      </c>
      <c r="AC52" s="24" t="str">
        <f>IF(AND('MAPA DE RIESGO'!$Z$53="Muy Baja",'MAPA DE RIESGO'!$AB$53="Mayor"),CONCATENATE("R7C",'MAPA DE RIESGO'!$P$53),"")</f>
        <v/>
      </c>
      <c r="AD52" s="29" t="str">
        <f>IF(AND('MAPA DE RIESGO'!$Z$54="Muy Baja",'MAPA DE RIESGO'!$AB$54="Mayor"),CONCATENATE("R7C",'MAPA DE RIESGO'!$P$54),"")</f>
        <v/>
      </c>
      <c r="AE52" s="29" t="str">
        <f>IF(AND('MAPA DE RIESGO'!$Z$55="Muy Baja",'MAPA DE RIESGO'!$AB$55="Mayor"),CONCATENATE("R7C",'MAPA DE RIESGO'!$P$55),"")</f>
        <v/>
      </c>
      <c r="AF52" s="29" t="str">
        <f>IF(AND('MAPA DE RIESGO'!$Z$56="Muy Baja",'MAPA DE RIESGO'!$AB$56="Mayor"),CONCATENATE("R7C",'MAPA DE RIESGO'!$P$56),"")</f>
        <v/>
      </c>
      <c r="AG52" s="25" t="str">
        <f>IF(AND('MAPA DE RIESGO'!$Z$57="Muy Baja",'MAPA DE RIESGO'!$AB$57="Mayor"),CONCATENATE("R7C",'MAPA DE RIESGO'!$P$57),"")</f>
        <v/>
      </c>
      <c r="AH52" s="26" t="str">
        <f>IF(AND('MAPA DE RIESGO'!$Z$52="Muy Baja",'MAPA DE RIESGO'!$AB$52="Catastrófico"),CONCATENATE("R7C",'MAPA DE RIESGO'!$P$52),"")</f>
        <v/>
      </c>
      <c r="AI52" s="27" t="str">
        <f>IF(AND('MAPA DE RIESGO'!$Z$53="Muy Baja",'MAPA DE RIESGO'!$AB$53="Catastrófico"),CONCATENATE("R7C",'MAPA DE RIESGO'!$P$53),"")</f>
        <v/>
      </c>
      <c r="AJ52" s="27" t="str">
        <f>IF(AND('MAPA DE RIESGO'!$Z$54="Muy Baja",'MAPA DE RIESGO'!$AB$54="Catastrófico"),CONCATENATE("R7C",'MAPA DE RIESGO'!$P$54),"")</f>
        <v/>
      </c>
      <c r="AK52" s="27" t="str">
        <f>IF(AND('MAPA DE RIESGO'!$Z$55="Muy Baja",'MAPA DE RIESGO'!$AB$55="Catastrófico"),CONCATENATE("R7C",'MAPA DE RIESGO'!$P$55),"")</f>
        <v/>
      </c>
      <c r="AL52" s="27" t="str">
        <f>IF(AND('MAPA DE RIESGO'!$Z$56="Muy Baja",'MAPA DE RIESGO'!$AB$56="Catastrófico"),CONCATENATE("R7C",'MAPA DE RIESGO'!$P$56),"")</f>
        <v/>
      </c>
      <c r="AM52" s="28" t="str">
        <f>IF(AND('MAPA DE RIESGO'!$Z$57="Muy Baja",'MAPA DE RIESGO'!$AB$57="Catastrófico"),CONCATENATE("R7C",'MAPA DE RIESGO'!$P$57),"")</f>
        <v/>
      </c>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355"/>
      <c r="C53" s="355"/>
      <c r="D53" s="356"/>
      <c r="E53" s="456"/>
      <c r="F53" s="457"/>
      <c r="G53" s="457"/>
      <c r="H53" s="457"/>
      <c r="I53" s="470"/>
      <c r="J53" s="48" t="str">
        <f>IF(AND('MAPA DE RIESGO'!$Z$58="Muy Baja",'MAPA DE RIESGO'!$AB$58="Leve"),CONCATENATE("R8C",'MAPA DE RIESGO'!$P$58),"")</f>
        <v/>
      </c>
      <c r="K53" s="49" t="str">
        <f>IF(AND('MAPA DE RIESGO'!$Z$59="Muy Baja",'MAPA DE RIESGO'!$AB$59="Leve"),CONCATENATE("R8C",'MAPA DE RIESGO'!$P$59),"")</f>
        <v/>
      </c>
      <c r="L53" s="49" t="str">
        <f>IF(AND('MAPA DE RIESGO'!$Z$60="Muy Baja",'MAPA DE RIESGO'!$AB$60="Leve"),CONCATENATE("R8C",'MAPA DE RIESGO'!$P$60),"")</f>
        <v/>
      </c>
      <c r="M53" s="49" t="str">
        <f>IF(AND('MAPA DE RIESGO'!$Z$61="Muy Baja",'MAPA DE RIESGO'!$AB$61="Leve"),CONCATENATE("R8C",'MAPA DE RIESGO'!$P$61),"")</f>
        <v/>
      </c>
      <c r="N53" s="49" t="str">
        <f>IF(AND('MAPA DE RIESGO'!$Z$62="Muy Baja",'MAPA DE RIESGO'!$AB$62="Leve"),CONCATENATE("R8C",'MAPA DE RIESGO'!$P$62),"")</f>
        <v/>
      </c>
      <c r="O53" s="50" t="str">
        <f>IF(AND('MAPA DE RIESGO'!$Z$63="Muy Baja",'MAPA DE RIESGO'!$AB$63="Leve"),CONCATENATE("R8C",'MAPA DE RIESGO'!$P$63),"")</f>
        <v/>
      </c>
      <c r="P53" s="48" t="str">
        <f>IF(AND('MAPA DE RIESGO'!$Z$58="Muy Baja",'MAPA DE RIESGO'!$AB$58="Menor"),CONCATENATE("R8C",'MAPA DE RIESGO'!$P$58),"")</f>
        <v/>
      </c>
      <c r="Q53" s="49" t="str">
        <f>IF(AND('MAPA DE RIESGO'!$Z$59="Muy Baja",'MAPA DE RIESGO'!$AB$59="Menor"),CONCATENATE("R8C",'MAPA DE RIESGO'!$P$59),"")</f>
        <v/>
      </c>
      <c r="R53" s="49" t="str">
        <f>IF(AND('MAPA DE RIESGO'!$Z$60="Muy Baja",'MAPA DE RIESGO'!$AB$60="Menor"),CONCATENATE("R8C",'MAPA DE RIESGO'!$P$60),"")</f>
        <v/>
      </c>
      <c r="S53" s="49" t="str">
        <f>IF(AND('MAPA DE RIESGO'!$Z$61="Muy Baja",'MAPA DE RIESGO'!$AB$61="Menor"),CONCATENATE("R8C",'MAPA DE RIESGO'!$P$61),"")</f>
        <v/>
      </c>
      <c r="T53" s="49" t="str">
        <f>IF(AND('MAPA DE RIESGO'!$Z$62="Muy Baja",'MAPA DE RIESGO'!$AB$62="Menor"),CONCATENATE("R8C",'MAPA DE RIESGO'!$P$62),"")</f>
        <v/>
      </c>
      <c r="U53" s="50" t="str">
        <f>IF(AND('MAPA DE RIESGO'!$Z$63="Muy Baja",'MAPA DE RIESGO'!$AB$63="Menor"),CONCATENATE("R8C",'MAPA DE RIESGO'!$P$63),"")</f>
        <v/>
      </c>
      <c r="V53" s="39" t="str">
        <f>IF(AND('MAPA DE RIESGO'!$Z$58="Muy Baja",'MAPA DE RIESGO'!$AB$58="Moderado"),CONCATENATE("R8C",'MAPA DE RIESGO'!$P$58),"")</f>
        <v/>
      </c>
      <c r="W53" s="40" t="str">
        <f>IF(AND('MAPA DE RIESGO'!$Z$59="Muy Baja",'MAPA DE RIESGO'!$AB$59="Moderado"),CONCATENATE("R8C",'MAPA DE RIESGO'!$P$59),"")</f>
        <v/>
      </c>
      <c r="X53" s="40" t="str">
        <f>IF(AND('MAPA DE RIESGO'!$Z$60="Muy Baja",'MAPA DE RIESGO'!$AB$60="Moderado"),CONCATENATE("R8C",'MAPA DE RIESGO'!$P$60),"")</f>
        <v/>
      </c>
      <c r="Y53" s="40" t="str">
        <f>IF(AND('MAPA DE RIESGO'!$Z$61="Muy Baja",'MAPA DE RIESGO'!$AB$61="Moderado"),CONCATENATE("R8C",'MAPA DE RIESGO'!$P$61),"")</f>
        <v/>
      </c>
      <c r="Z53" s="40" t="str">
        <f>IF(AND('MAPA DE RIESGO'!$Z$62="Muy Baja",'MAPA DE RIESGO'!$AB$62="Moderado"),CONCATENATE("R8C",'MAPA DE RIESGO'!$P$62),"")</f>
        <v/>
      </c>
      <c r="AA53" s="41" t="str">
        <f>IF(AND('MAPA DE RIESGO'!$Z$63="Muy Baja",'MAPA DE RIESGO'!$AB$63="Moderado"),CONCATENATE("R8C",'MAPA DE RIESGO'!$P$63),"")</f>
        <v/>
      </c>
      <c r="AB53" s="23" t="str">
        <f>IF(AND('MAPA DE RIESGO'!$Z$58="Muy Baja",'MAPA DE RIESGO'!$AB$58="Mayor"),CONCATENATE("R8C",'MAPA DE RIESGO'!$P$58),"")</f>
        <v/>
      </c>
      <c r="AC53" s="24" t="str">
        <f>IF(AND('MAPA DE RIESGO'!$Z$59="Muy Baja",'MAPA DE RIESGO'!$AB$59="Mayor"),CONCATENATE("R8C",'MAPA DE RIESGO'!$P$59),"")</f>
        <v/>
      </c>
      <c r="AD53" s="29" t="str">
        <f>IF(AND('MAPA DE RIESGO'!$Z$60="Muy Baja",'MAPA DE RIESGO'!$AB$60="Mayor"),CONCATENATE("R8C",'MAPA DE RIESGO'!$P$60),"")</f>
        <v/>
      </c>
      <c r="AE53" s="29" t="str">
        <f>IF(AND('MAPA DE RIESGO'!$Z$61="Muy Baja",'MAPA DE RIESGO'!$AB$61="Mayor"),CONCATENATE("R8C",'MAPA DE RIESGO'!$P$61),"")</f>
        <v/>
      </c>
      <c r="AF53" s="29" t="str">
        <f>IF(AND('MAPA DE RIESGO'!$Z$62="Muy Baja",'MAPA DE RIESGO'!$AB$62="Mayor"),CONCATENATE("R8C",'MAPA DE RIESGO'!$P$62),"")</f>
        <v/>
      </c>
      <c r="AG53" s="25" t="str">
        <f>IF(AND('MAPA DE RIESGO'!$Z$63="Muy Baja",'MAPA DE RIESGO'!$AB$63="Mayor"),CONCATENATE("R8C",'MAPA DE RIESGO'!$P$63),"")</f>
        <v/>
      </c>
      <c r="AH53" s="26" t="str">
        <f>IF(AND('MAPA DE RIESGO'!$Z$58="Muy Baja",'MAPA DE RIESGO'!$AB$58="Catastrófico"),CONCATENATE("R8C",'MAPA DE RIESGO'!$P$58),"")</f>
        <v/>
      </c>
      <c r="AI53" s="27" t="str">
        <f>IF(AND('MAPA DE RIESGO'!$Z$59="Muy Baja",'MAPA DE RIESGO'!$AB$59="Catastrófico"),CONCATENATE("R8C",'MAPA DE RIESGO'!$P$59),"")</f>
        <v/>
      </c>
      <c r="AJ53" s="27" t="str">
        <f>IF(AND('MAPA DE RIESGO'!$Z$60="Muy Baja",'MAPA DE RIESGO'!$AB$60="Catastrófico"),CONCATENATE("R8C",'MAPA DE RIESGO'!$P$60),"")</f>
        <v/>
      </c>
      <c r="AK53" s="27" t="str">
        <f>IF(AND('MAPA DE RIESGO'!$Z$61="Muy Baja",'MAPA DE RIESGO'!$AB$61="Catastrófico"),CONCATENATE("R8C",'MAPA DE RIESGO'!$P$61),"")</f>
        <v/>
      </c>
      <c r="AL53" s="27" t="str">
        <f>IF(AND('MAPA DE RIESGO'!$Z$62="Muy Baja",'MAPA DE RIESGO'!$AB$62="Catastrófico"),CONCATENATE("R8C",'MAPA DE RIESGO'!$P$62),"")</f>
        <v/>
      </c>
      <c r="AM53" s="28" t="str">
        <f>IF(AND('MAPA DE RIESGO'!$Z$63="Muy Baja",'MAPA DE RIESGO'!$AB$63="Catastrófico"),CONCATENATE("R8C",'MAPA DE RIESGO'!$P$63),"")</f>
        <v/>
      </c>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355"/>
      <c r="C54" s="355"/>
      <c r="D54" s="356"/>
      <c r="E54" s="456"/>
      <c r="F54" s="457"/>
      <c r="G54" s="457"/>
      <c r="H54" s="457"/>
      <c r="I54" s="470"/>
      <c r="J54" s="48" t="str">
        <f>IF(AND('MAPA DE RIESGO'!$Z$64="Muy Baja",'MAPA DE RIESGO'!$AB$64="Leve"),CONCATENATE("R9C",'MAPA DE RIESGO'!$P$64),"")</f>
        <v/>
      </c>
      <c r="K54" s="49" t="str">
        <f>IF(AND('MAPA DE RIESGO'!$Z$65="Muy Baja",'MAPA DE RIESGO'!$AB$65="Leve"),CONCATENATE("R9C",'MAPA DE RIESGO'!$P$65),"")</f>
        <v/>
      </c>
      <c r="L54" s="49" t="str">
        <f>IF(AND('MAPA DE RIESGO'!$Z$66="Muy Baja",'MAPA DE RIESGO'!$AB$66="Leve"),CONCATENATE("R9C",'MAPA DE RIESGO'!$P$66),"")</f>
        <v/>
      </c>
      <c r="M54" s="49" t="str">
        <f>IF(AND('MAPA DE RIESGO'!$Z$67="Muy Baja",'MAPA DE RIESGO'!$AB$67="Leve"),CONCATENATE("R9C",'MAPA DE RIESGO'!$P$67),"")</f>
        <v/>
      </c>
      <c r="N54" s="49" t="str">
        <f>IF(AND('MAPA DE RIESGO'!$Z$68="Muy Baja",'MAPA DE RIESGO'!$AB$68="Leve"),CONCATENATE("R9C",'MAPA DE RIESGO'!$P$68),"")</f>
        <v/>
      </c>
      <c r="O54" s="50" t="str">
        <f>IF(AND('MAPA DE RIESGO'!$Z$69="Muy Baja",'MAPA DE RIESGO'!$AB$69="Leve"),CONCATENATE("R9C",'MAPA DE RIESGO'!$P$69),"")</f>
        <v/>
      </c>
      <c r="P54" s="48" t="str">
        <f>IF(AND('MAPA DE RIESGO'!$Z$64="Muy Baja",'MAPA DE RIESGO'!$AB$64="Menor"),CONCATENATE("R9C",'MAPA DE RIESGO'!$P$64),"")</f>
        <v/>
      </c>
      <c r="Q54" s="49" t="str">
        <f>IF(AND('MAPA DE RIESGO'!$Z$65="Muy Baja",'MAPA DE RIESGO'!$AB$65="Menor"),CONCATENATE("R9C",'MAPA DE RIESGO'!$P$65),"")</f>
        <v/>
      </c>
      <c r="R54" s="49" t="str">
        <f>IF(AND('MAPA DE RIESGO'!$Z$66="Muy Baja",'MAPA DE RIESGO'!$AB$66="Menor"),CONCATENATE("R9C",'MAPA DE RIESGO'!$P$66),"")</f>
        <v/>
      </c>
      <c r="S54" s="49" t="str">
        <f>IF(AND('MAPA DE RIESGO'!$Z$67="Muy Baja",'MAPA DE RIESGO'!$AB$67="Menor"),CONCATENATE("R9C",'MAPA DE RIESGO'!$P$67),"")</f>
        <v/>
      </c>
      <c r="T54" s="49" t="str">
        <f>IF(AND('MAPA DE RIESGO'!$Z$68="Muy Baja",'MAPA DE RIESGO'!$AB$68="Menor"),CONCATENATE("R9C",'MAPA DE RIESGO'!$P$68),"")</f>
        <v/>
      </c>
      <c r="U54" s="50" t="str">
        <f>IF(AND('MAPA DE RIESGO'!$Z$69="Muy Baja",'MAPA DE RIESGO'!$AB$69="Menor"),CONCATENATE("R9C",'MAPA DE RIESGO'!$P$69),"")</f>
        <v/>
      </c>
      <c r="V54" s="39" t="str">
        <f>IF(AND('MAPA DE RIESGO'!$Z$64="Muy Baja",'MAPA DE RIESGO'!$AB$64="Moderado"),CONCATENATE("R9C",'MAPA DE RIESGO'!$P$64),"")</f>
        <v/>
      </c>
      <c r="W54" s="40" t="str">
        <f>IF(AND('MAPA DE RIESGO'!$Z$65="Muy Baja",'MAPA DE RIESGO'!$AB$65="Moderado"),CONCATENATE("R9C",'MAPA DE RIESGO'!$P$65),"")</f>
        <v/>
      </c>
      <c r="X54" s="40" t="str">
        <f>IF(AND('MAPA DE RIESGO'!$Z$66="Muy Baja",'MAPA DE RIESGO'!$AB$66="Moderado"),CONCATENATE("R9C",'MAPA DE RIESGO'!$P$66),"")</f>
        <v/>
      </c>
      <c r="Y54" s="40" t="str">
        <f>IF(AND('MAPA DE RIESGO'!$Z$67="Muy Baja",'MAPA DE RIESGO'!$AB$67="Moderado"),CONCATENATE("R9C",'MAPA DE RIESGO'!$P$67),"")</f>
        <v/>
      </c>
      <c r="Z54" s="40" t="str">
        <f>IF(AND('MAPA DE RIESGO'!$Z$68="Muy Baja",'MAPA DE RIESGO'!$AB$68="Moderado"),CONCATENATE("R9C",'MAPA DE RIESGO'!$P$68),"")</f>
        <v/>
      </c>
      <c r="AA54" s="41" t="str">
        <f>IF(AND('MAPA DE RIESGO'!$Z$69="Muy Baja",'MAPA DE RIESGO'!$AB$69="Moderado"),CONCATENATE("R9C",'MAPA DE RIESGO'!$P$69),"")</f>
        <v/>
      </c>
      <c r="AB54" s="23" t="str">
        <f>IF(AND('MAPA DE RIESGO'!$Z$64="Muy Baja",'MAPA DE RIESGO'!$AB$64="Mayor"),CONCATENATE("R9C",'MAPA DE RIESGO'!$P$64),"")</f>
        <v/>
      </c>
      <c r="AC54" s="24" t="str">
        <f>IF(AND('MAPA DE RIESGO'!$Z$65="Muy Baja",'MAPA DE RIESGO'!$AB$65="Mayor"),CONCATENATE("R9C",'MAPA DE RIESGO'!$P$65),"")</f>
        <v/>
      </c>
      <c r="AD54" s="29" t="str">
        <f>IF(AND('MAPA DE RIESGO'!$Z$66="Muy Baja",'MAPA DE RIESGO'!$AB$66="Mayor"),CONCATENATE("R9C",'MAPA DE RIESGO'!$P$66),"")</f>
        <v/>
      </c>
      <c r="AE54" s="29" t="str">
        <f>IF(AND('MAPA DE RIESGO'!$Z$67="Muy Baja",'MAPA DE RIESGO'!$AB$67="Mayor"),CONCATENATE("R9C",'MAPA DE RIESGO'!$P$67),"")</f>
        <v/>
      </c>
      <c r="AF54" s="29" t="str">
        <f>IF(AND('MAPA DE RIESGO'!$Z$68="Muy Baja",'MAPA DE RIESGO'!$AB$68="Mayor"),CONCATENATE("R9C",'MAPA DE RIESGO'!$P$68),"")</f>
        <v/>
      </c>
      <c r="AG54" s="25" t="str">
        <f>IF(AND('MAPA DE RIESGO'!$Z$69="Muy Baja",'MAPA DE RIESGO'!$AB$69="Mayor"),CONCATENATE("R9C",'MAPA DE RIESGO'!$P$69),"")</f>
        <v/>
      </c>
      <c r="AH54" s="26" t="str">
        <f>IF(AND('MAPA DE RIESGO'!$Z$64="Muy Baja",'MAPA DE RIESGO'!$AB$64="Catastrófico"),CONCATENATE("R9C",'MAPA DE RIESGO'!$P$64),"")</f>
        <v/>
      </c>
      <c r="AI54" s="27" t="str">
        <f>IF(AND('MAPA DE RIESGO'!$Z$65="Muy Baja",'MAPA DE RIESGO'!$AB$65="Catastrófico"),CONCATENATE("R9C",'MAPA DE RIESGO'!$P$65),"")</f>
        <v/>
      </c>
      <c r="AJ54" s="27" t="str">
        <f>IF(AND('MAPA DE RIESGO'!$Z$66="Muy Baja",'MAPA DE RIESGO'!$AB$66="Catastrófico"),CONCATENATE("R9C",'MAPA DE RIESGO'!$P$66),"")</f>
        <v/>
      </c>
      <c r="AK54" s="27" t="str">
        <f>IF(AND('MAPA DE RIESGO'!$Z$67="Muy Baja",'MAPA DE RIESGO'!$AB$67="Catastrófico"),CONCATENATE("R9C",'MAPA DE RIESGO'!$P$67),"")</f>
        <v/>
      </c>
      <c r="AL54" s="27" t="str">
        <f>IF(AND('MAPA DE RIESGO'!$Z$68="Muy Baja",'MAPA DE RIESGO'!$AB$68="Catastrófico"),CONCATENATE("R9C",'MAPA DE RIESGO'!$P$68),"")</f>
        <v/>
      </c>
      <c r="AM54" s="28" t="str">
        <f>IF(AND('MAPA DE RIESGO'!$Z$69="Muy Baja",'MAPA DE RIESGO'!$AB$69="Catastrófico"),CONCATENATE("R9C",'MAPA DE RIESGO'!$P$69),"")</f>
        <v/>
      </c>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ht="15.75" customHeight="1" thickBot="1" x14ac:dyDescent="0.3">
      <c r="A55" s="55"/>
      <c r="B55" s="355"/>
      <c r="C55" s="355"/>
      <c r="D55" s="356"/>
      <c r="E55" s="458"/>
      <c r="F55" s="459"/>
      <c r="G55" s="459"/>
      <c r="H55" s="459"/>
      <c r="I55" s="471"/>
      <c r="J55" s="51" t="str">
        <f>IF(AND('MAPA DE RIESGO'!$Z$70="Muy Baja",'MAPA DE RIESGO'!$AB$70="Leve"),CONCATENATE("R10C",'MAPA DE RIESGO'!$P$70),"")</f>
        <v/>
      </c>
      <c r="K55" s="52" t="str">
        <f>IF(AND('MAPA DE RIESGO'!$Z$71="Muy Baja",'MAPA DE RIESGO'!$AB$71="Leve"),CONCATENATE("R10C",'MAPA DE RIESGO'!$P$71),"")</f>
        <v/>
      </c>
      <c r="L55" s="52" t="str">
        <f>IF(AND('MAPA DE RIESGO'!$Z$72="Muy Baja",'MAPA DE RIESGO'!$AB$72="Leve"),CONCATENATE("R10C",'MAPA DE RIESGO'!$P$72),"")</f>
        <v/>
      </c>
      <c r="M55" s="52" t="str">
        <f>IF(AND('MAPA DE RIESGO'!$Z$73="Muy Baja",'MAPA DE RIESGO'!$AB$73="Leve"),CONCATENATE("R10C",'MAPA DE RIESGO'!$P$73),"")</f>
        <v/>
      </c>
      <c r="N55" s="52" t="str">
        <f>IF(AND('MAPA DE RIESGO'!$Z$74="Muy Baja",'MAPA DE RIESGO'!$AB$74="Leve"),CONCATENATE("R10C",'MAPA DE RIESGO'!$P$74),"")</f>
        <v/>
      </c>
      <c r="O55" s="53" t="str">
        <f>IF(AND('MAPA DE RIESGO'!$Z$75="Muy Baja",'MAPA DE RIESGO'!$AB$75="Leve"),CONCATENATE("R10C",'MAPA DE RIESGO'!$P$75),"")</f>
        <v/>
      </c>
      <c r="P55" s="51" t="str">
        <f>IF(AND('MAPA DE RIESGO'!$Z$70="Muy Baja",'MAPA DE RIESGO'!$AB$70="Menor"),CONCATENATE("R10C",'MAPA DE RIESGO'!$P$70),"")</f>
        <v/>
      </c>
      <c r="Q55" s="52" t="str">
        <f>IF(AND('MAPA DE RIESGO'!$Z$71="Muy Baja",'MAPA DE RIESGO'!$AB$71="Menor"),CONCATENATE("R10C",'MAPA DE RIESGO'!$P$71),"")</f>
        <v/>
      </c>
      <c r="R55" s="52" t="str">
        <f>IF(AND('MAPA DE RIESGO'!$Z$72="Muy Baja",'MAPA DE RIESGO'!$AB$72="Menor"),CONCATENATE("R10C",'MAPA DE RIESGO'!$P$72),"")</f>
        <v/>
      </c>
      <c r="S55" s="52" t="str">
        <f>IF(AND('MAPA DE RIESGO'!$Z$73="Muy Baja",'MAPA DE RIESGO'!$AB$73="Menor"),CONCATENATE("R10C",'MAPA DE RIESGO'!$P$73),"")</f>
        <v/>
      </c>
      <c r="T55" s="52" t="str">
        <f>IF(AND('MAPA DE RIESGO'!$Z$74="Muy Baja",'MAPA DE RIESGO'!$AB$74="Menor"),CONCATENATE("R10C",'MAPA DE RIESGO'!$P$74),"")</f>
        <v/>
      </c>
      <c r="U55" s="53" t="str">
        <f>IF(AND('MAPA DE RIESGO'!$Z$75="Muy Baja",'MAPA DE RIESGO'!$AB$75="Menor"),CONCATENATE("R10C",'MAPA DE RIESGO'!$P$75),"")</f>
        <v/>
      </c>
      <c r="V55" s="42" t="str">
        <f>IF(AND('MAPA DE RIESGO'!$Z$70="Muy Baja",'MAPA DE RIESGO'!$AB$70="Moderado"),CONCATENATE("R10C",'MAPA DE RIESGO'!$P$70),"")</f>
        <v/>
      </c>
      <c r="W55" s="43" t="str">
        <f>IF(AND('MAPA DE RIESGO'!$Z$71="Muy Baja",'MAPA DE RIESGO'!$AB$71="Moderado"),CONCATENATE("R10C",'MAPA DE RIESGO'!$P$71),"")</f>
        <v/>
      </c>
      <c r="X55" s="43" t="str">
        <f>IF(AND('MAPA DE RIESGO'!$Z$72="Muy Baja",'MAPA DE RIESGO'!$AB$72="Moderado"),CONCATENATE("R10C",'MAPA DE RIESGO'!$P$72),"")</f>
        <v/>
      </c>
      <c r="Y55" s="43" t="str">
        <f>IF(AND('MAPA DE RIESGO'!$Z$73="Muy Baja",'MAPA DE RIESGO'!$AB$73="Moderado"),CONCATENATE("R10C",'MAPA DE RIESGO'!$P$73),"")</f>
        <v/>
      </c>
      <c r="Z55" s="43" t="str">
        <f>IF(AND('MAPA DE RIESGO'!$Z$74="Muy Baja",'MAPA DE RIESGO'!$AB$74="Moderado"),CONCATENATE("R10C",'MAPA DE RIESGO'!$P$74),"")</f>
        <v/>
      </c>
      <c r="AA55" s="44" t="str">
        <f>IF(AND('MAPA DE RIESGO'!$Z$75="Muy Baja",'MAPA DE RIESGO'!$AB$75="Moderado"),CONCATENATE("R10C",'MAPA DE RIESGO'!$P$75),"")</f>
        <v/>
      </c>
      <c r="AB55" s="30" t="str">
        <f>IF(AND('MAPA DE RIESGO'!$Z$70="Muy Baja",'MAPA DE RIESGO'!$AB$70="Mayor"),CONCATENATE("R10C",'MAPA DE RIESGO'!$P$70),"")</f>
        <v/>
      </c>
      <c r="AC55" s="31" t="str">
        <f>IF(AND('MAPA DE RIESGO'!$Z$71="Muy Baja",'MAPA DE RIESGO'!$AB$71="Mayor"),CONCATENATE("R10C",'MAPA DE RIESGO'!$P$71),"")</f>
        <v/>
      </c>
      <c r="AD55" s="31" t="str">
        <f>IF(AND('MAPA DE RIESGO'!$Z$72="Muy Baja",'MAPA DE RIESGO'!$AB$72="Mayor"),CONCATENATE("R10C",'MAPA DE RIESGO'!$P$72),"")</f>
        <v/>
      </c>
      <c r="AE55" s="31" t="str">
        <f>IF(AND('MAPA DE RIESGO'!$Z$73="Muy Baja",'MAPA DE RIESGO'!$AB$73="Mayor"),CONCATENATE("R10C",'MAPA DE RIESGO'!$P$73),"")</f>
        <v/>
      </c>
      <c r="AF55" s="31" t="str">
        <f>IF(AND('MAPA DE RIESGO'!$Z$74="Muy Baja",'MAPA DE RIESGO'!$AB$74="Mayor"),CONCATENATE("R10C",'MAPA DE RIESGO'!$P$74),"")</f>
        <v/>
      </c>
      <c r="AG55" s="32" t="str">
        <f>IF(AND('MAPA DE RIESGO'!$Z$75="Muy Baja",'MAPA DE RIESGO'!$AB$75="Mayor"),CONCATENATE("R10C",'MAPA DE RIESGO'!$P$75),"")</f>
        <v/>
      </c>
      <c r="AH55" s="33" t="str">
        <f>IF(AND('MAPA DE RIESGO'!$Z$70="Muy Baja",'MAPA DE RIESGO'!$AB$70="Catastrófico"),CONCATENATE("R10C",'MAPA DE RIESGO'!$P$70),"")</f>
        <v/>
      </c>
      <c r="AI55" s="34" t="str">
        <f>IF(AND('MAPA DE RIESGO'!$Z$71="Muy Baja",'MAPA DE RIESGO'!$AB$71="Catastrófico"),CONCATENATE("R10C",'MAPA DE RIESGO'!$P$71),"")</f>
        <v/>
      </c>
      <c r="AJ55" s="34" t="str">
        <f>IF(AND('MAPA DE RIESGO'!$Z$72="Muy Baja",'MAPA DE RIESGO'!$AB$72="Catastrófico"),CONCATENATE("R10C",'MAPA DE RIESGO'!$P$72),"")</f>
        <v/>
      </c>
      <c r="AK55" s="34" t="str">
        <f>IF(AND('MAPA DE RIESGO'!$Z$73="Muy Baja",'MAPA DE RIESGO'!$AB$73="Catastrófico"),CONCATENATE("R10C",'MAPA DE RIESGO'!$P$73),"")</f>
        <v/>
      </c>
      <c r="AL55" s="34" t="str">
        <f>IF(AND('MAPA DE RIESGO'!$Z$74="Muy Baja",'MAPA DE RIESGO'!$AB$74="Catastrófico"),CONCATENATE("R10C",'MAPA DE RIESGO'!$P$74),"")</f>
        <v/>
      </c>
      <c r="AM55" s="35" t="str">
        <f>IF(AND('MAPA DE RIESGO'!$Z$75="Muy Baja",'MAPA DE RIESGO'!$AB$75="Catastrófico"),CONCATENATE("R10C",'MAPA DE RIESGO'!$P$75),"")</f>
        <v/>
      </c>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452" t="s">
        <v>103</v>
      </c>
      <c r="K56" s="453"/>
      <c r="L56" s="453"/>
      <c r="M56" s="453"/>
      <c r="N56" s="453"/>
      <c r="O56" s="469"/>
      <c r="P56" s="452" t="s">
        <v>102</v>
      </c>
      <c r="Q56" s="453"/>
      <c r="R56" s="453"/>
      <c r="S56" s="453"/>
      <c r="T56" s="453"/>
      <c r="U56" s="469"/>
      <c r="V56" s="452" t="s">
        <v>101</v>
      </c>
      <c r="W56" s="453"/>
      <c r="X56" s="453"/>
      <c r="Y56" s="453"/>
      <c r="Z56" s="453"/>
      <c r="AA56" s="469"/>
      <c r="AB56" s="452" t="s">
        <v>100</v>
      </c>
      <c r="AC56" s="490"/>
      <c r="AD56" s="453"/>
      <c r="AE56" s="453"/>
      <c r="AF56" s="453"/>
      <c r="AG56" s="469"/>
      <c r="AH56" s="452" t="s">
        <v>99</v>
      </c>
      <c r="AI56" s="453"/>
      <c r="AJ56" s="453"/>
      <c r="AK56" s="453"/>
      <c r="AL56" s="453"/>
      <c r="AM56" s="469"/>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456"/>
      <c r="K57" s="457"/>
      <c r="L57" s="457"/>
      <c r="M57" s="457"/>
      <c r="N57" s="457"/>
      <c r="O57" s="470"/>
      <c r="P57" s="456"/>
      <c r="Q57" s="457"/>
      <c r="R57" s="457"/>
      <c r="S57" s="457"/>
      <c r="T57" s="457"/>
      <c r="U57" s="470"/>
      <c r="V57" s="456"/>
      <c r="W57" s="457"/>
      <c r="X57" s="457"/>
      <c r="Y57" s="457"/>
      <c r="Z57" s="457"/>
      <c r="AA57" s="470"/>
      <c r="AB57" s="456"/>
      <c r="AC57" s="457"/>
      <c r="AD57" s="457"/>
      <c r="AE57" s="457"/>
      <c r="AF57" s="457"/>
      <c r="AG57" s="470"/>
      <c r="AH57" s="456"/>
      <c r="AI57" s="457"/>
      <c r="AJ57" s="457"/>
      <c r="AK57" s="457"/>
      <c r="AL57" s="457"/>
      <c r="AM57" s="470"/>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456"/>
      <c r="K58" s="457"/>
      <c r="L58" s="457"/>
      <c r="M58" s="457"/>
      <c r="N58" s="457"/>
      <c r="O58" s="470"/>
      <c r="P58" s="456"/>
      <c r="Q58" s="457"/>
      <c r="R58" s="457"/>
      <c r="S58" s="457"/>
      <c r="T58" s="457"/>
      <c r="U58" s="470"/>
      <c r="V58" s="456"/>
      <c r="W58" s="457"/>
      <c r="X58" s="457"/>
      <c r="Y58" s="457"/>
      <c r="Z58" s="457"/>
      <c r="AA58" s="470"/>
      <c r="AB58" s="456"/>
      <c r="AC58" s="457"/>
      <c r="AD58" s="457"/>
      <c r="AE58" s="457"/>
      <c r="AF58" s="457"/>
      <c r="AG58" s="470"/>
      <c r="AH58" s="456"/>
      <c r="AI58" s="457"/>
      <c r="AJ58" s="457"/>
      <c r="AK58" s="457"/>
      <c r="AL58" s="457"/>
      <c r="AM58" s="470"/>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456"/>
      <c r="K59" s="457"/>
      <c r="L59" s="457"/>
      <c r="M59" s="457"/>
      <c r="N59" s="457"/>
      <c r="O59" s="470"/>
      <c r="P59" s="456"/>
      <c r="Q59" s="457"/>
      <c r="R59" s="457"/>
      <c r="S59" s="457"/>
      <c r="T59" s="457"/>
      <c r="U59" s="470"/>
      <c r="V59" s="456"/>
      <c r="W59" s="457"/>
      <c r="X59" s="457"/>
      <c r="Y59" s="457"/>
      <c r="Z59" s="457"/>
      <c r="AA59" s="470"/>
      <c r="AB59" s="456"/>
      <c r="AC59" s="457"/>
      <c r="AD59" s="457"/>
      <c r="AE59" s="457"/>
      <c r="AF59" s="457"/>
      <c r="AG59" s="470"/>
      <c r="AH59" s="456"/>
      <c r="AI59" s="457"/>
      <c r="AJ59" s="457"/>
      <c r="AK59" s="457"/>
      <c r="AL59" s="457"/>
      <c r="AM59" s="470"/>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456"/>
      <c r="K60" s="457"/>
      <c r="L60" s="457"/>
      <c r="M60" s="457"/>
      <c r="N60" s="457"/>
      <c r="O60" s="470"/>
      <c r="P60" s="456"/>
      <c r="Q60" s="457"/>
      <c r="R60" s="457"/>
      <c r="S60" s="457"/>
      <c r="T60" s="457"/>
      <c r="U60" s="470"/>
      <c r="V60" s="456"/>
      <c r="W60" s="457"/>
      <c r="X60" s="457"/>
      <c r="Y60" s="457"/>
      <c r="Z60" s="457"/>
      <c r="AA60" s="470"/>
      <c r="AB60" s="456"/>
      <c r="AC60" s="457"/>
      <c r="AD60" s="457"/>
      <c r="AE60" s="457"/>
      <c r="AF60" s="457"/>
      <c r="AG60" s="470"/>
      <c r="AH60" s="456"/>
      <c r="AI60" s="457"/>
      <c r="AJ60" s="457"/>
      <c r="AK60" s="457"/>
      <c r="AL60" s="457"/>
      <c r="AM60" s="470"/>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ht="15.75" thickBot="1" x14ac:dyDescent="0.3">
      <c r="A61" s="55"/>
      <c r="B61" s="55"/>
      <c r="C61" s="55"/>
      <c r="D61" s="55"/>
      <c r="E61" s="55"/>
      <c r="F61" s="55"/>
      <c r="G61" s="55"/>
      <c r="H61" s="55"/>
      <c r="I61" s="55"/>
      <c r="J61" s="458"/>
      <c r="K61" s="459"/>
      <c r="L61" s="459"/>
      <c r="M61" s="459"/>
      <c r="N61" s="459"/>
      <c r="O61" s="471"/>
      <c r="P61" s="458"/>
      <c r="Q61" s="459"/>
      <c r="R61" s="459"/>
      <c r="S61" s="459"/>
      <c r="T61" s="459"/>
      <c r="U61" s="471"/>
      <c r="V61" s="458"/>
      <c r="W61" s="459"/>
      <c r="X61" s="459"/>
      <c r="Y61" s="459"/>
      <c r="Z61" s="459"/>
      <c r="AA61" s="471"/>
      <c r="AB61" s="458"/>
      <c r="AC61" s="459"/>
      <c r="AD61" s="459"/>
      <c r="AE61" s="459"/>
      <c r="AF61" s="459"/>
      <c r="AG61" s="471"/>
      <c r="AH61" s="458"/>
      <c r="AI61" s="459"/>
      <c r="AJ61" s="459"/>
      <c r="AK61" s="459"/>
      <c r="AL61" s="459"/>
      <c r="AM61" s="471"/>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row>
    <row r="63" spans="1:80" ht="15" customHeight="1" x14ac:dyDescent="0.25">
      <c r="A63" s="55"/>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5"/>
      <c r="AV63" s="55"/>
      <c r="AW63" s="55"/>
      <c r="AX63" s="55"/>
      <c r="AY63" s="55"/>
      <c r="AZ63" s="55"/>
      <c r="BA63" s="55"/>
      <c r="BB63" s="55"/>
      <c r="BC63" s="55"/>
      <c r="BD63" s="55"/>
      <c r="BE63" s="55"/>
      <c r="BF63" s="55"/>
      <c r="BG63" s="55"/>
      <c r="BH63" s="55"/>
    </row>
    <row r="64" spans="1:80" ht="15" customHeight="1" x14ac:dyDescent="0.25">
      <c r="A64" s="55"/>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5"/>
      <c r="AV64" s="55"/>
      <c r="AW64" s="55"/>
      <c r="AX64" s="55"/>
      <c r="AY64" s="55"/>
      <c r="AZ64" s="55"/>
      <c r="BA64" s="55"/>
      <c r="BB64" s="55"/>
      <c r="BC64" s="55"/>
      <c r="BD64" s="55"/>
      <c r="BE64" s="55"/>
      <c r="BF64" s="55"/>
      <c r="BG64" s="55"/>
      <c r="BH64" s="55"/>
    </row>
    <row r="65" spans="1:6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row>
    <row r="66" spans="1:6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row>
    <row r="67" spans="1:6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row>
    <row r="68" spans="1:6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row>
    <row r="69" spans="1:6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row>
    <row r="70" spans="1:6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row>
    <row r="71" spans="1:6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row>
    <row r="72" spans="1:6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row>
    <row r="73" spans="1:6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row>
    <row r="74" spans="1:6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row>
    <row r="75" spans="1:6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row>
    <row r="76" spans="1:6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row>
    <row r="77" spans="1:6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row>
    <row r="78" spans="1:6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row>
    <row r="79" spans="1:6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row>
    <row r="80" spans="1:6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row>
    <row r="81" spans="1:60"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row>
    <row r="82" spans="1:60"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row>
    <row r="83" spans="1:60"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row>
    <row r="84" spans="1:60"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row>
    <row r="85" spans="1:60"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row>
    <row r="86" spans="1:60"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row>
    <row r="87" spans="1:60"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row>
    <row r="88" spans="1:60"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row>
    <row r="89" spans="1:60"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row>
    <row r="90" spans="1:60"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row>
    <row r="91" spans="1:60"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row>
    <row r="92" spans="1:60"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row>
    <row r="93" spans="1:60"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row>
    <row r="94" spans="1:60"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row>
    <row r="95" spans="1:60"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row>
    <row r="96" spans="1:60"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row>
    <row r="97" spans="1:60"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row>
    <row r="98" spans="1:60"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row>
    <row r="99" spans="1:60"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row>
    <row r="100" spans="1:60"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row>
    <row r="101" spans="1:60"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row>
    <row r="102" spans="1:60"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row>
    <row r="103" spans="1:60"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row>
    <row r="104" spans="1:60"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row>
    <row r="105" spans="1:60"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row>
    <row r="106" spans="1:60"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row>
    <row r="107" spans="1:60"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row>
    <row r="108" spans="1:60"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row>
    <row r="109" spans="1:60"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row>
    <row r="110" spans="1:60"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row>
    <row r="111" spans="1:60"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row>
    <row r="112" spans="1:60"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row>
    <row r="113" spans="1:60"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row>
    <row r="114" spans="1:60"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row>
    <row r="115" spans="1:60"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row>
    <row r="116" spans="1:60"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row>
    <row r="117" spans="1:60"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row>
    <row r="118" spans="1:60"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row>
    <row r="119" spans="1:60"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row>
    <row r="120" spans="1:60"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row>
    <row r="121" spans="1:60"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row>
    <row r="122" spans="1:60" x14ac:dyDescent="0.2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row>
    <row r="123" spans="1:60" x14ac:dyDescent="0.2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row>
    <row r="124" spans="1:60" x14ac:dyDescent="0.2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row>
    <row r="125" spans="1:60" x14ac:dyDescent="0.2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row>
    <row r="126" spans="1:60" x14ac:dyDescent="0.2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row>
    <row r="127" spans="1:60" x14ac:dyDescent="0.2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row>
    <row r="128" spans="1:60" x14ac:dyDescent="0.2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row>
    <row r="129" spans="1:60" x14ac:dyDescent="0.2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row>
    <row r="130" spans="1:60" x14ac:dyDescent="0.2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row>
    <row r="131" spans="1:60" x14ac:dyDescent="0.2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row>
    <row r="132" spans="1:60" x14ac:dyDescent="0.2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row>
    <row r="133" spans="1:60" x14ac:dyDescent="0.2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row>
    <row r="134" spans="1:60" x14ac:dyDescent="0.2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row>
    <row r="135" spans="1:60" x14ac:dyDescent="0.2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row>
    <row r="136" spans="1:60" x14ac:dyDescent="0.2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row>
    <row r="137" spans="1:60" x14ac:dyDescent="0.2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row>
    <row r="138" spans="1:60" x14ac:dyDescent="0.2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row>
    <row r="139" spans="1:60" x14ac:dyDescent="0.2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row>
    <row r="140" spans="1:60" x14ac:dyDescent="0.2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row>
    <row r="141" spans="1:60" x14ac:dyDescent="0.2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row>
    <row r="142" spans="1:60" x14ac:dyDescent="0.2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row>
    <row r="143" spans="1:60" x14ac:dyDescent="0.2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row>
    <row r="144" spans="1:60" x14ac:dyDescent="0.2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row>
    <row r="145" spans="1:60" x14ac:dyDescent="0.2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row>
    <row r="146" spans="1:60" x14ac:dyDescent="0.2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row>
    <row r="147" spans="1:60" x14ac:dyDescent="0.2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row>
    <row r="148" spans="1:60" x14ac:dyDescent="0.2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row>
    <row r="149" spans="1:60" x14ac:dyDescent="0.2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row>
    <row r="150" spans="1:60" x14ac:dyDescent="0.2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row>
    <row r="151" spans="1:60" x14ac:dyDescent="0.2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row>
    <row r="152" spans="1:60"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row>
    <row r="153" spans="1:60"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row>
    <row r="154" spans="1:60" x14ac:dyDescent="0.2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row>
    <row r="155" spans="1:60" x14ac:dyDescent="0.2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row>
    <row r="156" spans="1:60" x14ac:dyDescent="0.2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row>
    <row r="157" spans="1:60" x14ac:dyDescent="0.2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row>
    <row r="158" spans="1:60" x14ac:dyDescent="0.2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row>
    <row r="159" spans="1:60" x14ac:dyDescent="0.2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row>
    <row r="160" spans="1:60" x14ac:dyDescent="0.2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row>
    <row r="161" spans="1:60" x14ac:dyDescent="0.2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row>
    <row r="162" spans="1:60"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row>
    <row r="163" spans="1:60" x14ac:dyDescent="0.2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row>
    <row r="164" spans="1:60" x14ac:dyDescent="0.2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row>
    <row r="165" spans="1:60" x14ac:dyDescent="0.2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row>
    <row r="166" spans="1:60" x14ac:dyDescent="0.2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row>
    <row r="167" spans="1:60" x14ac:dyDescent="0.2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row>
    <row r="168" spans="1:60" x14ac:dyDescent="0.2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row>
    <row r="169" spans="1:60" x14ac:dyDescent="0.2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row>
    <row r="170" spans="1:60" x14ac:dyDescent="0.2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row>
    <row r="171" spans="1:60" x14ac:dyDescent="0.2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row>
    <row r="172" spans="1:60" x14ac:dyDescent="0.2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row>
    <row r="173" spans="1:60" x14ac:dyDescent="0.2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row>
    <row r="174" spans="1:60" x14ac:dyDescent="0.2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row>
    <row r="175" spans="1:60" x14ac:dyDescent="0.2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row>
    <row r="176" spans="1:60" x14ac:dyDescent="0.2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row>
    <row r="177" spans="1:60" x14ac:dyDescent="0.2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row>
    <row r="178" spans="1:60" x14ac:dyDescent="0.2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row>
    <row r="179" spans="1:60" x14ac:dyDescent="0.2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row>
    <row r="180" spans="1:60" x14ac:dyDescent="0.2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row>
    <row r="181" spans="1:60" x14ac:dyDescent="0.2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row>
    <row r="182" spans="1:60" x14ac:dyDescent="0.2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row>
    <row r="183" spans="1:60" x14ac:dyDescent="0.25">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row>
    <row r="184" spans="1:60" x14ac:dyDescent="0.25">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row>
    <row r="185" spans="1:60" x14ac:dyDescent="0.2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row>
    <row r="186" spans="1:60" x14ac:dyDescent="0.2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row>
    <row r="187" spans="1:60" x14ac:dyDescent="0.2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row>
    <row r="188" spans="1:60" x14ac:dyDescent="0.25">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row>
    <row r="189" spans="1:60" x14ac:dyDescent="0.25">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row>
    <row r="190" spans="1:60" x14ac:dyDescent="0.25">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row>
    <row r="191" spans="1:60" x14ac:dyDescent="0.25">
      <c r="A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row>
    <row r="192" spans="1:60" x14ac:dyDescent="0.25">
      <c r="A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row>
    <row r="193" spans="1:60" x14ac:dyDescent="0.25">
      <c r="A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row>
    <row r="194" spans="1:60" x14ac:dyDescent="0.25">
      <c r="A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row>
    <row r="195" spans="1:60" x14ac:dyDescent="0.25">
      <c r="A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row>
    <row r="196" spans="1:60" x14ac:dyDescent="0.25">
      <c r="A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row>
    <row r="197" spans="1:60" x14ac:dyDescent="0.25">
      <c r="A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row>
    <row r="198" spans="1:60" x14ac:dyDescent="0.25">
      <c r="A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row>
    <row r="199" spans="1:60" x14ac:dyDescent="0.25">
      <c r="A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row>
    <row r="200" spans="1:60" x14ac:dyDescent="0.25">
      <c r="A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row>
    <row r="201" spans="1:60" x14ac:dyDescent="0.25">
      <c r="A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row>
    <row r="202" spans="1:60" x14ac:dyDescent="0.25">
      <c r="A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row>
    <row r="203" spans="1:60" x14ac:dyDescent="0.25">
      <c r="A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row>
    <row r="204" spans="1:60" x14ac:dyDescent="0.25">
      <c r="A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row>
    <row r="205" spans="1:60" x14ac:dyDescent="0.25">
      <c r="A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row>
    <row r="206" spans="1:60" x14ac:dyDescent="0.25">
      <c r="A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row>
    <row r="207" spans="1:60" x14ac:dyDescent="0.25">
      <c r="A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row>
    <row r="208" spans="1:60" x14ac:dyDescent="0.25">
      <c r="A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row>
    <row r="209" spans="1:60" x14ac:dyDescent="0.25">
      <c r="A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row>
    <row r="210" spans="1:60" x14ac:dyDescent="0.25">
      <c r="A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row>
    <row r="211" spans="1:60" x14ac:dyDescent="0.25">
      <c r="A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row>
    <row r="212" spans="1:60" x14ac:dyDescent="0.25">
      <c r="A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row>
    <row r="213" spans="1:60" x14ac:dyDescent="0.25">
      <c r="A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row>
    <row r="214" spans="1:60" x14ac:dyDescent="0.25">
      <c r="A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row>
    <row r="215" spans="1:60" x14ac:dyDescent="0.25">
      <c r="A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row>
    <row r="216" spans="1:60" x14ac:dyDescent="0.25">
      <c r="A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row>
    <row r="217" spans="1:60" x14ac:dyDescent="0.25">
      <c r="A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row>
    <row r="218" spans="1:60" x14ac:dyDescent="0.25">
      <c r="A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row>
    <row r="219" spans="1:60" x14ac:dyDescent="0.25">
      <c r="A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row>
    <row r="220" spans="1:60" x14ac:dyDescent="0.25">
      <c r="A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row>
    <row r="221" spans="1:60" x14ac:dyDescent="0.25">
      <c r="A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row>
    <row r="222" spans="1:60" x14ac:dyDescent="0.25">
      <c r="A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row>
    <row r="223" spans="1:60" x14ac:dyDescent="0.25">
      <c r="A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row>
    <row r="224" spans="1:60" x14ac:dyDescent="0.25">
      <c r="A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row>
    <row r="225" spans="1:60" x14ac:dyDescent="0.25">
      <c r="A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row>
    <row r="226" spans="1:60" x14ac:dyDescent="0.25">
      <c r="A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row>
    <row r="227" spans="1:60" x14ac:dyDescent="0.25">
      <c r="A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row>
    <row r="228" spans="1:60" x14ac:dyDescent="0.25">
      <c r="A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row>
    <row r="229" spans="1:60" x14ac:dyDescent="0.25">
      <c r="A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row>
    <row r="230" spans="1:60" x14ac:dyDescent="0.25">
      <c r="A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row>
    <row r="231" spans="1:60" x14ac:dyDescent="0.25">
      <c r="A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row>
    <row r="232" spans="1:60" x14ac:dyDescent="0.25">
      <c r="A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row>
    <row r="233" spans="1:60" x14ac:dyDescent="0.25">
      <c r="A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row>
    <row r="234" spans="1:60" x14ac:dyDescent="0.25">
      <c r="A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row>
    <row r="235" spans="1:60" x14ac:dyDescent="0.25">
      <c r="A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row>
    <row r="236" spans="1:60" x14ac:dyDescent="0.25">
      <c r="A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row>
    <row r="237" spans="1:60" x14ac:dyDescent="0.25">
      <c r="A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row>
    <row r="238" spans="1:60" x14ac:dyDescent="0.25">
      <c r="A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row>
    <row r="239" spans="1:60" x14ac:dyDescent="0.25">
      <c r="A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row>
    <row r="240" spans="1:60" x14ac:dyDescent="0.25">
      <c r="A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row>
    <row r="241" spans="1:60" x14ac:dyDescent="0.25">
      <c r="A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row>
    <row r="242" spans="1:60" x14ac:dyDescent="0.25">
      <c r="A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row>
    <row r="243" spans="1:60" x14ac:dyDescent="0.25">
      <c r="A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row>
    <row r="244" spans="1:60" x14ac:dyDescent="0.25">
      <c r="A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row>
    <row r="245" spans="1:60" x14ac:dyDescent="0.25">
      <c r="A245" s="55"/>
    </row>
    <row r="246" spans="1:60" x14ac:dyDescent="0.25">
      <c r="A246" s="55"/>
    </row>
    <row r="247" spans="1:60" x14ac:dyDescent="0.25">
      <c r="A247" s="55"/>
    </row>
    <row r="248" spans="1:60" x14ac:dyDescent="0.25">
      <c r="A248" s="55"/>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K56"/>
  <sheetViews>
    <sheetView showRowColHeaders="0" zoomScale="90" zoomScaleNormal="90" workbookViewId="0"/>
  </sheetViews>
  <sheetFormatPr baseColWidth="10" defaultColWidth="10.85546875" defaultRowHeight="16.5" x14ac:dyDescent="0.3"/>
  <cols>
    <col min="1" max="1" width="10.85546875" style="102"/>
    <col min="2" max="2" width="24.28515625" style="102" customWidth="1" collapsed="1"/>
    <col min="3" max="3" width="70.28515625" style="102" customWidth="1" collapsed="1"/>
    <col min="4" max="4" width="29.7109375" style="102" customWidth="1" collapsed="1"/>
    <col min="5" max="16384" width="10.85546875" style="102"/>
  </cols>
  <sheetData>
    <row r="1" spans="1:37" ht="17.25" thickBot="1" x14ac:dyDescent="0.35">
      <c r="A1" s="6"/>
      <c r="B1" s="6"/>
      <c r="C1" s="6"/>
    </row>
    <row r="2" spans="1:37" ht="18.600000000000001" customHeight="1" thickBot="1" x14ac:dyDescent="0.35">
      <c r="A2" s="6"/>
      <c r="B2" s="491" t="s">
        <v>240</v>
      </c>
      <c r="C2" s="492"/>
      <c r="D2" s="493"/>
      <c r="E2" s="6"/>
      <c r="F2" s="6"/>
      <c r="G2" s="6"/>
      <c r="H2" s="6"/>
      <c r="I2" s="6"/>
      <c r="J2" s="6"/>
      <c r="K2" s="6"/>
      <c r="L2" s="6"/>
      <c r="M2" s="6"/>
      <c r="N2" s="6"/>
      <c r="O2" s="6"/>
      <c r="P2" s="6"/>
      <c r="Q2" s="6"/>
      <c r="R2" s="6"/>
      <c r="S2" s="6"/>
      <c r="T2" s="6"/>
      <c r="U2" s="6"/>
      <c r="V2" s="6"/>
      <c r="W2" s="6"/>
      <c r="X2" s="6"/>
      <c r="Y2" s="6"/>
      <c r="Z2" s="6"/>
      <c r="AA2" s="6"/>
      <c r="AB2" s="6"/>
      <c r="AC2" s="6"/>
      <c r="AD2" s="6"/>
      <c r="AE2" s="6"/>
    </row>
    <row r="3" spans="1:37" ht="16.5" customHeight="1" thickBot="1" x14ac:dyDescent="0.3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7" ht="21" thickBot="1" x14ac:dyDescent="0.35">
      <c r="A4" s="6"/>
      <c r="B4" s="156"/>
      <c r="C4" s="157" t="s">
        <v>50</v>
      </c>
      <c r="D4" s="158" t="s">
        <v>4</v>
      </c>
      <c r="E4" s="6"/>
      <c r="F4" s="6"/>
      <c r="G4" s="6"/>
      <c r="H4" s="6"/>
      <c r="I4" s="6"/>
      <c r="J4" s="6"/>
      <c r="K4" s="6"/>
      <c r="L4" s="6"/>
      <c r="M4" s="6"/>
      <c r="N4" s="6"/>
      <c r="O4" s="6"/>
      <c r="P4" s="6"/>
      <c r="Q4" s="6"/>
      <c r="R4" s="6"/>
      <c r="S4" s="6"/>
      <c r="T4" s="6"/>
      <c r="U4" s="6"/>
      <c r="V4" s="6"/>
      <c r="W4" s="6"/>
      <c r="X4" s="6"/>
      <c r="Y4" s="6"/>
      <c r="Z4" s="6"/>
      <c r="AA4" s="6"/>
      <c r="AB4" s="6"/>
      <c r="AC4" s="6"/>
      <c r="AD4" s="6"/>
      <c r="AE4" s="6"/>
    </row>
    <row r="5" spans="1:37" ht="40.5" x14ac:dyDescent="0.3">
      <c r="A5" s="6"/>
      <c r="B5" s="159" t="s">
        <v>49</v>
      </c>
      <c r="C5" s="160" t="s">
        <v>93</v>
      </c>
      <c r="D5" s="161">
        <v>0.2</v>
      </c>
      <c r="E5" s="6"/>
      <c r="F5" s="6"/>
      <c r="G5" s="6"/>
      <c r="H5" s="6"/>
      <c r="I5" s="6"/>
      <c r="J5" s="6"/>
      <c r="K5" s="6"/>
      <c r="L5" s="6"/>
      <c r="M5" s="6"/>
      <c r="N5" s="6"/>
      <c r="O5" s="6"/>
      <c r="P5" s="6"/>
      <c r="Q5" s="6"/>
      <c r="R5" s="6"/>
      <c r="S5" s="6"/>
      <c r="T5" s="6"/>
      <c r="U5" s="6"/>
      <c r="V5" s="6"/>
      <c r="W5" s="6"/>
      <c r="X5" s="6"/>
      <c r="Y5" s="6"/>
      <c r="Z5" s="6"/>
      <c r="AA5" s="6"/>
      <c r="AB5" s="6"/>
      <c r="AC5" s="6"/>
      <c r="AD5" s="6"/>
      <c r="AE5" s="6"/>
    </row>
    <row r="6" spans="1:37" ht="40.5" x14ac:dyDescent="0.3">
      <c r="A6" s="6"/>
      <c r="B6" s="162" t="s">
        <v>51</v>
      </c>
      <c r="C6" s="163" t="s">
        <v>94</v>
      </c>
      <c r="D6" s="164">
        <v>0.4</v>
      </c>
      <c r="E6" s="6"/>
      <c r="F6" s="6"/>
      <c r="G6" s="6"/>
      <c r="H6" s="6"/>
      <c r="I6" s="6"/>
      <c r="J6" s="6"/>
      <c r="K6" s="6"/>
      <c r="L6" s="6"/>
      <c r="M6" s="6"/>
      <c r="N6" s="6"/>
      <c r="O6" s="6"/>
      <c r="P6" s="6"/>
      <c r="Q6" s="6"/>
      <c r="R6" s="6"/>
      <c r="S6" s="6"/>
      <c r="T6" s="6"/>
      <c r="U6" s="6"/>
      <c r="V6" s="6"/>
      <c r="W6" s="6"/>
      <c r="X6" s="6"/>
      <c r="Y6" s="6"/>
      <c r="Z6" s="6"/>
      <c r="AA6" s="6"/>
      <c r="AB6" s="6"/>
      <c r="AC6" s="6"/>
      <c r="AD6" s="6"/>
      <c r="AE6" s="6"/>
    </row>
    <row r="7" spans="1:37" ht="40.5" x14ac:dyDescent="0.3">
      <c r="A7" s="6"/>
      <c r="B7" s="165" t="s">
        <v>98</v>
      </c>
      <c r="C7" s="163" t="s">
        <v>95</v>
      </c>
      <c r="D7" s="164">
        <v>0.6</v>
      </c>
      <c r="E7" s="6"/>
      <c r="F7" s="6"/>
      <c r="G7" s="6"/>
      <c r="H7" s="6"/>
      <c r="I7" s="6"/>
      <c r="J7" s="6"/>
      <c r="K7" s="6"/>
      <c r="L7" s="6"/>
      <c r="M7" s="6"/>
      <c r="N7" s="6"/>
      <c r="O7" s="6"/>
      <c r="P7" s="6"/>
      <c r="Q7" s="6"/>
      <c r="R7" s="6"/>
      <c r="S7" s="6"/>
      <c r="T7" s="6"/>
      <c r="U7" s="6"/>
      <c r="V7" s="6"/>
      <c r="W7" s="6"/>
      <c r="X7" s="6"/>
      <c r="Y7" s="6"/>
      <c r="Z7" s="6"/>
      <c r="AA7" s="6"/>
      <c r="AB7" s="6"/>
      <c r="AC7" s="6"/>
      <c r="AD7" s="6"/>
      <c r="AE7" s="6"/>
    </row>
    <row r="8" spans="1:37" ht="40.5" x14ac:dyDescent="0.3">
      <c r="A8" s="6"/>
      <c r="B8" s="166" t="s">
        <v>6</v>
      </c>
      <c r="C8" s="163" t="s">
        <v>96</v>
      </c>
      <c r="D8" s="164">
        <v>0.8</v>
      </c>
      <c r="E8" s="6"/>
      <c r="F8" s="6"/>
      <c r="G8" s="6"/>
      <c r="H8" s="6"/>
      <c r="I8" s="6"/>
      <c r="J8" s="6"/>
      <c r="K8" s="6"/>
      <c r="L8" s="6"/>
      <c r="M8" s="6"/>
      <c r="N8" s="6"/>
      <c r="O8" s="6"/>
      <c r="P8" s="6"/>
      <c r="Q8" s="6"/>
      <c r="R8" s="6"/>
      <c r="S8" s="6"/>
      <c r="T8" s="6"/>
      <c r="U8" s="6"/>
      <c r="V8" s="6"/>
      <c r="W8" s="6"/>
      <c r="X8" s="6"/>
      <c r="Y8" s="6"/>
      <c r="Z8" s="6"/>
      <c r="AA8" s="6"/>
      <c r="AB8" s="6"/>
      <c r="AC8" s="6"/>
      <c r="AD8" s="6"/>
      <c r="AE8" s="6"/>
    </row>
    <row r="9" spans="1:37" ht="41.25" thickBot="1" x14ac:dyDescent="0.35">
      <c r="A9" s="6"/>
      <c r="B9" s="167" t="s">
        <v>52</v>
      </c>
      <c r="C9" s="168" t="s">
        <v>97</v>
      </c>
      <c r="D9" s="169">
        <v>1</v>
      </c>
      <c r="E9" s="6"/>
      <c r="F9" s="6"/>
      <c r="G9" s="6"/>
      <c r="H9" s="6"/>
      <c r="I9" s="6"/>
      <c r="J9" s="6"/>
      <c r="K9" s="6"/>
      <c r="L9" s="6"/>
      <c r="M9" s="6"/>
      <c r="N9" s="6"/>
      <c r="O9" s="6"/>
      <c r="P9" s="6"/>
      <c r="Q9" s="6"/>
      <c r="R9" s="6"/>
      <c r="S9" s="6"/>
      <c r="T9" s="6"/>
      <c r="U9" s="6"/>
      <c r="V9" s="6"/>
      <c r="W9" s="6"/>
      <c r="X9" s="6"/>
      <c r="Y9" s="6"/>
      <c r="Z9" s="6"/>
      <c r="AA9" s="6"/>
      <c r="AB9" s="6"/>
      <c r="AC9" s="6"/>
      <c r="AD9" s="6"/>
      <c r="AE9" s="6"/>
    </row>
    <row r="10" spans="1:37" x14ac:dyDescent="0.3">
      <c r="A10" s="6"/>
      <c r="B10" s="146"/>
      <c r="C10" s="146"/>
      <c r="D10" s="14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x14ac:dyDescent="0.3">
      <c r="A11" s="6"/>
      <c r="B11" s="71"/>
      <c r="C11" s="146"/>
      <c r="D11" s="14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x14ac:dyDescent="0.3">
      <c r="A12" s="6"/>
      <c r="B12" s="146"/>
      <c r="C12" s="146"/>
      <c r="D12" s="14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x14ac:dyDescent="0.3">
      <c r="A13" s="6"/>
      <c r="B13" s="146"/>
      <c r="C13" s="146"/>
      <c r="D13" s="14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x14ac:dyDescent="0.3">
      <c r="A14" s="6"/>
      <c r="B14" s="146"/>
      <c r="C14" s="146"/>
      <c r="D14" s="14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x14ac:dyDescent="0.3">
      <c r="A15" s="6"/>
      <c r="B15" s="146"/>
      <c r="C15" s="146"/>
      <c r="D15" s="14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37" x14ac:dyDescent="0.3">
      <c r="A16" s="6"/>
      <c r="B16" s="146"/>
      <c r="C16" s="146"/>
      <c r="D16" s="14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x14ac:dyDescent="0.3">
      <c r="A17" s="6"/>
      <c r="B17" s="146"/>
      <c r="C17" s="146"/>
      <c r="D17" s="14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x14ac:dyDescent="0.3">
      <c r="A18" s="6"/>
      <c r="B18" s="146"/>
      <c r="C18" s="146"/>
      <c r="D18" s="14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x14ac:dyDescent="0.3">
      <c r="A19" s="6"/>
      <c r="B19" s="146"/>
      <c r="C19" s="146"/>
      <c r="D19" s="14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spans="1:37" x14ac:dyDescent="0.3">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spans="1:37" x14ac:dyDescent="0.3">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spans="1:37" x14ac:dyDescent="0.3">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spans="1:37" x14ac:dyDescent="0.3">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spans="1:37" x14ac:dyDescent="0.3">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spans="1:37" x14ac:dyDescent="0.3">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spans="1:37" x14ac:dyDescent="0.3">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x14ac:dyDescent="0.3">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37" x14ac:dyDescent="0.3">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1:37" x14ac:dyDescent="0.3">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37" x14ac:dyDescent="0.3">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x14ac:dyDescent="0.3">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x14ac:dyDescent="0.3">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x14ac:dyDescent="0.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x14ac:dyDescent="0.3">
      <c r="A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spans="1:37" x14ac:dyDescent="0.3">
      <c r="A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spans="1:37" x14ac:dyDescent="0.3">
      <c r="A36" s="6"/>
    </row>
    <row r="37" spans="1:37" x14ac:dyDescent="0.3">
      <c r="A37" s="6"/>
    </row>
    <row r="38" spans="1:37" x14ac:dyDescent="0.3">
      <c r="A38" s="6"/>
    </row>
    <row r="39" spans="1:37" x14ac:dyDescent="0.3">
      <c r="A39" s="6"/>
    </row>
    <row r="40" spans="1:37" x14ac:dyDescent="0.3">
      <c r="A40" s="6"/>
    </row>
    <row r="41" spans="1:37" x14ac:dyDescent="0.3">
      <c r="A41" s="6"/>
    </row>
    <row r="42" spans="1:37" x14ac:dyDescent="0.3">
      <c r="A42" s="6"/>
    </row>
    <row r="43" spans="1:37" x14ac:dyDescent="0.3">
      <c r="A43" s="6"/>
    </row>
    <row r="44" spans="1:37" x14ac:dyDescent="0.3">
      <c r="A44" s="6"/>
    </row>
    <row r="45" spans="1:37" x14ac:dyDescent="0.3">
      <c r="A45" s="6"/>
    </row>
    <row r="46" spans="1:37" x14ac:dyDescent="0.3">
      <c r="A46" s="6"/>
    </row>
    <row r="47" spans="1:37" x14ac:dyDescent="0.3">
      <c r="A47" s="6"/>
    </row>
    <row r="48" spans="1:37" x14ac:dyDescent="0.3">
      <c r="A48" s="6"/>
    </row>
    <row r="49" spans="1:1" x14ac:dyDescent="0.3">
      <c r="A49" s="6"/>
    </row>
    <row r="50" spans="1:1" x14ac:dyDescent="0.3">
      <c r="A50" s="6"/>
    </row>
    <row r="51" spans="1:1" x14ac:dyDescent="0.3">
      <c r="A51" s="6"/>
    </row>
    <row r="52" spans="1:1" x14ac:dyDescent="0.3">
      <c r="A52" s="6"/>
    </row>
    <row r="53" spans="1:1" x14ac:dyDescent="0.3">
      <c r="A53" s="6"/>
    </row>
    <row r="54" spans="1:1" x14ac:dyDescent="0.3">
      <c r="A54" s="6"/>
    </row>
    <row r="55" spans="1:1" x14ac:dyDescent="0.3">
      <c r="A55" s="6"/>
    </row>
    <row r="56" spans="1:1" x14ac:dyDescent="0.3">
      <c r="A56" s="6"/>
    </row>
  </sheetData>
  <mergeCells count="1">
    <mergeCell ref="B2:D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U233"/>
  <sheetViews>
    <sheetView showRowColHeaders="0" zoomScale="60" zoomScaleNormal="60" workbookViewId="0"/>
  </sheetViews>
  <sheetFormatPr baseColWidth="10" defaultColWidth="10.85546875" defaultRowHeight="16.5" x14ac:dyDescent="0.3"/>
  <cols>
    <col min="1" max="1" width="10.85546875" style="102"/>
    <col min="2" max="2" width="40.42578125" style="102" customWidth="1" collapsed="1"/>
    <col min="3" max="3" width="74.7109375" style="102" customWidth="1" collapsed="1"/>
    <col min="4" max="4" width="135" style="102" bestFit="1" customWidth="1" collapsed="1"/>
    <col min="5" max="5" width="144.7109375" style="102" bestFit="1" customWidth="1" collapsed="1"/>
    <col min="6" max="16384" width="10.85546875" style="102"/>
  </cols>
  <sheetData>
    <row r="1" spans="1:21" ht="17.25" thickBot="1" x14ac:dyDescent="0.35"/>
    <row r="2" spans="1:21" ht="30.75" thickBot="1" x14ac:dyDescent="0.35">
      <c r="A2" s="6"/>
      <c r="B2" s="494" t="s">
        <v>241</v>
      </c>
      <c r="C2" s="495"/>
      <c r="D2" s="495"/>
      <c r="E2" s="6"/>
      <c r="F2" s="6"/>
      <c r="G2" s="6"/>
      <c r="H2" s="6"/>
      <c r="I2" s="6"/>
      <c r="J2" s="6"/>
      <c r="K2" s="6"/>
      <c r="L2" s="6"/>
      <c r="M2" s="6"/>
      <c r="N2" s="6"/>
      <c r="O2" s="6"/>
      <c r="P2" s="6"/>
      <c r="Q2" s="6"/>
      <c r="R2" s="6"/>
      <c r="S2" s="6"/>
      <c r="T2" s="6"/>
      <c r="U2" s="6"/>
    </row>
    <row r="3" spans="1:21" ht="24.6" customHeight="1" thickBot="1" x14ac:dyDescent="0.35">
      <c r="A3" s="6"/>
      <c r="B3" s="6"/>
      <c r="C3" s="6"/>
      <c r="D3" s="6"/>
      <c r="E3" s="6"/>
      <c r="F3" s="6"/>
      <c r="G3" s="6"/>
      <c r="H3" s="6"/>
      <c r="I3" s="6"/>
      <c r="J3" s="6"/>
      <c r="K3" s="6"/>
      <c r="L3" s="6"/>
      <c r="M3" s="6"/>
      <c r="N3" s="6"/>
      <c r="O3" s="6"/>
      <c r="P3" s="6"/>
      <c r="Q3" s="6"/>
      <c r="R3" s="6"/>
      <c r="S3" s="6"/>
      <c r="T3" s="6"/>
      <c r="U3" s="6"/>
    </row>
    <row r="4" spans="1:21" ht="27.75" thickBot="1" x14ac:dyDescent="0.35">
      <c r="A4" s="6"/>
      <c r="B4" s="170"/>
      <c r="C4" s="171" t="s">
        <v>53</v>
      </c>
      <c r="D4" s="172" t="s">
        <v>54</v>
      </c>
      <c r="E4" s="6"/>
      <c r="F4" s="6"/>
      <c r="G4" s="6"/>
      <c r="H4" s="6"/>
      <c r="I4" s="6"/>
      <c r="J4" s="6"/>
      <c r="K4" s="6"/>
      <c r="L4" s="6"/>
      <c r="M4" s="6"/>
      <c r="N4" s="6"/>
      <c r="O4" s="6"/>
      <c r="P4" s="6"/>
      <c r="Q4" s="6"/>
      <c r="R4" s="6"/>
      <c r="S4" s="6"/>
      <c r="T4" s="6"/>
      <c r="U4" s="6"/>
    </row>
    <row r="5" spans="1:21" ht="27" x14ac:dyDescent="0.3">
      <c r="A5" s="147" t="s">
        <v>75</v>
      </c>
      <c r="B5" s="173" t="s">
        <v>92</v>
      </c>
      <c r="C5" s="174" t="s">
        <v>139</v>
      </c>
      <c r="D5" s="175" t="s">
        <v>88</v>
      </c>
      <c r="E5" s="6"/>
      <c r="F5" s="6"/>
      <c r="G5" s="6"/>
      <c r="H5" s="6"/>
      <c r="I5" s="6"/>
      <c r="J5" s="6"/>
      <c r="K5" s="6"/>
      <c r="L5" s="6"/>
      <c r="M5" s="6"/>
      <c r="N5" s="6"/>
      <c r="O5" s="6"/>
      <c r="P5" s="6"/>
      <c r="Q5" s="6"/>
      <c r="R5" s="6"/>
      <c r="S5" s="6"/>
      <c r="T5" s="6"/>
      <c r="U5" s="6"/>
    </row>
    <row r="6" spans="1:21" ht="54" x14ac:dyDescent="0.3">
      <c r="A6" s="147" t="s">
        <v>76</v>
      </c>
      <c r="B6" s="176" t="s">
        <v>56</v>
      </c>
      <c r="C6" s="177" t="s">
        <v>84</v>
      </c>
      <c r="D6" s="178" t="s">
        <v>89</v>
      </c>
      <c r="E6" s="6"/>
      <c r="F6" s="6"/>
      <c r="G6" s="6"/>
      <c r="H6" s="6"/>
      <c r="I6" s="6"/>
      <c r="J6" s="6"/>
      <c r="K6" s="6"/>
      <c r="L6" s="6"/>
      <c r="M6" s="6"/>
      <c r="N6" s="6"/>
      <c r="O6" s="6"/>
      <c r="P6" s="6"/>
      <c r="Q6" s="6"/>
      <c r="R6" s="6"/>
      <c r="S6" s="6"/>
      <c r="T6" s="6"/>
      <c r="U6" s="6"/>
    </row>
    <row r="7" spans="1:21" ht="54" x14ac:dyDescent="0.3">
      <c r="A7" s="147" t="s">
        <v>73</v>
      </c>
      <c r="B7" s="179" t="s">
        <v>57</v>
      </c>
      <c r="C7" s="177" t="s">
        <v>85</v>
      </c>
      <c r="D7" s="178" t="s">
        <v>91</v>
      </c>
      <c r="E7" s="6"/>
      <c r="F7" s="6"/>
      <c r="G7" s="6"/>
      <c r="H7" s="6"/>
      <c r="I7" s="6"/>
      <c r="J7" s="6"/>
      <c r="K7" s="6"/>
      <c r="L7" s="6"/>
      <c r="M7" s="6"/>
      <c r="N7" s="6"/>
      <c r="O7" s="6"/>
      <c r="P7" s="6"/>
      <c r="Q7" s="6"/>
      <c r="R7" s="6"/>
      <c r="S7" s="6"/>
      <c r="T7" s="6"/>
      <c r="U7" s="6"/>
    </row>
    <row r="8" spans="1:21" ht="54" x14ac:dyDescent="0.3">
      <c r="A8" s="147" t="s">
        <v>7</v>
      </c>
      <c r="B8" s="180" t="s">
        <v>58</v>
      </c>
      <c r="C8" s="177" t="s">
        <v>86</v>
      </c>
      <c r="D8" s="178" t="s">
        <v>90</v>
      </c>
      <c r="E8" s="6"/>
      <c r="F8" s="6"/>
      <c r="G8" s="6"/>
      <c r="H8" s="6"/>
      <c r="I8" s="6"/>
      <c r="J8" s="6"/>
      <c r="K8" s="6"/>
      <c r="L8" s="6"/>
      <c r="M8" s="6"/>
      <c r="N8" s="6"/>
      <c r="O8" s="6"/>
      <c r="P8" s="6"/>
      <c r="Q8" s="6"/>
      <c r="R8" s="6"/>
      <c r="S8" s="6"/>
      <c r="T8" s="6"/>
      <c r="U8" s="6"/>
    </row>
    <row r="9" spans="1:21" ht="54.75" thickBot="1" x14ac:dyDescent="0.35">
      <c r="A9" s="147" t="s">
        <v>77</v>
      </c>
      <c r="B9" s="181" t="s">
        <v>59</v>
      </c>
      <c r="C9" s="182" t="s">
        <v>87</v>
      </c>
      <c r="D9" s="183" t="s">
        <v>109</v>
      </c>
      <c r="E9" s="6"/>
      <c r="F9" s="6"/>
      <c r="G9" s="6"/>
      <c r="H9" s="6"/>
      <c r="I9" s="6"/>
      <c r="J9" s="6"/>
      <c r="K9" s="6"/>
      <c r="L9" s="6"/>
      <c r="M9" s="6"/>
      <c r="N9" s="6"/>
      <c r="O9" s="6"/>
      <c r="P9" s="6"/>
      <c r="Q9" s="6"/>
      <c r="R9" s="6"/>
      <c r="S9" s="6"/>
      <c r="T9" s="6"/>
      <c r="U9" s="6"/>
    </row>
    <row r="10" spans="1:21" ht="20.25" x14ac:dyDescent="0.3">
      <c r="A10" s="147"/>
      <c r="B10" s="147"/>
      <c r="C10" s="96"/>
      <c r="D10" s="69"/>
      <c r="E10" s="6"/>
      <c r="F10" s="6"/>
      <c r="G10" s="6"/>
      <c r="H10" s="6"/>
      <c r="I10" s="6"/>
      <c r="J10" s="6"/>
      <c r="K10" s="6"/>
      <c r="L10" s="6"/>
      <c r="M10" s="6"/>
      <c r="N10" s="6"/>
      <c r="O10" s="6"/>
      <c r="P10" s="6"/>
      <c r="Q10" s="6"/>
      <c r="R10" s="6"/>
      <c r="S10" s="6"/>
      <c r="T10" s="6"/>
      <c r="U10" s="6"/>
    </row>
    <row r="11" spans="1:21" x14ac:dyDescent="0.3">
      <c r="A11" s="147"/>
      <c r="B11" s="70"/>
      <c r="C11" s="70"/>
      <c r="D11" s="70"/>
      <c r="E11" s="6"/>
      <c r="F11" s="6"/>
      <c r="G11" s="6"/>
      <c r="H11" s="6"/>
      <c r="I11" s="6"/>
      <c r="J11" s="6"/>
      <c r="K11" s="6"/>
      <c r="L11" s="6"/>
      <c r="M11" s="6"/>
      <c r="N11" s="6"/>
      <c r="O11" s="6"/>
      <c r="P11" s="6"/>
      <c r="Q11" s="6"/>
      <c r="R11" s="6"/>
      <c r="S11" s="6"/>
      <c r="T11" s="6"/>
      <c r="U11" s="6"/>
    </row>
    <row r="12" spans="1:21" x14ac:dyDescent="0.3">
      <c r="A12" s="147"/>
      <c r="B12" s="147" t="s">
        <v>82</v>
      </c>
      <c r="C12" s="147" t="s">
        <v>127</v>
      </c>
      <c r="D12" s="147" t="s">
        <v>134</v>
      </c>
      <c r="E12" s="6"/>
      <c r="F12" s="6"/>
      <c r="G12" s="6"/>
      <c r="H12" s="6"/>
      <c r="I12" s="6"/>
      <c r="J12" s="6"/>
      <c r="K12" s="6"/>
      <c r="L12" s="6"/>
      <c r="M12" s="6"/>
      <c r="N12" s="6"/>
      <c r="O12" s="6"/>
      <c r="P12" s="6"/>
      <c r="Q12" s="6"/>
      <c r="R12" s="6"/>
      <c r="S12" s="6"/>
      <c r="T12" s="6"/>
      <c r="U12" s="6"/>
    </row>
    <row r="13" spans="1:21" x14ac:dyDescent="0.3">
      <c r="A13" s="147"/>
      <c r="B13" s="147" t="s">
        <v>80</v>
      </c>
      <c r="C13" s="147" t="s">
        <v>131</v>
      </c>
      <c r="D13" s="147" t="s">
        <v>135</v>
      </c>
      <c r="E13" s="6"/>
      <c r="F13" s="6"/>
      <c r="G13" s="6"/>
      <c r="H13" s="6"/>
      <c r="I13" s="6"/>
      <c r="J13" s="6"/>
      <c r="K13" s="6"/>
      <c r="L13" s="6"/>
      <c r="M13" s="6"/>
      <c r="N13" s="6"/>
      <c r="O13" s="6"/>
      <c r="P13" s="6"/>
      <c r="Q13" s="6"/>
      <c r="R13" s="6"/>
      <c r="S13" s="6"/>
      <c r="T13" s="6"/>
      <c r="U13" s="6"/>
    </row>
    <row r="14" spans="1:21" x14ac:dyDescent="0.3">
      <c r="A14" s="147"/>
      <c r="B14" s="147"/>
      <c r="C14" s="147" t="s">
        <v>130</v>
      </c>
      <c r="D14" s="147" t="s">
        <v>136</v>
      </c>
      <c r="E14" s="6"/>
      <c r="F14" s="6"/>
      <c r="G14" s="6"/>
      <c r="H14" s="6"/>
      <c r="I14" s="6"/>
      <c r="J14" s="6"/>
      <c r="K14" s="6"/>
      <c r="L14" s="6"/>
      <c r="M14" s="6"/>
      <c r="N14" s="6"/>
      <c r="O14" s="6"/>
      <c r="P14" s="6"/>
      <c r="Q14" s="6"/>
      <c r="R14" s="6"/>
      <c r="S14" s="6"/>
      <c r="T14" s="6"/>
      <c r="U14" s="6"/>
    </row>
    <row r="15" spans="1:21" x14ac:dyDescent="0.3">
      <c r="A15" s="147"/>
      <c r="B15" s="147"/>
      <c r="C15" s="147" t="s">
        <v>132</v>
      </c>
      <c r="D15" s="147" t="s">
        <v>137</v>
      </c>
      <c r="E15" s="6"/>
      <c r="F15" s="6"/>
      <c r="G15" s="6"/>
      <c r="H15" s="6"/>
      <c r="I15" s="6"/>
      <c r="J15" s="6"/>
      <c r="K15" s="6"/>
      <c r="L15" s="6"/>
      <c r="M15" s="6"/>
      <c r="N15" s="6"/>
      <c r="O15" s="6"/>
      <c r="P15" s="6"/>
      <c r="Q15" s="6"/>
      <c r="R15" s="6"/>
      <c r="S15" s="6"/>
      <c r="T15" s="6"/>
      <c r="U15" s="6"/>
    </row>
    <row r="16" spans="1:21" x14ac:dyDescent="0.3">
      <c r="A16" s="147"/>
      <c r="B16" s="147"/>
      <c r="C16" s="147" t="s">
        <v>133</v>
      </c>
      <c r="D16" s="147" t="s">
        <v>138</v>
      </c>
      <c r="E16" s="6"/>
      <c r="F16" s="6"/>
      <c r="G16" s="6"/>
      <c r="H16" s="6"/>
      <c r="I16" s="6"/>
      <c r="J16" s="6"/>
      <c r="K16" s="6"/>
      <c r="L16" s="6"/>
      <c r="M16" s="6"/>
      <c r="N16" s="6"/>
      <c r="O16" s="6"/>
      <c r="P16" s="6"/>
      <c r="Q16" s="6"/>
      <c r="R16" s="6"/>
      <c r="S16" s="6"/>
      <c r="T16" s="6"/>
      <c r="U16" s="6"/>
    </row>
    <row r="17" spans="1:15" x14ac:dyDescent="0.3">
      <c r="A17" s="147"/>
      <c r="B17" s="147"/>
      <c r="C17" s="6"/>
      <c r="D17" s="147"/>
      <c r="E17" s="6"/>
      <c r="F17" s="6"/>
      <c r="G17" s="6"/>
      <c r="H17" s="6"/>
      <c r="I17" s="6"/>
      <c r="J17" s="6"/>
      <c r="K17" s="6"/>
      <c r="L17" s="6"/>
      <c r="M17" s="6"/>
      <c r="N17" s="6"/>
      <c r="O17" s="6"/>
    </row>
    <row r="18" spans="1:15" x14ac:dyDescent="0.3">
      <c r="A18" s="147"/>
      <c r="B18" s="147"/>
      <c r="C18" s="6"/>
      <c r="D18" s="147"/>
      <c r="E18" s="6"/>
      <c r="F18" s="6"/>
      <c r="G18" s="6"/>
      <c r="H18" s="6"/>
      <c r="I18" s="6"/>
      <c r="J18" s="6"/>
      <c r="K18" s="6"/>
      <c r="L18" s="6"/>
      <c r="M18" s="6"/>
      <c r="N18" s="6"/>
      <c r="O18" s="6"/>
    </row>
    <row r="19" spans="1:15" x14ac:dyDescent="0.3">
      <c r="A19" s="147"/>
      <c r="B19" s="146"/>
      <c r="C19" s="6"/>
      <c r="D19" s="146"/>
      <c r="E19" s="6"/>
      <c r="F19" s="6"/>
      <c r="G19" s="6"/>
      <c r="H19" s="6"/>
      <c r="I19" s="6"/>
      <c r="J19" s="6"/>
      <c r="K19" s="6"/>
      <c r="L19" s="6"/>
      <c r="M19" s="6"/>
      <c r="N19" s="6"/>
      <c r="O19" s="6"/>
    </row>
    <row r="20" spans="1:15" x14ac:dyDescent="0.3">
      <c r="A20" s="147"/>
      <c r="B20" s="146"/>
      <c r="C20" s="6"/>
      <c r="D20" s="146"/>
      <c r="E20" s="6"/>
      <c r="F20" s="6"/>
      <c r="G20" s="6"/>
      <c r="H20" s="6"/>
      <c r="I20" s="6"/>
      <c r="J20" s="6"/>
      <c r="K20" s="6"/>
      <c r="L20" s="6"/>
      <c r="M20" s="6"/>
      <c r="N20" s="6"/>
      <c r="O20" s="6"/>
    </row>
    <row r="21" spans="1:15" x14ac:dyDescent="0.3">
      <c r="A21" s="147"/>
      <c r="B21" s="146"/>
      <c r="C21" s="6"/>
      <c r="D21" s="146"/>
      <c r="E21" s="6"/>
      <c r="F21" s="6"/>
      <c r="G21" s="6"/>
      <c r="H21" s="6"/>
      <c r="I21" s="6"/>
      <c r="J21" s="6"/>
      <c r="K21" s="6"/>
      <c r="L21" s="6"/>
      <c r="M21" s="6"/>
      <c r="N21" s="6"/>
      <c r="O21" s="6"/>
    </row>
    <row r="22" spans="1:15" x14ac:dyDescent="0.3">
      <c r="A22" s="147"/>
      <c r="B22" s="146"/>
      <c r="C22" s="6"/>
      <c r="D22" s="146"/>
      <c r="E22" s="6"/>
      <c r="F22" s="6"/>
      <c r="G22" s="6"/>
      <c r="H22" s="6"/>
      <c r="I22" s="6"/>
      <c r="J22" s="6"/>
      <c r="K22" s="6"/>
      <c r="L22" s="6"/>
      <c r="M22" s="6"/>
      <c r="N22" s="6"/>
      <c r="O22" s="6"/>
    </row>
    <row r="23" spans="1:15" ht="20.25" x14ac:dyDescent="0.3">
      <c r="A23" s="147"/>
      <c r="B23" s="147"/>
      <c r="C23" s="96"/>
      <c r="D23" s="69"/>
      <c r="E23" s="6"/>
      <c r="F23" s="6"/>
      <c r="G23" s="6"/>
      <c r="H23" s="6"/>
      <c r="I23" s="6"/>
      <c r="J23" s="6"/>
      <c r="K23" s="6"/>
      <c r="L23" s="6"/>
      <c r="M23" s="6"/>
      <c r="N23" s="6"/>
      <c r="O23" s="6"/>
    </row>
    <row r="24" spans="1:15" ht="20.25" x14ac:dyDescent="0.3">
      <c r="A24" s="147"/>
      <c r="B24" s="147"/>
      <c r="C24" s="96"/>
      <c r="D24" s="69"/>
      <c r="E24" s="6"/>
      <c r="F24" s="6"/>
      <c r="G24" s="6"/>
      <c r="H24" s="6"/>
      <c r="I24" s="6"/>
      <c r="J24" s="6"/>
      <c r="K24" s="6"/>
      <c r="L24" s="6"/>
      <c r="M24" s="6"/>
      <c r="N24" s="6"/>
      <c r="O24" s="6"/>
    </row>
    <row r="25" spans="1:15" ht="20.25" x14ac:dyDescent="0.3">
      <c r="A25" s="147"/>
      <c r="B25" s="147"/>
      <c r="C25" s="96"/>
      <c r="D25" s="69"/>
      <c r="E25" s="6"/>
      <c r="F25" s="6"/>
      <c r="G25" s="6"/>
      <c r="H25" s="6"/>
      <c r="I25" s="6"/>
      <c r="J25" s="6"/>
      <c r="K25" s="6"/>
      <c r="L25" s="6"/>
      <c r="M25" s="6"/>
      <c r="N25" s="6"/>
      <c r="O25" s="6"/>
    </row>
    <row r="26" spans="1:15" ht="20.25" x14ac:dyDescent="0.3">
      <c r="A26" s="147"/>
      <c r="B26" s="147"/>
      <c r="C26" s="96"/>
      <c r="D26" s="69"/>
      <c r="E26" s="6"/>
      <c r="F26" s="6"/>
      <c r="G26" s="6"/>
      <c r="H26" s="6"/>
      <c r="I26" s="6"/>
      <c r="J26" s="6"/>
      <c r="K26" s="6"/>
      <c r="L26" s="6"/>
      <c r="M26" s="6"/>
      <c r="N26" s="6"/>
      <c r="O26" s="6"/>
    </row>
    <row r="27" spans="1:15" ht="20.25" x14ac:dyDescent="0.3">
      <c r="A27" s="147"/>
      <c r="B27" s="147"/>
      <c r="C27" s="96"/>
      <c r="D27" s="69"/>
      <c r="E27" s="6"/>
      <c r="F27" s="6"/>
      <c r="G27" s="6"/>
      <c r="H27" s="6"/>
      <c r="I27" s="6"/>
      <c r="J27" s="6"/>
      <c r="K27" s="6"/>
      <c r="L27" s="6"/>
      <c r="M27" s="6"/>
      <c r="N27" s="6"/>
      <c r="O27" s="6"/>
    </row>
    <row r="28" spans="1:15" ht="20.25" x14ac:dyDescent="0.3">
      <c r="A28" s="147"/>
      <c r="B28" s="147"/>
      <c r="C28" s="96"/>
      <c r="D28" s="69"/>
      <c r="E28" s="6"/>
      <c r="F28" s="6"/>
      <c r="G28" s="6"/>
      <c r="H28" s="6"/>
      <c r="I28" s="6"/>
      <c r="J28" s="6"/>
      <c r="K28" s="6"/>
      <c r="L28" s="6"/>
      <c r="M28" s="6"/>
      <c r="N28" s="6"/>
      <c r="O28" s="6"/>
    </row>
    <row r="29" spans="1:15" ht="20.25" x14ac:dyDescent="0.3">
      <c r="A29" s="147"/>
      <c r="B29" s="147"/>
      <c r="C29" s="96"/>
      <c r="D29" s="69"/>
      <c r="E29" s="6"/>
      <c r="F29" s="6"/>
      <c r="G29" s="6"/>
      <c r="H29" s="6"/>
      <c r="I29" s="6"/>
      <c r="J29" s="6"/>
      <c r="K29" s="6"/>
      <c r="L29" s="6"/>
      <c r="M29" s="6"/>
      <c r="N29" s="6"/>
      <c r="O29" s="6"/>
    </row>
    <row r="30" spans="1:15" ht="20.25" x14ac:dyDescent="0.3">
      <c r="A30" s="147"/>
      <c r="B30" s="147"/>
      <c r="C30" s="96"/>
      <c r="D30" s="69"/>
      <c r="E30" s="6"/>
      <c r="F30" s="6"/>
      <c r="G30" s="6"/>
      <c r="H30" s="6"/>
      <c r="I30" s="6"/>
      <c r="J30" s="6"/>
      <c r="K30" s="6"/>
      <c r="L30" s="6"/>
      <c r="M30" s="6"/>
      <c r="N30" s="6"/>
      <c r="O30" s="6"/>
    </row>
    <row r="31" spans="1:15" ht="20.25" x14ac:dyDescent="0.3">
      <c r="A31" s="147"/>
      <c r="B31" s="147"/>
      <c r="C31" s="96"/>
      <c r="D31" s="69"/>
      <c r="E31" s="6"/>
      <c r="F31" s="6"/>
      <c r="G31" s="6"/>
      <c r="H31" s="6"/>
      <c r="I31" s="6"/>
      <c r="J31" s="6"/>
      <c r="K31" s="6"/>
      <c r="L31" s="6"/>
      <c r="M31" s="6"/>
      <c r="N31" s="6"/>
      <c r="O31" s="6"/>
    </row>
    <row r="32" spans="1:15" ht="20.25" x14ac:dyDescent="0.3">
      <c r="A32" s="147"/>
      <c r="B32" s="147"/>
      <c r="C32" s="96"/>
      <c r="D32" s="69"/>
      <c r="E32" s="6"/>
      <c r="F32" s="6"/>
      <c r="G32" s="6"/>
      <c r="H32" s="6"/>
      <c r="I32" s="6"/>
      <c r="J32" s="6"/>
      <c r="K32" s="6"/>
      <c r="L32" s="6"/>
      <c r="M32" s="6"/>
      <c r="N32" s="6"/>
      <c r="O32" s="6"/>
    </row>
    <row r="33" spans="1:15" ht="20.25" x14ac:dyDescent="0.3">
      <c r="A33" s="147"/>
      <c r="B33" s="147"/>
      <c r="C33" s="96"/>
      <c r="D33" s="69"/>
      <c r="E33" s="6"/>
      <c r="F33" s="6"/>
      <c r="G33" s="6"/>
      <c r="H33" s="6"/>
      <c r="I33" s="6"/>
      <c r="J33" s="6"/>
      <c r="K33" s="6"/>
      <c r="L33" s="6"/>
      <c r="M33" s="6"/>
      <c r="N33" s="6"/>
      <c r="O33" s="6"/>
    </row>
    <row r="34" spans="1:15" ht="20.25" x14ac:dyDescent="0.3">
      <c r="A34" s="147"/>
      <c r="B34" s="147"/>
      <c r="C34" s="96"/>
      <c r="D34" s="69"/>
      <c r="E34" s="6"/>
      <c r="F34" s="6"/>
      <c r="G34" s="6"/>
      <c r="H34" s="6"/>
      <c r="I34" s="6"/>
      <c r="J34" s="6"/>
      <c r="K34" s="6"/>
      <c r="L34" s="6"/>
      <c r="M34" s="6"/>
      <c r="N34" s="6"/>
      <c r="O34" s="6"/>
    </row>
    <row r="35" spans="1:15" ht="20.25" x14ac:dyDescent="0.3">
      <c r="A35" s="147"/>
      <c r="B35" s="147"/>
      <c r="C35" s="96"/>
      <c r="D35" s="69"/>
      <c r="E35" s="6"/>
      <c r="F35" s="6"/>
      <c r="G35" s="6"/>
      <c r="H35" s="6"/>
      <c r="I35" s="6"/>
      <c r="J35" s="6"/>
      <c r="K35" s="6"/>
      <c r="L35" s="6"/>
      <c r="M35" s="6"/>
      <c r="N35" s="6"/>
      <c r="O35" s="6"/>
    </row>
    <row r="36" spans="1:15" ht="20.25" x14ac:dyDescent="0.3">
      <c r="A36" s="147"/>
      <c r="B36" s="147"/>
      <c r="C36" s="96"/>
      <c r="D36" s="69"/>
      <c r="E36" s="6"/>
      <c r="F36" s="6"/>
      <c r="G36" s="6"/>
      <c r="H36" s="6"/>
      <c r="I36" s="6"/>
      <c r="J36" s="6"/>
      <c r="K36" s="6"/>
      <c r="L36" s="6"/>
      <c r="M36" s="6"/>
      <c r="N36" s="6"/>
      <c r="O36" s="6"/>
    </row>
    <row r="37" spans="1:15" ht="20.25" x14ac:dyDescent="0.3">
      <c r="A37" s="147"/>
      <c r="B37" s="147"/>
      <c r="C37" s="96"/>
      <c r="D37" s="69"/>
      <c r="E37" s="6"/>
      <c r="F37" s="6"/>
      <c r="G37" s="6"/>
      <c r="H37" s="6"/>
      <c r="I37" s="6"/>
      <c r="J37" s="6"/>
      <c r="K37" s="6"/>
      <c r="L37" s="6"/>
      <c r="M37" s="6"/>
      <c r="N37" s="6"/>
      <c r="O37" s="6"/>
    </row>
    <row r="38" spans="1:15" ht="20.25" x14ac:dyDescent="0.3">
      <c r="A38" s="147"/>
      <c r="B38" s="147"/>
      <c r="C38" s="96"/>
      <c r="D38" s="69"/>
      <c r="E38" s="6"/>
      <c r="F38" s="6"/>
      <c r="G38" s="6"/>
      <c r="H38" s="6"/>
      <c r="I38" s="6"/>
      <c r="J38" s="6"/>
      <c r="K38" s="6"/>
      <c r="L38" s="6"/>
      <c r="M38" s="6"/>
      <c r="N38" s="6"/>
      <c r="O38" s="6"/>
    </row>
    <row r="39" spans="1:15" ht="20.25" x14ac:dyDescent="0.3">
      <c r="A39" s="147"/>
      <c r="B39" s="147"/>
      <c r="C39" s="96"/>
      <c r="D39" s="69"/>
      <c r="E39" s="6"/>
      <c r="F39" s="6"/>
      <c r="G39" s="6"/>
      <c r="H39" s="6"/>
      <c r="I39" s="6"/>
      <c r="J39" s="6"/>
      <c r="K39" s="6"/>
      <c r="L39" s="6"/>
      <c r="M39" s="6"/>
      <c r="N39" s="6"/>
      <c r="O39" s="6"/>
    </row>
    <row r="40" spans="1:15" ht="20.25" x14ac:dyDescent="0.3">
      <c r="A40" s="147"/>
      <c r="B40" s="147"/>
      <c r="C40" s="96"/>
      <c r="D40" s="69"/>
      <c r="E40" s="6"/>
      <c r="F40" s="6"/>
      <c r="G40" s="6"/>
      <c r="H40" s="6"/>
      <c r="I40" s="6"/>
      <c r="J40" s="6"/>
      <c r="K40" s="6"/>
      <c r="L40" s="6"/>
      <c r="M40" s="6"/>
      <c r="N40" s="6"/>
      <c r="O40" s="6"/>
    </row>
    <row r="41" spans="1:15" ht="20.25" x14ac:dyDescent="0.3">
      <c r="A41" s="147"/>
      <c r="B41" s="147"/>
      <c r="C41" s="96"/>
      <c r="D41" s="69"/>
      <c r="E41" s="6"/>
      <c r="F41" s="6"/>
      <c r="G41" s="6"/>
      <c r="H41" s="6"/>
      <c r="I41" s="6"/>
      <c r="J41" s="6"/>
      <c r="K41" s="6"/>
      <c r="L41" s="6"/>
      <c r="M41" s="6"/>
      <c r="N41" s="6"/>
      <c r="O41" s="6"/>
    </row>
    <row r="42" spans="1:15" ht="20.25" x14ac:dyDescent="0.3">
      <c r="A42" s="147"/>
      <c r="B42" s="147"/>
      <c r="C42" s="96"/>
      <c r="D42" s="69"/>
      <c r="E42" s="6"/>
      <c r="F42" s="6"/>
      <c r="G42" s="6"/>
      <c r="H42" s="6"/>
      <c r="I42" s="6"/>
      <c r="J42" s="6"/>
      <c r="K42" s="6"/>
      <c r="L42" s="6"/>
      <c r="M42" s="6"/>
      <c r="N42" s="6"/>
      <c r="O42" s="6"/>
    </row>
    <row r="43" spans="1:15" ht="20.25" x14ac:dyDescent="0.3">
      <c r="A43" s="147"/>
      <c r="B43" s="147"/>
      <c r="C43" s="96"/>
      <c r="D43" s="69"/>
      <c r="E43" s="6"/>
      <c r="F43" s="6"/>
      <c r="G43" s="6"/>
      <c r="H43" s="6"/>
      <c r="I43" s="6"/>
      <c r="J43" s="6"/>
      <c r="K43" s="6"/>
      <c r="L43" s="6"/>
      <c r="M43" s="6"/>
      <c r="N43" s="6"/>
      <c r="O43" s="6"/>
    </row>
    <row r="44" spans="1:15" ht="20.25" x14ac:dyDescent="0.3">
      <c r="A44" s="147"/>
      <c r="B44" s="147"/>
      <c r="C44" s="96"/>
      <c r="D44" s="69"/>
      <c r="E44" s="6"/>
      <c r="F44" s="6"/>
      <c r="G44" s="6"/>
      <c r="H44" s="6"/>
      <c r="I44" s="6"/>
      <c r="J44" s="6"/>
      <c r="K44" s="6"/>
      <c r="L44" s="6"/>
      <c r="M44" s="6"/>
      <c r="N44" s="6"/>
      <c r="O44" s="6"/>
    </row>
    <row r="45" spans="1:15" ht="20.25" x14ac:dyDescent="0.3">
      <c r="A45" s="147"/>
      <c r="B45" s="147"/>
      <c r="C45" s="96"/>
      <c r="D45" s="69"/>
      <c r="E45" s="6"/>
      <c r="F45" s="6"/>
      <c r="G45" s="6"/>
      <c r="H45" s="6"/>
      <c r="I45" s="6"/>
      <c r="J45" s="6"/>
      <c r="K45" s="6"/>
      <c r="L45" s="6"/>
      <c r="M45" s="6"/>
      <c r="N45" s="6"/>
      <c r="O45" s="6"/>
    </row>
    <row r="46" spans="1:15" ht="20.25" x14ac:dyDescent="0.3">
      <c r="A46" s="147"/>
      <c r="B46" s="147"/>
      <c r="C46" s="96"/>
      <c r="D46" s="69"/>
      <c r="E46" s="6"/>
      <c r="F46" s="6"/>
      <c r="G46" s="6"/>
      <c r="H46" s="6"/>
      <c r="I46" s="6"/>
      <c r="J46" s="6"/>
      <c r="K46" s="6"/>
      <c r="L46" s="6"/>
      <c r="M46" s="6"/>
      <c r="N46" s="6"/>
      <c r="O46" s="6"/>
    </row>
    <row r="47" spans="1:15" ht="20.25" x14ac:dyDescent="0.3">
      <c r="A47" s="147"/>
      <c r="B47" s="147"/>
      <c r="C47" s="96"/>
      <c r="D47" s="69"/>
      <c r="E47" s="6"/>
      <c r="F47" s="6"/>
      <c r="G47" s="6"/>
      <c r="H47" s="6"/>
      <c r="I47" s="6"/>
      <c r="J47" s="6"/>
      <c r="K47" s="6"/>
      <c r="L47" s="6"/>
      <c r="M47" s="6"/>
      <c r="N47" s="6"/>
      <c r="O47" s="6"/>
    </row>
    <row r="48" spans="1:15" ht="20.25" x14ac:dyDescent="0.3">
      <c r="A48" s="147"/>
      <c r="B48" s="147"/>
      <c r="C48" s="96"/>
      <c r="D48" s="69"/>
      <c r="E48" s="6"/>
      <c r="F48" s="6"/>
      <c r="G48" s="6"/>
      <c r="H48" s="6"/>
      <c r="I48" s="6"/>
      <c r="J48" s="6"/>
      <c r="K48" s="6"/>
      <c r="L48" s="6"/>
      <c r="M48" s="6"/>
      <c r="N48" s="6"/>
      <c r="O48" s="6"/>
    </row>
    <row r="49" spans="1:15" ht="20.25" x14ac:dyDescent="0.3">
      <c r="A49" s="147"/>
      <c r="B49" s="147"/>
      <c r="C49" s="96"/>
      <c r="D49" s="69"/>
      <c r="E49" s="6"/>
      <c r="F49" s="6"/>
      <c r="G49" s="6"/>
      <c r="H49" s="6"/>
      <c r="I49" s="6"/>
      <c r="J49" s="6"/>
      <c r="K49" s="6"/>
      <c r="L49" s="6"/>
      <c r="M49" s="6"/>
      <c r="N49" s="6"/>
      <c r="O49" s="6"/>
    </row>
    <row r="50" spans="1:15" ht="20.25" x14ac:dyDescent="0.3">
      <c r="A50" s="147"/>
      <c r="B50" s="147"/>
      <c r="C50" s="96"/>
      <c r="D50" s="69"/>
      <c r="E50" s="6"/>
      <c r="F50" s="6"/>
      <c r="G50" s="6"/>
      <c r="H50" s="6"/>
      <c r="I50" s="6"/>
      <c r="J50" s="6"/>
      <c r="K50" s="6"/>
      <c r="L50" s="6"/>
      <c r="M50" s="6"/>
      <c r="N50" s="6"/>
      <c r="O50" s="6"/>
    </row>
    <row r="51" spans="1:15" ht="20.25" x14ac:dyDescent="0.3">
      <c r="A51" s="147"/>
      <c r="B51" s="147"/>
      <c r="C51" s="96"/>
      <c r="D51" s="69"/>
      <c r="E51" s="6"/>
      <c r="F51" s="6"/>
      <c r="G51" s="6"/>
      <c r="H51" s="6"/>
      <c r="I51" s="6"/>
      <c r="J51" s="6"/>
      <c r="K51" s="6"/>
      <c r="L51" s="6"/>
      <c r="M51" s="6"/>
      <c r="N51" s="6"/>
      <c r="O51" s="6"/>
    </row>
    <row r="52" spans="1:15" ht="20.25" x14ac:dyDescent="0.3">
      <c r="A52" s="147"/>
      <c r="B52" s="147"/>
      <c r="C52" s="96"/>
      <c r="D52" s="69"/>
      <c r="E52" s="6"/>
      <c r="F52" s="6"/>
      <c r="G52" s="6"/>
      <c r="H52" s="6"/>
      <c r="I52" s="6"/>
      <c r="J52" s="6"/>
      <c r="K52" s="6"/>
      <c r="L52" s="6"/>
      <c r="M52" s="6"/>
      <c r="N52" s="6"/>
      <c r="O52" s="6"/>
    </row>
    <row r="53" spans="1:15" ht="20.25" x14ac:dyDescent="0.3">
      <c r="A53" s="147"/>
      <c r="B53" s="148"/>
      <c r="C53" s="97"/>
      <c r="D53" s="16"/>
    </row>
    <row r="54" spans="1:15" ht="20.25" x14ac:dyDescent="0.3">
      <c r="A54" s="147"/>
      <c r="B54" s="148"/>
      <c r="C54" s="97"/>
      <c r="D54" s="16"/>
    </row>
    <row r="55" spans="1:15" ht="20.25" x14ac:dyDescent="0.3">
      <c r="A55" s="147"/>
      <c r="B55" s="148"/>
      <c r="C55" s="97"/>
      <c r="D55" s="16"/>
    </row>
    <row r="56" spans="1:15" ht="20.25" x14ac:dyDescent="0.3">
      <c r="A56" s="147"/>
      <c r="B56" s="148"/>
      <c r="C56" s="97"/>
      <c r="D56" s="16"/>
    </row>
    <row r="57" spans="1:15" ht="20.25" x14ac:dyDescent="0.3">
      <c r="A57" s="147"/>
      <c r="B57" s="148"/>
      <c r="C57" s="97"/>
      <c r="D57" s="16"/>
    </row>
    <row r="58" spans="1:15" ht="20.25" x14ac:dyDescent="0.3">
      <c r="A58" s="147"/>
      <c r="B58" s="148"/>
      <c r="C58" s="97"/>
      <c r="D58" s="16"/>
    </row>
    <row r="59" spans="1:15" ht="20.25" x14ac:dyDescent="0.3">
      <c r="A59" s="147"/>
      <c r="B59" s="148"/>
      <c r="C59" s="97"/>
      <c r="D59" s="16"/>
    </row>
    <row r="60" spans="1:15" ht="20.25" x14ac:dyDescent="0.3">
      <c r="A60" s="147"/>
      <c r="B60" s="148"/>
      <c r="C60" s="97"/>
      <c r="D60" s="16"/>
    </row>
    <row r="61" spans="1:15" ht="20.25" x14ac:dyDescent="0.3">
      <c r="A61" s="147"/>
      <c r="B61" s="148"/>
      <c r="C61" s="97"/>
      <c r="D61" s="16"/>
    </row>
    <row r="62" spans="1:15" ht="20.25" x14ac:dyDescent="0.3">
      <c r="A62" s="147"/>
      <c r="B62" s="148"/>
      <c r="C62" s="97"/>
      <c r="D62" s="16"/>
    </row>
    <row r="63" spans="1:15" ht="20.25" x14ac:dyDescent="0.3">
      <c r="A63" s="147"/>
      <c r="B63" s="148"/>
      <c r="C63" s="97"/>
      <c r="D63" s="16"/>
    </row>
    <row r="64" spans="1:15" ht="20.25" x14ac:dyDescent="0.3">
      <c r="A64" s="147"/>
      <c r="B64" s="148"/>
      <c r="C64" s="97"/>
      <c r="D64" s="16"/>
    </row>
    <row r="65" spans="1:4" ht="20.25" x14ac:dyDescent="0.3">
      <c r="A65" s="147"/>
      <c r="B65" s="148"/>
      <c r="C65" s="97"/>
      <c r="D65" s="16"/>
    </row>
    <row r="66" spans="1:4" ht="20.25" x14ac:dyDescent="0.3">
      <c r="A66" s="147"/>
      <c r="B66" s="148"/>
      <c r="C66" s="97"/>
      <c r="D66" s="16"/>
    </row>
    <row r="67" spans="1:4" ht="20.25" x14ac:dyDescent="0.3">
      <c r="A67" s="147"/>
      <c r="B67" s="148"/>
      <c r="C67" s="97"/>
      <c r="D67" s="16"/>
    </row>
    <row r="68" spans="1:4" ht="20.25" x14ac:dyDescent="0.3">
      <c r="A68" s="147"/>
      <c r="B68" s="148"/>
      <c r="C68" s="97"/>
      <c r="D68" s="16"/>
    </row>
    <row r="69" spans="1:4" ht="20.25" x14ac:dyDescent="0.3">
      <c r="A69" s="147"/>
      <c r="B69" s="148"/>
      <c r="C69" s="97"/>
      <c r="D69" s="16"/>
    </row>
    <row r="70" spans="1:4" ht="20.25" x14ac:dyDescent="0.3">
      <c r="A70" s="147"/>
      <c r="B70" s="148"/>
      <c r="C70" s="97"/>
      <c r="D70" s="16"/>
    </row>
    <row r="71" spans="1:4" ht="20.25" x14ac:dyDescent="0.3">
      <c r="A71" s="147"/>
      <c r="B71" s="148"/>
      <c r="C71" s="97"/>
      <c r="D71" s="16"/>
    </row>
    <row r="72" spans="1:4" ht="20.25" x14ac:dyDescent="0.3">
      <c r="A72" s="147"/>
      <c r="B72" s="148"/>
      <c r="C72" s="97"/>
      <c r="D72" s="16"/>
    </row>
    <row r="73" spans="1:4" ht="20.25" x14ac:dyDescent="0.3">
      <c r="A73" s="147"/>
      <c r="B73" s="148"/>
      <c r="C73" s="97"/>
      <c r="D73" s="16"/>
    </row>
    <row r="74" spans="1:4" ht="20.25" x14ac:dyDescent="0.3">
      <c r="A74" s="147"/>
      <c r="B74" s="148"/>
      <c r="C74" s="97"/>
      <c r="D74" s="16"/>
    </row>
    <row r="75" spans="1:4" ht="20.25" x14ac:dyDescent="0.3">
      <c r="A75" s="147"/>
      <c r="B75" s="148"/>
      <c r="C75" s="97"/>
      <c r="D75" s="16"/>
    </row>
    <row r="76" spans="1:4" ht="20.25" x14ac:dyDescent="0.3">
      <c r="A76" s="147"/>
      <c r="B76" s="148"/>
      <c r="C76" s="97"/>
      <c r="D76" s="16"/>
    </row>
    <row r="77" spans="1:4" ht="20.25" x14ac:dyDescent="0.3">
      <c r="A77" s="147"/>
      <c r="B77" s="148"/>
      <c r="C77" s="97"/>
      <c r="D77" s="16"/>
    </row>
    <row r="78" spans="1:4" ht="20.25" x14ac:dyDescent="0.3">
      <c r="A78" s="147"/>
      <c r="B78" s="148"/>
      <c r="C78" s="97"/>
      <c r="D78" s="16"/>
    </row>
    <row r="79" spans="1:4" ht="20.25" x14ac:dyDescent="0.3">
      <c r="A79" s="147"/>
      <c r="B79" s="148"/>
      <c r="C79" s="97"/>
      <c r="D79" s="16"/>
    </row>
    <row r="80" spans="1:4" ht="20.25" x14ac:dyDescent="0.3">
      <c r="A80" s="147"/>
      <c r="B80" s="148"/>
      <c r="C80" s="97"/>
      <c r="D80" s="16"/>
    </row>
    <row r="81" spans="1:4" ht="20.25" x14ac:dyDescent="0.3">
      <c r="A81" s="147"/>
      <c r="B81" s="148"/>
      <c r="C81" s="97"/>
      <c r="D81" s="16"/>
    </row>
    <row r="82" spans="1:4" ht="20.25" x14ac:dyDescent="0.3">
      <c r="A82" s="147"/>
      <c r="B82" s="148"/>
      <c r="C82" s="97"/>
      <c r="D82" s="16"/>
    </row>
    <row r="83" spans="1:4" ht="20.25" x14ac:dyDescent="0.3">
      <c r="A83" s="147"/>
      <c r="B83" s="148"/>
      <c r="C83" s="97"/>
      <c r="D83" s="16"/>
    </row>
    <row r="84" spans="1:4" ht="20.25" x14ac:dyDescent="0.3">
      <c r="A84" s="147"/>
      <c r="B84" s="148"/>
      <c r="C84" s="97"/>
      <c r="D84" s="16"/>
    </row>
    <row r="85" spans="1:4" ht="20.25" x14ac:dyDescent="0.3">
      <c r="A85" s="147"/>
      <c r="B85" s="148"/>
      <c r="C85" s="97"/>
      <c r="D85" s="16"/>
    </row>
    <row r="86" spans="1:4" ht="20.25" x14ac:dyDescent="0.3">
      <c r="A86" s="147"/>
      <c r="B86" s="148"/>
      <c r="C86" s="97"/>
      <c r="D86" s="16"/>
    </row>
    <row r="87" spans="1:4" ht="20.25" x14ac:dyDescent="0.3">
      <c r="A87" s="147"/>
      <c r="B87" s="148"/>
      <c r="C87" s="97"/>
      <c r="D87" s="16"/>
    </row>
    <row r="88" spans="1:4" ht="20.25" x14ac:dyDescent="0.3">
      <c r="A88" s="147"/>
      <c r="B88" s="148"/>
      <c r="C88" s="97"/>
      <c r="D88" s="16"/>
    </row>
    <row r="89" spans="1:4" ht="20.25" x14ac:dyDescent="0.3">
      <c r="A89" s="147"/>
      <c r="B89" s="148"/>
      <c r="C89" s="97"/>
      <c r="D89" s="16"/>
    </row>
    <row r="90" spans="1:4" ht="20.25" x14ac:dyDescent="0.3">
      <c r="A90" s="147"/>
      <c r="B90" s="148"/>
      <c r="C90" s="97"/>
      <c r="D90" s="16"/>
    </row>
    <row r="91" spans="1:4" ht="20.25" x14ac:dyDescent="0.3">
      <c r="A91" s="147"/>
      <c r="B91" s="148"/>
      <c r="C91" s="97"/>
      <c r="D91" s="16"/>
    </row>
    <row r="92" spans="1:4" ht="20.25" x14ac:dyDescent="0.3">
      <c r="A92" s="147"/>
      <c r="B92" s="148"/>
      <c r="C92" s="97"/>
      <c r="D92" s="16"/>
    </row>
    <row r="93" spans="1:4" ht="20.25" x14ac:dyDescent="0.3">
      <c r="A93" s="147"/>
      <c r="B93" s="148"/>
      <c r="C93" s="97"/>
      <c r="D93" s="16"/>
    </row>
    <row r="94" spans="1:4" ht="20.25" x14ac:dyDescent="0.3">
      <c r="A94" s="147"/>
      <c r="B94" s="148"/>
      <c r="C94" s="97"/>
      <c r="D94" s="16"/>
    </row>
    <row r="95" spans="1:4" ht="20.25" x14ac:dyDescent="0.3">
      <c r="A95" s="147"/>
      <c r="B95" s="148"/>
      <c r="C95" s="97"/>
      <c r="D95" s="16"/>
    </row>
    <row r="96" spans="1:4" ht="20.25" x14ac:dyDescent="0.3">
      <c r="A96" s="147"/>
      <c r="B96" s="148"/>
      <c r="C96" s="97"/>
      <c r="D96" s="16"/>
    </row>
    <row r="97" spans="1:4" ht="20.25" x14ac:dyDescent="0.3">
      <c r="A97" s="147"/>
      <c r="B97" s="148"/>
      <c r="C97" s="97"/>
      <c r="D97" s="16"/>
    </row>
    <row r="98" spans="1:4" ht="20.25" x14ac:dyDescent="0.3">
      <c r="A98" s="147"/>
      <c r="B98" s="148"/>
      <c r="C98" s="97"/>
      <c r="D98" s="16"/>
    </row>
    <row r="99" spans="1:4" ht="20.25" x14ac:dyDescent="0.3">
      <c r="A99" s="147"/>
      <c r="B99" s="148"/>
      <c r="C99" s="97"/>
      <c r="D99" s="16"/>
    </row>
    <row r="100" spans="1:4" ht="20.25" x14ac:dyDescent="0.3">
      <c r="A100" s="147"/>
      <c r="B100" s="148"/>
      <c r="C100" s="97"/>
      <c r="D100" s="16"/>
    </row>
    <row r="101" spans="1:4" ht="20.25" x14ac:dyDescent="0.3">
      <c r="A101" s="147"/>
      <c r="B101" s="148"/>
      <c r="C101" s="97"/>
      <c r="D101" s="16"/>
    </row>
    <row r="102" spans="1:4" ht="20.25" x14ac:dyDescent="0.3">
      <c r="A102" s="147"/>
      <c r="B102" s="148"/>
      <c r="C102" s="97"/>
      <c r="D102" s="16"/>
    </row>
    <row r="103" spans="1:4" ht="20.25" x14ac:dyDescent="0.3">
      <c r="A103" s="147"/>
      <c r="B103" s="148"/>
      <c r="C103" s="97"/>
      <c r="D103" s="16"/>
    </row>
    <row r="104" spans="1:4" ht="20.25" x14ac:dyDescent="0.3">
      <c r="A104" s="147"/>
      <c r="B104" s="148"/>
      <c r="C104" s="97"/>
      <c r="D104" s="16"/>
    </row>
    <row r="105" spans="1:4" ht="20.25" x14ac:dyDescent="0.3">
      <c r="A105" s="147"/>
      <c r="B105" s="148"/>
      <c r="C105" s="97"/>
      <c r="D105" s="16"/>
    </row>
    <row r="106" spans="1:4" ht="20.25" x14ac:dyDescent="0.3">
      <c r="A106" s="147"/>
      <c r="B106" s="148"/>
      <c r="C106" s="97"/>
      <c r="D106" s="16"/>
    </row>
    <row r="107" spans="1:4" ht="20.25" x14ac:dyDescent="0.3">
      <c r="A107" s="147"/>
      <c r="B107" s="148"/>
      <c r="C107" s="97"/>
      <c r="D107" s="16"/>
    </row>
    <row r="108" spans="1:4" ht="20.25" x14ac:dyDescent="0.3">
      <c r="A108" s="147"/>
      <c r="B108" s="148"/>
      <c r="C108" s="97"/>
      <c r="D108" s="16"/>
    </row>
    <row r="109" spans="1:4" ht="20.25" x14ac:dyDescent="0.3">
      <c r="A109" s="147"/>
      <c r="B109" s="148"/>
      <c r="C109" s="97"/>
      <c r="D109" s="16"/>
    </row>
    <row r="110" spans="1:4" ht="20.25" x14ac:dyDescent="0.3">
      <c r="A110" s="147"/>
      <c r="B110" s="148"/>
      <c r="C110" s="97"/>
      <c r="D110" s="16"/>
    </row>
    <row r="111" spans="1:4" ht="20.25" x14ac:dyDescent="0.3">
      <c r="A111" s="147"/>
      <c r="B111" s="148"/>
      <c r="C111" s="97"/>
      <c r="D111" s="16"/>
    </row>
    <row r="112" spans="1:4" ht="20.25" x14ac:dyDescent="0.3">
      <c r="A112" s="147"/>
      <c r="B112" s="148"/>
      <c r="C112" s="97"/>
      <c r="D112" s="16"/>
    </row>
    <row r="113" spans="1:4" ht="20.25" x14ac:dyDescent="0.3">
      <c r="A113" s="147"/>
      <c r="B113" s="148"/>
      <c r="C113" s="97"/>
      <c r="D113" s="16"/>
    </row>
    <row r="114" spans="1:4" ht="20.25" x14ac:dyDescent="0.3">
      <c r="A114" s="147"/>
      <c r="B114" s="148"/>
      <c r="C114" s="97"/>
      <c r="D114" s="16"/>
    </row>
    <row r="115" spans="1:4" ht="20.25" x14ac:dyDescent="0.3">
      <c r="A115" s="147"/>
      <c r="B115" s="148"/>
      <c r="C115" s="97"/>
      <c r="D115" s="16"/>
    </row>
    <row r="116" spans="1:4" ht="20.25" x14ac:dyDescent="0.3">
      <c r="A116" s="147"/>
      <c r="B116" s="148"/>
      <c r="C116" s="97"/>
      <c r="D116" s="16"/>
    </row>
    <row r="117" spans="1:4" ht="20.25" x14ac:dyDescent="0.3">
      <c r="A117" s="147"/>
      <c r="B117" s="148"/>
      <c r="C117" s="97"/>
      <c r="D117" s="16"/>
    </row>
    <row r="118" spans="1:4" ht="20.25" x14ac:dyDescent="0.3">
      <c r="A118" s="147"/>
      <c r="B118" s="148"/>
      <c r="C118" s="97"/>
      <c r="D118" s="16"/>
    </row>
    <row r="119" spans="1:4" ht="20.25" x14ac:dyDescent="0.3">
      <c r="A119" s="147"/>
      <c r="B119" s="148"/>
      <c r="C119" s="97"/>
      <c r="D119" s="16"/>
    </row>
    <row r="120" spans="1:4" ht="20.25" x14ac:dyDescent="0.3">
      <c r="A120" s="147"/>
      <c r="B120" s="148"/>
      <c r="C120" s="97"/>
      <c r="D120" s="16"/>
    </row>
    <row r="121" spans="1:4" ht="20.25" x14ac:dyDescent="0.3">
      <c r="A121" s="147"/>
      <c r="B121" s="148"/>
      <c r="C121" s="97"/>
      <c r="D121" s="16"/>
    </row>
    <row r="122" spans="1:4" ht="20.25" x14ac:dyDescent="0.3">
      <c r="A122" s="147"/>
      <c r="B122" s="148"/>
      <c r="C122" s="97"/>
      <c r="D122" s="16"/>
    </row>
    <row r="123" spans="1:4" ht="20.25" x14ac:dyDescent="0.3">
      <c r="A123" s="147"/>
      <c r="B123" s="148"/>
      <c r="C123" s="16"/>
      <c r="D123" s="16"/>
    </row>
    <row r="124" spans="1:4" ht="20.25" x14ac:dyDescent="0.3">
      <c r="A124" s="147"/>
      <c r="B124" s="148"/>
      <c r="C124" s="16"/>
      <c r="D124" s="16"/>
    </row>
    <row r="125" spans="1:4" ht="20.25" x14ac:dyDescent="0.3">
      <c r="A125" s="147"/>
      <c r="B125" s="148"/>
      <c r="C125" s="16"/>
      <c r="D125" s="16"/>
    </row>
    <row r="126" spans="1:4" ht="20.25" x14ac:dyDescent="0.3">
      <c r="A126" s="147"/>
      <c r="B126" s="148"/>
      <c r="C126" s="16"/>
      <c r="D126" s="16"/>
    </row>
    <row r="127" spans="1:4" ht="20.25" x14ac:dyDescent="0.3">
      <c r="A127" s="147"/>
      <c r="B127" s="148"/>
      <c r="C127" s="16"/>
      <c r="D127" s="16"/>
    </row>
    <row r="128" spans="1:4" ht="20.25" x14ac:dyDescent="0.3">
      <c r="A128" s="147"/>
      <c r="B128" s="148"/>
      <c r="C128" s="16"/>
      <c r="D128" s="16"/>
    </row>
    <row r="129" spans="1:4" ht="20.25" x14ac:dyDescent="0.3">
      <c r="A129" s="147"/>
      <c r="B129" s="148"/>
      <c r="C129" s="16"/>
      <c r="D129" s="16"/>
    </row>
    <row r="130" spans="1:4" ht="20.25" x14ac:dyDescent="0.3">
      <c r="A130" s="147"/>
      <c r="B130" s="148"/>
      <c r="C130" s="16"/>
      <c r="D130" s="16"/>
    </row>
    <row r="131" spans="1:4" ht="20.25" x14ac:dyDescent="0.3">
      <c r="A131" s="147"/>
      <c r="B131" s="148"/>
      <c r="C131" s="16"/>
      <c r="D131" s="16"/>
    </row>
    <row r="132" spans="1:4" ht="20.25" x14ac:dyDescent="0.3">
      <c r="A132" s="147"/>
      <c r="B132" s="148"/>
      <c r="C132" s="16"/>
      <c r="D132" s="16"/>
    </row>
    <row r="133" spans="1:4" ht="20.25" x14ac:dyDescent="0.3">
      <c r="A133" s="147"/>
      <c r="B133" s="148"/>
      <c r="C133" s="16"/>
      <c r="D133" s="16"/>
    </row>
    <row r="134" spans="1:4" ht="20.25" x14ac:dyDescent="0.3">
      <c r="A134" s="147"/>
      <c r="B134" s="148"/>
      <c r="C134" s="16"/>
      <c r="D134" s="16"/>
    </row>
    <row r="135" spans="1:4" ht="20.25" x14ac:dyDescent="0.3">
      <c r="A135" s="147"/>
      <c r="B135" s="148"/>
      <c r="C135" s="16"/>
      <c r="D135" s="16"/>
    </row>
    <row r="136" spans="1:4" ht="20.25" x14ac:dyDescent="0.3">
      <c r="A136" s="147"/>
      <c r="B136" s="148"/>
      <c r="C136" s="16"/>
      <c r="D136" s="16"/>
    </row>
    <row r="137" spans="1:4" ht="20.25" x14ac:dyDescent="0.3">
      <c r="A137" s="147"/>
      <c r="B137" s="148"/>
      <c r="C137" s="16"/>
      <c r="D137" s="16"/>
    </row>
    <row r="138" spans="1:4" ht="20.25" x14ac:dyDescent="0.3">
      <c r="A138" s="147"/>
      <c r="B138" s="148"/>
      <c r="C138" s="16"/>
      <c r="D138" s="16"/>
    </row>
    <row r="139" spans="1:4" ht="20.25" x14ac:dyDescent="0.3">
      <c r="A139" s="147"/>
      <c r="B139" s="148"/>
      <c r="C139" s="16"/>
      <c r="D139" s="16"/>
    </row>
    <row r="140" spans="1:4" ht="20.25" x14ac:dyDescent="0.3">
      <c r="A140" s="147"/>
      <c r="B140" s="148"/>
      <c r="C140" s="16"/>
      <c r="D140" s="16"/>
    </row>
    <row r="141" spans="1:4" ht="20.25" x14ac:dyDescent="0.3">
      <c r="A141" s="147"/>
      <c r="B141" s="148"/>
      <c r="C141" s="16"/>
      <c r="D141" s="16"/>
    </row>
    <row r="142" spans="1:4" ht="20.25" x14ac:dyDescent="0.3">
      <c r="A142" s="147"/>
      <c r="B142" s="148"/>
      <c r="C142" s="16"/>
      <c r="D142" s="16"/>
    </row>
    <row r="143" spans="1:4" ht="20.25" x14ac:dyDescent="0.3">
      <c r="A143" s="147"/>
      <c r="B143" s="148"/>
      <c r="C143" s="16"/>
      <c r="D143" s="16"/>
    </row>
    <row r="144" spans="1:4" ht="20.25" x14ac:dyDescent="0.3">
      <c r="A144" s="147"/>
      <c r="B144" s="148"/>
      <c r="C144" s="16"/>
      <c r="D144" s="16"/>
    </row>
    <row r="145" spans="1:4" ht="20.25" x14ac:dyDescent="0.3">
      <c r="A145" s="147"/>
      <c r="B145" s="148"/>
      <c r="C145" s="16"/>
      <c r="D145" s="16"/>
    </row>
    <row r="146" spans="1:4" ht="20.25" x14ac:dyDescent="0.3">
      <c r="A146" s="147"/>
      <c r="B146" s="148"/>
      <c r="C146" s="16"/>
      <c r="D146" s="16"/>
    </row>
    <row r="147" spans="1:4" ht="20.25" x14ac:dyDescent="0.3">
      <c r="A147" s="147"/>
      <c r="B147" s="148"/>
      <c r="C147" s="16"/>
      <c r="D147" s="16"/>
    </row>
    <row r="148" spans="1:4" ht="20.25" x14ac:dyDescent="0.3">
      <c r="A148" s="147"/>
      <c r="B148" s="148"/>
      <c r="C148" s="16"/>
      <c r="D148" s="16"/>
    </row>
    <row r="149" spans="1:4" ht="20.25" x14ac:dyDescent="0.3">
      <c r="A149" s="147"/>
      <c r="B149" s="148"/>
      <c r="C149" s="16"/>
      <c r="D149" s="16"/>
    </row>
    <row r="150" spans="1:4" ht="20.25" x14ac:dyDescent="0.3">
      <c r="A150" s="147"/>
      <c r="B150" s="148"/>
      <c r="C150" s="16"/>
      <c r="D150" s="16"/>
    </row>
    <row r="151" spans="1:4" ht="20.25" x14ac:dyDescent="0.3">
      <c r="A151" s="147"/>
      <c r="B151" s="148"/>
      <c r="C151" s="16"/>
      <c r="D151" s="16"/>
    </row>
    <row r="152" spans="1:4" ht="20.25" x14ac:dyDescent="0.3">
      <c r="A152" s="147"/>
      <c r="B152" s="148"/>
      <c r="C152" s="16"/>
      <c r="D152" s="16"/>
    </row>
    <row r="153" spans="1:4" ht="20.25" x14ac:dyDescent="0.3">
      <c r="A153" s="147"/>
      <c r="B153" s="148"/>
      <c r="C153" s="16"/>
      <c r="D153" s="16"/>
    </row>
    <row r="154" spans="1:4" ht="20.25" x14ac:dyDescent="0.3">
      <c r="A154" s="147"/>
      <c r="B154" s="148"/>
      <c r="C154" s="16"/>
      <c r="D154" s="16"/>
    </row>
    <row r="155" spans="1:4" ht="20.25" x14ac:dyDescent="0.3">
      <c r="A155" s="147"/>
      <c r="B155" s="148"/>
      <c r="C155" s="16"/>
      <c r="D155" s="16"/>
    </row>
    <row r="156" spans="1:4" ht="20.25" x14ac:dyDescent="0.3">
      <c r="A156" s="147"/>
      <c r="B156" s="148"/>
      <c r="C156" s="16"/>
      <c r="D156" s="16"/>
    </row>
    <row r="157" spans="1:4" ht="20.25" x14ac:dyDescent="0.3">
      <c r="A157" s="147"/>
      <c r="B157" s="148"/>
      <c r="C157" s="16"/>
      <c r="D157" s="16"/>
    </row>
    <row r="158" spans="1:4" ht="20.25" x14ac:dyDescent="0.3">
      <c r="A158" s="147"/>
      <c r="B158" s="148"/>
      <c r="C158" s="16"/>
      <c r="D158" s="16"/>
    </row>
    <row r="159" spans="1:4" ht="20.25" x14ac:dyDescent="0.3">
      <c r="A159" s="147"/>
      <c r="B159" s="148"/>
      <c r="C159" s="16"/>
      <c r="D159" s="16"/>
    </row>
    <row r="160" spans="1:4" ht="20.25" x14ac:dyDescent="0.3">
      <c r="A160" s="147"/>
      <c r="B160" s="148"/>
      <c r="C160" s="16"/>
      <c r="D160" s="16"/>
    </row>
    <row r="161" spans="1:4" ht="20.25" x14ac:dyDescent="0.3">
      <c r="A161" s="147"/>
      <c r="B161" s="148"/>
      <c r="C161" s="16"/>
      <c r="D161" s="16"/>
    </row>
    <row r="162" spans="1:4" ht="20.25" x14ac:dyDescent="0.3">
      <c r="A162" s="147"/>
      <c r="B162" s="148"/>
      <c r="C162" s="16"/>
      <c r="D162" s="16"/>
    </row>
    <row r="163" spans="1:4" ht="20.25" x14ac:dyDescent="0.3">
      <c r="A163" s="147"/>
      <c r="B163" s="148"/>
      <c r="C163" s="16"/>
      <c r="D163" s="16"/>
    </row>
    <row r="164" spans="1:4" ht="20.25" x14ac:dyDescent="0.3">
      <c r="A164" s="147"/>
      <c r="B164" s="148"/>
      <c r="C164" s="16"/>
      <c r="D164" s="16"/>
    </row>
    <row r="165" spans="1:4" ht="20.25" x14ac:dyDescent="0.3">
      <c r="A165" s="147"/>
      <c r="B165" s="148"/>
      <c r="C165" s="16"/>
      <c r="D165" s="16"/>
    </row>
    <row r="166" spans="1:4" ht="20.25" x14ac:dyDescent="0.3">
      <c r="A166" s="147"/>
      <c r="B166" s="148"/>
      <c r="C166" s="16"/>
      <c r="D166" s="16"/>
    </row>
    <row r="167" spans="1:4" ht="20.25" x14ac:dyDescent="0.3">
      <c r="A167" s="147"/>
      <c r="B167" s="148"/>
      <c r="C167" s="16"/>
      <c r="D167" s="16"/>
    </row>
    <row r="168" spans="1:4" ht="20.25" x14ac:dyDescent="0.3">
      <c r="A168" s="147"/>
      <c r="B168" s="148"/>
      <c r="C168" s="16"/>
      <c r="D168" s="16"/>
    </row>
    <row r="169" spans="1:4" ht="20.25" x14ac:dyDescent="0.3">
      <c r="A169" s="147"/>
      <c r="B169" s="148"/>
      <c r="C169" s="16"/>
      <c r="D169" s="16"/>
    </row>
    <row r="170" spans="1:4" ht="20.25" x14ac:dyDescent="0.3">
      <c r="A170" s="147"/>
      <c r="B170" s="148"/>
      <c r="C170" s="16"/>
      <c r="D170" s="16"/>
    </row>
    <row r="171" spans="1:4" ht="20.25" x14ac:dyDescent="0.3">
      <c r="A171" s="147"/>
      <c r="B171" s="148"/>
      <c r="C171" s="16"/>
      <c r="D171" s="16"/>
    </row>
    <row r="172" spans="1:4" ht="20.25" x14ac:dyDescent="0.3">
      <c r="A172" s="147"/>
      <c r="B172" s="148"/>
      <c r="C172" s="16"/>
      <c r="D172" s="16"/>
    </row>
    <row r="173" spans="1:4" ht="20.25" x14ac:dyDescent="0.3">
      <c r="A173" s="147"/>
      <c r="B173" s="148"/>
      <c r="C173" s="16"/>
      <c r="D173" s="16"/>
    </row>
    <row r="174" spans="1:4" ht="20.25" x14ac:dyDescent="0.3">
      <c r="A174" s="147"/>
      <c r="B174" s="148"/>
      <c r="C174" s="16"/>
      <c r="D174" s="16"/>
    </row>
    <row r="175" spans="1:4" ht="20.25" x14ac:dyDescent="0.3">
      <c r="A175" s="147"/>
      <c r="B175" s="148"/>
      <c r="C175" s="16"/>
      <c r="D175" s="16"/>
    </row>
    <row r="176" spans="1:4" ht="20.25" x14ac:dyDescent="0.3">
      <c r="A176" s="147"/>
      <c r="B176" s="148"/>
      <c r="C176" s="16"/>
      <c r="D176" s="16"/>
    </row>
    <row r="177" spans="1:4" ht="20.25" x14ac:dyDescent="0.3">
      <c r="A177" s="147"/>
      <c r="B177" s="148"/>
      <c r="C177" s="16"/>
      <c r="D177" s="16"/>
    </row>
    <row r="178" spans="1:4" ht="20.25" x14ac:dyDescent="0.3">
      <c r="A178" s="147"/>
      <c r="B178" s="148"/>
      <c r="C178" s="16"/>
      <c r="D178" s="16"/>
    </row>
    <row r="179" spans="1:4" ht="20.25" x14ac:dyDescent="0.3">
      <c r="A179" s="147"/>
      <c r="B179" s="148"/>
      <c r="C179" s="16"/>
      <c r="D179" s="16"/>
    </row>
    <row r="180" spans="1:4" ht="20.25" x14ac:dyDescent="0.3">
      <c r="A180" s="147"/>
      <c r="B180" s="148"/>
      <c r="C180" s="16"/>
      <c r="D180" s="16"/>
    </row>
    <row r="181" spans="1:4" ht="20.25" x14ac:dyDescent="0.3">
      <c r="A181" s="147"/>
      <c r="B181" s="148"/>
      <c r="C181" s="16"/>
      <c r="D181" s="16"/>
    </row>
    <row r="182" spans="1:4" ht="20.25" x14ac:dyDescent="0.3">
      <c r="A182" s="147"/>
      <c r="B182" s="148"/>
      <c r="C182" s="16"/>
      <c r="D182" s="16"/>
    </row>
    <row r="183" spans="1:4" ht="20.25" x14ac:dyDescent="0.3">
      <c r="A183" s="147"/>
      <c r="B183" s="148"/>
      <c r="C183" s="16"/>
      <c r="D183" s="16"/>
    </row>
    <row r="184" spans="1:4" ht="20.25" x14ac:dyDescent="0.3">
      <c r="A184" s="147"/>
      <c r="B184" s="148"/>
      <c r="C184" s="16"/>
      <c r="D184" s="16"/>
    </row>
    <row r="185" spans="1:4" ht="20.25" x14ac:dyDescent="0.3">
      <c r="A185" s="147"/>
      <c r="B185" s="148"/>
      <c r="C185" s="16"/>
      <c r="D185" s="16"/>
    </row>
    <row r="186" spans="1:4" ht="20.25" x14ac:dyDescent="0.3">
      <c r="A186" s="147"/>
      <c r="B186" s="148"/>
      <c r="C186" s="16"/>
      <c r="D186" s="16"/>
    </row>
    <row r="187" spans="1:4" ht="20.25" x14ac:dyDescent="0.3">
      <c r="A187" s="147"/>
      <c r="B187" s="148"/>
      <c r="C187" s="16"/>
      <c r="D187" s="16"/>
    </row>
    <row r="188" spans="1:4" ht="20.25" x14ac:dyDescent="0.3">
      <c r="A188" s="147"/>
      <c r="B188" s="148"/>
      <c r="C188" s="16"/>
      <c r="D188" s="16"/>
    </row>
    <row r="189" spans="1:4" ht="20.25" x14ac:dyDescent="0.3">
      <c r="A189" s="147"/>
      <c r="B189" s="148"/>
      <c r="C189" s="16"/>
      <c r="D189" s="16"/>
    </row>
    <row r="190" spans="1:4" ht="20.25" x14ac:dyDescent="0.3">
      <c r="A190" s="147"/>
      <c r="B190" s="148"/>
      <c r="C190" s="16"/>
      <c r="D190" s="16"/>
    </row>
    <row r="191" spans="1:4" ht="20.25" x14ac:dyDescent="0.3">
      <c r="A191" s="147"/>
      <c r="B191" s="148"/>
      <c r="C191" s="16"/>
      <c r="D191" s="16"/>
    </row>
    <row r="192" spans="1:4" ht="20.25" x14ac:dyDescent="0.3">
      <c r="A192" s="147"/>
      <c r="B192" s="148"/>
      <c r="C192" s="16"/>
      <c r="D192" s="16"/>
    </row>
    <row r="193" spans="1:4" ht="20.25" x14ac:dyDescent="0.3">
      <c r="A193" s="147"/>
      <c r="B193" s="148"/>
      <c r="C193" s="16"/>
      <c r="D193" s="16"/>
    </row>
    <row r="194" spans="1:4" ht="20.25" x14ac:dyDescent="0.3">
      <c r="A194" s="147"/>
      <c r="B194" s="148"/>
      <c r="C194" s="16"/>
      <c r="D194" s="16"/>
    </row>
    <row r="195" spans="1:4" ht="20.25" x14ac:dyDescent="0.3">
      <c r="A195" s="147"/>
      <c r="B195" s="148"/>
      <c r="C195" s="16"/>
      <c r="D195" s="16"/>
    </row>
    <row r="196" spans="1:4" ht="20.25" x14ac:dyDescent="0.3">
      <c r="A196" s="147"/>
      <c r="B196" s="148"/>
      <c r="C196" s="16"/>
      <c r="D196" s="16"/>
    </row>
    <row r="197" spans="1:4" ht="20.25" x14ac:dyDescent="0.3">
      <c r="A197" s="147"/>
      <c r="B197" s="148"/>
      <c r="C197" s="16"/>
      <c r="D197" s="16"/>
    </row>
    <row r="198" spans="1:4" ht="20.25" x14ac:dyDescent="0.3">
      <c r="A198" s="147"/>
      <c r="B198" s="148"/>
      <c r="C198" s="16"/>
      <c r="D198" s="16"/>
    </row>
    <row r="199" spans="1:4" ht="20.25" x14ac:dyDescent="0.3">
      <c r="A199" s="147"/>
      <c r="B199" s="148"/>
      <c r="C199" s="16"/>
      <c r="D199" s="16"/>
    </row>
    <row r="200" spans="1:4" ht="20.25" x14ac:dyDescent="0.3">
      <c r="A200" s="147"/>
      <c r="B200" s="148"/>
      <c r="C200" s="16"/>
      <c r="D200" s="16"/>
    </row>
    <row r="201" spans="1:4" ht="20.25" x14ac:dyDescent="0.3">
      <c r="A201" s="147"/>
      <c r="B201" s="148"/>
      <c r="C201" s="16"/>
      <c r="D201" s="16"/>
    </row>
    <row r="202" spans="1:4" ht="20.25" x14ac:dyDescent="0.3">
      <c r="A202" s="147"/>
      <c r="B202" s="148"/>
      <c r="C202" s="16"/>
      <c r="D202" s="16"/>
    </row>
    <row r="203" spans="1:4" ht="20.25" x14ac:dyDescent="0.3">
      <c r="A203" s="147"/>
      <c r="B203" s="148"/>
      <c r="C203" s="16"/>
      <c r="D203" s="16"/>
    </row>
    <row r="204" spans="1:4" ht="20.25" x14ac:dyDescent="0.3">
      <c r="A204" s="147"/>
      <c r="B204" s="148"/>
      <c r="C204" s="16"/>
      <c r="D204" s="16"/>
    </row>
    <row r="205" spans="1:4" ht="20.25" x14ac:dyDescent="0.3">
      <c r="A205" s="147"/>
      <c r="B205" s="148"/>
      <c r="C205" s="16"/>
      <c r="D205" s="16"/>
    </row>
    <row r="206" spans="1:4" ht="20.25" x14ac:dyDescent="0.3">
      <c r="A206" s="147"/>
      <c r="B206" s="148"/>
      <c r="C206" s="16"/>
      <c r="D206" s="16"/>
    </row>
    <row r="207" spans="1:4" ht="20.25" x14ac:dyDescent="0.3">
      <c r="A207" s="147"/>
      <c r="B207" s="148"/>
      <c r="C207" s="16"/>
      <c r="D207" s="16"/>
    </row>
    <row r="208" spans="1:4" ht="20.25" x14ac:dyDescent="0.3">
      <c r="A208" s="147"/>
      <c r="B208" s="148"/>
      <c r="C208" s="16"/>
      <c r="D208" s="16"/>
    </row>
    <row r="209" spans="1:8" x14ac:dyDescent="0.3">
      <c r="A209" s="6"/>
      <c r="B209" s="148"/>
      <c r="C209" s="148"/>
      <c r="D209" s="148"/>
    </row>
    <row r="210" spans="1:8" ht="20.25" x14ac:dyDescent="0.3">
      <c r="A210" s="6"/>
      <c r="B210" s="15" t="s">
        <v>79</v>
      </c>
      <c r="C210" s="15" t="s">
        <v>126</v>
      </c>
      <c r="D210" s="149" t="s">
        <v>79</v>
      </c>
      <c r="E210" s="149" t="s">
        <v>126</v>
      </c>
    </row>
    <row r="211" spans="1:8" ht="20.25" x14ac:dyDescent="0.3">
      <c r="A211" s="6"/>
      <c r="B211" s="150" t="s">
        <v>81</v>
      </c>
      <c r="C211" s="150" t="s">
        <v>55</v>
      </c>
      <c r="D211" s="102" t="s">
        <v>81</v>
      </c>
      <c r="F211" s="102" t="str">
        <f>IF(NOT(ISBLANK(D211)),D211,IF(NOT(ISBLANK(E211)),"     "&amp;E211,FALSE))</f>
        <v>Afectación Económica o presupuestal</v>
      </c>
      <c r="G211" s="102" t="s">
        <v>81</v>
      </c>
      <c r="H211" s="102" t="str">
        <f>IF(NOT(ISERROR(MATCH(G211,_xlfn.ANCHORARRAY(B222),0))),F224&amp;"Por favor no seleccionar los criterios de impacto",G211)</f>
        <v>❌Por favor no seleccionar los criterios de impacto</v>
      </c>
    </row>
    <row r="212" spans="1:8" ht="20.25" x14ac:dyDescent="0.3">
      <c r="A212" s="6"/>
      <c r="B212" s="150" t="s">
        <v>81</v>
      </c>
      <c r="C212" s="150" t="s">
        <v>84</v>
      </c>
      <c r="E212" s="102" t="s">
        <v>55</v>
      </c>
      <c r="F212" s="102" t="str">
        <f t="shared" ref="F212:F222" si="0">IF(NOT(ISBLANK(D212)),D212,IF(NOT(ISBLANK(E212)),"     "&amp;E212,FALSE))</f>
        <v xml:space="preserve">     Afectación menor a 10 SMLMV .</v>
      </c>
    </row>
    <row r="213" spans="1:8" ht="20.25" x14ac:dyDescent="0.3">
      <c r="A213" s="6"/>
      <c r="B213" s="150" t="s">
        <v>81</v>
      </c>
      <c r="C213" s="150" t="s">
        <v>85</v>
      </c>
      <c r="E213" s="102" t="s">
        <v>84</v>
      </c>
      <c r="F213" s="102" t="str">
        <f t="shared" si="0"/>
        <v xml:space="preserve">     Entre 10 y 50 SMLMV </v>
      </c>
    </row>
    <row r="214" spans="1:8" ht="20.25" x14ac:dyDescent="0.3">
      <c r="A214" s="6"/>
      <c r="B214" s="150" t="s">
        <v>81</v>
      </c>
      <c r="C214" s="150" t="s">
        <v>86</v>
      </c>
      <c r="E214" s="102" t="s">
        <v>85</v>
      </c>
      <c r="F214" s="102" t="str">
        <f t="shared" si="0"/>
        <v xml:space="preserve">     Entre 50 y 100 SMLMV </v>
      </c>
    </row>
    <row r="215" spans="1:8" ht="20.25" x14ac:dyDescent="0.3">
      <c r="A215" s="6"/>
      <c r="B215" s="150" t="s">
        <v>81</v>
      </c>
      <c r="C215" s="150" t="s">
        <v>87</v>
      </c>
      <c r="E215" s="102" t="s">
        <v>86</v>
      </c>
      <c r="F215" s="102" t="str">
        <f t="shared" si="0"/>
        <v xml:space="preserve">     Entre 100 y 500 SMLMV </v>
      </c>
    </row>
    <row r="216" spans="1:8" ht="20.25" x14ac:dyDescent="0.3">
      <c r="A216" s="6"/>
      <c r="B216" s="150" t="s">
        <v>54</v>
      </c>
      <c r="C216" s="150" t="s">
        <v>88</v>
      </c>
      <c r="E216" s="102" t="s">
        <v>87</v>
      </c>
      <c r="F216" s="102" t="str">
        <f t="shared" si="0"/>
        <v xml:space="preserve">     Mayor a 500 SMLMV </v>
      </c>
    </row>
    <row r="217" spans="1:8" ht="20.25" x14ac:dyDescent="0.3">
      <c r="A217" s="6"/>
      <c r="B217" s="150" t="s">
        <v>54</v>
      </c>
      <c r="C217" s="150" t="s">
        <v>89</v>
      </c>
      <c r="D217" s="102" t="s">
        <v>54</v>
      </c>
      <c r="F217" s="102" t="str">
        <f t="shared" si="0"/>
        <v>Pérdida Reputacional</v>
      </c>
    </row>
    <row r="218" spans="1:8" ht="20.25" x14ac:dyDescent="0.3">
      <c r="A218" s="6"/>
      <c r="B218" s="150" t="s">
        <v>54</v>
      </c>
      <c r="C218" s="150" t="s">
        <v>91</v>
      </c>
      <c r="E218" s="102" t="s">
        <v>88</v>
      </c>
      <c r="F218" s="102" t="str">
        <f t="shared" si="0"/>
        <v xml:space="preserve">     El riesgo afecta la imagen de alguna área de la organización</v>
      </c>
    </row>
    <row r="219" spans="1:8" ht="20.25" x14ac:dyDescent="0.3">
      <c r="A219" s="6"/>
      <c r="B219" s="150" t="s">
        <v>54</v>
      </c>
      <c r="C219" s="150" t="s">
        <v>90</v>
      </c>
      <c r="E219" s="102" t="s">
        <v>89</v>
      </c>
      <c r="F219" s="102" t="str">
        <f t="shared" si="0"/>
        <v xml:space="preserve">     El riesgo afecta la imagen de la entidad internamente, de conocimiento general, nivel interno, de junta dircetiva y accionistas y/o de provedores</v>
      </c>
    </row>
    <row r="220" spans="1:8" ht="20.25" x14ac:dyDescent="0.3">
      <c r="A220" s="6"/>
      <c r="B220" s="150" t="s">
        <v>54</v>
      </c>
      <c r="C220" s="150" t="s">
        <v>109</v>
      </c>
      <c r="E220" s="102" t="s">
        <v>91</v>
      </c>
      <c r="F220" s="102" t="str">
        <f t="shared" si="0"/>
        <v xml:space="preserve">     El riesgo afecta la imagen de la entidad con algunos usuarios de relevancia frente al logro de los objetivos</v>
      </c>
    </row>
    <row r="221" spans="1:8" x14ac:dyDescent="0.3">
      <c r="A221" s="6"/>
      <c r="B221" s="151"/>
      <c r="C221" s="151"/>
      <c r="E221" s="102" t="s">
        <v>90</v>
      </c>
      <c r="F221" s="102" t="str">
        <f t="shared" si="0"/>
        <v xml:space="preserve">     El riesgo afecta la imagen de de la entidad con efecto publicitario sostenido a nivel de sector administrativo, nivel departamental o municipal</v>
      </c>
    </row>
    <row r="222" spans="1:8" x14ac:dyDescent="0.3">
      <c r="A222" s="6"/>
      <c r="B222" s="151" t="str" cm="1">
        <f t="array" ref="B222:B224">_xlfn.UNIQUE(Tabla1[[#All],[Criterios]])</f>
        <v>Criterios</v>
      </c>
      <c r="C222" s="151"/>
      <c r="E222" s="102" t="s">
        <v>109</v>
      </c>
      <c r="F222" s="102" t="str">
        <f t="shared" si="0"/>
        <v xml:space="preserve">     El riesgo afecta la imagen de la entidad a nivel nacional, con efecto publicitarios sostenible a nivel país</v>
      </c>
    </row>
    <row r="223" spans="1:8" x14ac:dyDescent="0.3">
      <c r="A223" s="6"/>
      <c r="B223" s="151" t="str">
        <v>Afectación Económica o presupuestal</v>
      </c>
      <c r="C223" s="151"/>
    </row>
    <row r="224" spans="1:8" x14ac:dyDescent="0.3">
      <c r="B224" s="151" t="str">
        <v>Pérdida Reputacional</v>
      </c>
      <c r="C224" s="151"/>
      <c r="F224" s="152" t="s">
        <v>128</v>
      </c>
    </row>
    <row r="225" spans="2:6" x14ac:dyDescent="0.3">
      <c r="B225" s="153"/>
      <c r="C225" s="153"/>
      <c r="F225" s="152" t="s">
        <v>129</v>
      </c>
    </row>
    <row r="226" spans="2:6" x14ac:dyDescent="0.3">
      <c r="B226" s="153"/>
      <c r="C226" s="153"/>
    </row>
    <row r="227" spans="2:6" x14ac:dyDescent="0.3">
      <c r="B227" s="153"/>
      <c r="C227" s="153"/>
    </row>
    <row r="228" spans="2:6" x14ac:dyDescent="0.3">
      <c r="B228" s="153"/>
      <c r="C228" s="153"/>
      <c r="D228" s="153"/>
    </row>
    <row r="229" spans="2:6" x14ac:dyDescent="0.3">
      <c r="B229" s="153"/>
      <c r="C229" s="153"/>
      <c r="D229" s="153"/>
    </row>
    <row r="230" spans="2:6" x14ac:dyDescent="0.3">
      <c r="B230" s="153"/>
      <c r="C230" s="153"/>
      <c r="D230" s="153"/>
    </row>
    <row r="231" spans="2:6" x14ac:dyDescent="0.3">
      <c r="B231" s="153"/>
      <c r="C231" s="153"/>
      <c r="D231" s="153"/>
    </row>
    <row r="232" spans="2:6" x14ac:dyDescent="0.3">
      <c r="B232" s="153"/>
      <c r="C232" s="153"/>
      <c r="D232" s="153"/>
    </row>
    <row r="233" spans="2:6" x14ac:dyDescent="0.3">
      <c r="B233" s="153"/>
      <c r="C233" s="153"/>
      <c r="D233" s="153"/>
    </row>
  </sheetData>
  <mergeCells count="1">
    <mergeCell ref="B2:D2"/>
  </mergeCells>
  <dataValidations disablePrompts="1" count="1">
    <dataValidation type="list" allowBlank="1" showInputMessage="1" showErrorMessage="1" sqref="G211">
      <formula1>$F$211:$F$222</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17"/>
  <sheetViews>
    <sheetView showRowColHeaders="0" workbookViewId="0"/>
  </sheetViews>
  <sheetFormatPr baseColWidth="10" defaultColWidth="14.28515625" defaultRowHeight="12.75" x14ac:dyDescent="0.2"/>
  <cols>
    <col min="1" max="2" width="14.28515625" style="60" collapsed="1"/>
    <col min="3" max="3" width="17" style="60" customWidth="1" collapsed="1"/>
    <col min="4" max="4" width="14.28515625" style="60" collapsed="1"/>
    <col min="5" max="5" width="46" style="60" customWidth="1" collapsed="1"/>
    <col min="6" max="16384" width="14.28515625" style="60" collapsed="1"/>
  </cols>
  <sheetData>
    <row r="1" spans="1:7" ht="13.5" thickBot="1" x14ac:dyDescent="0.25"/>
    <row r="2" spans="1:7" ht="24" customHeight="1" thickBot="1" x14ac:dyDescent="0.25">
      <c r="A2" s="154"/>
      <c r="B2" s="491" t="s">
        <v>239</v>
      </c>
      <c r="C2" s="492"/>
      <c r="D2" s="492"/>
      <c r="E2" s="492"/>
      <c r="F2" s="493"/>
      <c r="G2" s="154"/>
    </row>
    <row r="3" spans="1:7" ht="16.5" thickBot="1" x14ac:dyDescent="0.3">
      <c r="A3" s="154"/>
      <c r="B3" s="155"/>
      <c r="C3" s="155"/>
      <c r="D3" s="155"/>
      <c r="E3" s="155"/>
      <c r="F3" s="155"/>
      <c r="G3" s="154"/>
    </row>
    <row r="4" spans="1:7" ht="16.5" thickBot="1" x14ac:dyDescent="0.25">
      <c r="A4" s="154"/>
      <c r="B4" s="497" t="s">
        <v>236</v>
      </c>
      <c r="C4" s="498"/>
      <c r="D4" s="498"/>
      <c r="E4" s="144" t="s">
        <v>237</v>
      </c>
      <c r="F4" s="145" t="s">
        <v>238</v>
      </c>
      <c r="G4" s="154"/>
    </row>
    <row r="5" spans="1:7" ht="31.5" x14ac:dyDescent="0.2">
      <c r="A5" s="154"/>
      <c r="B5" s="499" t="s">
        <v>60</v>
      </c>
      <c r="C5" s="501" t="s">
        <v>13</v>
      </c>
      <c r="D5" s="115" t="s">
        <v>14</v>
      </c>
      <c r="E5" s="61" t="s">
        <v>61</v>
      </c>
      <c r="F5" s="62">
        <v>0.25</v>
      </c>
      <c r="G5" s="154"/>
    </row>
    <row r="6" spans="1:7" ht="47.25" x14ac:dyDescent="0.2">
      <c r="A6" s="154"/>
      <c r="B6" s="500"/>
      <c r="C6" s="502"/>
      <c r="D6" s="116" t="s">
        <v>15</v>
      </c>
      <c r="E6" s="63" t="s">
        <v>62</v>
      </c>
      <c r="F6" s="64">
        <v>0.15</v>
      </c>
      <c r="G6" s="154"/>
    </row>
    <row r="7" spans="1:7" ht="47.25" x14ac:dyDescent="0.2">
      <c r="A7" s="154"/>
      <c r="B7" s="500"/>
      <c r="C7" s="502"/>
      <c r="D7" s="116" t="s">
        <v>16</v>
      </c>
      <c r="E7" s="63" t="s">
        <v>63</v>
      </c>
      <c r="F7" s="64">
        <v>0.1</v>
      </c>
      <c r="G7" s="154"/>
    </row>
    <row r="8" spans="1:7" ht="63" x14ac:dyDescent="0.2">
      <c r="A8" s="154"/>
      <c r="B8" s="500"/>
      <c r="C8" s="502" t="s">
        <v>17</v>
      </c>
      <c r="D8" s="116" t="s">
        <v>10</v>
      </c>
      <c r="E8" s="63" t="s">
        <v>64</v>
      </c>
      <c r="F8" s="64">
        <v>0.25</v>
      </c>
      <c r="G8" s="154"/>
    </row>
    <row r="9" spans="1:7" ht="31.5" x14ac:dyDescent="0.2">
      <c r="A9" s="154"/>
      <c r="B9" s="500"/>
      <c r="C9" s="502"/>
      <c r="D9" s="116" t="s">
        <v>9</v>
      </c>
      <c r="E9" s="63" t="s">
        <v>65</v>
      </c>
      <c r="F9" s="64">
        <v>0.15</v>
      </c>
      <c r="G9" s="154"/>
    </row>
    <row r="10" spans="1:7" ht="47.25" x14ac:dyDescent="0.2">
      <c r="A10" s="154"/>
      <c r="B10" s="500" t="s">
        <v>143</v>
      </c>
      <c r="C10" s="502" t="s">
        <v>18</v>
      </c>
      <c r="D10" s="116" t="s">
        <v>19</v>
      </c>
      <c r="E10" s="63" t="s">
        <v>66</v>
      </c>
      <c r="F10" s="65" t="s">
        <v>67</v>
      </c>
      <c r="G10" s="154"/>
    </row>
    <row r="11" spans="1:7" ht="63" x14ac:dyDescent="0.2">
      <c r="A11" s="154"/>
      <c r="B11" s="500"/>
      <c r="C11" s="502"/>
      <c r="D11" s="116" t="s">
        <v>20</v>
      </c>
      <c r="E11" s="63" t="s">
        <v>68</v>
      </c>
      <c r="F11" s="65" t="s">
        <v>67</v>
      </c>
      <c r="G11" s="154"/>
    </row>
    <row r="12" spans="1:7" ht="47.25" x14ac:dyDescent="0.2">
      <c r="A12" s="154"/>
      <c r="B12" s="500"/>
      <c r="C12" s="502" t="s">
        <v>21</v>
      </c>
      <c r="D12" s="116" t="s">
        <v>22</v>
      </c>
      <c r="E12" s="63" t="s">
        <v>69</v>
      </c>
      <c r="F12" s="65" t="s">
        <v>67</v>
      </c>
      <c r="G12" s="154"/>
    </row>
    <row r="13" spans="1:7" ht="47.25" x14ac:dyDescent="0.2">
      <c r="A13" s="154"/>
      <c r="B13" s="500"/>
      <c r="C13" s="502"/>
      <c r="D13" s="116" t="s">
        <v>23</v>
      </c>
      <c r="E13" s="63" t="s">
        <v>70</v>
      </c>
      <c r="F13" s="65" t="s">
        <v>67</v>
      </c>
      <c r="G13" s="154"/>
    </row>
    <row r="14" spans="1:7" ht="31.5" x14ac:dyDescent="0.2">
      <c r="A14" s="154"/>
      <c r="B14" s="500"/>
      <c r="C14" s="502" t="s">
        <v>24</v>
      </c>
      <c r="D14" s="116" t="s">
        <v>110</v>
      </c>
      <c r="E14" s="63" t="s">
        <v>113</v>
      </c>
      <c r="F14" s="65" t="s">
        <v>67</v>
      </c>
      <c r="G14" s="154"/>
    </row>
    <row r="15" spans="1:7" ht="32.25" thickBot="1" x14ac:dyDescent="0.25">
      <c r="A15" s="154"/>
      <c r="B15" s="503"/>
      <c r="C15" s="504"/>
      <c r="D15" s="117" t="s">
        <v>111</v>
      </c>
      <c r="E15" s="66" t="s">
        <v>112</v>
      </c>
      <c r="F15" s="67" t="s">
        <v>67</v>
      </c>
      <c r="G15" s="154"/>
    </row>
    <row r="16" spans="1:7" ht="49.5" customHeight="1" x14ac:dyDescent="0.2">
      <c r="A16" s="154"/>
      <c r="B16" s="496" t="s">
        <v>140</v>
      </c>
      <c r="C16" s="496"/>
      <c r="D16" s="496"/>
      <c r="E16" s="496"/>
      <c r="F16" s="496"/>
      <c r="G16" s="154"/>
    </row>
    <row r="17" spans="2:2" ht="27" customHeight="1" x14ac:dyDescent="0.25">
      <c r="B17" s="68"/>
    </row>
  </sheetData>
  <mergeCells count="10">
    <mergeCell ref="B2:F2"/>
    <mergeCell ref="B16:F16"/>
    <mergeCell ref="B4:D4"/>
    <mergeCell ref="B5:B9"/>
    <mergeCell ref="C5:C7"/>
    <mergeCell ref="C8:C9"/>
    <mergeCell ref="B10:B15"/>
    <mergeCell ref="C10:C11"/>
    <mergeCell ref="C12:C13"/>
    <mergeCell ref="C14:C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election activeCell="E15" sqref="E15"/>
    </sheetView>
  </sheetViews>
  <sheetFormatPr baseColWidth="10" defaultRowHeight="15" x14ac:dyDescent="0.25"/>
  <sheetData>
    <row r="2" spans="2:5" x14ac:dyDescent="0.25">
      <c r="B2" t="s">
        <v>31</v>
      </c>
      <c r="E2" t="s">
        <v>116</v>
      </c>
    </row>
    <row r="3" spans="2:5" x14ac:dyDescent="0.25">
      <c r="B3" t="s">
        <v>32</v>
      </c>
      <c r="E3" t="s">
        <v>115</v>
      </c>
    </row>
    <row r="4" spans="2:5" x14ac:dyDescent="0.25">
      <c r="B4" t="s">
        <v>119</v>
      </c>
      <c r="E4" t="s">
        <v>196</v>
      </c>
    </row>
    <row r="5" spans="2:5" x14ac:dyDescent="0.25">
      <c r="B5" t="s">
        <v>118</v>
      </c>
    </row>
    <row r="8" spans="2:5" x14ac:dyDescent="0.25">
      <c r="B8" t="s">
        <v>188</v>
      </c>
    </row>
    <row r="9" spans="2:5" x14ac:dyDescent="0.25">
      <c r="B9" t="s">
        <v>40</v>
      </c>
    </row>
    <row r="10" spans="2:5" x14ac:dyDescent="0.25">
      <c r="B10" t="s">
        <v>41</v>
      </c>
    </row>
    <row r="13" spans="2:5" x14ac:dyDescent="0.25">
      <c r="B13" t="s">
        <v>195</v>
      </c>
    </row>
    <row r="14" spans="2:5" x14ac:dyDescent="0.25">
      <c r="B14" t="s">
        <v>189</v>
      </c>
    </row>
    <row r="15" spans="2:5" x14ac:dyDescent="0.25">
      <c r="B15" t="s">
        <v>190</v>
      </c>
    </row>
    <row r="16" spans="2:5" x14ac:dyDescent="0.25">
      <c r="B16" t="s">
        <v>191</v>
      </c>
    </row>
    <row r="17" spans="2:2" x14ac:dyDescent="0.25">
      <c r="B17" t="s">
        <v>192</v>
      </c>
    </row>
    <row r="18" spans="2:2" x14ac:dyDescent="0.25">
      <c r="B18" t="s">
        <v>193</v>
      </c>
    </row>
    <row r="19" spans="2:2" x14ac:dyDescent="0.25">
      <c r="B19" t="s">
        <v>194</v>
      </c>
    </row>
  </sheetData>
  <sortState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7109375" style="7" customWidth="1" collapsed="1"/>
    <col min="2" max="16384" width="11.42578125" style="7" collapsed="1"/>
  </cols>
  <sheetData>
    <row r="3" spans="1:1" x14ac:dyDescent="0.2">
      <c r="A3" s="8" t="s">
        <v>14</v>
      </c>
    </row>
    <row r="4" spans="1:1" x14ac:dyDescent="0.2">
      <c r="A4" s="8" t="s">
        <v>15</v>
      </c>
    </row>
    <row r="5" spans="1:1" x14ac:dyDescent="0.2">
      <c r="A5" s="8" t="s">
        <v>16</v>
      </c>
    </row>
    <row r="6" spans="1:1" x14ac:dyDescent="0.2">
      <c r="A6" s="8" t="s">
        <v>10</v>
      </c>
    </row>
    <row r="7" spans="1:1" x14ac:dyDescent="0.2">
      <c r="A7" s="8" t="s">
        <v>9</v>
      </c>
    </row>
    <row r="8" spans="1:1" x14ac:dyDescent="0.2">
      <c r="A8" s="8" t="s">
        <v>19</v>
      </c>
    </row>
    <row r="9" spans="1:1" x14ac:dyDescent="0.2">
      <c r="A9" s="8" t="s">
        <v>20</v>
      </c>
    </row>
    <row r="10" spans="1:1" x14ac:dyDescent="0.2">
      <c r="A10" s="8" t="s">
        <v>22</v>
      </c>
    </row>
    <row r="11" spans="1:1" x14ac:dyDescent="0.2">
      <c r="A11" s="8" t="s">
        <v>23</v>
      </c>
    </row>
    <row r="12" spans="1:1" x14ac:dyDescent="0.2">
      <c r="A12" s="8" t="s">
        <v>25</v>
      </c>
    </row>
    <row r="13" spans="1:1" x14ac:dyDescent="0.2">
      <c r="A13" s="8" t="s">
        <v>26</v>
      </c>
    </row>
    <row r="14" spans="1:1" x14ac:dyDescent="0.2">
      <c r="A14" s="8" t="s">
        <v>27</v>
      </c>
    </row>
    <row r="16" spans="1:1" x14ac:dyDescent="0.2">
      <c r="A16" s="8" t="s">
        <v>30</v>
      </c>
    </row>
    <row r="17" spans="1:1" x14ac:dyDescent="0.2">
      <c r="A17" s="8" t="s">
        <v>31</v>
      </c>
    </row>
    <row r="18" spans="1:1" x14ac:dyDescent="0.2">
      <c r="A18" s="8" t="s">
        <v>32</v>
      </c>
    </row>
    <row r="20" spans="1:1" x14ac:dyDescent="0.2">
      <c r="A20" s="8" t="s">
        <v>40</v>
      </c>
    </row>
    <row r="21" spans="1:1" x14ac:dyDescent="0.2">
      <c r="A21" s="8"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CONTEXTO</vt:lpstr>
      <vt:lpstr>MAPA DE RIESGO</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Sandra Milena Mendoza Amado</cp:lastModifiedBy>
  <cp:lastPrinted>2020-05-13T01:12:22Z</cp:lastPrinted>
  <dcterms:created xsi:type="dcterms:W3CDTF">2020-03-24T23:12:47Z</dcterms:created>
  <dcterms:modified xsi:type="dcterms:W3CDTF">2022-03-25T04:57:58Z</dcterms:modified>
</cp:coreProperties>
</file>