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DADEP\"/>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1" l="1"/>
  <c r="Y18" i="1" s="1"/>
  <c r="U18" i="1"/>
  <c r="R19" i="1"/>
  <c r="U19" i="1"/>
  <c r="R20" i="1"/>
  <c r="U20" i="1"/>
  <c r="R21" i="1"/>
  <c r="U21" i="1"/>
  <c r="L20" i="1"/>
  <c r="L21" i="1"/>
  <c r="L18" i="1"/>
  <c r="L19"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66" i="1"/>
  <c r="L44" i="1"/>
  <c r="L23" i="1"/>
  <c r="L53" i="1"/>
  <c r="L30" i="1"/>
  <c r="L72" i="1"/>
  <c r="L59" i="1"/>
  <c r="L63" i="1"/>
  <c r="L55" i="1"/>
  <c r="L48" i="1"/>
  <c r="L73" i="1"/>
  <c r="L45" i="1"/>
  <c r="L29" i="1"/>
  <c r="L42" i="1"/>
  <c r="L39" i="1"/>
  <c r="L71" i="1"/>
  <c r="L74" i="1"/>
  <c r="L32" i="1"/>
  <c r="L41" i="1"/>
  <c r="L24" i="1"/>
  <c r="L33" i="1"/>
  <c r="L68" i="1"/>
  <c r="L69" i="1"/>
  <c r="L31" i="1"/>
  <c r="L50" i="1"/>
  <c r="L43" i="1"/>
  <c r="L60" i="1"/>
  <c r="L54" i="1"/>
  <c r="L35" i="1"/>
  <c r="L47" i="1"/>
  <c r="L61" i="1"/>
  <c r="L49" i="1"/>
  <c r="L57" i="1"/>
  <c r="L62" i="1"/>
  <c r="L26" i="1"/>
  <c r="L51" i="1"/>
  <c r="L27" i="1"/>
  <c r="L25" i="1"/>
  <c r="L56" i="1"/>
  <c r="L75" i="1"/>
  <c r="L65" i="1"/>
  <c r="L36" i="1"/>
  <c r="L38" i="1"/>
  <c r="L37"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U28" i="1"/>
  <c r="I28" i="1"/>
  <c r="J28" i="1" s="1"/>
  <c r="I22" i="1"/>
  <c r="U27" i="1"/>
  <c r="R27" i="1"/>
  <c r="U26" i="1"/>
  <c r="R26" i="1"/>
  <c r="U25" i="1"/>
  <c r="R25" i="1"/>
  <c r="U24" i="1"/>
  <c r="R24" i="1"/>
  <c r="U23" i="1"/>
  <c r="R23" i="1"/>
  <c r="U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AL53" i="19"/>
  <c r="N23" i="19"/>
  <c r="N33" i="19"/>
  <c r="T33" i="19" l="1"/>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<sst xmlns="http://schemas.openxmlformats.org/spreadsheetml/2006/main" count="424" uniqueCount="276">
  <si>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</si>
  <si>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</si>
  <si>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</si>
  <si>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</si>
  <si>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</si>
  <si>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</si>
  <si>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</si>
  <si>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</si>
  <si>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</si>
  <si>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</si>
  <si>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</si>
  <si>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</si>
  <si>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</si>
  <si>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</si>
  <si>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</si>
  <si>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</si>
  <si>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</si>
  <si>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</si>
  <si>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</si>
  <si>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</si>
  <si>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</si>
  <si>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</si>
  <si>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</si>
  <si>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</si>
  <si>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</si>
  <si>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</si>
  <si>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</si>
  <si>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</si>
  <si>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</si>
  <si>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</si>
  <si>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</si>
  <si>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</si>
  <si>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</si>
  <si>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</si>
  <si>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</si>
  <si>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</si>
  <si>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</si>
  <si>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</si>
  <si>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</si>
  <si>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</si>
  <si>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</si>
  <si>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</si>
  <si>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</si>
  <si>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</si>
  <si>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</si>
  <si>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</si>
  <si>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</si>
  <si>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</si>
  <si>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</si>
  <si>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</si>
  <si>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</si>
  <si>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</si>
  <si>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</si>
  <si>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</si>
  <si>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</si>
  <si>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</si>
  <si>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</si>
  <si>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</si>
  <si>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</si>
  <si>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</si>
  <si>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</si>
  <si>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</si>
  <si>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</si>
  <si>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</si>
  <si>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</si>
  <si>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</si>
  <si>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</si>
  <si>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</si>
  <si>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</si>
  <si>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</si>
  <si>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</si>
  <si>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</si>
  <si>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</si>
  <si>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</si>
  <si>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</si>
  <si>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</si>
  <si>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</si>
  <si>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</si>
  <si>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</si>
  <si>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</si>
  <si>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</si>
  <si>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</si>
  <si>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</si>
  <si>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</si>
  <si>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</si>
  <si>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</si>
  <si>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</si>
  <si>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</si>
  <si>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</si>
  <si>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</si>
  <si>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</si>
  <si>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</si>
  <si>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</si>
  <si>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</si>
  <si>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</si>
  <si>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</si>
  <si>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</si>
  <si>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</si>
  <si>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</si>
  <si>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</si>
  <si>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</si>
  <si>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</si>
  <si>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</si>
  <si>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</si>
  <si>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</si>
  <si>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</si>
  <si>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</si>
  <si>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</si>
  <si>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</si>
  <si>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</si>
  <si>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</si>
  <si>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</si>
  <si>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</si>
  <si>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</si>
  <si>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</si>
  <si>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</si>
  <si>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</si>
  <si>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</si>
  <si>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</si>
  <si>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</si>
  <si>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</si>
  <si>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</si>
  <si>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</si>
  <si>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</si>
  <si>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</si>
  <si>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</si>
  <si>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</si>
  <si>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</si>
  <si>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</si>
  <si>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</si>
  <si>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</si>
  <si>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</si>
  <si>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</si>
  <si>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</si>
  <si>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</si>
  <si>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</si>
  <si>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</si>
  <si>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</si>
  <si>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</si>
  <si>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</si>
  <si>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</si>
  <si>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</si>
  <si>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</si>
  <si>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</si>
  <si>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</si>
  <si>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</si>
  <si>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</si>
  <si>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</si>
  <si>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</si>
  <si>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</si>
  <si>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</si>
  <si>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</si>
  <si>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</si>
  <si>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</si>
  <si>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</si>
  <si>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</si>
  <si>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</si>
  <si>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</si>
  <si>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</si>
  <si>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</si>
  <si>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</si>
  <si>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</si>
  <si>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</si>
  <si>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</si>
  <si>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</si>
  <si>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</si>
  <si>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</si>
  <si>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</si>
  <si>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</si>
  <si>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</si>
  <si>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</si>
  <si>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</si>
  <si>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</si>
  <si>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</si>
  <si>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</si>
  <si>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</si>
  <si>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</si>
  <si>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</si>
  <si>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</si>
  <si>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</si>
  <si>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</si>
  <si>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</si>
  <si>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</si>
  <si>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</si>
  <si>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</si>
  <si>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</si>
  <si>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</si>
  <si>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</si>
  <si>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</si>
  <si>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</si>
  <si>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</si>
  <si>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</si>
  <si>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</si>
  <si>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</si>
  <si>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</si>
  <si>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</si>
  <si>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</si>
  <si>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</si>
  <si>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</si>
  <si>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</si>
  <si>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</si>
  <si>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</si>
  <si>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</si>
  <si>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</si>
  <si>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</si>
  <si>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</si>
  <si>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</si>
  <si>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</si>
  <si>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</si>
  <si>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</si>
  <si>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</si>
  <si>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</si>
  <si>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</si>
  <si>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</si>
  <si>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</si>
  <si>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</si>
  <si>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</si>
  <si>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</si>
  <si>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</si>
  <si>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</si>
  <si>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</si>
  <si>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</si>
  <si>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</si>
  <si>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</si>
  <si>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</si>
  <si>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</si>
  <si>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</si>
  <si>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</si>
  <si>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</si>
  <si>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</si>
  <si>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</si>
  <si>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</si>
  <si>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</si>
  <si>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</si>
  <si>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</si>
  <si>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</si>
  <si>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</si>
  <si>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</si>
  <si>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</si>
  <si>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</si>
  <si>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</si>
  <si>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</si>
  <si>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</si>
  <si>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</si>
  <si>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 Investigaciones y sanciones por entes de control.</t>
  </si>
  <si>
    <t xml:space="preserve">Inconsistencias entre el archivo fisico y el modulo de espacio público de la información relacionada con los procesos de incorporación de los bienes inmuebles de propiedad del municipio. </t>
  </si>
  <si>
    <t xml:space="preserve">Realizar dos (2) seguimientos a los procesos de incorporación de los bienes inmuebles propiedad del Municipio. </t>
  </si>
  <si>
    <t>Director del Departamento Administrativo de la Defensoría del Espacio Público</t>
  </si>
  <si>
    <t>Falta de estrategias para proteger, sensibilizar, defender, preservar y mantener el Espacio Público.</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</si>
  <si>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</si>
  <si>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Diseñar e implementar una (1) estrategia para proteger, sensibilizar, defender, preservar y mantener el Espacio Público.</t>
  </si>
  <si>
    <t>Uso inadecuado de los bienes inmuebles propiedad del Municipio</t>
  </si>
  <si>
    <t>Intención de ocupantes que pretenden adquirir el dominio por prescripción adquisitiva ignorando que son bienes de uso público.</t>
  </si>
  <si>
    <t>Inicia con la formulacionde politicas, planes, programas y proyectos de inversion municipal y termina con el seguimiento y retroalimentacion a todos los procesos.</t>
  </si>
  <si>
    <t>GESTIÓN DE ESPACIO PÚBLICO</t>
  </si>
  <si>
    <t>Dirigir, formular, coordinar y ejecutar los planes, programas y proyectos de la administracion municipal, acorde a los lineamientos nacinales, departamentales y necesidades identificadas de la comunidadd, para contribuir con el bienestar y el progreso de los ciudadanos con sostenibilidad social, economica, urbana y ambiental.</t>
  </si>
  <si>
    <t xml:space="preserve"> Planeacion Municipal                                  Plan de Ordenamiento Territorial                    Plan Anticorrupcion                                    Planes de Trabajo MIPG</t>
  </si>
  <si>
    <t>Formulacion de  Planes, programas y proyectos y seguimiento a planes institucionales.</t>
  </si>
  <si>
    <t xml:space="preserve">Posibilidad de afectación económica y reputacional por  investigaciones y sanciones por entes de control, debido a las inconsistencias entre el archivo físico y el módulo de espacio público de la información relacionada con los procesos de incorporación de los bienes inmuebles de propiedad del municipio. </t>
  </si>
  <si>
    <t>El Director del Departamento Administrativo de la Defensoría del Espacio Público verifica la actualización de la base de datos contenidos en el archivo físico y en el módulo de espacio público del Sistema de Información Financiera.</t>
  </si>
  <si>
    <t>El Director del Departamento Administrativo de la Defensoría del Espacio Público realiza los lineamientos para la defensa y preservación del espacio público a través de los diversos mecanismos institucionales vigentes.</t>
  </si>
  <si>
    <t>Posibilidad de afectación económica y reputacional por uso inadecuado de los bienes inmuebles propiedad del Municipio, debido a la intención de ocupantes que pretenden adquirir el dominio por prescripción adquisitiva ignorando que son bienes de uso público.</t>
  </si>
  <si>
    <t>El Director del Departamento Administrativo de la Defensoría del Espacio Publico realiza a través de informes el seguimiento a los Acuerdos voluntarios de entrega inmuebles ocupados irregularmente por terceros. El Director del Departamento Administrativo de la Defensoría del Espacio Público verifica los Acuerdos voluntarios relacionados con la entrega de inmuebles ocupados irregularmente por terceros, de acuerdo con la normatividad vigente a través de informes de seguimiento.</t>
  </si>
  <si>
    <t xml:space="preserve">Elaborar dos (2) informes de seguimiento a los procesos de acuerdos voluntarios.                        </t>
  </si>
  <si>
    <t xml:space="preserve">El Director del Departamento Administrativo de la Defensoría del Espacio Publico  a través de informes el seguimiento a los Procesos policivos tendientes a la recuperación de los bienes inmuebles propiedad del Municipio de Bucaramanga. El Director del Departamento Administrativo de la Defensoría del Espacio Publico  verifica la recuperación de los bienes inmuebles propiedad del Municipio de Bucaramanga a través de informes de seguimiento a los Procesos policivos.  </t>
  </si>
  <si>
    <t xml:space="preserve">Elaborar dos (2) informes de seguimiento a los procesos policivos.                        </t>
  </si>
  <si>
    <t>1-	Limitados Recursos Financieros para atender toda la problemática económica y social, a raíz de la Emergencia Nacional por el COVID-19.  
2-	La infraestructura de las oficinas no es adecuada para la prevención del COVID-19.  
3-	Insuficiente infraestructura Tecnológica que garantice el normal funcionamiento de la Administración Municipal frente a los requerimientos ciudadanos.  
Falta de respuesta a PQRSD ( Respuesta extemporánea ).</t>
  </si>
  <si>
    <t>1-	Decreto 417 de 17 de marzo de 2020 "Por el cual se declara un Estado de Emergencia Económica, Social y Ecológica en todo el Territorio Nacional" por el COVID-19. 
2-	Modificación de la Planeación Municipal frente a la implementación del Decreto 417 de marzo de 2020, por el COVID-19.  
3-	Desaceleración económica por la cuarentena obligatoria a nivel nacional. 
4-	Falta de aprobación de las Políticas Nacionales.</t>
  </si>
  <si>
    <t>1-	Conocimiento y experiencia del personal vinculado al proceso.  
2-	Empoderamiento, responsabilidad y compromiso por líderes de proceso en cumplimiento de las estrategias corporativas.  
3-	Conocimiento del Desarrollo de los Procesos.  
4-	Instrumentos de gestión tecnológica para el desarrollo del trabajo en casa y atención a los requerimientos de los ciudadanos.</t>
  </si>
  <si>
    <t>1-	Fortalecer el trabajo en casa y los sistemas de información requeridos para esto, en el marco de la Emergencia Nacional por el COVID-19.  
2-	Reconocimiento de la atención de calidad brindada por los servidores públicos.  
3-	Buenas prácticas bajo lineamientos del Departamento Nacional de Planeación.  
4-	Integración de estrategias con entidades de gobierno o regionales, nacionales y de cooperación internacional para la consecución de recursos y ejecución de  proyectos.</t>
  </si>
  <si>
    <t>Investigaciones y sanciones de los entes de control, así como la pérdida de confianza y credibilidad de la ciudadanía</t>
  </si>
  <si>
    <t>31/12/2021 </t>
  </si>
  <si>
    <t>La oficina DADEP con corte 30 de septiembre presentó un seguimiento de fecha del 23 de septiembre de 2021, respecto de la incorporación de los bienes inmuebles de propiedad del municipio.
En el presente seguimiento la oficina DADEP presenta acta de reunión del 10 de diciembre de 2021 en la cual se relaciona como objetivo, hacer seguimiento a los procesos de incorporación de los bienes inmuebles, verificando que los inmuebles se encuentren incorporados en el inventario general del patrimonio municipal, relacionando los siguientes inmuebles identificados con los números de matrícula inmobiliaria: 300-451280, 300-451281, 300-451282, 300-451283, 300-451300, 300-451301, 300424257, 300-424256.
Con corte a 31 diciembre de 2021 se han realizado dos seguimientos, que representan un avance del 100%.</t>
  </si>
  <si>
    <t xml:space="preserve">La Oficina del DADEP presenta acta del 3 de diciembre de 2021 en la cual señalan como objetivo de la reunión, la socialización del proyecto denominado fortalecimiento a las acciones de interés para la organización, administración y aprovechamiento del espacio público en el municipio de Bucaramanga para ser entregado en la vigencia 2021; igualmente, presenta el acta de 7 de diciembre de 2021, que señala como objetivo revisar el documento técnico del proyecto fortalecimiento a las acciones de interés para la organización, administración y aprovechamiento del espacio público en el municipio Bucaramanga para ser entregado el banco de Proyectos en la vigencia 2021.
La acción propuesta establece el diseño e implementación de una estrategia para proteger, sensibilizar, defender, preservar y mantener el Espacio Público; a la fecha DADEP ha adelantado reuniones con el fin de construir la estrategia, sin embargo, a la fecha, ésta no se encuentra finalizada, aprobada e implementada, en consecuencia, no se puede asignar un porcentaje de avance.
Se recomienda finalización el diseño e implementación con el fin de llegar al avance del 100%.  </t>
  </si>
  <si>
    <t>En el seguimiento con corte 30 de septiembre se informó que se había realizado un acuerdo de entrega voluntaria sobre el inmueble ubicado en la Carrera 55 No. 19-20, para el día 1 de octubre de 2021.
En el presente seguimiento la Oficina DADEP allega oficio de fecha de 14 de diciembre de 2021, en el cual señala que no se logró la entrega voluntaria del inmueble referido. 
La acción propuesta establece realizar dos informes de seguimiento a los procesos de acuerdos voluntarios, si bien es cierto, en el corte a 30 de septiembre refieren un acuerdo voluntario y en el presente seguimiento se allega un oficio del 14 de diciembre de 2021, estos, versan sobre el mismo inmueble y por lo tanto, la acción no es efectiva para evitar que se incurra en una afectación económica y reputacional, por una posible declaración de prescripción adquisitiva de dominio.
Con el fin de dar efectividad a la acción, se recomienda evidenciar gestiones tendientes a lograr acuerdos voluntarios, bajo el entendido de que el Municipio cuenta con más inmuebles sujetos de ocupaciones irregulares. En consecuencia, se asigna un porcentaje de avance del 10% y se recomienda aumentar la gestión con el fin evitar la posibilidad de materialización del riesgo.</t>
  </si>
  <si>
    <t>En el corte de 30 de septiembre DADEP manifestó que se presentó informe de seguimiento el 29 de septiembre.
La Oficina de DADEP presenta informe de fecha de 14 de diciembre de 2021, en el cual se indica que se viene realizando consolidación del inventario de los procesos policivos y que se ha obtenido como resultado un total de 221 procesos.
El plan de acción establece elaborar dos informes de seguimiento a los procesos policivos, los cuales se presentaron por lo tanto representa un avance del 100%, no obstante, se seguir actualizando el archivo Excel de control integral de proceso policivos y realizar su respectiva presentación y socialización.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</si>
</sst>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0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43" fillId="0" borderId="67" xfId="0" applyFont="1" applyBorder="1" applyAlignment="1">
      <alignment horizontal="justify" vertical="center" wrapText="1"/>
    </xf>
    <xf numFmtId="0" fontId="1" fillId="0" borderId="18" xfId="0" applyFont="1" applyBorder="1" applyAlignment="1" applyProtection="1">
      <alignment horizontal="justify" vertical="center" wrapText="1"/>
      <protection locked="0"/>
    </xf>
    <xf numFmtId="0" fontId="1" fillId="0" borderId="106" xfId="0" applyFont="1" applyBorder="1" applyAlignment="1" applyProtection="1">
      <alignment horizontal="center" vertical="center"/>
    </xf>
    <xf numFmtId="0" fontId="6" fillId="0" borderId="106" xfId="0" applyFont="1" applyBorder="1" applyAlignment="1" applyProtection="1">
      <alignment horizontal="justify" vertical="center" wrapText="1"/>
      <protection locked="0"/>
    </xf>
    <xf numFmtId="0" fontId="1"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textRotation="90"/>
      <protection locked="0"/>
    </xf>
    <xf numFmtId="9" fontId="1" fillId="0" borderId="106" xfId="0" applyNumberFormat="1" applyFont="1" applyBorder="1" applyAlignment="1" applyProtection="1">
      <alignment horizontal="center" vertical="center"/>
      <protection hidden="1"/>
    </xf>
    <xf numFmtId="164" fontId="1" fillId="0" borderId="106" xfId="1" applyNumberFormat="1" applyFont="1" applyBorder="1" applyAlignment="1">
      <alignment horizontal="center" vertical="center"/>
    </xf>
    <xf numFmtId="0" fontId="4" fillId="0" borderId="106" xfId="0" applyFont="1" applyFill="1" applyBorder="1" applyAlignment="1" applyProtection="1">
      <alignment horizontal="center" vertical="center" textRotation="90" wrapText="1"/>
      <protection hidden="1"/>
    </xf>
    <xf numFmtId="0" fontId="4" fillId="0" borderId="106" xfId="0" applyFont="1" applyBorder="1" applyAlignment="1" applyProtection="1">
      <alignment horizontal="center" vertical="center" textRotation="90"/>
      <protection hidden="1"/>
    </xf>
    <xf numFmtId="0" fontId="1" fillId="0" borderId="106" xfId="0" applyFont="1" applyBorder="1" applyAlignment="1" applyProtection="1">
      <alignment horizontal="center" vertical="center" wrapText="1"/>
      <protection locked="0"/>
    </xf>
    <xf numFmtId="14" fontId="1" fillId="0" borderId="106" xfId="0" applyNumberFormat="1" applyFont="1" applyBorder="1" applyAlignment="1" applyProtection="1">
      <alignment horizontal="center" vertical="center"/>
      <protection locked="0"/>
    </xf>
    <xf numFmtId="0" fontId="1" fillId="0" borderId="107" xfId="0" applyFont="1" applyBorder="1" applyAlignment="1" applyProtection="1">
      <alignment horizontal="center" vertical="center"/>
      <protection locked="0"/>
    </xf>
    <xf numFmtId="0" fontId="1" fillId="0" borderId="108" xfId="0" applyFont="1" applyBorder="1" applyAlignment="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18" xfId="0" applyFont="1" applyBorder="1" applyAlignment="1" applyProtection="1">
      <alignment horizontal="left"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09"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5"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0" fontId="4" fillId="0" borderId="106" xfId="0" applyFont="1" applyFill="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9" fontId="1" fillId="0" borderId="106" xfId="0" applyNumberFormat="1" applyFont="1" applyBorder="1" applyAlignment="1" applyProtection="1">
      <alignment horizontal="center" vertical="center" wrapText="1"/>
      <protection locked="0"/>
    </xf>
    <xf numFmtId="0" fontId="4" fillId="0" borderId="106"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2" t="s">
        <v>147</v>
      </c>
      <c r="C2" s="223"/>
      <c r="D2" s="223"/>
      <c r="E2" s="223"/>
      <c r="F2" s="223"/>
      <c r="G2" s="223"/>
      <c r="H2" s="224"/>
    </row>
    <row r="3" spans="1:8" x14ac:dyDescent="0.25">
      <c r="B3" s="56"/>
      <c r="C3" s="57"/>
      <c r="D3" s="57"/>
      <c r="E3" s="57"/>
      <c r="F3" s="57"/>
      <c r="G3" s="57"/>
      <c r="H3" s="58"/>
    </row>
    <row r="4" spans="1:8" ht="63" customHeight="1" x14ac:dyDescent="0.25">
      <c r="B4" s="225" t="s">
        <v>204</v>
      </c>
      <c r="C4" s="226"/>
      <c r="D4" s="226"/>
      <c r="E4" s="226"/>
      <c r="F4" s="226"/>
      <c r="G4" s="226"/>
      <c r="H4" s="227"/>
    </row>
    <row r="5" spans="1:8" ht="63" customHeight="1" x14ac:dyDescent="0.25">
      <c r="B5" s="228"/>
      <c r="C5" s="229"/>
      <c r="D5" s="229"/>
      <c r="E5" s="229"/>
      <c r="F5" s="229"/>
      <c r="G5" s="229"/>
      <c r="H5" s="230"/>
    </row>
    <row r="6" spans="1:8" ht="16.5" x14ac:dyDescent="0.25">
      <c r="A6" s="123"/>
      <c r="B6" s="231" t="s">
        <v>145</v>
      </c>
      <c r="C6" s="232"/>
      <c r="D6" s="232"/>
      <c r="E6" s="232"/>
      <c r="F6" s="232"/>
      <c r="G6" s="232"/>
      <c r="H6" s="233"/>
    </row>
    <row r="7" spans="1:8" ht="95.25" customHeight="1" x14ac:dyDescent="0.25">
      <c r="A7" s="123"/>
      <c r="B7" s="240" t="s">
        <v>150</v>
      </c>
      <c r="C7" s="240"/>
      <c r="D7" s="240"/>
      <c r="E7" s="240"/>
      <c r="F7" s="240"/>
      <c r="G7" s="240"/>
      <c r="H7" s="241"/>
    </row>
    <row r="8" spans="1:8" ht="16.5" x14ac:dyDescent="0.25">
      <c r="A8" s="123"/>
      <c r="B8" s="124"/>
      <c r="C8" s="80"/>
      <c r="D8" s="80"/>
      <c r="E8" s="80"/>
      <c r="F8" s="80"/>
      <c r="G8" s="80"/>
      <c r="H8" s="119"/>
    </row>
    <row r="9" spans="1:8" ht="16.5" customHeight="1" x14ac:dyDescent="0.25">
      <c r="A9" s="123"/>
      <c r="B9" s="234" t="s">
        <v>223</v>
      </c>
      <c r="C9" s="234"/>
      <c r="D9" s="234"/>
      <c r="E9" s="234"/>
      <c r="F9" s="234"/>
      <c r="G9" s="234"/>
      <c r="H9" s="235"/>
    </row>
    <row r="10" spans="1:8" ht="16.5" customHeight="1" x14ac:dyDescent="0.25">
      <c r="A10" s="123"/>
      <c r="B10" s="234"/>
      <c r="C10" s="234"/>
      <c r="D10" s="234"/>
      <c r="E10" s="234"/>
      <c r="F10" s="234"/>
      <c r="G10" s="234"/>
      <c r="H10" s="235"/>
    </row>
    <row r="11" spans="1:8" ht="11.85" customHeight="1" x14ac:dyDescent="0.25">
      <c r="A11" s="123"/>
      <c r="B11" s="234"/>
      <c r="C11" s="234"/>
      <c r="D11" s="234"/>
      <c r="E11" s="234"/>
      <c r="F11" s="234"/>
      <c r="G11" s="234"/>
      <c r="H11" s="235"/>
    </row>
    <row r="12" spans="1:8" ht="11.85" customHeight="1" thickBot="1" x14ac:dyDescent="0.3">
      <c r="A12" s="123"/>
      <c r="B12" s="118"/>
      <c r="C12" s="118"/>
      <c r="D12" s="118"/>
      <c r="E12" s="118"/>
      <c r="F12" s="118"/>
      <c r="G12" s="118"/>
      <c r="H12" s="121"/>
    </row>
    <row r="13" spans="1:8" ht="15.6" customHeight="1" thickTop="1" x14ac:dyDescent="0.25">
      <c r="A13" s="123"/>
      <c r="B13" s="118"/>
      <c r="C13" s="242" t="s">
        <v>146</v>
      </c>
      <c r="D13" s="237"/>
      <c r="E13" s="238" t="s">
        <v>183</v>
      </c>
      <c r="F13" s="239"/>
      <c r="G13" s="118"/>
      <c r="H13" s="121"/>
    </row>
    <row r="14" spans="1:8" ht="11.85" customHeight="1" x14ac:dyDescent="0.25">
      <c r="A14" s="123"/>
      <c r="B14" s="118"/>
      <c r="C14" s="243" t="s">
        <v>177</v>
      </c>
      <c r="D14" s="244"/>
      <c r="E14" s="245" t="s">
        <v>182</v>
      </c>
      <c r="F14" s="205"/>
      <c r="G14" s="118"/>
      <c r="H14" s="121"/>
    </row>
    <row r="15" spans="1:8" ht="11.85" customHeight="1" x14ac:dyDescent="0.25">
      <c r="A15" s="123"/>
      <c r="B15" s="118"/>
      <c r="C15" s="243" t="s">
        <v>179</v>
      </c>
      <c r="D15" s="244"/>
      <c r="E15" s="245" t="s">
        <v>181</v>
      </c>
      <c r="F15" s="205"/>
      <c r="G15" s="118"/>
      <c r="H15" s="121"/>
    </row>
    <row r="16" spans="1:8" ht="11.85" customHeight="1" x14ac:dyDescent="0.25">
      <c r="A16" s="123"/>
      <c r="B16" s="118"/>
      <c r="C16" s="243" t="s">
        <v>216</v>
      </c>
      <c r="D16" s="244"/>
      <c r="E16" s="245" t="s">
        <v>220</v>
      </c>
      <c r="F16" s="205"/>
      <c r="G16" s="118"/>
      <c r="H16" s="121"/>
    </row>
    <row r="17" spans="1:8" ht="13.5" customHeight="1" x14ac:dyDescent="0.25">
      <c r="A17" s="123"/>
      <c r="B17" s="118"/>
      <c r="C17" s="243" t="s">
        <v>217</v>
      </c>
      <c r="D17" s="244"/>
      <c r="E17" s="245" t="s">
        <v>180</v>
      </c>
      <c r="F17" s="205"/>
      <c r="G17" s="118"/>
      <c r="H17" s="120"/>
    </row>
    <row r="18" spans="1:8" ht="12.6" customHeight="1" x14ac:dyDescent="0.25">
      <c r="A18" s="123"/>
      <c r="B18" s="118"/>
      <c r="C18" s="243" t="s">
        <v>218</v>
      </c>
      <c r="D18" s="244"/>
      <c r="E18" s="251" t="s">
        <v>221</v>
      </c>
      <c r="F18" s="205"/>
      <c r="G18" s="118"/>
      <c r="H18" s="121"/>
    </row>
    <row r="19" spans="1:8" ht="24" customHeight="1" thickBot="1" x14ac:dyDescent="0.3">
      <c r="A19" s="123"/>
      <c r="B19" s="118"/>
      <c r="C19" s="249" t="s">
        <v>219</v>
      </c>
      <c r="D19" s="250"/>
      <c r="E19" s="252" t="s">
        <v>222</v>
      </c>
      <c r="F19" s="253"/>
      <c r="G19" s="118"/>
      <c r="H19" s="121"/>
    </row>
    <row r="20" spans="1:8" ht="11.85" customHeight="1" thickTop="1" x14ac:dyDescent="0.25">
      <c r="A20" s="123"/>
      <c r="B20" s="118"/>
      <c r="C20" s="125"/>
      <c r="D20" s="125"/>
      <c r="E20" s="125"/>
      <c r="F20" s="125"/>
      <c r="G20" s="118"/>
      <c r="H20" s="121"/>
    </row>
    <row r="21" spans="1:8" ht="27.6" customHeight="1" thickBot="1" x14ac:dyDescent="0.3">
      <c r="A21" s="123"/>
      <c r="B21" s="246" t="s">
        <v>215</v>
      </c>
      <c r="C21" s="247"/>
      <c r="D21" s="247"/>
      <c r="E21" s="247"/>
      <c r="F21" s="247"/>
      <c r="G21" s="247"/>
      <c r="H21" s="248"/>
    </row>
    <row r="22" spans="1:8" ht="15.75" thickTop="1" x14ac:dyDescent="0.25">
      <c r="A22" s="123"/>
      <c r="B22" s="127"/>
      <c r="C22" s="236" t="s">
        <v>146</v>
      </c>
      <c r="D22" s="237"/>
      <c r="E22" s="238" t="s">
        <v>183</v>
      </c>
      <c r="F22" s="239"/>
      <c r="G22" s="125"/>
      <c r="H22" s="126"/>
    </row>
    <row r="23" spans="1:8" ht="13.5" customHeight="1" x14ac:dyDescent="0.25">
      <c r="A23" s="123"/>
      <c r="B23" s="128"/>
      <c r="C23" s="216" t="s">
        <v>177</v>
      </c>
      <c r="D23" s="217"/>
      <c r="E23" s="218" t="s">
        <v>182</v>
      </c>
      <c r="F23" s="219"/>
      <c r="G23" s="75"/>
      <c r="H23" s="122"/>
    </row>
    <row r="24" spans="1:8" ht="13.5" customHeight="1" x14ac:dyDescent="0.25">
      <c r="A24" s="123"/>
      <c r="B24" s="128"/>
      <c r="C24" s="202" t="s">
        <v>178</v>
      </c>
      <c r="D24" s="203"/>
      <c r="E24" s="204" t="s">
        <v>180</v>
      </c>
      <c r="F24" s="205"/>
      <c r="G24" s="75"/>
      <c r="H24" s="122"/>
    </row>
    <row r="25" spans="1:8" ht="13.5" customHeight="1" x14ac:dyDescent="0.25">
      <c r="A25" s="123"/>
      <c r="B25" s="128"/>
      <c r="C25" s="202" t="s">
        <v>179</v>
      </c>
      <c r="D25" s="203"/>
      <c r="E25" s="204" t="s">
        <v>181</v>
      </c>
      <c r="F25" s="205"/>
      <c r="G25" s="75"/>
      <c r="H25" s="122"/>
    </row>
    <row r="26" spans="1:8" ht="23.1" customHeight="1" x14ac:dyDescent="0.25">
      <c r="A26" s="123"/>
      <c r="B26" s="128"/>
      <c r="C26" s="202" t="s">
        <v>148</v>
      </c>
      <c r="D26" s="203"/>
      <c r="E26" s="220" t="s">
        <v>149</v>
      </c>
      <c r="F26" s="221"/>
      <c r="G26" s="75"/>
      <c r="H26" s="122"/>
    </row>
    <row r="27" spans="1:8" ht="69.75" customHeight="1" x14ac:dyDescent="0.25">
      <c r="A27" s="123"/>
      <c r="B27" s="128"/>
      <c r="C27" s="211" t="s">
        <v>2</v>
      </c>
      <c r="D27" s="209"/>
      <c r="E27" s="206" t="s">
        <v>184</v>
      </c>
      <c r="F27" s="207"/>
      <c r="G27" s="75"/>
      <c r="H27" s="76"/>
    </row>
    <row r="28" spans="1:8" ht="34.5" customHeight="1" x14ac:dyDescent="0.25">
      <c r="B28" s="72"/>
      <c r="C28" s="208" t="s">
        <v>3</v>
      </c>
      <c r="D28" s="209"/>
      <c r="E28" s="206" t="s">
        <v>185</v>
      </c>
      <c r="F28" s="207"/>
      <c r="G28" s="75"/>
      <c r="H28" s="76"/>
    </row>
    <row r="29" spans="1:8" ht="27.75" customHeight="1" x14ac:dyDescent="0.25">
      <c r="B29" s="72"/>
      <c r="C29" s="208" t="s">
        <v>42</v>
      </c>
      <c r="D29" s="209"/>
      <c r="E29" s="206" t="s">
        <v>186</v>
      </c>
      <c r="F29" s="207"/>
      <c r="G29" s="75"/>
      <c r="H29" s="76"/>
    </row>
    <row r="30" spans="1:8" ht="28.5" customHeight="1" x14ac:dyDescent="0.25">
      <c r="B30" s="72"/>
      <c r="C30" s="208" t="s">
        <v>1</v>
      </c>
      <c r="D30" s="209"/>
      <c r="E30" s="206" t="s">
        <v>187</v>
      </c>
      <c r="F30" s="207"/>
      <c r="G30" s="75"/>
      <c r="H30" s="76"/>
    </row>
    <row r="31" spans="1:8" ht="72.75" customHeight="1" x14ac:dyDescent="0.25">
      <c r="B31" s="72"/>
      <c r="C31" s="208" t="s">
        <v>48</v>
      </c>
      <c r="D31" s="209"/>
      <c r="E31" s="206" t="s">
        <v>152</v>
      </c>
      <c r="F31" s="207"/>
      <c r="G31" s="75"/>
      <c r="H31" s="76"/>
    </row>
    <row r="32" spans="1:8" ht="64.5" customHeight="1" x14ac:dyDescent="0.25">
      <c r="B32" s="72"/>
      <c r="C32" s="208" t="s">
        <v>151</v>
      </c>
      <c r="D32" s="209"/>
      <c r="E32" s="206" t="s">
        <v>153</v>
      </c>
      <c r="F32" s="207"/>
      <c r="G32" s="75"/>
      <c r="H32" s="76"/>
    </row>
    <row r="33" spans="2:8" ht="71.25" customHeight="1" x14ac:dyDescent="0.25">
      <c r="B33" s="72"/>
      <c r="C33" s="210" t="s">
        <v>154</v>
      </c>
      <c r="D33" s="211"/>
      <c r="E33" s="206" t="s">
        <v>155</v>
      </c>
      <c r="F33" s="207"/>
      <c r="G33" s="75"/>
      <c r="H33" s="76"/>
    </row>
    <row r="34" spans="2:8" ht="55.5" customHeight="1" x14ac:dyDescent="0.25">
      <c r="B34" s="72"/>
      <c r="C34" s="210" t="s">
        <v>46</v>
      </c>
      <c r="D34" s="211"/>
      <c r="E34" s="206" t="s">
        <v>156</v>
      </c>
      <c r="F34" s="207"/>
      <c r="G34" s="75"/>
      <c r="H34" s="76"/>
    </row>
    <row r="35" spans="2:8" ht="42" customHeight="1" x14ac:dyDescent="0.25">
      <c r="B35" s="72"/>
      <c r="C35" s="210" t="s">
        <v>144</v>
      </c>
      <c r="D35" s="211"/>
      <c r="E35" s="206" t="s">
        <v>157</v>
      </c>
      <c r="F35" s="207"/>
      <c r="G35" s="75"/>
      <c r="H35" s="76"/>
    </row>
    <row r="36" spans="2:8" ht="59.25" customHeight="1" x14ac:dyDescent="0.25">
      <c r="B36" s="72"/>
      <c r="C36" s="210" t="s">
        <v>12</v>
      </c>
      <c r="D36" s="211"/>
      <c r="E36" s="206" t="s">
        <v>158</v>
      </c>
      <c r="F36" s="207"/>
      <c r="G36" s="75"/>
      <c r="H36" s="76"/>
    </row>
    <row r="37" spans="2:8" ht="23.25" customHeight="1" x14ac:dyDescent="0.25">
      <c r="B37" s="72"/>
      <c r="C37" s="210" t="s">
        <v>162</v>
      </c>
      <c r="D37" s="211"/>
      <c r="E37" s="206" t="s">
        <v>159</v>
      </c>
      <c r="F37" s="207"/>
      <c r="G37" s="75"/>
      <c r="H37" s="76"/>
    </row>
    <row r="38" spans="2:8" ht="30.75" customHeight="1" x14ac:dyDescent="0.25">
      <c r="B38" s="72"/>
      <c r="C38" s="210" t="s">
        <v>163</v>
      </c>
      <c r="D38" s="211"/>
      <c r="E38" s="206" t="s">
        <v>160</v>
      </c>
      <c r="F38" s="207"/>
      <c r="G38" s="75"/>
      <c r="H38" s="76"/>
    </row>
    <row r="39" spans="2:8" ht="35.25" customHeight="1" x14ac:dyDescent="0.25">
      <c r="B39" s="72"/>
      <c r="C39" s="210" t="s">
        <v>163</v>
      </c>
      <c r="D39" s="211"/>
      <c r="E39" s="206" t="s">
        <v>160</v>
      </c>
      <c r="F39" s="207"/>
      <c r="G39" s="75"/>
      <c r="H39" s="76"/>
    </row>
    <row r="40" spans="2:8" ht="33" customHeight="1" x14ac:dyDescent="0.25">
      <c r="B40" s="72"/>
      <c r="C40" s="210" t="s">
        <v>164</v>
      </c>
      <c r="D40" s="211"/>
      <c r="E40" s="206" t="s">
        <v>161</v>
      </c>
      <c r="F40" s="207"/>
      <c r="G40" s="75"/>
      <c r="H40" s="76"/>
    </row>
    <row r="41" spans="2:8" ht="30" customHeight="1" x14ac:dyDescent="0.25">
      <c r="B41" s="72"/>
      <c r="C41" s="210" t="s">
        <v>165</v>
      </c>
      <c r="D41" s="211"/>
      <c r="E41" s="206" t="s">
        <v>166</v>
      </c>
      <c r="F41" s="207"/>
      <c r="G41" s="75"/>
      <c r="H41" s="76"/>
    </row>
    <row r="42" spans="2:8" ht="35.25" customHeight="1" x14ac:dyDescent="0.25">
      <c r="B42" s="72"/>
      <c r="C42" s="210" t="s">
        <v>167</v>
      </c>
      <c r="D42" s="211"/>
      <c r="E42" s="206" t="s">
        <v>168</v>
      </c>
      <c r="F42" s="207"/>
      <c r="G42" s="75"/>
      <c r="H42" s="76"/>
    </row>
    <row r="43" spans="2:8" ht="31.5" customHeight="1" x14ac:dyDescent="0.25">
      <c r="B43" s="72"/>
      <c r="C43" s="210" t="s">
        <v>169</v>
      </c>
      <c r="D43" s="211"/>
      <c r="E43" s="206" t="s">
        <v>170</v>
      </c>
      <c r="F43" s="207"/>
      <c r="G43" s="75"/>
      <c r="H43" s="76"/>
    </row>
    <row r="44" spans="2:8" ht="35.25" customHeight="1" x14ac:dyDescent="0.25">
      <c r="B44" s="72"/>
      <c r="C44" s="210" t="s">
        <v>171</v>
      </c>
      <c r="D44" s="211"/>
      <c r="E44" s="206" t="s">
        <v>172</v>
      </c>
      <c r="F44" s="207"/>
      <c r="G44" s="75"/>
      <c r="H44" s="76"/>
    </row>
    <row r="45" spans="2:8" ht="59.25" customHeight="1" x14ac:dyDescent="0.25">
      <c r="B45" s="72"/>
      <c r="C45" s="210" t="s">
        <v>29</v>
      </c>
      <c r="D45" s="211"/>
      <c r="E45" s="206" t="s">
        <v>173</v>
      </c>
      <c r="F45" s="207"/>
      <c r="G45" s="75"/>
      <c r="H45" s="76"/>
    </row>
    <row r="46" spans="2:8" ht="29.25" customHeight="1" x14ac:dyDescent="0.25">
      <c r="B46" s="72"/>
      <c r="C46" s="210" t="s">
        <v>175</v>
      </c>
      <c r="D46" s="211"/>
      <c r="E46" s="206" t="s">
        <v>174</v>
      </c>
      <c r="F46" s="207"/>
      <c r="G46" s="75"/>
      <c r="H46" s="76"/>
    </row>
    <row r="47" spans="2:8" ht="82.5" customHeight="1" x14ac:dyDescent="0.25">
      <c r="B47" s="72"/>
      <c r="C47" s="210" t="s">
        <v>39</v>
      </c>
      <c r="D47" s="211"/>
      <c r="E47" s="206" t="s">
        <v>176</v>
      </c>
      <c r="F47" s="207"/>
      <c r="G47" s="75"/>
      <c r="H47" s="76"/>
    </row>
    <row r="48" spans="2:8" ht="46.5" customHeight="1" thickBot="1" x14ac:dyDescent="0.3">
      <c r="B48" s="72"/>
      <c r="C48" s="212"/>
      <c r="D48" s="213"/>
      <c r="E48" s="214"/>
      <c r="F48" s="215"/>
      <c r="G48" s="75"/>
      <c r="H48" s="76"/>
    </row>
    <row r="49" spans="2:8" ht="6.75" customHeight="1" thickTop="1" x14ac:dyDescent="0.25">
      <c r="B49" s="72"/>
      <c r="C49" s="73"/>
      <c r="D49" s="73"/>
      <c r="E49" s="74"/>
      <c r="F49" s="74"/>
      <c r="G49" s="75"/>
      <c r="H49" s="76"/>
    </row>
    <row r="50" spans="2:8" x14ac:dyDescent="0.25">
      <c r="B50" s="72"/>
      <c r="C50" s="113"/>
      <c r="D50" s="113"/>
      <c r="E50" s="113"/>
      <c r="F50" s="113"/>
      <c r="G50" s="75"/>
      <c r="H50" s="76"/>
    </row>
    <row r="51" spans="2:8" ht="21" customHeight="1" x14ac:dyDescent="0.25">
      <c r="B51" s="112" t="s">
        <v>208</v>
      </c>
      <c r="C51" s="113"/>
      <c r="D51" s="113"/>
      <c r="E51" s="113"/>
      <c r="F51" s="113"/>
      <c r="G51" s="113"/>
      <c r="H51" s="114"/>
    </row>
    <row r="52" spans="2:8" ht="20.25" customHeight="1" x14ac:dyDescent="0.25">
      <c r="B52" s="112" t="s">
        <v>209</v>
      </c>
      <c r="C52" s="113"/>
      <c r="D52" s="113"/>
      <c r="E52" s="113"/>
      <c r="F52" s="113"/>
      <c r="G52" s="113"/>
      <c r="H52" s="114"/>
    </row>
    <row r="53" spans="2:8" ht="20.25" customHeight="1" x14ac:dyDescent="0.25">
      <c r="B53" s="112" t="s">
        <v>210</v>
      </c>
      <c r="C53" s="113"/>
      <c r="D53" s="113"/>
      <c r="E53" s="113"/>
      <c r="F53" s="113"/>
      <c r="G53" s="113"/>
      <c r="H53" s="114"/>
    </row>
    <row r="54" spans="2:8" ht="20.25" customHeight="1" x14ac:dyDescent="0.25">
      <c r="B54" s="112" t="s">
        <v>211</v>
      </c>
      <c r="C54" s="113"/>
      <c r="D54" s="113"/>
      <c r="E54" s="113"/>
      <c r="F54" s="113"/>
      <c r="G54" s="113"/>
      <c r="H54" s="114"/>
    </row>
    <row r="55" spans="2:8" ht="14.85" customHeight="1" x14ac:dyDescent="0.25">
      <c r="B55" s="112" t="s">
        <v>212</v>
      </c>
      <c r="C55" s="113"/>
      <c r="D55" s="113"/>
      <c r="E55" s="113"/>
      <c r="F55" s="113"/>
      <c r="G55" s="113"/>
      <c r="H55" s="11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3" zoomScale="91" zoomScaleNormal="91" workbookViewId="0">
      <selection activeCell="E28" sqref="E28:F34"/>
    </sheetView>
  </sheetViews>
  <sheetFormatPr baseColWidth="10" defaultRowHeight="15" x14ac:dyDescent="0.25"/>
  <cols>
    <col min="1" max="1" width="7.42578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42578125" customWidth="1"/>
  </cols>
  <sheetData>
    <row r="1" spans="2:52" ht="16.5" customHeight="1" thickBot="1" x14ac:dyDescent="0.3">
      <c r="AZ1" s="141" t="s">
        <v>235</v>
      </c>
    </row>
    <row r="2" spans="2:52" ht="18" customHeight="1" thickBot="1" x14ac:dyDescent="0.3">
      <c r="B2" s="267"/>
      <c r="C2" s="270" t="s">
        <v>205</v>
      </c>
      <c r="D2" s="271"/>
      <c r="E2" s="271"/>
      <c r="F2" s="142" t="s">
        <v>234</v>
      </c>
      <c r="AZ2" s="141" t="s">
        <v>233</v>
      </c>
    </row>
    <row r="3" spans="2:52" ht="18" customHeight="1" thickBot="1" x14ac:dyDescent="0.3">
      <c r="B3" s="268"/>
      <c r="C3" s="272"/>
      <c r="D3" s="273"/>
      <c r="E3" s="273"/>
      <c r="F3" s="140" t="s">
        <v>232</v>
      </c>
      <c r="AZ3" s="141" t="s">
        <v>231</v>
      </c>
    </row>
    <row r="4" spans="2:52" ht="18" customHeight="1" thickBot="1" x14ac:dyDescent="0.3">
      <c r="B4" s="268"/>
      <c r="C4" s="272"/>
      <c r="D4" s="273"/>
      <c r="E4" s="273"/>
      <c r="F4" s="140" t="s">
        <v>242</v>
      </c>
      <c r="AZ4" s="141" t="s">
        <v>230</v>
      </c>
    </row>
    <row r="5" spans="2:52" ht="18" customHeight="1" thickBot="1" x14ac:dyDescent="0.3">
      <c r="B5" s="269"/>
      <c r="C5" s="274"/>
      <c r="D5" s="275"/>
      <c r="E5" s="275"/>
      <c r="F5" s="140" t="s">
        <v>229</v>
      </c>
      <c r="AZ5" s="136"/>
    </row>
    <row r="6" spans="2:52" ht="18" customHeight="1" thickBot="1" x14ac:dyDescent="0.3">
      <c r="B6" s="139"/>
      <c r="C6" s="138"/>
      <c r="D6" s="138"/>
      <c r="E6" s="138"/>
      <c r="F6" s="137"/>
      <c r="AZ6" s="136"/>
    </row>
    <row r="7" spans="2:52" ht="33.6" customHeight="1" x14ac:dyDescent="0.25">
      <c r="B7" s="131" t="s">
        <v>199</v>
      </c>
      <c r="C7" s="276" t="s">
        <v>254</v>
      </c>
      <c r="D7" s="277"/>
      <c r="E7" s="277"/>
      <c r="F7" s="278"/>
      <c r="AZ7" s="136"/>
    </row>
    <row r="8" spans="2:52" ht="26.1" customHeight="1" thickBot="1" x14ac:dyDescent="0.3">
      <c r="B8" s="132" t="s">
        <v>200</v>
      </c>
      <c r="C8" s="279" t="s">
        <v>253</v>
      </c>
      <c r="D8" s="280"/>
      <c r="E8" s="280"/>
      <c r="F8" s="281"/>
      <c r="AZ8" s="136"/>
    </row>
    <row r="9" spans="2:52" ht="16.5" thickBot="1" x14ac:dyDescent="0.3">
      <c r="B9" s="282"/>
      <c r="C9" s="282"/>
      <c r="D9" s="282"/>
      <c r="E9" s="282"/>
      <c r="F9" s="282"/>
    </row>
    <row r="10" spans="2:52" ht="15.6" customHeight="1" x14ac:dyDescent="0.25">
      <c r="B10" s="283" t="s">
        <v>205</v>
      </c>
      <c r="C10" s="284"/>
      <c r="D10" s="284"/>
      <c r="E10" s="284"/>
      <c r="F10" s="285"/>
    </row>
    <row r="11" spans="2:52" ht="31.5" x14ac:dyDescent="0.25">
      <c r="B11" s="286" t="s">
        <v>198</v>
      </c>
      <c r="C11" s="287"/>
      <c r="D11" s="129" t="s">
        <v>213</v>
      </c>
      <c r="E11" s="129" t="s">
        <v>197</v>
      </c>
      <c r="F11" s="130" t="s">
        <v>207</v>
      </c>
    </row>
    <row r="12" spans="2:52" ht="137.25" customHeight="1" thickBot="1" x14ac:dyDescent="0.3">
      <c r="B12" s="288" t="s">
        <v>233</v>
      </c>
      <c r="C12" s="289"/>
      <c r="D12" s="185" t="s">
        <v>255</v>
      </c>
      <c r="E12" s="106" t="s">
        <v>256</v>
      </c>
      <c r="F12" s="107" t="s">
        <v>257</v>
      </c>
    </row>
    <row r="15" spans="2:52" ht="18" x14ac:dyDescent="0.25">
      <c r="B15" s="290" t="s">
        <v>228</v>
      </c>
      <c r="C15" s="290"/>
      <c r="D15" s="290"/>
      <c r="E15" s="290"/>
      <c r="F15" s="290"/>
    </row>
    <row r="16" spans="2:52" ht="15.75" x14ac:dyDescent="0.25">
      <c r="B16" s="135"/>
    </row>
    <row r="17" spans="2:6" ht="15.75" thickBot="1" x14ac:dyDescent="0.3">
      <c r="B17" s="134"/>
    </row>
    <row r="18" spans="2:6" ht="16.5" thickBot="1" x14ac:dyDescent="0.3">
      <c r="B18" s="264" t="s">
        <v>227</v>
      </c>
      <c r="C18" s="265"/>
      <c r="D18" s="266"/>
      <c r="E18" s="264" t="s">
        <v>226</v>
      </c>
      <c r="F18" s="266"/>
    </row>
    <row r="19" spans="2:6" ht="15" customHeight="1" x14ac:dyDescent="0.25">
      <c r="B19" s="258" t="s">
        <v>266</v>
      </c>
      <c r="C19" s="259"/>
      <c r="D19" s="260"/>
      <c r="E19" s="254" t="s">
        <v>267</v>
      </c>
      <c r="F19" s="255"/>
    </row>
    <row r="20" spans="2:6" ht="15" customHeight="1" x14ac:dyDescent="0.25">
      <c r="B20" s="258"/>
      <c r="C20" s="259"/>
      <c r="D20" s="260"/>
      <c r="E20" s="254"/>
      <c r="F20" s="255"/>
    </row>
    <row r="21" spans="2:6" ht="15" customHeight="1" x14ac:dyDescent="0.25">
      <c r="B21" s="258"/>
      <c r="C21" s="259"/>
      <c r="D21" s="260"/>
      <c r="E21" s="254"/>
      <c r="F21" s="255"/>
    </row>
    <row r="22" spans="2:6" ht="15" customHeight="1" x14ac:dyDescent="0.25">
      <c r="B22" s="258"/>
      <c r="C22" s="259"/>
      <c r="D22" s="260"/>
      <c r="E22" s="254"/>
      <c r="F22" s="255"/>
    </row>
    <row r="23" spans="2:6" ht="15" customHeight="1" x14ac:dyDescent="0.25">
      <c r="B23" s="258"/>
      <c r="C23" s="259"/>
      <c r="D23" s="260"/>
      <c r="E23" s="254"/>
      <c r="F23" s="255"/>
    </row>
    <row r="24" spans="2:6" ht="15" customHeight="1" x14ac:dyDescent="0.25">
      <c r="B24" s="258"/>
      <c r="C24" s="259"/>
      <c r="D24" s="260"/>
      <c r="E24" s="254"/>
      <c r="F24" s="255"/>
    </row>
    <row r="25" spans="2:6" ht="15" customHeight="1" x14ac:dyDescent="0.25">
      <c r="B25" s="258"/>
      <c r="C25" s="259"/>
      <c r="D25" s="260"/>
      <c r="E25" s="254"/>
      <c r="F25" s="255"/>
    </row>
    <row r="26" spans="2:6" ht="15.95" customHeight="1" thickBot="1" x14ac:dyDescent="0.3">
      <c r="B26" s="261"/>
      <c r="C26" s="262"/>
      <c r="D26" s="263"/>
      <c r="E26" s="256"/>
      <c r="F26" s="257"/>
    </row>
    <row r="27" spans="2:6" ht="16.5" thickBot="1" x14ac:dyDescent="0.3">
      <c r="B27" s="264" t="s">
        <v>225</v>
      </c>
      <c r="C27" s="265"/>
      <c r="D27" s="266"/>
      <c r="E27" s="264" t="s">
        <v>224</v>
      </c>
      <c r="F27" s="266"/>
    </row>
    <row r="28" spans="2:6" ht="15" customHeight="1" x14ac:dyDescent="0.25">
      <c r="B28" s="258" t="s">
        <v>268</v>
      </c>
      <c r="C28" s="259"/>
      <c r="D28" s="260"/>
      <c r="E28" s="254" t="s">
        <v>269</v>
      </c>
      <c r="F28" s="255"/>
    </row>
    <row r="29" spans="2:6" ht="15" customHeight="1" x14ac:dyDescent="0.25">
      <c r="B29" s="258"/>
      <c r="C29" s="259"/>
      <c r="D29" s="260"/>
      <c r="E29" s="254"/>
      <c r="F29" s="255"/>
    </row>
    <row r="30" spans="2:6" ht="15" customHeight="1" x14ac:dyDescent="0.25">
      <c r="B30" s="258"/>
      <c r="C30" s="259"/>
      <c r="D30" s="260"/>
      <c r="E30" s="254"/>
      <c r="F30" s="255"/>
    </row>
    <row r="31" spans="2:6" ht="15" customHeight="1" x14ac:dyDescent="0.25">
      <c r="B31" s="258"/>
      <c r="C31" s="259"/>
      <c r="D31" s="260"/>
      <c r="E31" s="254"/>
      <c r="F31" s="255"/>
    </row>
    <row r="32" spans="2:6" ht="15" customHeight="1" x14ac:dyDescent="0.25">
      <c r="B32" s="258"/>
      <c r="C32" s="259"/>
      <c r="D32" s="260"/>
      <c r="E32" s="254"/>
      <c r="F32" s="255"/>
    </row>
    <row r="33" spans="2:6" ht="15" customHeight="1" x14ac:dyDescent="0.25">
      <c r="B33" s="258"/>
      <c r="C33" s="259"/>
      <c r="D33" s="260"/>
      <c r="E33" s="254"/>
      <c r="F33" s="255"/>
    </row>
    <row r="34" spans="2:6" ht="15.95" customHeight="1" thickBot="1" x14ac:dyDescent="0.3">
      <c r="B34" s="261"/>
      <c r="C34" s="262"/>
      <c r="D34" s="263"/>
      <c r="E34" s="256"/>
      <c r="F34" s="257"/>
    </row>
    <row r="35" spans="2:6" x14ac:dyDescent="0.25">
      <c r="B35" s="133"/>
    </row>
  </sheetData>
  <mergeCells count="17">
    <mergeCell ref="E19:F26"/>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28" zoomScale="80" zoomScaleNormal="80" workbookViewId="0">
      <selection activeCell="AI29" sqref="AI29:AK29"/>
    </sheetView>
  </sheetViews>
  <sheetFormatPr baseColWidth="10" defaultColWidth="11.42578125" defaultRowHeight="16.5" x14ac:dyDescent="0.3"/>
  <cols>
    <col min="1" max="1" width="5" style="10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42578125" style="1" customWidth="1" collapsed="1"/>
    <col min="10" max="10" width="6.28515625" style="1" bestFit="1" customWidth="1" collapsed="1"/>
    <col min="11" max="11" width="27.28515625" style="1" bestFit="1" customWidth="1" collapsed="1"/>
    <col min="12" max="12" width="30.42578125" style="1" hidden="1" customWidth="1" collapsed="1"/>
    <col min="13" max="13" width="17.42578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42578125" style="1" customWidth="1" collapsed="1"/>
    <col min="22" max="22" width="7.28515625" style="1" customWidth="1" collapsed="1"/>
    <col min="23" max="23" width="6.7109375" style="1" customWidth="1" collapsed="1"/>
    <col min="24" max="24" width="7.42578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01" customWidth="1" collapsed="1"/>
    <col min="34" max="34" width="16.7109375" style="1" customWidth="1" collapsed="1"/>
    <col min="35" max="35" width="14.7109375" style="1" customWidth="1" collapsed="1"/>
    <col min="36" max="36" width="18.42578125" style="1" customWidth="1" collapsed="1"/>
    <col min="37" max="37" width="21" style="1" customWidth="1" collapsed="1"/>
    <col min="38" max="16384" width="11.42578125" style="1" collapsed="1"/>
  </cols>
  <sheetData>
    <row r="1" spans="1:69" s="82" customFormat="1" ht="14.25" x14ac:dyDescent="0.2">
      <c r="B1" s="81"/>
      <c r="C1" s="81"/>
      <c r="D1" s="81"/>
      <c r="E1" s="81"/>
      <c r="G1" s="83"/>
      <c r="AG1" s="99"/>
    </row>
    <row r="2" spans="1:69" s="82" customFormat="1" ht="14.25" x14ac:dyDescent="0.2">
      <c r="B2" s="81"/>
      <c r="C2" s="81"/>
      <c r="D2" s="81"/>
      <c r="E2" s="81"/>
      <c r="G2" s="83"/>
      <c r="AG2" s="99"/>
    </row>
    <row r="3" spans="1:69" s="82" customFormat="1" ht="15" thickBot="1" x14ac:dyDescent="0.25">
      <c r="B3" s="81"/>
      <c r="C3" s="81"/>
      <c r="D3" s="81"/>
      <c r="E3" s="81"/>
      <c r="G3" s="83"/>
      <c r="AG3" s="99"/>
    </row>
    <row r="4" spans="1:69" s="82" customFormat="1" ht="14.85" customHeight="1" x14ac:dyDescent="0.2">
      <c r="B4" s="303"/>
      <c r="C4" s="304"/>
      <c r="D4" s="304"/>
      <c r="E4" s="304"/>
      <c r="F4" s="297" t="s">
        <v>214</v>
      </c>
      <c r="G4" s="298"/>
      <c r="H4" s="298"/>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5" t="s">
        <v>201</v>
      </c>
      <c r="AK4" s="296"/>
    </row>
    <row r="5" spans="1:69" s="82" customFormat="1" ht="14.85" customHeight="1" x14ac:dyDescent="0.2">
      <c r="B5" s="305"/>
      <c r="C5" s="306"/>
      <c r="D5" s="306"/>
      <c r="E5" s="306"/>
      <c r="F5" s="299"/>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293" t="s">
        <v>202</v>
      </c>
      <c r="AK5" s="294"/>
    </row>
    <row r="6" spans="1:69" ht="16.5" customHeight="1" x14ac:dyDescent="0.3">
      <c r="B6" s="305"/>
      <c r="C6" s="306"/>
      <c r="D6" s="306"/>
      <c r="E6" s="306"/>
      <c r="F6" s="299"/>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293" t="s">
        <v>243</v>
      </c>
      <c r="AK6" s="29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07"/>
      <c r="C7" s="308"/>
      <c r="D7" s="308"/>
      <c r="E7" s="308"/>
      <c r="F7" s="301"/>
      <c r="G7" s="302"/>
      <c r="H7" s="302"/>
      <c r="I7" s="302"/>
      <c r="J7" s="302"/>
      <c r="K7" s="302"/>
      <c r="L7" s="302"/>
      <c r="M7" s="302"/>
      <c r="N7" s="302"/>
      <c r="O7" s="302"/>
      <c r="P7" s="302"/>
      <c r="Q7" s="302"/>
      <c r="R7" s="302"/>
      <c r="S7" s="302"/>
      <c r="T7" s="302"/>
      <c r="U7" s="302"/>
      <c r="V7" s="302"/>
      <c r="W7" s="302"/>
      <c r="X7" s="302"/>
      <c r="Y7" s="302"/>
      <c r="Z7" s="302"/>
      <c r="AA7" s="302"/>
      <c r="AB7" s="302"/>
      <c r="AC7" s="302"/>
      <c r="AD7" s="302"/>
      <c r="AE7" s="302"/>
      <c r="AF7" s="302"/>
      <c r="AG7" s="302"/>
      <c r="AH7" s="302"/>
      <c r="AI7" s="302"/>
      <c r="AJ7" s="291" t="s">
        <v>203</v>
      </c>
      <c r="AK7" s="29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43"/>
      <c r="B9" s="312" t="s">
        <v>199</v>
      </c>
      <c r="C9" s="313"/>
      <c r="D9" s="318" t="s">
        <v>254</v>
      </c>
      <c r="E9" s="318"/>
      <c r="F9" s="318"/>
      <c r="G9" s="318"/>
      <c r="H9" s="318"/>
      <c r="I9" s="318"/>
      <c r="J9" s="318"/>
      <c r="K9" s="318"/>
      <c r="L9" s="318"/>
      <c r="M9" s="318"/>
      <c r="N9" s="318"/>
      <c r="O9" s="318"/>
      <c r="P9" s="318"/>
      <c r="Q9" s="318"/>
      <c r="R9" s="318"/>
      <c r="S9" s="318"/>
      <c r="T9" s="318"/>
      <c r="U9" s="318"/>
      <c r="V9" s="318"/>
      <c r="W9" s="318"/>
      <c r="X9" s="318"/>
      <c r="Y9" s="318"/>
      <c r="Z9" s="318"/>
      <c r="AA9" s="318"/>
      <c r="AB9" s="318"/>
      <c r="AC9" s="318"/>
      <c r="AD9" s="318"/>
      <c r="AE9" s="318"/>
      <c r="AF9" s="318"/>
      <c r="AG9" s="318"/>
      <c r="AH9" s="318"/>
      <c r="AI9" s="318"/>
      <c r="AJ9" s="318"/>
      <c r="AK9" s="319"/>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43"/>
      <c r="B10" s="314" t="s">
        <v>206</v>
      </c>
      <c r="C10" s="315"/>
      <c r="D10" s="320" t="s">
        <v>255</v>
      </c>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16" t="s">
        <v>200</v>
      </c>
      <c r="C11" s="317"/>
      <c r="D11" s="322" t="s">
        <v>253</v>
      </c>
      <c r="E11" s="322"/>
      <c r="F11" s="322"/>
      <c r="G11" s="322"/>
      <c r="H11" s="322"/>
      <c r="I11" s="322"/>
      <c r="J11" s="322"/>
      <c r="K11" s="322"/>
      <c r="L11" s="322"/>
      <c r="M11" s="322"/>
      <c r="N11" s="322"/>
      <c r="O11" s="322"/>
      <c r="P11" s="322"/>
      <c r="Q11" s="322"/>
      <c r="R11" s="322"/>
      <c r="S11" s="322"/>
      <c r="T11" s="322"/>
      <c r="U11" s="322"/>
      <c r="V11" s="322"/>
      <c r="W11" s="322"/>
      <c r="X11" s="322"/>
      <c r="Y11" s="322"/>
      <c r="Z11" s="322"/>
      <c r="AA11" s="322"/>
      <c r="AB11" s="322"/>
      <c r="AC11" s="322"/>
      <c r="AD11" s="322"/>
      <c r="AE11" s="322"/>
      <c r="AF11" s="322"/>
      <c r="AG11" s="322"/>
      <c r="AH11" s="322"/>
      <c r="AI11" s="322"/>
      <c r="AJ11" s="322"/>
      <c r="AK11" s="323"/>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09"/>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24" t="s">
        <v>121</v>
      </c>
      <c r="C13" s="325"/>
      <c r="D13" s="325"/>
      <c r="E13" s="325"/>
      <c r="F13" s="325"/>
      <c r="G13" s="325"/>
      <c r="H13" s="325"/>
      <c r="I13" s="325" t="s">
        <v>122</v>
      </c>
      <c r="J13" s="325"/>
      <c r="K13" s="325"/>
      <c r="L13" s="325"/>
      <c r="M13" s="325"/>
      <c r="N13" s="325"/>
      <c r="O13" s="325"/>
      <c r="P13" s="325" t="s">
        <v>123</v>
      </c>
      <c r="Q13" s="325"/>
      <c r="R13" s="325"/>
      <c r="S13" s="325"/>
      <c r="T13" s="325"/>
      <c r="U13" s="325"/>
      <c r="V13" s="325"/>
      <c r="W13" s="325"/>
      <c r="X13" s="325"/>
      <c r="Y13" s="325" t="s">
        <v>124</v>
      </c>
      <c r="Z13" s="325"/>
      <c r="AA13" s="325"/>
      <c r="AB13" s="325"/>
      <c r="AC13" s="325"/>
      <c r="AD13" s="325"/>
      <c r="AE13" s="325"/>
      <c r="AF13" s="325" t="s">
        <v>34</v>
      </c>
      <c r="AG13" s="325"/>
      <c r="AH13" s="325"/>
      <c r="AI13" s="325"/>
      <c r="AJ13" s="325"/>
      <c r="AK13" s="32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52" t="s">
        <v>0</v>
      </c>
      <c r="C14" s="353" t="s">
        <v>2</v>
      </c>
      <c r="D14" s="350" t="s">
        <v>3</v>
      </c>
      <c r="E14" s="350" t="s">
        <v>42</v>
      </c>
      <c r="F14" s="353" t="s">
        <v>1</v>
      </c>
      <c r="G14" s="350" t="s">
        <v>48</v>
      </c>
      <c r="H14" s="350" t="s">
        <v>117</v>
      </c>
      <c r="I14" s="350" t="s">
        <v>33</v>
      </c>
      <c r="J14" s="353" t="s">
        <v>5</v>
      </c>
      <c r="K14" s="350" t="s">
        <v>78</v>
      </c>
      <c r="L14" s="350" t="s">
        <v>83</v>
      </c>
      <c r="M14" s="350" t="s">
        <v>43</v>
      </c>
      <c r="N14" s="353" t="s">
        <v>5</v>
      </c>
      <c r="O14" s="350" t="s">
        <v>46</v>
      </c>
      <c r="P14" s="354" t="s">
        <v>11</v>
      </c>
      <c r="Q14" s="350" t="s">
        <v>144</v>
      </c>
      <c r="R14" s="350" t="s">
        <v>12</v>
      </c>
      <c r="S14" s="350" t="s">
        <v>8</v>
      </c>
      <c r="T14" s="350"/>
      <c r="U14" s="350"/>
      <c r="V14" s="350"/>
      <c r="W14" s="350"/>
      <c r="X14" s="350"/>
      <c r="Y14" s="354" t="s">
        <v>120</v>
      </c>
      <c r="Z14" s="354" t="s">
        <v>44</v>
      </c>
      <c r="AA14" s="354" t="s">
        <v>5</v>
      </c>
      <c r="AB14" s="354" t="s">
        <v>45</v>
      </c>
      <c r="AC14" s="354" t="s">
        <v>5</v>
      </c>
      <c r="AD14" s="354" t="s">
        <v>47</v>
      </c>
      <c r="AE14" s="354" t="s">
        <v>29</v>
      </c>
      <c r="AF14" s="350" t="s">
        <v>34</v>
      </c>
      <c r="AG14" s="350" t="s">
        <v>35</v>
      </c>
      <c r="AH14" s="350" t="s">
        <v>36</v>
      </c>
      <c r="AI14" s="350" t="s">
        <v>38</v>
      </c>
      <c r="AJ14" s="350" t="s">
        <v>37</v>
      </c>
      <c r="AK14" s="35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02"/>
      <c r="B15" s="352"/>
      <c r="C15" s="353"/>
      <c r="D15" s="350"/>
      <c r="E15" s="350"/>
      <c r="F15" s="353"/>
      <c r="G15" s="350"/>
      <c r="H15" s="350"/>
      <c r="I15" s="350"/>
      <c r="J15" s="353"/>
      <c r="K15" s="350"/>
      <c r="L15" s="350"/>
      <c r="M15" s="353"/>
      <c r="N15" s="353"/>
      <c r="O15" s="350"/>
      <c r="P15" s="354"/>
      <c r="Q15" s="350"/>
      <c r="R15" s="350"/>
      <c r="S15" s="105" t="s">
        <v>13</v>
      </c>
      <c r="T15" s="105" t="s">
        <v>17</v>
      </c>
      <c r="U15" s="105" t="s">
        <v>28</v>
      </c>
      <c r="V15" s="105" t="s">
        <v>18</v>
      </c>
      <c r="W15" s="105" t="s">
        <v>21</v>
      </c>
      <c r="X15" s="105" t="s">
        <v>24</v>
      </c>
      <c r="Y15" s="354"/>
      <c r="Z15" s="354"/>
      <c r="AA15" s="354"/>
      <c r="AB15" s="354"/>
      <c r="AC15" s="354"/>
      <c r="AD15" s="354"/>
      <c r="AE15" s="354"/>
      <c r="AF15" s="350"/>
      <c r="AG15" s="350"/>
      <c r="AH15" s="350"/>
      <c r="AI15" s="350"/>
      <c r="AJ15" s="350"/>
      <c r="AK15" s="35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8.75" customHeight="1" x14ac:dyDescent="0.25">
      <c r="B16" s="333">
        <v>1</v>
      </c>
      <c r="C16" s="335" t="s">
        <v>196</v>
      </c>
      <c r="D16" s="335" t="s">
        <v>244</v>
      </c>
      <c r="E16" s="335" t="s">
        <v>245</v>
      </c>
      <c r="F16" s="337" t="s">
        <v>258</v>
      </c>
      <c r="G16" s="335" t="s">
        <v>189</v>
      </c>
      <c r="H16" s="339">
        <v>365</v>
      </c>
      <c r="I16" s="341" t="str">
        <f>IF(H16&lt;=0,"",IF(H16&lt;=2,"Muy Baja",IF(H16&lt;=24,"Baja",IF(H16&lt;=500,"Media",IF(H16&lt;=5000,"Alta","Muy Alta")))))</f>
        <v>Media</v>
      </c>
      <c r="J16" s="330">
        <f>IF(I16="","",IF(I16="Muy Baja",0.2,IF(I16="Baja",0.4,IF(I16="Media",0.6,IF(I16="Alta",0.8,IF(I16="Muy Alta",1,))))))</f>
        <v>0.6</v>
      </c>
      <c r="K16" s="344" t="s">
        <v>134</v>
      </c>
      <c r="L16" s="330" t="str">
        <f>IF(NOT(ISERROR(MATCH(K16,'Tabla Impacto'!$B$222:$B$224,0))),'Tabla Impacto'!$F$224&amp;"Por favor no seleccionar los criterios de impacto(Afectación Económica o presupuestal y Pérdida Reputacional)",K16)</f>
        <v xml:space="preserve">     El riesgo afecta la imagen de alguna área de la organización</v>
      </c>
      <c r="M16" s="341" t="str">
        <f>IF(OR(L16='Tabla Impacto'!$C$12,L16='Tabla Impacto'!$D$12),"Leve",IF(OR(L16='Tabla Impacto'!$C$13,L16='Tabla Impacto'!$D$13),"Menor",IF(OR(L16='Tabla Impacto'!$C$14,L16='Tabla Impacto'!$D$14),"Moderado",IF(OR(L16='Tabla Impacto'!$C$15,L16='Tabla Impacto'!$D$15),"Mayor",IF(OR(L16='Tabla Impacto'!$C$16,L16='Tabla Impacto'!$D$16),"Catastrófico","")))))</f>
        <v>Leve</v>
      </c>
      <c r="N16" s="330">
        <f>IF(M16="","",IF(M16="Leve",0.2,IF(M16="Menor",0.4,IF(M16="Moderado",0.6,IF(M16="Mayor",0.8,IF(M16="Catastrófico",1,))))))</f>
        <v>0.2</v>
      </c>
      <c r="O16" s="33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03">
        <v>1</v>
      </c>
      <c r="Q16" s="186" t="s">
        <v>259</v>
      </c>
      <c r="R16" s="87" t="s">
        <v>4</v>
      </c>
      <c r="S16" s="88" t="s">
        <v>14</v>
      </c>
      <c r="T16" s="88" t="s">
        <v>9</v>
      </c>
      <c r="U16" s="89">
        <v>0.4</v>
      </c>
      <c r="V16" s="88" t="s">
        <v>19</v>
      </c>
      <c r="W16" s="88" t="s">
        <v>23</v>
      </c>
      <c r="X16" s="88" t="s">
        <v>110</v>
      </c>
      <c r="Y16" s="90">
        <f>IFERROR(IF(R16="Probabilidad",(J16-(+J16*U16)),IF(R16="Impacto",J16,"")),"")</f>
        <v>0.36</v>
      </c>
      <c r="Z16" s="91" t="str">
        <f>IFERROR(IF(Y16="","",IF(Y16&lt;=0.2,"Muy Baja",IF(Y16&lt;=0.4,"Baja",IF(Y16&lt;=0.6,"Media",IF(Y16&lt;=0.8,"Alta","Muy Alta"))))),"")</f>
        <v>Baja</v>
      </c>
      <c r="AA16" s="89">
        <f>+Y16</f>
        <v>0.36</v>
      </c>
      <c r="AB16" s="91" t="str">
        <f>IFERROR(IF(AC16="","",IF(AC16&lt;=0.2,"Leve",IF(AC16&lt;=0.4,"Menor",IF(AC16&lt;=0.6,"Moderado",IF(AC16&lt;=0.8,"Mayor","Catastrófico"))))),"")</f>
        <v>Leve</v>
      </c>
      <c r="AC16" s="89">
        <f>IFERROR(IF(R16="Impacto",(N16-(+N16*U16)),IF(R16="Probabilidad",N16,"")),"")</f>
        <v>0.2</v>
      </c>
      <c r="AD16" s="9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Bajo</v>
      </c>
      <c r="AE16" s="88" t="s">
        <v>118</v>
      </c>
      <c r="AF16" s="184" t="s">
        <v>246</v>
      </c>
      <c r="AG16" s="184" t="s">
        <v>247</v>
      </c>
      <c r="AH16" s="93">
        <v>44440</v>
      </c>
      <c r="AI16" s="199" t="s">
        <v>271</v>
      </c>
      <c r="AJ16" s="201" t="s">
        <v>272</v>
      </c>
      <c r="AK16" s="200">
        <v>1</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33"/>
      <c r="C17" s="335"/>
      <c r="D17" s="335"/>
      <c r="E17" s="335"/>
      <c r="F17" s="337"/>
      <c r="G17" s="335"/>
      <c r="H17" s="339"/>
      <c r="I17" s="341"/>
      <c r="J17" s="330"/>
      <c r="K17" s="344"/>
      <c r="L17" s="330">
        <f>IF(NOT(ISERROR(MATCH(K17,_xlfn.ANCHORARRAY(F28),0))),J30&amp;"Por favor no seleccionar los criterios de impacto",K17)</f>
        <v>0</v>
      </c>
      <c r="M17" s="341"/>
      <c r="N17" s="330"/>
      <c r="O17" s="332"/>
      <c r="P17" s="103">
        <v>2</v>
      </c>
      <c r="Q17" s="186"/>
      <c r="R17" s="87"/>
      <c r="S17" s="88"/>
      <c r="T17" s="88"/>
      <c r="U17" s="89"/>
      <c r="V17" s="88"/>
      <c r="W17" s="88"/>
      <c r="X17" s="88"/>
      <c r="Y17" s="90" t="str">
        <f>IFERROR(IF(AND(R16="Probabilidad",R17="Probabilidad"),(AA16-(+AA16*U17)),IF(R17="Probabilidad",(J16-(+J16*U17)),IF(R17="Impacto",AA16,""))),"")</f>
        <v/>
      </c>
      <c r="Z17" s="91" t="str">
        <f t="shared" ref="Z17:Z75" si="0">IFERROR(IF(Y17="","",IF(Y17&lt;=0.2,"Muy Baja",IF(Y17&lt;=0.4,"Baja",IF(Y17&lt;=0.6,"Media",IF(Y17&lt;=0.8,"Alta","Muy Alta"))))),"")</f>
        <v/>
      </c>
      <c r="AA17" s="89" t="str">
        <f t="shared" ref="AA17:AA21" si="1">+Y17</f>
        <v/>
      </c>
      <c r="AB17" s="91" t="str">
        <f t="shared" ref="AB17:AB75" si="2">IFERROR(IF(AC17="","",IF(AC17&lt;=0.2,"Leve",IF(AC17&lt;=0.4,"Menor",IF(AC17&lt;=0.6,"Moderado",IF(AC17&lt;=0.8,"Mayor","Catastrófico"))))),"")</f>
        <v/>
      </c>
      <c r="AC17" s="89" t="str">
        <f>IFERROR(IF(AND(R16="Impacto",R17="Impacto"),(AC16-(+AC16*U17)),IF(R17="Impacto",($N$16-(+$N$16*U17)),IF(R17="Probabilidad",AC16,""))),"")</f>
        <v/>
      </c>
      <c r="AD17" s="92" t="str">
        <f t="shared" ref="AD17:AD2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88"/>
      <c r="AF17" s="184"/>
      <c r="AG17" s="184"/>
      <c r="AH17" s="93"/>
      <c r="AI17" s="93"/>
      <c r="AJ17" s="184"/>
      <c r="AK17" s="10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33"/>
      <c r="C18" s="335"/>
      <c r="D18" s="335"/>
      <c r="E18" s="335"/>
      <c r="F18" s="337"/>
      <c r="G18" s="335"/>
      <c r="H18" s="339"/>
      <c r="I18" s="341"/>
      <c r="J18" s="330"/>
      <c r="K18" s="344"/>
      <c r="L18" s="330">
        <f>IF(NOT(ISERROR(MATCH(K18,_xlfn.ANCHORARRAY(F29),0))),J31&amp;"Por favor no seleccionar los criterios de impacto",K18)</f>
        <v>0</v>
      </c>
      <c r="M18" s="341"/>
      <c r="N18" s="330"/>
      <c r="O18" s="332"/>
      <c r="P18" s="103">
        <v>3</v>
      </c>
      <c r="Q18" s="94"/>
      <c r="R18" s="87" t="str">
        <f>IF(OR(S18="Preventivo",S18="Detectivo"),"Probabilidad",IF(S18="Correctivo","Impacto",""))</f>
        <v/>
      </c>
      <c r="S18" s="88"/>
      <c r="T18" s="88"/>
      <c r="U18" s="89" t="str">
        <f t="shared" ref="U18:U21" si="4">IF(AND(S18="Preventivo",T18="Automático"),"50%",IF(AND(S18="Preventivo",T18="Manual"),"40%",IF(AND(S18="Detectivo",T18="Automático"),"40%",IF(AND(S18="Detectivo",T18="Manual"),"30%",IF(AND(S18="Correctivo",T18="Automático"),"35%",IF(AND(S18="Correctivo",T18="Manual"),"25%",""))))))</f>
        <v/>
      </c>
      <c r="V18" s="88"/>
      <c r="W18" s="88"/>
      <c r="X18" s="88"/>
      <c r="Y18" s="90" t="str">
        <f>IFERROR(IF(AND(R17="Probabilidad",R18="Probabilidad"),(AA17-(+AA17*U18)),IF(AND(R17="Impacto",R18="Probabilidad"),(AA16-(+AA16*U18)),IF(R18="Impacto",AA17,""))),"")</f>
        <v/>
      </c>
      <c r="Z18" s="91" t="str">
        <f t="shared" si="0"/>
        <v/>
      </c>
      <c r="AA18" s="89" t="str">
        <f t="shared" si="1"/>
        <v/>
      </c>
      <c r="AB18" s="91" t="str">
        <f t="shared" si="2"/>
        <v/>
      </c>
      <c r="AC18" s="89" t="str">
        <f>IFERROR(IF(AND(R17="Impacto",R18="Impacto"),(AC17-(+AC17*U18)),IF(AND(R17="Probabilidad",R18="Impacto"),(AC16-(+AC16*U18)),IF(R18="Probabilidad",AC17,""))),"")</f>
        <v/>
      </c>
      <c r="AD18" s="92" t="str">
        <f t="shared" si="3"/>
        <v/>
      </c>
      <c r="AE18" s="88"/>
      <c r="AF18" s="184"/>
      <c r="AG18" s="184"/>
      <c r="AH18" s="93"/>
      <c r="AI18" s="93"/>
      <c r="AJ18" s="184"/>
      <c r="AK18" s="10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33"/>
      <c r="C19" s="335"/>
      <c r="D19" s="335"/>
      <c r="E19" s="335"/>
      <c r="F19" s="337"/>
      <c r="G19" s="335"/>
      <c r="H19" s="339"/>
      <c r="I19" s="341"/>
      <c r="J19" s="330"/>
      <c r="K19" s="344"/>
      <c r="L19" s="330">
        <f>IF(NOT(ISERROR(MATCH(K19,_xlfn.ANCHORARRAY(F30),0))),J32&amp;"Por favor no seleccionar los criterios de impacto",K19)</f>
        <v>0</v>
      </c>
      <c r="M19" s="341"/>
      <c r="N19" s="330"/>
      <c r="O19" s="332"/>
      <c r="P19" s="103">
        <v>4</v>
      </c>
      <c r="Q19" s="186"/>
      <c r="R19" s="87" t="str">
        <f t="shared" ref="R19:R21" si="5">IF(OR(S19="Preventivo",S19="Detectivo"),"Probabilidad",IF(S19="Correctivo","Impacto",""))</f>
        <v/>
      </c>
      <c r="S19" s="88"/>
      <c r="T19" s="88"/>
      <c r="U19" s="89" t="str">
        <f t="shared" si="4"/>
        <v/>
      </c>
      <c r="V19" s="88"/>
      <c r="W19" s="88"/>
      <c r="X19" s="88"/>
      <c r="Y19" s="90" t="str">
        <f t="shared" ref="Y19:Y21" si="6">IFERROR(IF(AND(R18="Probabilidad",R19="Probabilidad"),(AA18-(+AA18*U19)),IF(AND(R18="Impacto",R19="Probabilidad"),(AA17-(+AA17*U19)),IF(R19="Impacto",AA18,""))),"")</f>
        <v/>
      </c>
      <c r="Z19" s="91" t="str">
        <f t="shared" si="0"/>
        <v/>
      </c>
      <c r="AA19" s="89" t="str">
        <f t="shared" si="1"/>
        <v/>
      </c>
      <c r="AB19" s="91" t="str">
        <f t="shared" si="2"/>
        <v/>
      </c>
      <c r="AC19" s="89" t="str">
        <f t="shared" ref="AC19:AC21" si="7">IFERROR(IF(AND(R18="Impacto",R19="Impacto"),(AC18-(+AC18*U19)),IF(AND(R18="Probabilidad",R19="Impacto"),(AC17-(+AC17*U19)),IF(R19="Probabilidad",AC18,""))),"")</f>
        <v/>
      </c>
      <c r="AD19" s="9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88"/>
      <c r="AF19" s="184"/>
      <c r="AG19" s="184"/>
      <c r="AH19" s="93"/>
      <c r="AI19" s="93"/>
      <c r="AJ19" s="184"/>
      <c r="AK19" s="10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33"/>
      <c r="C20" s="335"/>
      <c r="D20" s="335"/>
      <c r="E20" s="335"/>
      <c r="F20" s="337"/>
      <c r="G20" s="335"/>
      <c r="H20" s="339"/>
      <c r="I20" s="341"/>
      <c r="J20" s="330"/>
      <c r="K20" s="344"/>
      <c r="L20" s="330">
        <f>IF(NOT(ISERROR(MATCH(K20,_xlfn.ANCHORARRAY(F31),0))),J33&amp;"Por favor no seleccionar los criterios de impacto",K20)</f>
        <v>0</v>
      </c>
      <c r="M20" s="341"/>
      <c r="N20" s="330"/>
      <c r="O20" s="332"/>
      <c r="P20" s="103">
        <v>5</v>
      </c>
      <c r="Q20" s="186"/>
      <c r="R20" s="87" t="str">
        <f t="shared" si="5"/>
        <v/>
      </c>
      <c r="S20" s="88"/>
      <c r="T20" s="88"/>
      <c r="U20" s="89" t="str">
        <f t="shared" si="4"/>
        <v/>
      </c>
      <c r="V20" s="88"/>
      <c r="W20" s="88"/>
      <c r="X20" s="88"/>
      <c r="Y20" s="90" t="str">
        <f t="shared" si="6"/>
        <v/>
      </c>
      <c r="Z20" s="91" t="str">
        <f t="shared" si="0"/>
        <v/>
      </c>
      <c r="AA20" s="89" t="str">
        <f t="shared" si="1"/>
        <v/>
      </c>
      <c r="AB20" s="91" t="str">
        <f t="shared" si="2"/>
        <v/>
      </c>
      <c r="AC20" s="89" t="str">
        <f t="shared" si="7"/>
        <v/>
      </c>
      <c r="AD20" s="92" t="str">
        <f t="shared" si="3"/>
        <v/>
      </c>
      <c r="AE20" s="88"/>
      <c r="AF20" s="184"/>
      <c r="AG20" s="184"/>
      <c r="AH20" s="93"/>
      <c r="AI20" s="93"/>
      <c r="AJ20" s="184"/>
      <c r="AK20" s="10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33"/>
      <c r="C21" s="335"/>
      <c r="D21" s="335"/>
      <c r="E21" s="335"/>
      <c r="F21" s="337"/>
      <c r="G21" s="335"/>
      <c r="H21" s="339"/>
      <c r="I21" s="341"/>
      <c r="J21" s="330"/>
      <c r="K21" s="344"/>
      <c r="L21" s="330">
        <f>IF(NOT(ISERROR(MATCH(K21,_xlfn.ANCHORARRAY(F32),0))),J34&amp;"Por favor no seleccionar los criterios de impacto",K21)</f>
        <v>0</v>
      </c>
      <c r="M21" s="341"/>
      <c r="N21" s="330"/>
      <c r="O21" s="332"/>
      <c r="P21" s="103">
        <v>6</v>
      </c>
      <c r="Q21" s="186"/>
      <c r="R21" s="87" t="str">
        <f t="shared" si="5"/>
        <v/>
      </c>
      <c r="S21" s="88"/>
      <c r="T21" s="88"/>
      <c r="U21" s="89" t="str">
        <f t="shared" si="4"/>
        <v/>
      </c>
      <c r="V21" s="88"/>
      <c r="W21" s="88"/>
      <c r="X21" s="88"/>
      <c r="Y21" s="90" t="str">
        <f t="shared" si="6"/>
        <v/>
      </c>
      <c r="Z21" s="91" t="str">
        <f t="shared" si="0"/>
        <v/>
      </c>
      <c r="AA21" s="89" t="str">
        <f t="shared" si="1"/>
        <v/>
      </c>
      <c r="AB21" s="91" t="str">
        <f t="shared" si="2"/>
        <v/>
      </c>
      <c r="AC21" s="89" t="str">
        <f t="shared" si="7"/>
        <v/>
      </c>
      <c r="AD21" s="92" t="str">
        <f t="shared" si="3"/>
        <v/>
      </c>
      <c r="AE21" s="88"/>
      <c r="AF21" s="184"/>
      <c r="AG21" s="184"/>
      <c r="AH21" s="93"/>
      <c r="AI21" s="93"/>
      <c r="AJ21" s="184"/>
      <c r="AK21" s="10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47" customHeight="1" x14ac:dyDescent="0.3">
      <c r="B22" s="333">
        <v>2</v>
      </c>
      <c r="C22" s="335" t="s">
        <v>196</v>
      </c>
      <c r="D22" s="335" t="s">
        <v>270</v>
      </c>
      <c r="E22" s="335" t="s">
        <v>248</v>
      </c>
      <c r="F22" s="337" t="s">
        <v>249</v>
      </c>
      <c r="G22" s="335" t="s">
        <v>189</v>
      </c>
      <c r="H22" s="339">
        <v>365</v>
      </c>
      <c r="I22" s="341" t="str">
        <f>IF(H22&lt;=0,"",IF(H22&lt;=2,"Muy Baja",IF(H22&lt;=24,"Baja",IF(H22&lt;=500,"Media",IF(H22&lt;=5000,"Alta","Muy Alta")))))</f>
        <v>Media</v>
      </c>
      <c r="J22" s="330">
        <f>IF(I22="","",IF(I22="Muy Baja",0.2,IF(I22="Baja",0.4,IF(I22="Media",0.6,IF(I22="Alta",0.8,IF(I22="Muy Alta",1,))))))</f>
        <v>0.6</v>
      </c>
      <c r="K22" s="344" t="s">
        <v>137</v>
      </c>
      <c r="L22" s="330" t="str">
        <f>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41" t="str">
        <f>IF(OR(L22='Tabla Impacto'!$C$12,L22='Tabla Impacto'!$D$12),"Leve",IF(OR(L22='Tabla Impacto'!$C$13,L22='Tabla Impacto'!$D$13),"Menor",IF(OR(L22='Tabla Impacto'!$C$14,L22='Tabla Impacto'!$D$14),"Moderado",IF(OR(L22='Tabla Impacto'!$C$15,L22='Tabla Impacto'!$D$15),"Mayor",IF(OR(L22='Tabla Impacto'!$C$16,L22='Tabla Impacto'!$D$16),"Catastrófico","")))))</f>
        <v>Mayor</v>
      </c>
      <c r="N22" s="330">
        <f>IF(M22="","",IF(M22="Leve",0.2,IF(M22="Menor",0.4,IF(M22="Moderado",0.6,IF(M22="Mayor",0.8,IF(M22="Catastrófico",1,))))))</f>
        <v>0.8</v>
      </c>
      <c r="O22" s="332"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03">
        <v>1</v>
      </c>
      <c r="Q22" s="186" t="s">
        <v>260</v>
      </c>
      <c r="R22" s="87" t="s">
        <v>4</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Mayor</v>
      </c>
      <c r="AC22" s="89">
        <f>IFERROR(IF(R22="Impacto",(N22-(+N22*U22)),IF(R22="Probabilidad",N22,"")),"")</f>
        <v>0.8</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84" t="s">
        <v>250</v>
      </c>
      <c r="AG22" s="184" t="s">
        <v>247</v>
      </c>
      <c r="AH22" s="93">
        <v>44470</v>
      </c>
      <c r="AI22" s="199" t="s">
        <v>271</v>
      </c>
      <c r="AJ22" s="201" t="s">
        <v>273</v>
      </c>
      <c r="AK22" s="200">
        <v>0</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33"/>
      <c r="C23" s="335"/>
      <c r="D23" s="335"/>
      <c r="E23" s="335"/>
      <c r="F23" s="337"/>
      <c r="G23" s="335"/>
      <c r="H23" s="339"/>
      <c r="I23" s="341"/>
      <c r="J23" s="330"/>
      <c r="K23" s="344"/>
      <c r="L23" s="330">
        <f>IF(NOT(ISERROR(MATCH(K23,_xlfn.ANCHORARRAY(F34),0))),J36&amp;"Por favor no seleccionar los criterios de impacto",K23)</f>
        <v>0</v>
      </c>
      <c r="M23" s="341"/>
      <c r="N23" s="330"/>
      <c r="O23" s="332"/>
      <c r="P23" s="103">
        <v>2</v>
      </c>
      <c r="Q23" s="186"/>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0"/>
        <v/>
      </c>
      <c r="AA23" s="89" t="str">
        <f t="shared" ref="AA23:AA27" si="9">+Y23</f>
        <v/>
      </c>
      <c r="AB23" s="91" t="str">
        <f t="shared" si="2"/>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84"/>
      <c r="AG23" s="184"/>
      <c r="AH23" s="93"/>
      <c r="AI23" s="93">
        <v>44469</v>
      </c>
      <c r="AJ23" s="184"/>
      <c r="AK23" s="10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33"/>
      <c r="C24" s="335"/>
      <c r="D24" s="335"/>
      <c r="E24" s="335"/>
      <c r="F24" s="337"/>
      <c r="G24" s="335"/>
      <c r="H24" s="339"/>
      <c r="I24" s="341"/>
      <c r="J24" s="330"/>
      <c r="K24" s="344"/>
      <c r="L24" s="330">
        <f>IF(NOT(ISERROR(MATCH(K24,_xlfn.ANCHORARRAY(F35),0))),J37&amp;"Por favor no seleccionar los criterios de impacto",K24)</f>
        <v>0</v>
      </c>
      <c r="M24" s="341"/>
      <c r="N24" s="330"/>
      <c r="O24" s="332"/>
      <c r="P24" s="103">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0"/>
        <v/>
      </c>
      <c r="AA24" s="89" t="str">
        <f t="shared" si="9"/>
        <v/>
      </c>
      <c r="AB24" s="91" t="str">
        <f t="shared" si="2"/>
        <v/>
      </c>
      <c r="AC24" s="89" t="str">
        <f>IFERROR(IF(AND(R23="Impacto",R24="Impacto"),(AC23-(+AC23*U24)),IF(AND(R23="Probabilidad",R24="Impacto"),(AC22-(+AC22*U24)),IF(R24="Probabilidad",AC23,""))),"")</f>
        <v/>
      </c>
      <c r="AD24" s="92" t="str">
        <f t="shared" si="10"/>
        <v/>
      </c>
      <c r="AE24" s="88"/>
      <c r="AF24" s="184"/>
      <c r="AG24" s="184"/>
      <c r="AH24" s="93"/>
      <c r="AI24" s="93">
        <v>44469</v>
      </c>
      <c r="AJ24" s="184"/>
      <c r="AK24" s="10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33"/>
      <c r="C25" s="335"/>
      <c r="D25" s="335"/>
      <c r="E25" s="335"/>
      <c r="F25" s="337"/>
      <c r="G25" s="335"/>
      <c r="H25" s="339"/>
      <c r="I25" s="341"/>
      <c r="J25" s="330"/>
      <c r="K25" s="344"/>
      <c r="L25" s="330">
        <f>IF(NOT(ISERROR(MATCH(K25,_xlfn.ANCHORARRAY(F36),0))),J38&amp;"Por favor no seleccionar los criterios de impacto",K25)</f>
        <v>0</v>
      </c>
      <c r="M25" s="341"/>
      <c r="N25" s="330"/>
      <c r="O25" s="332"/>
      <c r="P25" s="103">
        <v>4</v>
      </c>
      <c r="Q25" s="186"/>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0"/>
        <v/>
      </c>
      <c r="AA25" s="89" t="str">
        <f t="shared" si="9"/>
        <v/>
      </c>
      <c r="AB25" s="91" t="str">
        <f t="shared" si="2"/>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84"/>
      <c r="AG25" s="184"/>
      <c r="AH25" s="93"/>
      <c r="AI25" s="93">
        <v>44469</v>
      </c>
      <c r="AJ25" s="184"/>
      <c r="AK25" s="10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33"/>
      <c r="C26" s="335"/>
      <c r="D26" s="335"/>
      <c r="E26" s="335"/>
      <c r="F26" s="337"/>
      <c r="G26" s="335"/>
      <c r="H26" s="339"/>
      <c r="I26" s="341"/>
      <c r="J26" s="330"/>
      <c r="K26" s="344"/>
      <c r="L26" s="330">
        <f>IF(NOT(ISERROR(MATCH(K26,_xlfn.ANCHORARRAY(F37),0))),J39&amp;"Por favor no seleccionar los criterios de impacto",K26)</f>
        <v>0</v>
      </c>
      <c r="M26" s="341"/>
      <c r="N26" s="330"/>
      <c r="O26" s="332"/>
      <c r="P26" s="103">
        <v>5</v>
      </c>
      <c r="Q26" s="186"/>
      <c r="R26" s="87" t="str">
        <f t="shared" si="11"/>
        <v/>
      </c>
      <c r="S26" s="88"/>
      <c r="T26" s="88"/>
      <c r="U26" s="89" t="str">
        <f t="shared" si="8"/>
        <v/>
      </c>
      <c r="V26" s="88"/>
      <c r="W26" s="88"/>
      <c r="X26" s="88"/>
      <c r="Y26" s="90" t="str">
        <f t="shared" si="12"/>
        <v/>
      </c>
      <c r="Z26" s="91" t="str">
        <f t="shared" si="0"/>
        <v/>
      </c>
      <c r="AA26" s="89" t="str">
        <f t="shared" si="9"/>
        <v/>
      </c>
      <c r="AB26" s="91" t="str">
        <f t="shared" si="2"/>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84"/>
      <c r="AG26" s="184"/>
      <c r="AH26" s="93"/>
      <c r="AI26" s="93">
        <v>44469</v>
      </c>
      <c r="AJ26" s="184"/>
      <c r="AK26" s="10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33"/>
      <c r="C27" s="335"/>
      <c r="D27" s="335"/>
      <c r="E27" s="335"/>
      <c r="F27" s="337"/>
      <c r="G27" s="335"/>
      <c r="H27" s="339"/>
      <c r="I27" s="341"/>
      <c r="J27" s="330"/>
      <c r="K27" s="344"/>
      <c r="L27" s="330">
        <f>IF(NOT(ISERROR(MATCH(K27,_xlfn.ANCHORARRAY(F38),0))),J40&amp;"Por favor no seleccionar los criterios de impacto",K27)</f>
        <v>0</v>
      </c>
      <c r="M27" s="341"/>
      <c r="N27" s="330"/>
      <c r="O27" s="332"/>
      <c r="P27" s="103">
        <v>6</v>
      </c>
      <c r="Q27" s="186"/>
      <c r="R27" s="87" t="str">
        <f t="shared" si="11"/>
        <v/>
      </c>
      <c r="S27" s="88"/>
      <c r="T27" s="88"/>
      <c r="U27" s="89" t="str">
        <f t="shared" si="8"/>
        <v/>
      </c>
      <c r="V27" s="88"/>
      <c r="W27" s="88"/>
      <c r="X27" s="88"/>
      <c r="Y27" s="90" t="str">
        <f t="shared" si="12"/>
        <v/>
      </c>
      <c r="Z27" s="91" t="str">
        <f t="shared" si="0"/>
        <v/>
      </c>
      <c r="AA27" s="89" t="str">
        <f t="shared" si="9"/>
        <v/>
      </c>
      <c r="AB27" s="91" t="str">
        <f t="shared" si="2"/>
        <v/>
      </c>
      <c r="AC27" s="89" t="str">
        <f t="shared" si="13"/>
        <v/>
      </c>
      <c r="AD27" s="92" t="str">
        <f t="shared" si="14"/>
        <v/>
      </c>
      <c r="AE27" s="88"/>
      <c r="AF27" s="184"/>
      <c r="AG27" s="184"/>
      <c r="AH27" s="93"/>
      <c r="AI27" s="93">
        <v>44469</v>
      </c>
      <c r="AJ27" s="184"/>
      <c r="AK27" s="10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customHeight="1" x14ac:dyDescent="0.3">
      <c r="B28" s="333">
        <v>3</v>
      </c>
      <c r="C28" s="335" t="s">
        <v>196</v>
      </c>
      <c r="D28" s="335" t="s">
        <v>251</v>
      </c>
      <c r="E28" s="335" t="s">
        <v>252</v>
      </c>
      <c r="F28" s="337" t="s">
        <v>261</v>
      </c>
      <c r="G28" s="335" t="s">
        <v>195</v>
      </c>
      <c r="H28" s="339">
        <v>365</v>
      </c>
      <c r="I28" s="341" t="str">
        <f>IF(H28&lt;=0,"",IF(H28&lt;=2,"Muy Baja",IF(H28&lt;=24,"Baja",IF(H28&lt;=500,"Media",IF(H28&lt;=5000,"Alta","Muy Alta")))))</f>
        <v>Media</v>
      </c>
      <c r="J28" s="330">
        <f>IF(I28="","",IF(I28="Muy Baja",0.2,IF(I28="Baja",0.4,IF(I28="Media",0.6,IF(I28="Alta",0.8,IF(I28="Muy Alta",1,))))))</f>
        <v>0.6</v>
      </c>
      <c r="K28" s="344" t="s">
        <v>137</v>
      </c>
      <c r="L28" s="330" t="str">
        <f>IF(NOT(ISERROR(MATCH(K28,'Tabla Impacto'!$B$222:$B$224,0))),'Tabla Impacto'!$F$224&amp;"Por favor no seleccionar los criterios de impacto(Afectación Económica o presupuestal y Pérdida Reputacional)",K28)</f>
        <v xml:space="preserve">     El riesgo afecta la imagen de de la entidad con efecto publicitario sostenido a nivel de sector administrativo, nivel departamental o municipal</v>
      </c>
      <c r="M28" s="341" t="str">
        <f>IF(OR(L28='Tabla Impacto'!$C$12,L28='Tabla Impacto'!$D$12),"Leve",IF(OR(L28='Tabla Impacto'!$C$13,L28='Tabla Impacto'!$D$13),"Menor",IF(OR(L28='Tabla Impacto'!$C$14,L28='Tabla Impacto'!$D$14),"Moderado",IF(OR(L28='Tabla Impacto'!$C$15,L28='Tabla Impacto'!$D$15),"Mayor",IF(OR(L28='Tabla Impacto'!$C$16,L28='Tabla Impacto'!$D$16),"Catastrófico","")))))</f>
        <v>Mayor</v>
      </c>
      <c r="N28" s="330">
        <f>IF(M28="","",IF(M28="Leve",0.2,IF(M28="Menor",0.4,IF(M28="Moderado",0.6,IF(M28="Mayor",0.8,IF(M28="Catastrófico",1,))))))</f>
        <v>0.8</v>
      </c>
      <c r="O28" s="332"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03">
        <v>1</v>
      </c>
      <c r="Q28" s="186" t="s">
        <v>262</v>
      </c>
      <c r="R28" s="87" t="s">
        <v>4</v>
      </c>
      <c r="S28" s="88" t="s">
        <v>15</v>
      </c>
      <c r="T28" s="88" t="s">
        <v>9</v>
      </c>
      <c r="U28" s="89" t="str">
        <f>IF(AND(S28="Preventivo",T28="Automático"),"50%",IF(AND(S28="Preventivo",T28="Manual"),"40%",IF(AND(S28="Detectivo",T28="Automático"),"40%",IF(AND(S28="Detectivo",T28="Manual"),"30%",IF(AND(S28="Correctivo",T28="Automático"),"35%",IF(AND(S28="Correctivo",T28="Manual"),"25%",""))))))</f>
        <v>30%</v>
      </c>
      <c r="V28" s="88" t="s">
        <v>19</v>
      </c>
      <c r="W28" s="88" t="s">
        <v>22</v>
      </c>
      <c r="X28" s="88" t="s">
        <v>110</v>
      </c>
      <c r="Y28" s="90">
        <f>IFERROR(IF(R28="Probabilidad",(J28-(+J28*U28)),IF(R28="Impacto",J28,"")),"")</f>
        <v>0.42</v>
      </c>
      <c r="Z28" s="91" t="str">
        <f>IFERROR(IF(Y28="","",IF(Y28&lt;=0.2,"Muy Baja",IF(Y28&lt;=0.4,"Baja",IF(Y28&lt;=0.6,"Media",IF(Y28&lt;=0.8,"Alta","Muy Alta"))))),"")</f>
        <v>Media</v>
      </c>
      <c r="AA28" s="89">
        <f>+Y28</f>
        <v>0.42</v>
      </c>
      <c r="AB28" s="91" t="str">
        <f>IFERROR(IF(AC28="","",IF(AC28&lt;=0.2,"Leve",IF(AC28&lt;=0.4,"Menor",IF(AC28&lt;=0.6,"Moderado",IF(AC28&lt;=0.8,"Mayor","Catastrófico"))))),"")</f>
        <v>Mayor</v>
      </c>
      <c r="AC28" s="89">
        <f>IFERROR(IF(R28="Impacto",(N28-(+N28*U28)),IF(R28="Probabilidad",N28,"")),"")</f>
        <v>0.8</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Alto</v>
      </c>
      <c r="AE28" s="88" t="s">
        <v>118</v>
      </c>
      <c r="AF28" s="184" t="s">
        <v>263</v>
      </c>
      <c r="AG28" s="184" t="s">
        <v>247</v>
      </c>
      <c r="AH28" s="93">
        <v>44470</v>
      </c>
      <c r="AI28" s="199" t="s">
        <v>271</v>
      </c>
      <c r="AJ28" s="201" t="s">
        <v>274</v>
      </c>
      <c r="AK28" s="200">
        <v>0.1</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customHeight="1" thickBot="1" x14ac:dyDescent="0.35">
      <c r="B29" s="333"/>
      <c r="C29" s="335"/>
      <c r="D29" s="335"/>
      <c r="E29" s="335"/>
      <c r="F29" s="337"/>
      <c r="G29" s="335"/>
      <c r="H29" s="339"/>
      <c r="I29" s="341"/>
      <c r="J29" s="330"/>
      <c r="K29" s="344"/>
      <c r="L29" s="330">
        <f t="shared" ref="L29:L33" si="15">IF(NOT(ISERROR(MATCH(K29,_xlfn.ANCHORARRAY(F40),0))),J42&amp;"Por favor no seleccionar los criterios de impacto",K29)</f>
        <v>0</v>
      </c>
      <c r="M29" s="341"/>
      <c r="N29" s="330"/>
      <c r="O29" s="332"/>
      <c r="P29" s="103">
        <v>2</v>
      </c>
      <c r="Q29" s="186" t="s">
        <v>264</v>
      </c>
      <c r="R29" s="87" t="s">
        <v>4</v>
      </c>
      <c r="S29" s="88" t="s">
        <v>15</v>
      </c>
      <c r="T29" s="88" t="s">
        <v>9</v>
      </c>
      <c r="U29" s="89" t="str">
        <f t="shared" ref="U29:U33" si="16">IF(AND(S29="Preventivo",T29="Automático"),"50%",IF(AND(S29="Preventivo",T29="Manual"),"40%",IF(AND(S29="Detectivo",T29="Automático"),"40%",IF(AND(S29="Detectivo",T29="Manual"),"30%",IF(AND(S29="Correctivo",T29="Automático"),"35%",IF(AND(S29="Correctivo",T29="Manual"),"25%",""))))))</f>
        <v>30%</v>
      </c>
      <c r="V29" s="88" t="s">
        <v>19</v>
      </c>
      <c r="W29" s="88" t="s">
        <v>22</v>
      </c>
      <c r="X29" s="88" t="s">
        <v>110</v>
      </c>
      <c r="Y29" s="95">
        <f>IFERROR(IF(AND(R28="Probabilidad",R29="Probabilidad"),(AA28-(+AA28*U29)),IF(R29="Probabilidad",(J28-(+J28*U29)),IF(R29="Impacto",AA28,""))),"")</f>
        <v>0.29399999999999998</v>
      </c>
      <c r="Z29" s="91" t="str">
        <f t="shared" si="0"/>
        <v>Baja</v>
      </c>
      <c r="AA29" s="89">
        <f t="shared" ref="AA29:AA33" si="17">+Y29</f>
        <v>0.29399999999999998</v>
      </c>
      <c r="AB29" s="91" t="str">
        <f t="shared" si="2"/>
        <v>Mayor</v>
      </c>
      <c r="AC29" s="89">
        <f>IFERROR(IF(AND(R28="Impacto",R29="Impacto"),(AC22-(+AC22*U29)),IF(R29="Impacto",($N$28-(+$N$28*U29)),IF(R29="Probabilidad",AC22,""))),"")</f>
        <v>0.8</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Alto</v>
      </c>
      <c r="AE29" s="88" t="s">
        <v>118</v>
      </c>
      <c r="AF29" s="184" t="s">
        <v>265</v>
      </c>
      <c r="AG29" s="184" t="s">
        <v>247</v>
      </c>
      <c r="AH29" s="93">
        <v>44470</v>
      </c>
      <c r="AI29" s="199" t="s">
        <v>271</v>
      </c>
      <c r="AJ29" s="201" t="s">
        <v>275</v>
      </c>
      <c r="AK29" s="200">
        <v>1</v>
      </c>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33"/>
      <c r="C30" s="335"/>
      <c r="D30" s="335"/>
      <c r="E30" s="335"/>
      <c r="F30" s="337"/>
      <c r="G30" s="335"/>
      <c r="H30" s="339"/>
      <c r="I30" s="341"/>
      <c r="J30" s="330"/>
      <c r="K30" s="344"/>
      <c r="L30" s="330">
        <f t="shared" si="15"/>
        <v>0</v>
      </c>
      <c r="M30" s="341"/>
      <c r="N30" s="330"/>
      <c r="O30" s="332"/>
      <c r="P30" s="103">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0"/>
        <v/>
      </c>
      <c r="AA30" s="89" t="str">
        <f t="shared" si="17"/>
        <v/>
      </c>
      <c r="AB30" s="91" t="str">
        <f t="shared" si="2"/>
        <v/>
      </c>
      <c r="AC30" s="89" t="str">
        <f>IFERROR(IF(AND(R29="Impacto",R30="Impacto"),(AC29-(+AC29*U30)),IF(AND(R29="Probabilidad",R30="Impacto"),(AC28-(+AC28*U30)),IF(R30="Probabilidad",AC29,""))),"")</f>
        <v/>
      </c>
      <c r="AD30" s="92" t="str">
        <f t="shared" si="18"/>
        <v/>
      </c>
      <c r="AE30" s="88"/>
      <c r="AF30" s="184"/>
      <c r="AG30" s="184"/>
      <c r="AH30" s="93"/>
      <c r="AI30" s="93"/>
      <c r="AJ30" s="184"/>
      <c r="AK30" s="10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33"/>
      <c r="C31" s="335"/>
      <c r="D31" s="335"/>
      <c r="E31" s="335"/>
      <c r="F31" s="337"/>
      <c r="G31" s="335"/>
      <c r="H31" s="339"/>
      <c r="I31" s="341"/>
      <c r="J31" s="330"/>
      <c r="K31" s="344"/>
      <c r="L31" s="330">
        <f t="shared" si="15"/>
        <v>0</v>
      </c>
      <c r="M31" s="341"/>
      <c r="N31" s="330"/>
      <c r="O31" s="332"/>
      <c r="P31" s="103">
        <v>4</v>
      </c>
      <c r="Q31" s="186"/>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0"/>
        <v/>
      </c>
      <c r="AA31" s="89" t="str">
        <f t="shared" si="17"/>
        <v/>
      </c>
      <c r="AB31" s="91" t="str">
        <f t="shared" si="2"/>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84"/>
      <c r="AG31" s="184"/>
      <c r="AH31" s="93"/>
      <c r="AI31" s="93"/>
      <c r="AJ31" s="184"/>
      <c r="AK31" s="10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33"/>
      <c r="C32" s="335"/>
      <c r="D32" s="335"/>
      <c r="E32" s="335"/>
      <c r="F32" s="337"/>
      <c r="G32" s="335"/>
      <c r="H32" s="339"/>
      <c r="I32" s="341"/>
      <c r="J32" s="330"/>
      <c r="K32" s="344"/>
      <c r="L32" s="330">
        <f t="shared" si="15"/>
        <v>0</v>
      </c>
      <c r="M32" s="341"/>
      <c r="N32" s="330"/>
      <c r="O32" s="332"/>
      <c r="P32" s="103">
        <v>5</v>
      </c>
      <c r="Q32" s="186"/>
      <c r="R32" s="87" t="str">
        <f t="shared" si="19"/>
        <v/>
      </c>
      <c r="S32" s="88"/>
      <c r="T32" s="88"/>
      <c r="U32" s="89" t="str">
        <f t="shared" si="16"/>
        <v/>
      </c>
      <c r="V32" s="88"/>
      <c r="W32" s="88"/>
      <c r="X32" s="88"/>
      <c r="Y32" s="90" t="str">
        <f t="shared" si="20"/>
        <v/>
      </c>
      <c r="Z32" s="91" t="str">
        <f t="shared" si="0"/>
        <v/>
      </c>
      <c r="AA32" s="89" t="str">
        <f t="shared" si="17"/>
        <v/>
      </c>
      <c r="AB32" s="91" t="str">
        <f t="shared" si="2"/>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84"/>
      <c r="AG32" s="184"/>
      <c r="AH32" s="93"/>
      <c r="AI32" s="93"/>
      <c r="AJ32" s="184"/>
      <c r="AK32" s="10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33"/>
      <c r="C33" s="335"/>
      <c r="D33" s="335"/>
      <c r="E33" s="335"/>
      <c r="F33" s="337"/>
      <c r="G33" s="335"/>
      <c r="H33" s="339"/>
      <c r="I33" s="341"/>
      <c r="J33" s="330"/>
      <c r="K33" s="344"/>
      <c r="L33" s="330">
        <f t="shared" si="15"/>
        <v>0</v>
      </c>
      <c r="M33" s="341"/>
      <c r="N33" s="330"/>
      <c r="O33" s="332"/>
      <c r="P33" s="103">
        <v>6</v>
      </c>
      <c r="Q33" s="186"/>
      <c r="R33" s="87" t="str">
        <f t="shared" si="19"/>
        <v/>
      </c>
      <c r="S33" s="88"/>
      <c r="T33" s="88"/>
      <c r="U33" s="89" t="str">
        <f t="shared" si="16"/>
        <v/>
      </c>
      <c r="V33" s="88"/>
      <c r="W33" s="88"/>
      <c r="X33" s="88"/>
      <c r="Y33" s="90" t="str">
        <f t="shared" si="20"/>
        <v/>
      </c>
      <c r="Z33" s="91" t="str">
        <f t="shared" si="0"/>
        <v/>
      </c>
      <c r="AA33" s="89" t="str">
        <f t="shared" si="17"/>
        <v/>
      </c>
      <c r="AB33" s="91" t="str">
        <f t="shared" si="2"/>
        <v/>
      </c>
      <c r="AC33" s="89" t="str">
        <f t="shared" si="21"/>
        <v/>
      </c>
      <c r="AD33" s="92" t="str">
        <f t="shared" si="22"/>
        <v/>
      </c>
      <c r="AE33" s="88"/>
      <c r="AF33" s="184"/>
      <c r="AG33" s="184"/>
      <c r="AH33" s="93"/>
      <c r="AI33" s="93"/>
      <c r="AJ33" s="184"/>
      <c r="AK33" s="10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33">
        <v>4</v>
      </c>
      <c r="C34" s="335"/>
      <c r="D34" s="335"/>
      <c r="E34" s="335"/>
      <c r="F34" s="337"/>
      <c r="G34" s="335"/>
      <c r="H34" s="339"/>
      <c r="I34" s="341" t="str">
        <f>IF(H34&lt;=0,"",IF(H34&lt;=2,"Muy Baja",IF(H34&lt;=24,"Baja",IF(H34&lt;=500,"Media",IF(H34&lt;=5000,"Alta","Muy Alta")))))</f>
        <v/>
      </c>
      <c r="J34" s="330" t="str">
        <f>IF(I34="","",IF(I34="Muy Baja",0.2,IF(I34="Baja",0.4,IF(I34="Media",0.6,IF(I34="Alta",0.8,IF(I34="Muy Alta",1,))))))</f>
        <v/>
      </c>
      <c r="K34" s="344"/>
      <c r="L34" s="330">
        <f>IF(NOT(ISERROR(MATCH(K34,'Tabla Impacto'!$B$222:$B$224,0))),'Tabla Impacto'!$F$224&amp;"Por favor no seleccionar los criterios de impacto(Afectación Económica o presupuestal y Pérdida Reputacional)",K34)</f>
        <v>0</v>
      </c>
      <c r="M34" s="341" t="str">
        <f>IF(OR(L34='Tabla Impacto'!$C$12,L34='Tabla Impacto'!$D$12),"Leve",IF(OR(L34='Tabla Impacto'!$C$13,L34='Tabla Impacto'!$D$13),"Menor",IF(OR(L34='Tabla Impacto'!$C$14,L34='Tabla Impacto'!$D$14),"Moderado",IF(OR(L34='Tabla Impacto'!$C$15,L34='Tabla Impacto'!$D$15),"Mayor",IF(OR(L34='Tabla Impacto'!$C$16,L34='Tabla Impacto'!$D$16),"Catastrófico","")))))</f>
        <v/>
      </c>
      <c r="N34" s="330" t="str">
        <f>IF(M34="","",IF(M34="Leve",0.2,IF(M34="Menor",0.4,IF(M34="Moderado",0.6,IF(M34="Mayor",0.8,IF(M34="Catastrófico",1,))))))</f>
        <v/>
      </c>
      <c r="O34" s="332"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03">
        <v>1</v>
      </c>
      <c r="Q34" s="1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84"/>
      <c r="AG34" s="184"/>
      <c r="AH34" s="93"/>
      <c r="AI34" s="93"/>
      <c r="AJ34" s="184"/>
      <c r="AK34" s="10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33"/>
      <c r="C35" s="335"/>
      <c r="D35" s="335"/>
      <c r="E35" s="335"/>
      <c r="F35" s="337"/>
      <c r="G35" s="335"/>
      <c r="H35" s="339"/>
      <c r="I35" s="341"/>
      <c r="J35" s="330"/>
      <c r="K35" s="344"/>
      <c r="L35" s="330">
        <f t="shared" ref="L35:L39" si="23">IF(NOT(ISERROR(MATCH(K35,_xlfn.ANCHORARRAY(F46),0))),J48&amp;"Por favor no seleccionar los criterios de impacto",K35)</f>
        <v>0</v>
      </c>
      <c r="M35" s="341"/>
      <c r="N35" s="330"/>
      <c r="O35" s="332"/>
      <c r="P35" s="103">
        <v>2</v>
      </c>
      <c r="Q35" s="186"/>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0"/>
        <v/>
      </c>
      <c r="AA35" s="89" t="str">
        <f t="shared" ref="AA35:AA39" si="25">+Y35</f>
        <v/>
      </c>
      <c r="AB35" s="91" t="str">
        <f t="shared" si="2"/>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84"/>
      <c r="AG35" s="184"/>
      <c r="AH35" s="93"/>
      <c r="AI35" s="93"/>
      <c r="AJ35" s="184"/>
      <c r="AK35" s="10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33"/>
      <c r="C36" s="335"/>
      <c r="D36" s="335"/>
      <c r="E36" s="335"/>
      <c r="F36" s="337"/>
      <c r="G36" s="335"/>
      <c r="H36" s="339"/>
      <c r="I36" s="341"/>
      <c r="J36" s="330"/>
      <c r="K36" s="344"/>
      <c r="L36" s="330">
        <f t="shared" si="23"/>
        <v>0</v>
      </c>
      <c r="M36" s="341"/>
      <c r="N36" s="330"/>
      <c r="O36" s="332"/>
      <c r="P36" s="103">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0"/>
        <v/>
      </c>
      <c r="AA36" s="89" t="str">
        <f t="shared" si="25"/>
        <v/>
      </c>
      <c r="AB36" s="91" t="str">
        <f t="shared" si="2"/>
        <v/>
      </c>
      <c r="AC36" s="89" t="str">
        <f>IFERROR(IF(AND(R35="Impacto",R36="Impacto"),(AC35-(+AC35*U36)),IF(AND(R35="Probabilidad",R36="Impacto"),(AC34-(+AC34*U36)),IF(R36="Probabilidad",AC35,""))),"")</f>
        <v/>
      </c>
      <c r="AD36" s="92" t="str">
        <f t="shared" si="26"/>
        <v/>
      </c>
      <c r="AE36" s="88"/>
      <c r="AF36" s="184"/>
      <c r="AG36" s="184"/>
      <c r="AH36" s="93"/>
      <c r="AI36" s="93"/>
      <c r="AJ36" s="184"/>
      <c r="AK36" s="10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33"/>
      <c r="C37" s="335"/>
      <c r="D37" s="335"/>
      <c r="E37" s="335"/>
      <c r="F37" s="337"/>
      <c r="G37" s="335"/>
      <c r="H37" s="339"/>
      <c r="I37" s="341"/>
      <c r="J37" s="330"/>
      <c r="K37" s="344"/>
      <c r="L37" s="330">
        <f t="shared" si="23"/>
        <v>0</v>
      </c>
      <c r="M37" s="341"/>
      <c r="N37" s="330"/>
      <c r="O37" s="332"/>
      <c r="P37" s="103">
        <v>4</v>
      </c>
      <c r="Q37" s="186"/>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0"/>
        <v/>
      </c>
      <c r="AA37" s="89" t="str">
        <f t="shared" si="25"/>
        <v/>
      </c>
      <c r="AB37" s="91" t="str">
        <f t="shared" si="2"/>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84"/>
      <c r="AG37" s="184"/>
      <c r="AH37" s="93"/>
      <c r="AI37" s="93"/>
      <c r="AJ37" s="184"/>
      <c r="AK37" s="10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33"/>
      <c r="C38" s="335"/>
      <c r="D38" s="335"/>
      <c r="E38" s="335"/>
      <c r="F38" s="337"/>
      <c r="G38" s="335"/>
      <c r="H38" s="339"/>
      <c r="I38" s="341"/>
      <c r="J38" s="330"/>
      <c r="K38" s="344"/>
      <c r="L38" s="330">
        <f t="shared" si="23"/>
        <v>0</v>
      </c>
      <c r="M38" s="341"/>
      <c r="N38" s="330"/>
      <c r="O38" s="332"/>
      <c r="P38" s="103">
        <v>5</v>
      </c>
      <c r="Q38" s="186"/>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2"/>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84"/>
      <c r="AG38" s="184"/>
      <c r="AH38" s="93"/>
      <c r="AI38" s="93"/>
      <c r="AJ38" s="184"/>
      <c r="AK38" s="10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33"/>
      <c r="C39" s="335"/>
      <c r="D39" s="335"/>
      <c r="E39" s="335"/>
      <c r="F39" s="337"/>
      <c r="G39" s="335"/>
      <c r="H39" s="339"/>
      <c r="I39" s="341"/>
      <c r="J39" s="330"/>
      <c r="K39" s="344"/>
      <c r="L39" s="330">
        <f t="shared" si="23"/>
        <v>0</v>
      </c>
      <c r="M39" s="341"/>
      <c r="N39" s="330"/>
      <c r="O39" s="332"/>
      <c r="P39" s="103">
        <v>6</v>
      </c>
      <c r="Q39" s="186"/>
      <c r="R39" s="87" t="str">
        <f t="shared" si="27"/>
        <v/>
      </c>
      <c r="S39" s="88"/>
      <c r="T39" s="88"/>
      <c r="U39" s="89" t="str">
        <f t="shared" si="24"/>
        <v/>
      </c>
      <c r="V39" s="88"/>
      <c r="W39" s="88"/>
      <c r="X39" s="88"/>
      <c r="Y39" s="90" t="str">
        <f t="shared" si="28"/>
        <v/>
      </c>
      <c r="Z39" s="91" t="str">
        <f t="shared" si="0"/>
        <v/>
      </c>
      <c r="AA39" s="89" t="str">
        <f t="shared" si="25"/>
        <v/>
      </c>
      <c r="AB39" s="91" t="str">
        <f t="shared" si="2"/>
        <v/>
      </c>
      <c r="AC39" s="89" t="str">
        <f t="shared" si="29"/>
        <v/>
      </c>
      <c r="AD39" s="92" t="str">
        <f t="shared" si="30"/>
        <v/>
      </c>
      <c r="AE39" s="88"/>
      <c r="AF39" s="184"/>
      <c r="AG39" s="184"/>
      <c r="AH39" s="93"/>
      <c r="AI39" s="93"/>
      <c r="AJ39" s="184"/>
      <c r="AK39" s="10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33">
        <v>5</v>
      </c>
      <c r="C40" s="335"/>
      <c r="D40" s="335"/>
      <c r="E40" s="335"/>
      <c r="F40" s="337"/>
      <c r="G40" s="335"/>
      <c r="H40" s="339"/>
      <c r="I40" s="341" t="str">
        <f>IF(H40&lt;=0,"",IF(H40&lt;=2,"Muy Baja",IF(H40&lt;=24,"Baja",IF(H40&lt;=500,"Media",IF(H40&lt;=5000,"Alta","Muy Alta")))))</f>
        <v/>
      </c>
      <c r="J40" s="330" t="str">
        <f>IF(I40="","",IF(I40="Muy Baja",0.2,IF(I40="Baja",0.4,IF(I40="Media",0.6,IF(I40="Alta",0.8,IF(I40="Muy Alta",1,))))))</f>
        <v/>
      </c>
      <c r="K40" s="344"/>
      <c r="L40" s="330">
        <f>IF(NOT(ISERROR(MATCH(K40,'Tabla Impacto'!$B$222:$B$224,0))),'Tabla Impacto'!$F$224&amp;"Por favor no seleccionar los criterios de impacto(Afectación Económica o presupuestal y Pérdida Reputacional)",K40)</f>
        <v>0</v>
      </c>
      <c r="M40" s="341" t="str">
        <f>IF(OR(L40='Tabla Impacto'!$C$12,L40='Tabla Impacto'!$D$12),"Leve",IF(OR(L40='Tabla Impacto'!$C$13,L40='Tabla Impacto'!$D$13),"Menor",IF(OR(L40='Tabla Impacto'!$C$14,L40='Tabla Impacto'!$D$14),"Moderado",IF(OR(L40='Tabla Impacto'!$C$15,L40='Tabla Impacto'!$D$15),"Mayor",IF(OR(L40='Tabla Impacto'!$C$16,L40='Tabla Impacto'!$D$16),"Catastrófico","")))))</f>
        <v/>
      </c>
      <c r="N40" s="330" t="str">
        <f>IF(M40="","",IF(M40="Leve",0.2,IF(M40="Menor",0.4,IF(M40="Moderado",0.6,IF(M40="Mayor",0.8,IF(M40="Catastrófico",1,))))))</f>
        <v/>
      </c>
      <c r="O40" s="332"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03">
        <v>1</v>
      </c>
      <c r="Q40" s="1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84"/>
      <c r="AG40" s="184"/>
      <c r="AH40" s="93"/>
      <c r="AI40" s="93"/>
      <c r="AJ40" s="184"/>
      <c r="AK40" s="10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33"/>
      <c r="C41" s="335"/>
      <c r="D41" s="335"/>
      <c r="E41" s="335"/>
      <c r="F41" s="337"/>
      <c r="G41" s="335"/>
      <c r="H41" s="339"/>
      <c r="I41" s="341"/>
      <c r="J41" s="330"/>
      <c r="K41" s="344"/>
      <c r="L41" s="330">
        <f t="shared" ref="L41:L45" si="31">IF(NOT(ISERROR(MATCH(K41,_xlfn.ANCHORARRAY(F52),0))),J54&amp;"Por favor no seleccionar los criterios de impacto",K41)</f>
        <v>0</v>
      </c>
      <c r="M41" s="341"/>
      <c r="N41" s="330"/>
      <c r="O41" s="332"/>
      <c r="P41" s="103">
        <v>2</v>
      </c>
      <c r="Q41" s="186"/>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0"/>
        <v/>
      </c>
      <c r="AA41" s="89" t="str">
        <f t="shared" ref="AA41:AA45" si="33">+Y41</f>
        <v/>
      </c>
      <c r="AB41" s="91" t="str">
        <f t="shared" si="2"/>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84"/>
      <c r="AG41" s="184"/>
      <c r="AH41" s="93"/>
      <c r="AI41" s="93"/>
      <c r="AJ41" s="184"/>
      <c r="AK41" s="10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33"/>
      <c r="C42" s="335"/>
      <c r="D42" s="335"/>
      <c r="E42" s="335"/>
      <c r="F42" s="337"/>
      <c r="G42" s="335"/>
      <c r="H42" s="339"/>
      <c r="I42" s="341"/>
      <c r="J42" s="330"/>
      <c r="K42" s="344"/>
      <c r="L42" s="330">
        <f t="shared" si="31"/>
        <v>0</v>
      </c>
      <c r="M42" s="341"/>
      <c r="N42" s="330"/>
      <c r="O42" s="332"/>
      <c r="P42" s="103">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0"/>
        <v/>
      </c>
      <c r="AA42" s="89" t="str">
        <f t="shared" si="33"/>
        <v/>
      </c>
      <c r="AB42" s="91" t="str">
        <f t="shared" si="2"/>
        <v/>
      </c>
      <c r="AC42" s="89" t="str">
        <f>IFERROR(IF(AND(R41="Impacto",R42="Impacto"),(AC41-(+AC41*U42)),IF(AND(R41="Probabilidad",R42="Impacto"),(AC40-(+AC40*U42)),IF(R42="Probabilidad",AC41,""))),"")</f>
        <v/>
      </c>
      <c r="AD42" s="92" t="str">
        <f t="shared" si="34"/>
        <v/>
      </c>
      <c r="AE42" s="88"/>
      <c r="AF42" s="184"/>
      <c r="AG42" s="184"/>
      <c r="AH42" s="93"/>
      <c r="AI42" s="93"/>
      <c r="AJ42" s="184"/>
      <c r="AK42" s="10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33"/>
      <c r="C43" s="335"/>
      <c r="D43" s="335"/>
      <c r="E43" s="335"/>
      <c r="F43" s="337"/>
      <c r="G43" s="335"/>
      <c r="H43" s="339"/>
      <c r="I43" s="341"/>
      <c r="J43" s="330"/>
      <c r="K43" s="344"/>
      <c r="L43" s="330">
        <f t="shared" si="31"/>
        <v>0</v>
      </c>
      <c r="M43" s="341"/>
      <c r="N43" s="330"/>
      <c r="O43" s="332"/>
      <c r="P43" s="103">
        <v>4</v>
      </c>
      <c r="Q43" s="186"/>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0"/>
        <v/>
      </c>
      <c r="AA43" s="89" t="str">
        <f t="shared" si="33"/>
        <v/>
      </c>
      <c r="AB43" s="91" t="str">
        <f t="shared" si="2"/>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84"/>
      <c r="AG43" s="184"/>
      <c r="AH43" s="93"/>
      <c r="AI43" s="93"/>
      <c r="AJ43" s="184"/>
      <c r="AK43" s="10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33"/>
      <c r="C44" s="335"/>
      <c r="D44" s="335"/>
      <c r="E44" s="335"/>
      <c r="F44" s="337"/>
      <c r="G44" s="335"/>
      <c r="H44" s="339"/>
      <c r="I44" s="341"/>
      <c r="J44" s="330"/>
      <c r="K44" s="344"/>
      <c r="L44" s="330">
        <f t="shared" si="31"/>
        <v>0</v>
      </c>
      <c r="M44" s="341"/>
      <c r="N44" s="330"/>
      <c r="O44" s="332"/>
      <c r="P44" s="103">
        <v>5</v>
      </c>
      <c r="Q44" s="186"/>
      <c r="R44" s="87" t="str">
        <f t="shared" si="35"/>
        <v/>
      </c>
      <c r="S44" s="88"/>
      <c r="T44" s="88"/>
      <c r="U44" s="89" t="str">
        <f t="shared" si="32"/>
        <v/>
      </c>
      <c r="V44" s="88"/>
      <c r="W44" s="88"/>
      <c r="X44" s="88"/>
      <c r="Y44" s="90" t="str">
        <f t="shared" si="36"/>
        <v/>
      </c>
      <c r="Z44" s="91" t="str">
        <f t="shared" si="0"/>
        <v/>
      </c>
      <c r="AA44" s="89" t="str">
        <f t="shared" si="33"/>
        <v/>
      </c>
      <c r="AB44" s="91" t="str">
        <f t="shared" si="2"/>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84"/>
      <c r="AG44" s="184"/>
      <c r="AH44" s="93"/>
      <c r="AI44" s="93"/>
      <c r="AJ44" s="184"/>
      <c r="AK44" s="10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33"/>
      <c r="C45" s="335"/>
      <c r="D45" s="335"/>
      <c r="E45" s="335"/>
      <c r="F45" s="337"/>
      <c r="G45" s="335"/>
      <c r="H45" s="339"/>
      <c r="I45" s="341"/>
      <c r="J45" s="330"/>
      <c r="K45" s="344"/>
      <c r="L45" s="330">
        <f t="shared" si="31"/>
        <v>0</v>
      </c>
      <c r="M45" s="341"/>
      <c r="N45" s="330"/>
      <c r="O45" s="332"/>
      <c r="P45" s="103">
        <v>6</v>
      </c>
      <c r="Q45" s="186"/>
      <c r="R45" s="87" t="str">
        <f t="shared" si="35"/>
        <v/>
      </c>
      <c r="S45" s="88"/>
      <c r="T45" s="88"/>
      <c r="U45" s="89" t="str">
        <f t="shared" si="32"/>
        <v/>
      </c>
      <c r="V45" s="88"/>
      <c r="W45" s="88"/>
      <c r="X45" s="88"/>
      <c r="Y45" s="90" t="str">
        <f t="shared" si="36"/>
        <v/>
      </c>
      <c r="Z45" s="91" t="str">
        <f t="shared" si="0"/>
        <v/>
      </c>
      <c r="AA45" s="89" t="str">
        <f t="shared" si="33"/>
        <v/>
      </c>
      <c r="AB45" s="91" t="str">
        <f t="shared" si="2"/>
        <v/>
      </c>
      <c r="AC45" s="89" t="str">
        <f t="shared" si="37"/>
        <v/>
      </c>
      <c r="AD45" s="92" t="str">
        <f t="shared" si="38"/>
        <v/>
      </c>
      <c r="AE45" s="88"/>
      <c r="AF45" s="184"/>
      <c r="AG45" s="184"/>
      <c r="AH45" s="93"/>
      <c r="AI45" s="93"/>
      <c r="AJ45" s="184"/>
      <c r="AK45" s="10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33">
        <v>6</v>
      </c>
      <c r="C46" s="335"/>
      <c r="D46" s="335"/>
      <c r="E46" s="335"/>
      <c r="F46" s="337"/>
      <c r="G46" s="335"/>
      <c r="H46" s="339"/>
      <c r="I46" s="341" t="str">
        <f>IF(H46&lt;=0,"",IF(H46&lt;=2,"Muy Baja",IF(H46&lt;=24,"Baja",IF(H46&lt;=500,"Media",IF(H46&lt;=5000,"Alta","Muy Alta")))))</f>
        <v/>
      </c>
      <c r="J46" s="330" t="str">
        <f>IF(I46="","",IF(I46="Muy Baja",0.2,IF(I46="Baja",0.4,IF(I46="Media",0.6,IF(I46="Alta",0.8,IF(I46="Muy Alta",1,))))))</f>
        <v/>
      </c>
      <c r="K46" s="344"/>
      <c r="L46" s="330">
        <f>IF(NOT(ISERROR(MATCH(K46,'Tabla Impacto'!$B$222:$B$224,0))),'Tabla Impacto'!$F$224&amp;"Por favor no seleccionar los criterios de impacto(Afectación Económica o presupuestal y Pérdida Reputacional)",K46)</f>
        <v>0</v>
      </c>
      <c r="M46" s="341" t="str">
        <f>IF(OR(L46='Tabla Impacto'!$C$12,L46='Tabla Impacto'!$D$12),"Leve",IF(OR(L46='Tabla Impacto'!$C$13,L46='Tabla Impacto'!$D$13),"Menor",IF(OR(L46='Tabla Impacto'!$C$14,L46='Tabla Impacto'!$D$14),"Moderado",IF(OR(L46='Tabla Impacto'!$C$15,L46='Tabla Impacto'!$D$15),"Mayor",IF(OR(L46='Tabla Impacto'!$C$16,L46='Tabla Impacto'!$D$16),"Catastrófico","")))))</f>
        <v/>
      </c>
      <c r="N46" s="330" t="str">
        <f>IF(M46="","",IF(M46="Leve",0.2,IF(M46="Menor",0.4,IF(M46="Moderado",0.6,IF(M46="Mayor",0.8,IF(M46="Catastrófico",1,))))))</f>
        <v/>
      </c>
      <c r="O46" s="332"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03">
        <v>1</v>
      </c>
      <c r="Q46" s="1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84"/>
      <c r="AG46" s="184"/>
      <c r="AH46" s="93"/>
      <c r="AI46" s="93"/>
      <c r="AJ46" s="184"/>
      <c r="AK46" s="10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33"/>
      <c r="C47" s="335"/>
      <c r="D47" s="335"/>
      <c r="E47" s="335"/>
      <c r="F47" s="337"/>
      <c r="G47" s="335"/>
      <c r="H47" s="339"/>
      <c r="I47" s="341"/>
      <c r="J47" s="330"/>
      <c r="K47" s="344"/>
      <c r="L47" s="330">
        <f t="shared" ref="L47:L51" si="39">IF(NOT(ISERROR(MATCH(K47,_xlfn.ANCHORARRAY(F58),0))),J60&amp;"Por favor no seleccionar los criterios de impacto",K47)</f>
        <v>0</v>
      </c>
      <c r="M47" s="341"/>
      <c r="N47" s="330"/>
      <c r="O47" s="332"/>
      <c r="P47" s="103">
        <v>2</v>
      </c>
      <c r="Q47" s="186"/>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0"/>
        <v/>
      </c>
      <c r="AA47" s="89" t="str">
        <f t="shared" ref="AA47:AA51" si="41">+Y47</f>
        <v/>
      </c>
      <c r="AB47" s="91" t="str">
        <f t="shared" si="2"/>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84"/>
      <c r="AG47" s="184"/>
      <c r="AH47" s="93"/>
      <c r="AI47" s="93"/>
      <c r="AJ47" s="184"/>
      <c r="AK47" s="10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33"/>
      <c r="C48" s="335"/>
      <c r="D48" s="335"/>
      <c r="E48" s="335"/>
      <c r="F48" s="337"/>
      <c r="G48" s="335"/>
      <c r="H48" s="339"/>
      <c r="I48" s="341"/>
      <c r="J48" s="330"/>
      <c r="K48" s="344"/>
      <c r="L48" s="330">
        <f t="shared" si="39"/>
        <v>0</v>
      </c>
      <c r="M48" s="341"/>
      <c r="N48" s="330"/>
      <c r="O48" s="332"/>
      <c r="P48" s="103">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0"/>
        <v/>
      </c>
      <c r="AA48" s="89" t="str">
        <f t="shared" si="41"/>
        <v/>
      </c>
      <c r="AB48" s="91" t="str">
        <f t="shared" si="2"/>
        <v/>
      </c>
      <c r="AC48" s="89" t="str">
        <f>IFERROR(IF(AND(R47="Impacto",R48="Impacto"),(AC47-(+AC47*U48)),IF(AND(R47="Probabilidad",R48="Impacto"),(AC46-(+AC46*U48)),IF(R48="Probabilidad",AC47,""))),"")</f>
        <v/>
      </c>
      <c r="AD48" s="92" t="str">
        <f t="shared" si="42"/>
        <v/>
      </c>
      <c r="AE48" s="88"/>
      <c r="AF48" s="184"/>
      <c r="AG48" s="184"/>
      <c r="AH48" s="93"/>
      <c r="AI48" s="93"/>
      <c r="AJ48" s="184"/>
      <c r="AK48" s="10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33"/>
      <c r="C49" s="335"/>
      <c r="D49" s="335"/>
      <c r="E49" s="335"/>
      <c r="F49" s="337"/>
      <c r="G49" s="335"/>
      <c r="H49" s="339"/>
      <c r="I49" s="341"/>
      <c r="J49" s="330"/>
      <c r="K49" s="344"/>
      <c r="L49" s="330">
        <f t="shared" si="39"/>
        <v>0</v>
      </c>
      <c r="M49" s="341"/>
      <c r="N49" s="330"/>
      <c r="O49" s="332"/>
      <c r="P49" s="103">
        <v>4</v>
      </c>
      <c r="Q49" s="186"/>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0"/>
        <v/>
      </c>
      <c r="AA49" s="89" t="str">
        <f t="shared" si="41"/>
        <v/>
      </c>
      <c r="AB49" s="91" t="str">
        <f t="shared" si="2"/>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84"/>
      <c r="AG49" s="184"/>
      <c r="AH49" s="93"/>
      <c r="AI49" s="93"/>
      <c r="AJ49" s="184"/>
      <c r="AK49" s="10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33"/>
      <c r="C50" s="335"/>
      <c r="D50" s="335"/>
      <c r="E50" s="335"/>
      <c r="F50" s="337"/>
      <c r="G50" s="335"/>
      <c r="H50" s="339"/>
      <c r="I50" s="341"/>
      <c r="J50" s="330"/>
      <c r="K50" s="344"/>
      <c r="L50" s="330">
        <f t="shared" si="39"/>
        <v>0</v>
      </c>
      <c r="M50" s="341"/>
      <c r="N50" s="330"/>
      <c r="O50" s="332"/>
      <c r="P50" s="103">
        <v>5</v>
      </c>
      <c r="Q50" s="186"/>
      <c r="R50" s="87" t="str">
        <f t="shared" si="43"/>
        <v/>
      </c>
      <c r="S50" s="88"/>
      <c r="T50" s="88"/>
      <c r="U50" s="89" t="str">
        <f t="shared" si="40"/>
        <v/>
      </c>
      <c r="V50" s="88"/>
      <c r="W50" s="88"/>
      <c r="X50" s="88"/>
      <c r="Y50" s="90" t="str">
        <f t="shared" si="44"/>
        <v/>
      </c>
      <c r="Z50" s="91" t="str">
        <f t="shared" si="0"/>
        <v/>
      </c>
      <c r="AA50" s="89" t="str">
        <f t="shared" si="41"/>
        <v/>
      </c>
      <c r="AB50" s="91" t="str">
        <f t="shared" si="2"/>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84"/>
      <c r="AG50" s="184"/>
      <c r="AH50" s="93"/>
      <c r="AI50" s="93"/>
      <c r="AJ50" s="184"/>
      <c r="AK50" s="10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33"/>
      <c r="C51" s="335"/>
      <c r="D51" s="335"/>
      <c r="E51" s="335"/>
      <c r="F51" s="337"/>
      <c r="G51" s="335"/>
      <c r="H51" s="339"/>
      <c r="I51" s="341"/>
      <c r="J51" s="330"/>
      <c r="K51" s="344"/>
      <c r="L51" s="330">
        <f t="shared" si="39"/>
        <v>0</v>
      </c>
      <c r="M51" s="341"/>
      <c r="N51" s="330"/>
      <c r="O51" s="332"/>
      <c r="P51" s="103">
        <v>6</v>
      </c>
      <c r="Q51" s="186"/>
      <c r="R51" s="87" t="str">
        <f t="shared" si="43"/>
        <v/>
      </c>
      <c r="S51" s="88"/>
      <c r="T51" s="88"/>
      <c r="U51" s="89" t="str">
        <f t="shared" si="40"/>
        <v/>
      </c>
      <c r="V51" s="88"/>
      <c r="W51" s="88"/>
      <c r="X51" s="88"/>
      <c r="Y51" s="90" t="str">
        <f t="shared" si="44"/>
        <v/>
      </c>
      <c r="Z51" s="91" t="str">
        <f t="shared" si="0"/>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84"/>
      <c r="AG51" s="184"/>
      <c r="AH51" s="93"/>
      <c r="AI51" s="93"/>
      <c r="AJ51" s="184"/>
      <c r="AK51" s="10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33">
        <v>7</v>
      </c>
      <c r="C52" s="335"/>
      <c r="D52" s="335"/>
      <c r="E52" s="335"/>
      <c r="F52" s="337"/>
      <c r="G52" s="335"/>
      <c r="H52" s="339"/>
      <c r="I52" s="341" t="str">
        <f>IF(H52&lt;=0,"",IF(H52&lt;=2,"Muy Baja",IF(H52&lt;=24,"Baja",IF(H52&lt;=500,"Media",IF(H52&lt;=5000,"Alta","Muy Alta")))))</f>
        <v/>
      </c>
      <c r="J52" s="330" t="str">
        <f>IF(I52="","",IF(I52="Muy Baja",0.2,IF(I52="Baja",0.4,IF(I52="Media",0.6,IF(I52="Alta",0.8,IF(I52="Muy Alta",1,))))))</f>
        <v/>
      </c>
      <c r="K52" s="344"/>
      <c r="L52" s="330">
        <f>IF(NOT(ISERROR(MATCH(K52,'Tabla Impacto'!$B$222:$B$224,0))),'Tabla Impacto'!$F$224&amp;"Por favor no seleccionar los criterios de impacto(Afectación Económica o presupuestal y Pérdida Reputacional)",K52)</f>
        <v>0</v>
      </c>
      <c r="M52" s="341" t="str">
        <f>IF(OR(L52='Tabla Impacto'!$C$12,L52='Tabla Impacto'!$D$12),"Leve",IF(OR(L52='Tabla Impacto'!$C$13,L52='Tabla Impacto'!$D$13),"Menor",IF(OR(L52='Tabla Impacto'!$C$14,L52='Tabla Impacto'!$D$14),"Moderado",IF(OR(L52='Tabla Impacto'!$C$15,L52='Tabla Impacto'!$D$15),"Mayor",IF(OR(L52='Tabla Impacto'!$C$16,L52='Tabla Impacto'!$D$16),"Catastrófico","")))))</f>
        <v/>
      </c>
      <c r="N52" s="330" t="str">
        <f>IF(M52="","",IF(M52="Leve",0.2,IF(M52="Menor",0.4,IF(M52="Moderado",0.6,IF(M52="Mayor",0.8,IF(M52="Catastrófico",1,))))))</f>
        <v/>
      </c>
      <c r="O52" s="332"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03">
        <v>1</v>
      </c>
      <c r="Q52" s="1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84"/>
      <c r="AG52" s="184"/>
      <c r="AH52" s="93"/>
      <c r="AI52" s="93"/>
      <c r="AJ52" s="184"/>
      <c r="AK52" s="10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33"/>
      <c r="C53" s="335"/>
      <c r="D53" s="335"/>
      <c r="E53" s="335"/>
      <c r="F53" s="337"/>
      <c r="G53" s="335"/>
      <c r="H53" s="339"/>
      <c r="I53" s="341"/>
      <c r="J53" s="330"/>
      <c r="K53" s="344"/>
      <c r="L53" s="330">
        <f t="shared" ref="L53:L57" si="47">IF(NOT(ISERROR(MATCH(K53,_xlfn.ANCHORARRAY(F64),0))),J66&amp;"Por favor no seleccionar los criterios de impacto",K53)</f>
        <v>0</v>
      </c>
      <c r="M53" s="341"/>
      <c r="N53" s="330"/>
      <c r="O53" s="332"/>
      <c r="P53" s="103">
        <v>2</v>
      </c>
      <c r="Q53" s="186"/>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0"/>
        <v/>
      </c>
      <c r="AA53" s="89" t="str">
        <f t="shared" ref="AA53:AA57" si="49">+Y53</f>
        <v/>
      </c>
      <c r="AB53" s="91" t="str">
        <f t="shared" si="2"/>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84"/>
      <c r="AG53" s="184"/>
      <c r="AH53" s="93"/>
      <c r="AI53" s="93"/>
      <c r="AJ53" s="184"/>
      <c r="AK53" s="10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33"/>
      <c r="C54" s="335"/>
      <c r="D54" s="335"/>
      <c r="E54" s="335"/>
      <c r="F54" s="337"/>
      <c r="G54" s="335"/>
      <c r="H54" s="339"/>
      <c r="I54" s="341"/>
      <c r="J54" s="330"/>
      <c r="K54" s="344"/>
      <c r="L54" s="330">
        <f t="shared" si="47"/>
        <v>0</v>
      </c>
      <c r="M54" s="341"/>
      <c r="N54" s="330"/>
      <c r="O54" s="332"/>
      <c r="P54" s="103">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0"/>
        <v/>
      </c>
      <c r="AA54" s="89" t="str">
        <f t="shared" si="49"/>
        <v/>
      </c>
      <c r="AB54" s="91" t="str">
        <f t="shared" si="2"/>
        <v/>
      </c>
      <c r="AC54" s="89" t="str">
        <f>IFERROR(IF(AND(R53="Impacto",R54="Impacto"),(AC53-(+AC53*U54)),IF(AND(R53="Probabilidad",R54="Impacto"),(AC52-(+AC52*U54)),IF(R54="Probabilidad",AC53,""))),"")</f>
        <v/>
      </c>
      <c r="AD54" s="92" t="str">
        <f t="shared" si="50"/>
        <v/>
      </c>
      <c r="AE54" s="88"/>
      <c r="AF54" s="184"/>
      <c r="AG54" s="184"/>
      <c r="AH54" s="93"/>
      <c r="AI54" s="93"/>
      <c r="AJ54" s="184"/>
      <c r="AK54" s="10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33"/>
      <c r="C55" s="335"/>
      <c r="D55" s="335"/>
      <c r="E55" s="335"/>
      <c r="F55" s="337"/>
      <c r="G55" s="335"/>
      <c r="H55" s="339"/>
      <c r="I55" s="341"/>
      <c r="J55" s="330"/>
      <c r="K55" s="344"/>
      <c r="L55" s="330">
        <f t="shared" si="47"/>
        <v>0</v>
      </c>
      <c r="M55" s="341"/>
      <c r="N55" s="330"/>
      <c r="O55" s="332"/>
      <c r="P55" s="103">
        <v>4</v>
      </c>
      <c r="Q55" s="186"/>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0"/>
        <v/>
      </c>
      <c r="AA55" s="89" t="str">
        <f t="shared" si="49"/>
        <v/>
      </c>
      <c r="AB55" s="91" t="str">
        <f t="shared" si="2"/>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84"/>
      <c r="AG55" s="184"/>
      <c r="AH55" s="93"/>
      <c r="AI55" s="93"/>
      <c r="AJ55" s="184"/>
      <c r="AK55" s="10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33"/>
      <c r="C56" s="335"/>
      <c r="D56" s="335"/>
      <c r="E56" s="335"/>
      <c r="F56" s="337"/>
      <c r="G56" s="335"/>
      <c r="H56" s="339"/>
      <c r="I56" s="341"/>
      <c r="J56" s="330"/>
      <c r="K56" s="344"/>
      <c r="L56" s="330">
        <f t="shared" si="47"/>
        <v>0</v>
      </c>
      <c r="M56" s="341"/>
      <c r="N56" s="330"/>
      <c r="O56" s="332"/>
      <c r="P56" s="103">
        <v>5</v>
      </c>
      <c r="Q56" s="186"/>
      <c r="R56" s="87" t="str">
        <f t="shared" si="51"/>
        <v/>
      </c>
      <c r="S56" s="88"/>
      <c r="T56" s="88"/>
      <c r="U56" s="89" t="str">
        <f t="shared" si="48"/>
        <v/>
      </c>
      <c r="V56" s="88"/>
      <c r="W56" s="88"/>
      <c r="X56" s="88"/>
      <c r="Y56" s="90" t="str">
        <f t="shared" si="52"/>
        <v/>
      </c>
      <c r="Z56" s="91" t="str">
        <f t="shared" si="0"/>
        <v/>
      </c>
      <c r="AA56" s="89" t="str">
        <f t="shared" si="49"/>
        <v/>
      </c>
      <c r="AB56" s="91" t="str">
        <f t="shared" si="2"/>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84"/>
      <c r="AG56" s="184"/>
      <c r="AH56" s="93"/>
      <c r="AI56" s="93"/>
      <c r="AJ56" s="184"/>
      <c r="AK56" s="10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33"/>
      <c r="C57" s="335"/>
      <c r="D57" s="335"/>
      <c r="E57" s="335"/>
      <c r="F57" s="337"/>
      <c r="G57" s="335"/>
      <c r="H57" s="339"/>
      <c r="I57" s="341"/>
      <c r="J57" s="330"/>
      <c r="K57" s="344"/>
      <c r="L57" s="330">
        <f t="shared" si="47"/>
        <v>0</v>
      </c>
      <c r="M57" s="341"/>
      <c r="N57" s="330"/>
      <c r="O57" s="332"/>
      <c r="P57" s="103">
        <v>6</v>
      </c>
      <c r="Q57" s="186"/>
      <c r="R57" s="87" t="str">
        <f t="shared" si="51"/>
        <v/>
      </c>
      <c r="S57" s="88"/>
      <c r="T57" s="88"/>
      <c r="U57" s="89" t="str">
        <f t="shared" si="48"/>
        <v/>
      </c>
      <c r="V57" s="88"/>
      <c r="W57" s="88"/>
      <c r="X57" s="88"/>
      <c r="Y57" s="90" t="str">
        <f t="shared" si="52"/>
        <v/>
      </c>
      <c r="Z57" s="91" t="str">
        <f t="shared" si="0"/>
        <v/>
      </c>
      <c r="AA57" s="89" t="str">
        <f t="shared" si="49"/>
        <v/>
      </c>
      <c r="AB57" s="91" t="str">
        <f t="shared" si="2"/>
        <v/>
      </c>
      <c r="AC57" s="89" t="str">
        <f t="shared" si="53"/>
        <v/>
      </c>
      <c r="AD57" s="92" t="str">
        <f t="shared" si="54"/>
        <v/>
      </c>
      <c r="AE57" s="88"/>
      <c r="AF57" s="184"/>
      <c r="AG57" s="184"/>
      <c r="AH57" s="93"/>
      <c r="AI57" s="93"/>
      <c r="AJ57" s="184"/>
      <c r="AK57" s="10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33">
        <v>8</v>
      </c>
      <c r="C58" s="335"/>
      <c r="D58" s="335"/>
      <c r="E58" s="335"/>
      <c r="F58" s="337"/>
      <c r="G58" s="335"/>
      <c r="H58" s="339"/>
      <c r="I58" s="341" t="str">
        <f>IF(H58&lt;=0,"",IF(H58&lt;=2,"Muy Baja",IF(H58&lt;=24,"Baja",IF(H58&lt;=500,"Media",IF(H58&lt;=5000,"Alta","Muy Alta")))))</f>
        <v/>
      </c>
      <c r="J58" s="330" t="str">
        <f>IF(I58="","",IF(I58="Muy Baja",0.2,IF(I58="Baja",0.4,IF(I58="Media",0.6,IF(I58="Alta",0.8,IF(I58="Muy Alta",1,))))))</f>
        <v/>
      </c>
      <c r="K58" s="344"/>
      <c r="L58" s="330">
        <f>IF(NOT(ISERROR(MATCH(K58,'Tabla Impacto'!$B$222:$B$224,0))),'Tabla Impacto'!$F$224&amp;"Por favor no seleccionar los criterios de impacto(Afectación Económica o presupuestal y Pérdida Reputacional)",K58)</f>
        <v>0</v>
      </c>
      <c r="M58" s="341" t="str">
        <f>IF(OR(L58='Tabla Impacto'!$C$12,L58='Tabla Impacto'!$D$12),"Leve",IF(OR(L58='Tabla Impacto'!$C$13,L58='Tabla Impacto'!$D$13),"Menor",IF(OR(L58='Tabla Impacto'!$C$14,L58='Tabla Impacto'!$D$14),"Moderado",IF(OR(L58='Tabla Impacto'!$C$15,L58='Tabla Impacto'!$D$15),"Mayor",IF(OR(L58='Tabla Impacto'!$C$16,L58='Tabla Impacto'!$D$16),"Catastrófico","")))))</f>
        <v/>
      </c>
      <c r="N58" s="330" t="str">
        <f>IF(M58="","",IF(M58="Leve",0.2,IF(M58="Menor",0.4,IF(M58="Moderado",0.6,IF(M58="Mayor",0.8,IF(M58="Catastrófico",1,))))))</f>
        <v/>
      </c>
      <c r="O58" s="332"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03">
        <v>1</v>
      </c>
      <c r="Q58" s="1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84"/>
      <c r="AG58" s="184"/>
      <c r="AH58" s="93"/>
      <c r="AI58" s="93"/>
      <c r="AJ58" s="184"/>
      <c r="AK58" s="10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33"/>
      <c r="C59" s="335"/>
      <c r="D59" s="335"/>
      <c r="E59" s="335"/>
      <c r="F59" s="337"/>
      <c r="G59" s="335"/>
      <c r="H59" s="339"/>
      <c r="I59" s="341"/>
      <c r="J59" s="330"/>
      <c r="K59" s="344"/>
      <c r="L59" s="330">
        <f>IF(NOT(ISERROR(MATCH(K59,_xlfn.ANCHORARRAY(F70),0))),J72&amp;"Por favor no seleccionar los criterios de impacto",K59)</f>
        <v>0</v>
      </c>
      <c r="M59" s="341"/>
      <c r="N59" s="330"/>
      <c r="O59" s="332"/>
      <c r="P59" s="103">
        <v>2</v>
      </c>
      <c r="Q59" s="186"/>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0"/>
        <v/>
      </c>
      <c r="AA59" s="89" t="str">
        <f t="shared" ref="AA59:AA63" si="56">+Y59</f>
        <v/>
      </c>
      <c r="AB59" s="91" t="str">
        <f t="shared" si="2"/>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84"/>
      <c r="AG59" s="184"/>
      <c r="AH59" s="93"/>
      <c r="AI59" s="93"/>
      <c r="AJ59" s="184"/>
      <c r="AK59" s="10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33"/>
      <c r="C60" s="335"/>
      <c r="D60" s="335"/>
      <c r="E60" s="335"/>
      <c r="F60" s="337"/>
      <c r="G60" s="335"/>
      <c r="H60" s="339"/>
      <c r="I60" s="341"/>
      <c r="J60" s="330"/>
      <c r="K60" s="344"/>
      <c r="L60" s="330">
        <f>IF(NOT(ISERROR(MATCH(K60,_xlfn.ANCHORARRAY(F71),0))),J73&amp;"Por favor no seleccionar los criterios de impacto",K60)</f>
        <v>0</v>
      </c>
      <c r="M60" s="341"/>
      <c r="N60" s="330"/>
      <c r="O60" s="332"/>
      <c r="P60" s="103">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0"/>
        <v/>
      </c>
      <c r="AA60" s="89" t="str">
        <f t="shared" si="56"/>
        <v/>
      </c>
      <c r="AB60" s="91" t="str">
        <f t="shared" si="2"/>
        <v/>
      </c>
      <c r="AC60" s="89" t="str">
        <f>IFERROR(IF(AND(R59="Impacto",R60="Impacto"),(AC59-(+AC59*U60)),IF(AND(R59="Probabilidad",R60="Impacto"),(AC58-(+AC58*U60)),IF(R60="Probabilidad",AC59,""))),"")</f>
        <v/>
      </c>
      <c r="AD60" s="92" t="str">
        <f t="shared" si="57"/>
        <v/>
      </c>
      <c r="AE60" s="88"/>
      <c r="AF60" s="184"/>
      <c r="AG60" s="184"/>
      <c r="AH60" s="93"/>
      <c r="AI60" s="93"/>
      <c r="AJ60" s="184"/>
      <c r="AK60" s="10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33"/>
      <c r="C61" s="335"/>
      <c r="D61" s="335"/>
      <c r="E61" s="335"/>
      <c r="F61" s="337"/>
      <c r="G61" s="335"/>
      <c r="H61" s="339"/>
      <c r="I61" s="341"/>
      <c r="J61" s="330"/>
      <c r="K61" s="344"/>
      <c r="L61" s="330">
        <f>IF(NOT(ISERROR(MATCH(K61,_xlfn.ANCHORARRAY(F72),0))),J74&amp;"Por favor no seleccionar los criterios de impacto",K61)</f>
        <v>0</v>
      </c>
      <c r="M61" s="341"/>
      <c r="N61" s="330"/>
      <c r="O61" s="332"/>
      <c r="P61" s="103">
        <v>4</v>
      </c>
      <c r="Q61" s="186"/>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0"/>
        <v/>
      </c>
      <c r="AA61" s="89" t="str">
        <f t="shared" si="56"/>
        <v/>
      </c>
      <c r="AB61" s="91" t="str">
        <f t="shared" si="2"/>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84"/>
      <c r="AG61" s="184"/>
      <c r="AH61" s="93"/>
      <c r="AI61" s="93"/>
      <c r="AJ61" s="184"/>
      <c r="AK61" s="10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33"/>
      <c r="C62" s="335"/>
      <c r="D62" s="335"/>
      <c r="E62" s="335"/>
      <c r="F62" s="337"/>
      <c r="G62" s="335"/>
      <c r="H62" s="339"/>
      <c r="I62" s="341"/>
      <c r="J62" s="330"/>
      <c r="K62" s="344"/>
      <c r="L62" s="330">
        <f>IF(NOT(ISERROR(MATCH(K62,_xlfn.ANCHORARRAY(F73),0))),J75&amp;"Por favor no seleccionar los criterios de impacto",K62)</f>
        <v>0</v>
      </c>
      <c r="M62" s="341"/>
      <c r="N62" s="330"/>
      <c r="O62" s="332"/>
      <c r="P62" s="103">
        <v>5</v>
      </c>
      <c r="Q62" s="186"/>
      <c r="R62" s="87" t="str">
        <f t="shared" si="58"/>
        <v/>
      </c>
      <c r="S62" s="88"/>
      <c r="T62" s="88"/>
      <c r="U62" s="89" t="str">
        <f t="shared" si="55"/>
        <v/>
      </c>
      <c r="V62" s="88"/>
      <c r="W62" s="88"/>
      <c r="X62" s="88"/>
      <c r="Y62" s="90" t="str">
        <f t="shared" si="59"/>
        <v/>
      </c>
      <c r="Z62" s="91" t="str">
        <f t="shared" si="0"/>
        <v/>
      </c>
      <c r="AA62" s="89" t="str">
        <f t="shared" si="56"/>
        <v/>
      </c>
      <c r="AB62" s="91" t="str">
        <f t="shared" si="2"/>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84"/>
      <c r="AG62" s="184"/>
      <c r="AH62" s="93"/>
      <c r="AI62" s="93"/>
      <c r="AJ62" s="184"/>
      <c r="AK62" s="10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33"/>
      <c r="C63" s="335"/>
      <c r="D63" s="335"/>
      <c r="E63" s="335"/>
      <c r="F63" s="337"/>
      <c r="G63" s="335"/>
      <c r="H63" s="339"/>
      <c r="I63" s="341"/>
      <c r="J63" s="330"/>
      <c r="K63" s="344"/>
      <c r="L63" s="330">
        <f>IF(NOT(ISERROR(MATCH(K63,_xlfn.ANCHORARRAY(F74),0))),J76&amp;"Por favor no seleccionar los criterios de impacto",K63)</f>
        <v>0</v>
      </c>
      <c r="M63" s="341"/>
      <c r="N63" s="330"/>
      <c r="O63" s="332"/>
      <c r="P63" s="103">
        <v>6</v>
      </c>
      <c r="Q63" s="186"/>
      <c r="R63" s="87" t="str">
        <f t="shared" si="58"/>
        <v/>
      </c>
      <c r="S63" s="88"/>
      <c r="T63" s="88"/>
      <c r="U63" s="89" t="str">
        <f t="shared" si="55"/>
        <v/>
      </c>
      <c r="V63" s="88"/>
      <c r="W63" s="88"/>
      <c r="X63" s="88"/>
      <c r="Y63" s="90" t="str">
        <f t="shared" si="59"/>
        <v/>
      </c>
      <c r="Z63" s="91" t="str">
        <f t="shared" si="0"/>
        <v/>
      </c>
      <c r="AA63" s="89" t="str">
        <f t="shared" si="56"/>
        <v/>
      </c>
      <c r="AB63" s="91" t="str">
        <f t="shared" si="2"/>
        <v/>
      </c>
      <c r="AC63" s="89" t="str">
        <f t="shared" si="60"/>
        <v/>
      </c>
      <c r="AD63" s="92" t="str">
        <f t="shared" si="61"/>
        <v/>
      </c>
      <c r="AE63" s="88"/>
      <c r="AF63" s="184"/>
      <c r="AG63" s="184"/>
      <c r="AH63" s="93"/>
      <c r="AI63" s="93"/>
      <c r="AJ63" s="184"/>
      <c r="AK63" s="10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33">
        <v>9</v>
      </c>
      <c r="C64" s="335"/>
      <c r="D64" s="335"/>
      <c r="E64" s="335"/>
      <c r="F64" s="337"/>
      <c r="G64" s="335"/>
      <c r="H64" s="339"/>
      <c r="I64" s="341" t="str">
        <f>IF(H64&lt;=0,"",IF(H64&lt;=2,"Muy Baja",IF(H64&lt;=24,"Baja",IF(H64&lt;=500,"Media",IF(H64&lt;=5000,"Alta","Muy Alta")))))</f>
        <v/>
      </c>
      <c r="J64" s="330" t="str">
        <f>IF(I64="","",IF(I64="Muy Baja",0.2,IF(I64="Baja",0.4,IF(I64="Media",0.6,IF(I64="Alta",0.8,IF(I64="Muy Alta",1,))))))</f>
        <v/>
      </c>
      <c r="K64" s="344"/>
      <c r="L64" s="330">
        <f>IF(NOT(ISERROR(MATCH(K64,'Tabla Impacto'!$B$222:$B$224,0))),'Tabla Impacto'!$F$224&amp;"Por favor no seleccionar los criterios de impacto(Afectación Económica o presupuestal y Pérdida Reputacional)",K64)</f>
        <v>0</v>
      </c>
      <c r="M64" s="341" t="str">
        <f>IF(OR(L64='Tabla Impacto'!$C$12,L64='Tabla Impacto'!$D$12),"Leve",IF(OR(L64='Tabla Impacto'!$C$13,L64='Tabla Impacto'!$D$13),"Menor",IF(OR(L64='Tabla Impacto'!$C$14,L64='Tabla Impacto'!$D$14),"Moderado",IF(OR(L64='Tabla Impacto'!$C$15,L64='Tabla Impacto'!$D$15),"Mayor",IF(OR(L64='Tabla Impacto'!$C$16,L64='Tabla Impacto'!$D$16),"Catastrófico","")))))</f>
        <v/>
      </c>
      <c r="N64" s="330" t="str">
        <f>IF(M64="","",IF(M64="Leve",0.2,IF(M64="Menor",0.4,IF(M64="Moderado",0.6,IF(M64="Mayor",0.8,IF(M64="Catastrófico",1,))))))</f>
        <v/>
      </c>
      <c r="O64" s="332"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03">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04"/>
      <c r="AG64" s="104"/>
      <c r="AH64" s="93"/>
      <c r="AI64" s="93"/>
      <c r="AJ64" s="104"/>
      <c r="AK64" s="10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33"/>
      <c r="C65" s="335"/>
      <c r="D65" s="335"/>
      <c r="E65" s="335"/>
      <c r="F65" s="337"/>
      <c r="G65" s="335"/>
      <c r="H65" s="339"/>
      <c r="I65" s="341"/>
      <c r="J65" s="330"/>
      <c r="K65" s="344"/>
      <c r="L65" s="330">
        <f>IF(NOT(ISERROR(MATCH(K65,_xlfn.ANCHORARRAY(F76),0))),J78&amp;"Por favor no seleccionar los criterios de impacto",K65)</f>
        <v>0</v>
      </c>
      <c r="M65" s="341"/>
      <c r="N65" s="330"/>
      <c r="O65" s="332"/>
      <c r="P65" s="103">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0"/>
        <v/>
      </c>
      <c r="AA65" s="89" t="str">
        <f t="shared" ref="AA65:AA69" si="63">+Y65</f>
        <v/>
      </c>
      <c r="AB65" s="91" t="str">
        <f t="shared" si="2"/>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04"/>
      <c r="AG65" s="104"/>
      <c r="AH65" s="93"/>
      <c r="AI65" s="93"/>
      <c r="AJ65" s="104"/>
      <c r="AK65" s="10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33"/>
      <c r="C66" s="335"/>
      <c r="D66" s="335"/>
      <c r="E66" s="335"/>
      <c r="F66" s="337"/>
      <c r="G66" s="335"/>
      <c r="H66" s="339"/>
      <c r="I66" s="341"/>
      <c r="J66" s="330"/>
      <c r="K66" s="344"/>
      <c r="L66" s="330">
        <f>IF(NOT(ISERROR(MATCH(K66,_xlfn.ANCHORARRAY(F77),0))),J79&amp;"Por favor no seleccionar los criterios de impacto",K66)</f>
        <v>0</v>
      </c>
      <c r="M66" s="341"/>
      <c r="N66" s="330"/>
      <c r="O66" s="332"/>
      <c r="P66" s="103">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0"/>
        <v/>
      </c>
      <c r="AA66" s="89" t="str">
        <f t="shared" si="63"/>
        <v/>
      </c>
      <c r="AB66" s="91" t="str">
        <f t="shared" si="2"/>
        <v/>
      </c>
      <c r="AC66" s="89" t="str">
        <f>IFERROR(IF(AND(R65="Impacto",R66="Impacto"),(AC65-(+AC65*U66)),IF(AND(R65="Probabilidad",R66="Impacto"),(AC64-(+AC64*U66)),IF(R66="Probabilidad",AC65,""))),"")</f>
        <v/>
      </c>
      <c r="AD66" s="92" t="str">
        <f t="shared" si="64"/>
        <v/>
      </c>
      <c r="AE66" s="88"/>
      <c r="AF66" s="104"/>
      <c r="AG66" s="104"/>
      <c r="AH66" s="93"/>
      <c r="AI66" s="93"/>
      <c r="AJ66" s="104"/>
      <c r="AK66" s="10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47"/>
      <c r="C67" s="348"/>
      <c r="D67" s="348"/>
      <c r="E67" s="348"/>
      <c r="F67" s="331"/>
      <c r="G67" s="349"/>
      <c r="H67" s="331"/>
      <c r="I67" s="331"/>
      <c r="J67" s="331"/>
      <c r="K67" s="331"/>
      <c r="L67" s="331"/>
      <c r="M67" s="331"/>
      <c r="N67" s="331"/>
      <c r="O67" s="331"/>
      <c r="P67" s="109"/>
      <c r="Q67" s="109"/>
      <c r="R67" s="109"/>
      <c r="S67" s="109"/>
      <c r="T67" s="109"/>
      <c r="U67" s="109"/>
      <c r="V67" s="109"/>
      <c r="W67" s="109"/>
      <c r="X67" s="109"/>
      <c r="Y67" s="109"/>
      <c r="Z67" s="109"/>
      <c r="AA67" s="109"/>
      <c r="AB67" s="109"/>
      <c r="AC67" s="109"/>
      <c r="AD67" s="109"/>
      <c r="AE67" s="109"/>
      <c r="AF67" s="109"/>
      <c r="AG67" s="110"/>
      <c r="AH67" s="109"/>
      <c r="AI67" s="109"/>
      <c r="AJ67" s="109"/>
      <c r="AK67" s="111"/>
    </row>
    <row r="68" spans="2:69" ht="151.5" hidden="1" customHeight="1" x14ac:dyDescent="0.3">
      <c r="B68" s="333"/>
      <c r="C68" s="335"/>
      <c r="D68" s="335"/>
      <c r="E68" s="335"/>
      <c r="F68" s="337"/>
      <c r="G68" s="335"/>
      <c r="H68" s="339"/>
      <c r="I68" s="341"/>
      <c r="J68" s="330"/>
      <c r="K68" s="344"/>
      <c r="L68" s="330">
        <f>IF(NOT(ISERROR(MATCH(K68,_xlfn.ANCHORARRAY(F79),0))),J81&amp;"Por favor no seleccionar los criterios de impacto",K68)</f>
        <v>0</v>
      </c>
      <c r="M68" s="341"/>
      <c r="N68" s="330"/>
      <c r="O68" s="332"/>
      <c r="P68" s="103">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0"/>
        <v/>
      </c>
      <c r="AA68" s="89" t="str">
        <f t="shared" si="63"/>
        <v/>
      </c>
      <c r="AB68" s="91" t="str">
        <f t="shared" si="2"/>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04"/>
      <c r="AG68" s="104"/>
      <c r="AH68" s="93"/>
      <c r="AI68" s="93"/>
      <c r="AJ68" s="104"/>
      <c r="AK68" s="10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33"/>
      <c r="C69" s="335"/>
      <c r="D69" s="335"/>
      <c r="E69" s="335"/>
      <c r="F69" s="337"/>
      <c r="G69" s="335"/>
      <c r="H69" s="339"/>
      <c r="I69" s="341"/>
      <c r="J69" s="330"/>
      <c r="K69" s="344"/>
      <c r="L69" s="330">
        <f>IF(NOT(ISERROR(MATCH(K69,_xlfn.ANCHORARRAY(F80),0))),J82&amp;"Por favor no seleccionar los criterios de impacto",K69)</f>
        <v>0</v>
      </c>
      <c r="M69" s="341"/>
      <c r="N69" s="330"/>
      <c r="O69" s="332"/>
      <c r="P69" s="103">
        <v>6</v>
      </c>
      <c r="Q69" s="86"/>
      <c r="R69" s="87" t="str">
        <f t="shared" si="65"/>
        <v/>
      </c>
      <c r="S69" s="88"/>
      <c r="T69" s="88"/>
      <c r="U69" s="89" t="str">
        <f t="shared" si="62"/>
        <v/>
      </c>
      <c r="V69" s="88"/>
      <c r="W69" s="88"/>
      <c r="X69" s="88"/>
      <c r="Y69" s="90" t="str">
        <f t="shared" si="66"/>
        <v/>
      </c>
      <c r="Z69" s="91" t="str">
        <f t="shared" si="0"/>
        <v/>
      </c>
      <c r="AA69" s="89" t="str">
        <f t="shared" si="63"/>
        <v/>
      </c>
      <c r="AB69" s="91" t="str">
        <f t="shared" si="2"/>
        <v/>
      </c>
      <c r="AC69" s="89" t="str">
        <f t="shared" si="67"/>
        <v/>
      </c>
      <c r="AD69" s="92" t="str">
        <f t="shared" si="68"/>
        <v/>
      </c>
      <c r="AE69" s="88"/>
      <c r="AF69" s="104"/>
      <c r="AG69" s="104"/>
      <c r="AH69" s="93"/>
      <c r="AI69" s="93"/>
      <c r="AJ69" s="104"/>
      <c r="AK69" s="10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33">
        <v>10</v>
      </c>
      <c r="C70" s="335"/>
      <c r="D70" s="335"/>
      <c r="E70" s="335"/>
      <c r="F70" s="337"/>
      <c r="G70" s="335"/>
      <c r="H70" s="339"/>
      <c r="I70" s="341" t="str">
        <f>IF(H70&lt;=0,"",IF(H70&lt;=2,"Muy Baja",IF(H70&lt;=24,"Baja",IF(H70&lt;=500,"Media",IF(H70&lt;=5000,"Alta","Muy Alta")))))</f>
        <v/>
      </c>
      <c r="J70" s="330" t="str">
        <f>IF(I70="","",IF(I70="Muy Baja",0.2,IF(I70="Baja",0.4,IF(I70="Media",0.6,IF(I70="Alta",0.8,IF(I70="Muy Alta",1,))))))</f>
        <v/>
      </c>
      <c r="K70" s="344"/>
      <c r="L70" s="330">
        <f>IF(NOT(ISERROR(MATCH(K70,'Tabla Impacto'!$B$222:$B$224,0))),'Tabla Impacto'!$F$224&amp;"Por favor no seleccionar los criterios de impacto(Afectación Económica o presupuestal y Pérdida Reputacional)",K70)</f>
        <v>0</v>
      </c>
      <c r="M70" s="341" t="str">
        <f>IF(OR(L70='Tabla Impacto'!$C$12,L70='Tabla Impacto'!$D$12),"Leve",IF(OR(L70='Tabla Impacto'!$C$13,L70='Tabla Impacto'!$D$13),"Menor",IF(OR(L70='Tabla Impacto'!$C$14,L70='Tabla Impacto'!$D$14),"Moderado",IF(OR(L70='Tabla Impacto'!$C$15,L70='Tabla Impacto'!$D$15),"Mayor",IF(OR(L70='Tabla Impacto'!$C$16,L70='Tabla Impacto'!$D$16),"Catastrófico","")))))</f>
        <v/>
      </c>
      <c r="N70" s="330" t="str">
        <f>IF(M70="","",IF(M70="Leve",0.2,IF(M70="Menor",0.4,IF(M70="Moderado",0.6,IF(M70="Mayor",0.8,IF(M70="Catastrófico",1,))))))</f>
        <v/>
      </c>
      <c r="O70" s="332"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03">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04"/>
      <c r="AG70" s="104"/>
      <c r="AH70" s="93"/>
      <c r="AI70" s="93"/>
      <c r="AJ70" s="104"/>
      <c r="AK70" s="10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33"/>
      <c r="C71" s="335"/>
      <c r="D71" s="335"/>
      <c r="E71" s="335"/>
      <c r="F71" s="337"/>
      <c r="G71" s="335"/>
      <c r="H71" s="339"/>
      <c r="I71" s="341"/>
      <c r="J71" s="330"/>
      <c r="K71" s="344"/>
      <c r="L71" s="330">
        <f>IF(NOT(ISERROR(MATCH(K71,_xlfn.ANCHORARRAY(F82),0))),J84&amp;"Por favor no seleccionar los criterios de impacto",K71)</f>
        <v>0</v>
      </c>
      <c r="M71" s="341"/>
      <c r="N71" s="330"/>
      <c r="O71" s="332"/>
      <c r="P71" s="103">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0"/>
        <v/>
      </c>
      <c r="AA71" s="89" t="str">
        <f t="shared" ref="AA71:AA75" si="70">+Y71</f>
        <v/>
      </c>
      <c r="AB71" s="91" t="str">
        <f t="shared" si="2"/>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04"/>
      <c r="AG71" s="104"/>
      <c r="AH71" s="93"/>
      <c r="AI71" s="93"/>
      <c r="AJ71" s="104"/>
      <c r="AK71" s="108"/>
    </row>
    <row r="72" spans="2:69" ht="151.5" hidden="1" customHeight="1" x14ac:dyDescent="0.3">
      <c r="B72" s="333"/>
      <c r="C72" s="335"/>
      <c r="D72" s="335"/>
      <c r="E72" s="335"/>
      <c r="F72" s="337"/>
      <c r="G72" s="335"/>
      <c r="H72" s="339"/>
      <c r="I72" s="341"/>
      <c r="J72" s="330"/>
      <c r="K72" s="344"/>
      <c r="L72" s="330">
        <f>IF(NOT(ISERROR(MATCH(K72,_xlfn.ANCHORARRAY(F83),0))),J85&amp;"Por favor no seleccionar los criterios de impacto",K72)</f>
        <v>0</v>
      </c>
      <c r="M72" s="341"/>
      <c r="N72" s="330"/>
      <c r="O72" s="332"/>
      <c r="P72" s="103">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0"/>
        <v/>
      </c>
      <c r="AA72" s="89" t="str">
        <f t="shared" si="70"/>
        <v/>
      </c>
      <c r="AB72" s="91" t="str">
        <f t="shared" si="2"/>
        <v/>
      </c>
      <c r="AC72" s="89" t="str">
        <f>IFERROR(IF(AND(R71="Impacto",R72="Impacto"),(AC71-(+AC71*U72)),IF(AND(R71="Probabilidad",R72="Impacto"),(AC70-(+AC70*U72)),IF(R72="Probabilidad",AC71,""))),"")</f>
        <v/>
      </c>
      <c r="AD72" s="92" t="str">
        <f t="shared" si="71"/>
        <v/>
      </c>
      <c r="AE72" s="88"/>
      <c r="AF72" s="104"/>
      <c r="AG72" s="104"/>
      <c r="AH72" s="93"/>
      <c r="AI72" s="93"/>
      <c r="AJ72" s="104"/>
      <c r="AK72" s="108"/>
    </row>
    <row r="73" spans="2:69" ht="151.5" hidden="1" customHeight="1" x14ac:dyDescent="0.3">
      <c r="B73" s="333"/>
      <c r="C73" s="335"/>
      <c r="D73" s="335"/>
      <c r="E73" s="335"/>
      <c r="F73" s="337"/>
      <c r="G73" s="335"/>
      <c r="H73" s="339"/>
      <c r="I73" s="341"/>
      <c r="J73" s="330"/>
      <c r="K73" s="344"/>
      <c r="L73" s="330">
        <f>IF(NOT(ISERROR(MATCH(K73,_xlfn.ANCHORARRAY(F84),0))),J86&amp;"Por favor no seleccionar los criterios de impacto",K73)</f>
        <v>0</v>
      </c>
      <c r="M73" s="341"/>
      <c r="N73" s="330"/>
      <c r="O73" s="332"/>
      <c r="P73" s="103">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0"/>
        <v/>
      </c>
      <c r="AA73" s="89" t="str">
        <f t="shared" si="70"/>
        <v/>
      </c>
      <c r="AB73" s="91" t="str">
        <f t="shared" si="2"/>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04"/>
      <c r="AG73" s="104"/>
      <c r="AH73" s="93"/>
      <c r="AI73" s="93"/>
      <c r="AJ73" s="104"/>
      <c r="AK73" s="108"/>
    </row>
    <row r="74" spans="2:69" ht="151.5" hidden="1" customHeight="1" x14ac:dyDescent="0.3">
      <c r="B74" s="333"/>
      <c r="C74" s="335"/>
      <c r="D74" s="335"/>
      <c r="E74" s="335"/>
      <c r="F74" s="337"/>
      <c r="G74" s="335"/>
      <c r="H74" s="339"/>
      <c r="I74" s="341"/>
      <c r="J74" s="330"/>
      <c r="K74" s="344"/>
      <c r="L74" s="330">
        <f>IF(NOT(ISERROR(MATCH(K74,_xlfn.ANCHORARRAY(F85),0))),J87&amp;"Por favor no seleccionar los criterios de impacto",K74)</f>
        <v>0</v>
      </c>
      <c r="M74" s="341"/>
      <c r="N74" s="330"/>
      <c r="O74" s="332"/>
      <c r="P74" s="103">
        <v>5</v>
      </c>
      <c r="Q74" s="86"/>
      <c r="R74" s="87" t="str">
        <f t="shared" si="72"/>
        <v/>
      </c>
      <c r="S74" s="88"/>
      <c r="T74" s="88"/>
      <c r="U74" s="89" t="str">
        <f t="shared" si="69"/>
        <v/>
      </c>
      <c r="V74" s="88"/>
      <c r="W74" s="88"/>
      <c r="X74" s="88"/>
      <c r="Y74" s="90" t="str">
        <f t="shared" si="73"/>
        <v/>
      </c>
      <c r="Z74" s="91" t="str">
        <f t="shared" si="0"/>
        <v/>
      </c>
      <c r="AA74" s="89" t="str">
        <f t="shared" si="70"/>
        <v/>
      </c>
      <c r="AB74" s="91" t="str">
        <f t="shared" si="2"/>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04"/>
      <c r="AG74" s="104"/>
      <c r="AH74" s="93"/>
      <c r="AI74" s="93"/>
      <c r="AJ74" s="104"/>
      <c r="AK74" s="108"/>
    </row>
    <row r="75" spans="2:69" ht="151.5" hidden="1" customHeight="1" x14ac:dyDescent="0.3">
      <c r="B75" s="334"/>
      <c r="C75" s="336"/>
      <c r="D75" s="336"/>
      <c r="E75" s="336"/>
      <c r="F75" s="338"/>
      <c r="G75" s="336"/>
      <c r="H75" s="340"/>
      <c r="I75" s="342"/>
      <c r="J75" s="343"/>
      <c r="K75" s="345"/>
      <c r="L75" s="343">
        <f>IF(NOT(ISERROR(MATCH(K75,_xlfn.ANCHORARRAY(F86),0))),J88&amp;"Por favor no seleccionar los criterios de impacto",K75)</f>
        <v>0</v>
      </c>
      <c r="M75" s="342"/>
      <c r="N75" s="343"/>
      <c r="O75" s="346"/>
      <c r="P75" s="187">
        <v>6</v>
      </c>
      <c r="Q75" s="188"/>
      <c r="R75" s="189" t="str">
        <f t="shared" si="72"/>
        <v/>
      </c>
      <c r="S75" s="190"/>
      <c r="T75" s="190"/>
      <c r="U75" s="191" t="str">
        <f t="shared" si="69"/>
        <v/>
      </c>
      <c r="V75" s="190"/>
      <c r="W75" s="190"/>
      <c r="X75" s="190"/>
      <c r="Y75" s="192" t="str">
        <f t="shared" si="73"/>
        <v/>
      </c>
      <c r="Z75" s="193" t="str">
        <f t="shared" si="0"/>
        <v/>
      </c>
      <c r="AA75" s="191" t="str">
        <f t="shared" si="70"/>
        <v/>
      </c>
      <c r="AB75" s="193" t="str">
        <f t="shared" si="2"/>
        <v/>
      </c>
      <c r="AC75" s="191" t="str">
        <f t="shared" si="74"/>
        <v/>
      </c>
      <c r="AD75" s="194" t="str">
        <f t="shared" si="75"/>
        <v/>
      </c>
      <c r="AE75" s="190"/>
      <c r="AF75" s="195"/>
      <c r="AG75" s="195"/>
      <c r="AH75" s="196"/>
      <c r="AI75" s="196"/>
      <c r="AJ75" s="195"/>
      <c r="AK75" s="197"/>
    </row>
    <row r="76" spans="2:69" ht="49.5" customHeight="1" thickBot="1" x14ac:dyDescent="0.35">
      <c r="B76" s="198"/>
      <c r="C76" s="327" t="s">
        <v>114</v>
      </c>
      <c r="D76" s="328"/>
      <c r="E76" s="328"/>
      <c r="F76" s="328"/>
      <c r="G76" s="328"/>
      <c r="H76" s="328"/>
      <c r="I76" s="328"/>
      <c r="J76" s="328"/>
      <c r="K76" s="328"/>
      <c r="L76" s="328"/>
      <c r="M76" s="328"/>
      <c r="N76" s="328"/>
      <c r="O76" s="328"/>
      <c r="P76" s="328"/>
      <c r="Q76" s="328"/>
      <c r="R76" s="328"/>
      <c r="S76" s="328"/>
      <c r="T76" s="328"/>
      <c r="U76" s="328"/>
      <c r="V76" s="328"/>
      <c r="W76" s="328"/>
      <c r="X76" s="328"/>
      <c r="Y76" s="328"/>
      <c r="Z76" s="328"/>
      <c r="AA76" s="328"/>
      <c r="AB76" s="328"/>
      <c r="AC76" s="328"/>
      <c r="AD76" s="328"/>
      <c r="AE76" s="328"/>
      <c r="AF76" s="328"/>
      <c r="AG76" s="328"/>
      <c r="AH76" s="328"/>
      <c r="AI76" s="328"/>
      <c r="AJ76" s="328"/>
      <c r="AK76" s="329"/>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AK73:AK74 AK19:AK20 AK17 AK25:AK26 AK23 AK31:AK32 AK34:AK35 AK37:AK38 AK40:AK41 AK43:AK44 AK46:AK47 AK49:AK50 AK52:AK53 AK55:AK56 AK58:AK59 AK61:AK62 AK64:AK65 AK67:AK68 AK70:AK71</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AF17:AF75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AG17:AG75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AI16:AI17 AH17:AH75 AI22:AI29</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AI18:AI21 AI30:AI75</xm:sqref>
        </x14:dataValidation>
        <x14:dataValidation type="custom" allowBlank="1" showInputMessage="1" showErrorMessage="1" error="Recuerde que las acciones se generan bajo la medida de mitigar el riesgo">
          <x14:formula1>
            <xm:f>IF(OR(AE17='Opciones Tratamiento'!$B$2,AE17='Opciones Tratamiento'!$B$3,AE17='Opciones Tratamiento'!$B$4),ISBLANK(AE17),ISTEXT(AE17))</xm:f>
          </x14:formula1>
          <xm:sqref>AJ17:AJ75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42" t="s">
        <v>142</v>
      </c>
      <c r="C2" s="442"/>
      <c r="D2" s="442"/>
      <c r="E2" s="442"/>
      <c r="F2" s="442"/>
      <c r="G2" s="442"/>
      <c r="H2" s="442"/>
      <c r="I2" s="442"/>
      <c r="J2" s="409" t="s">
        <v>2</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42"/>
      <c r="C3" s="442"/>
      <c r="D3" s="442"/>
      <c r="E3" s="442"/>
      <c r="F3" s="442"/>
      <c r="G3" s="442"/>
      <c r="H3" s="442"/>
      <c r="I3" s="442"/>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42"/>
      <c r="C4" s="442"/>
      <c r="D4" s="442"/>
      <c r="E4" s="442"/>
      <c r="F4" s="442"/>
      <c r="G4" s="442"/>
      <c r="H4" s="442"/>
      <c r="I4" s="442"/>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55" t="s">
        <v>4</v>
      </c>
      <c r="C6" s="355"/>
      <c r="D6" s="356"/>
      <c r="E6" s="393" t="s">
        <v>107</v>
      </c>
      <c r="F6" s="394"/>
      <c r="G6" s="394"/>
      <c r="H6" s="394"/>
      <c r="I6" s="395"/>
      <c r="J6" s="405" t="str">
        <f>IF(AND('MAPA DE RIESGO'!$I$16="Muy Alta",'MAPA DE RIESGO'!$M$16="Leve"),CONCATENATE("R",'MAPA DE RIESGO'!$B$16),"")</f>
        <v/>
      </c>
      <c r="K6" s="406"/>
      <c r="L6" s="406" t="str">
        <f>IF(AND('MAPA DE RIESGO'!$I$22="Muy Alta",'MAPA DE RIESGO'!$M$22="Leve"),CONCATENATE("R",'MAPA DE RIESGO'!$B$22),"")</f>
        <v/>
      </c>
      <c r="M6" s="406"/>
      <c r="N6" s="406" t="str">
        <f>IF(AND('MAPA DE RIESGO'!$I$28="Muy Alta",'MAPA DE RIESGO'!$M$28="Leve"),CONCATENATE("R",'MAPA DE RIESGO'!$B$28),"")</f>
        <v/>
      </c>
      <c r="O6" s="408"/>
      <c r="P6" s="405" t="str">
        <f>IF(AND('MAPA DE RIESGO'!$I$16="Muy Alta",'MAPA DE RIESGO'!$M$16="Menor"),CONCATENATE("R",'MAPA DE RIESGO'!$B$16),"")</f>
        <v/>
      </c>
      <c r="Q6" s="406"/>
      <c r="R6" s="406" t="str">
        <f>IF(AND('MAPA DE RIESGO'!$I$22="Muy Alta",'MAPA DE RIESGO'!$M$22="Menor"),CONCATENATE("R",'MAPA DE RIESGO'!$B$22),"")</f>
        <v/>
      </c>
      <c r="S6" s="406"/>
      <c r="T6" s="406" t="str">
        <f>IF(AND('MAPA DE RIESGO'!$I$28="Muy Alta",'MAPA DE RIESGO'!$M$28="Menor"),CONCATENATE("R",'MAPA DE RIESGO'!$B$28),"")</f>
        <v/>
      </c>
      <c r="U6" s="408"/>
      <c r="V6" s="405" t="str">
        <f>IF(AND('MAPA DE RIESGO'!$I$16="Muy Alta",'MAPA DE RIESGO'!$M$16="Moderado"),CONCATENATE("R",'MAPA DE RIESGO'!$B$16),"")</f>
        <v/>
      </c>
      <c r="W6" s="406"/>
      <c r="X6" s="406" t="str">
        <f>IF(AND('MAPA DE RIESGO'!$I$22="Muy Alta",'MAPA DE RIESGO'!$M$22="Moderado"),CONCATENATE("R",'MAPA DE RIESGO'!$B$22),"")</f>
        <v/>
      </c>
      <c r="Y6" s="406"/>
      <c r="Z6" s="406" t="str">
        <f>IF(AND('MAPA DE RIESGO'!$I$28="Muy Alta",'MAPA DE RIESGO'!$M$28="Moderado"),CONCATENATE("R",'MAPA DE RIESGO'!$B$28),"")</f>
        <v/>
      </c>
      <c r="AA6" s="408"/>
      <c r="AB6" s="405" t="str">
        <f>IF(AND('MAPA DE RIESGO'!$I$16="Muy Alta",'MAPA DE RIESGO'!$M$16="Mayor"),CONCATENATE("R",'MAPA DE RIESGO'!$B$16),"")</f>
        <v/>
      </c>
      <c r="AC6" s="406"/>
      <c r="AD6" s="406" t="str">
        <f>IF(AND('MAPA DE RIESGO'!$I$22="Muy Alta",'MAPA DE RIESGO'!$M$22="Mayor"),CONCATENATE("R",'MAPA DE RIESGO'!$B$22),"")</f>
        <v/>
      </c>
      <c r="AE6" s="406"/>
      <c r="AF6" s="406" t="str">
        <f>IF(AND('MAPA DE RIESGO'!$I$28="Muy Alta",'MAPA DE RIESGO'!$M$28="Mayor"),CONCATENATE("R",'MAPA DE RIESGO'!$B$28),"")</f>
        <v/>
      </c>
      <c r="AG6" s="408"/>
      <c r="AH6" s="421" t="str">
        <f>IF(AND('MAPA DE RIESGO'!$I$16="Muy Alta",'MAPA DE RIESGO'!$M$16="Catastrófico"),CONCATENATE("R",'MAPA DE RIESGO'!$B$16),"")</f>
        <v/>
      </c>
      <c r="AI6" s="422"/>
      <c r="AJ6" s="422" t="str">
        <f>IF(AND('MAPA DE RIESGO'!$I$22="Muy Alta",'MAPA DE RIESGO'!$M$22="Catastrófico"),CONCATENATE("R",'MAPA DE RIESGO'!$B$22),"")</f>
        <v/>
      </c>
      <c r="AK6" s="422"/>
      <c r="AL6" s="422" t="str">
        <f>IF(AND('MAPA DE RIESGO'!$I$28="Muy Alta",'MAPA DE RIESGO'!$M$28="Catastrófico"),CONCATENATE("R",'MAPA DE RIESGO'!$B$28),"")</f>
        <v/>
      </c>
      <c r="AM6" s="423"/>
      <c r="AO6" s="357" t="s">
        <v>71</v>
      </c>
      <c r="AP6" s="358"/>
      <c r="AQ6" s="358"/>
      <c r="AR6" s="358"/>
      <c r="AS6" s="358"/>
      <c r="AT6" s="359"/>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55"/>
      <c r="C7" s="355"/>
      <c r="D7" s="356"/>
      <c r="E7" s="396"/>
      <c r="F7" s="397"/>
      <c r="G7" s="397"/>
      <c r="H7" s="397"/>
      <c r="I7" s="398"/>
      <c r="J7" s="407"/>
      <c r="K7" s="404"/>
      <c r="L7" s="404"/>
      <c r="M7" s="404"/>
      <c r="N7" s="404"/>
      <c r="O7" s="403"/>
      <c r="P7" s="407"/>
      <c r="Q7" s="404"/>
      <c r="R7" s="404"/>
      <c r="S7" s="404"/>
      <c r="T7" s="404"/>
      <c r="U7" s="403"/>
      <c r="V7" s="407"/>
      <c r="W7" s="404"/>
      <c r="X7" s="404"/>
      <c r="Y7" s="404"/>
      <c r="Z7" s="404"/>
      <c r="AA7" s="403"/>
      <c r="AB7" s="407"/>
      <c r="AC7" s="404"/>
      <c r="AD7" s="404"/>
      <c r="AE7" s="404"/>
      <c r="AF7" s="404"/>
      <c r="AG7" s="403"/>
      <c r="AH7" s="415"/>
      <c r="AI7" s="416"/>
      <c r="AJ7" s="416"/>
      <c r="AK7" s="416"/>
      <c r="AL7" s="416"/>
      <c r="AM7" s="417"/>
      <c r="AN7" s="55"/>
      <c r="AO7" s="360"/>
      <c r="AP7" s="361"/>
      <c r="AQ7" s="361"/>
      <c r="AR7" s="361"/>
      <c r="AS7" s="361"/>
      <c r="AT7" s="362"/>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55"/>
      <c r="C8" s="355"/>
      <c r="D8" s="356"/>
      <c r="E8" s="396"/>
      <c r="F8" s="397"/>
      <c r="G8" s="397"/>
      <c r="H8" s="397"/>
      <c r="I8" s="398"/>
      <c r="J8" s="407" t="str">
        <f>IF(AND('MAPA DE RIESGO'!$I$34="Muy Alta",'MAPA DE RIESGO'!$M$34="Leve"),CONCATENATE("R",'MAPA DE RIESGO'!$B$34),"")</f>
        <v/>
      </c>
      <c r="K8" s="404"/>
      <c r="L8" s="402" t="str">
        <f>IF(AND('MAPA DE RIESGO'!$I$40="Muy Alta",'MAPA DE RIESGO'!$M$40="Leve"),CONCATENATE("R",'MAPA DE RIESGO'!$B$40),"")</f>
        <v/>
      </c>
      <c r="M8" s="402"/>
      <c r="N8" s="402" t="str">
        <f>IF(AND('MAPA DE RIESGO'!$I$46="Muy Alta",'MAPA DE RIESGO'!$M$46="Leve"),CONCATENATE("R",'MAPA DE RIESGO'!$B$46),"")</f>
        <v/>
      </c>
      <c r="O8" s="403"/>
      <c r="P8" s="407" t="str">
        <f>IF(AND('MAPA DE RIESGO'!$I$34="Muy Alta",'MAPA DE RIESGO'!$M$34="Menor"),CONCATENATE("R",'MAPA DE RIESGO'!$B$34),"")</f>
        <v/>
      </c>
      <c r="Q8" s="404"/>
      <c r="R8" s="402" t="str">
        <f>IF(AND('MAPA DE RIESGO'!$I$40="Muy Alta",'MAPA DE RIESGO'!$M$40="Menor"),CONCATENATE("R",'MAPA DE RIESGO'!$B$40),"")</f>
        <v/>
      </c>
      <c r="S8" s="402"/>
      <c r="T8" s="402" t="str">
        <f>IF(AND('MAPA DE RIESGO'!$I$46="Muy Alta",'MAPA DE RIESGO'!$M$46="Menor"),CONCATENATE("R",'MAPA DE RIESGO'!$B$46),"")</f>
        <v/>
      </c>
      <c r="U8" s="403"/>
      <c r="V8" s="407" t="str">
        <f>IF(AND('MAPA DE RIESGO'!$I$34="Muy Alta",'MAPA DE RIESGO'!$M$34="Moderado"),CONCATENATE("R",'MAPA DE RIESGO'!$B$34),"")</f>
        <v/>
      </c>
      <c r="W8" s="404"/>
      <c r="X8" s="402" t="str">
        <f>IF(AND('MAPA DE RIESGO'!$I$40="Muy Alta",'MAPA DE RIESGO'!$M$40="Moderado"),CONCATENATE("R",'MAPA DE RIESGO'!$B$40),"")</f>
        <v/>
      </c>
      <c r="Y8" s="402"/>
      <c r="Z8" s="402" t="str">
        <f>IF(AND('MAPA DE RIESGO'!$I$46="Muy Alta",'MAPA DE RIESGO'!$M$46="Moderado"),CONCATENATE("R",'MAPA DE RIESGO'!$B$46),"")</f>
        <v/>
      </c>
      <c r="AA8" s="403"/>
      <c r="AB8" s="407" t="str">
        <f>IF(AND('MAPA DE RIESGO'!$I$34="Muy Alta",'MAPA DE RIESGO'!$M$34="Mayor"),CONCATENATE("R",'MAPA DE RIESGO'!$B$34),"")</f>
        <v/>
      </c>
      <c r="AC8" s="404"/>
      <c r="AD8" s="402" t="str">
        <f>IF(AND('MAPA DE RIESGO'!$I$40="Muy Alta",'MAPA DE RIESGO'!$M$40="Mayor"),CONCATENATE("R",'MAPA DE RIESGO'!$B$40),"")</f>
        <v/>
      </c>
      <c r="AE8" s="402"/>
      <c r="AF8" s="402" t="str">
        <f>IF(AND('MAPA DE RIESGO'!$I$46="Muy Alta",'MAPA DE RIESGO'!$M$46="Mayor"),CONCATENATE("R",'MAPA DE RIESGO'!$B$46),"")</f>
        <v/>
      </c>
      <c r="AG8" s="403"/>
      <c r="AH8" s="415" t="str">
        <f>IF(AND('MAPA DE RIESGO'!$I$34="Muy Alta",'MAPA DE RIESGO'!$M$34="Catastrófico"),CONCATENATE("R",'MAPA DE RIESGO'!$B$34),"")</f>
        <v/>
      </c>
      <c r="AI8" s="416"/>
      <c r="AJ8" s="416" t="str">
        <f>IF(AND('MAPA DE RIESGO'!$I$40="Muy Alta",'MAPA DE RIESGO'!$M$40="Catastrófico"),CONCATENATE("R",'MAPA DE RIESGO'!$B$40),"")</f>
        <v/>
      </c>
      <c r="AK8" s="416"/>
      <c r="AL8" s="416" t="str">
        <f>IF(AND('MAPA DE RIESGO'!$I$46="Muy Alta",'MAPA DE RIESGO'!$M$46="Catastrófico"),CONCATENATE("R",'MAPA DE RIESGO'!$B$46),"")</f>
        <v/>
      </c>
      <c r="AM8" s="417"/>
      <c r="AN8" s="55"/>
      <c r="AO8" s="360"/>
      <c r="AP8" s="361"/>
      <c r="AQ8" s="361"/>
      <c r="AR8" s="361"/>
      <c r="AS8" s="361"/>
      <c r="AT8" s="362"/>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55"/>
      <c r="C9" s="355"/>
      <c r="D9" s="356"/>
      <c r="E9" s="396"/>
      <c r="F9" s="397"/>
      <c r="G9" s="397"/>
      <c r="H9" s="397"/>
      <c r="I9" s="398"/>
      <c r="J9" s="407"/>
      <c r="K9" s="404"/>
      <c r="L9" s="402"/>
      <c r="M9" s="402"/>
      <c r="N9" s="402"/>
      <c r="O9" s="403"/>
      <c r="P9" s="407"/>
      <c r="Q9" s="404"/>
      <c r="R9" s="402"/>
      <c r="S9" s="402"/>
      <c r="T9" s="402"/>
      <c r="U9" s="403"/>
      <c r="V9" s="407"/>
      <c r="W9" s="404"/>
      <c r="X9" s="402"/>
      <c r="Y9" s="402"/>
      <c r="Z9" s="402"/>
      <c r="AA9" s="403"/>
      <c r="AB9" s="407"/>
      <c r="AC9" s="404"/>
      <c r="AD9" s="402"/>
      <c r="AE9" s="402"/>
      <c r="AF9" s="402"/>
      <c r="AG9" s="403"/>
      <c r="AH9" s="415"/>
      <c r="AI9" s="416"/>
      <c r="AJ9" s="416"/>
      <c r="AK9" s="416"/>
      <c r="AL9" s="416"/>
      <c r="AM9" s="417"/>
      <c r="AN9" s="55"/>
      <c r="AO9" s="360"/>
      <c r="AP9" s="361"/>
      <c r="AQ9" s="361"/>
      <c r="AR9" s="361"/>
      <c r="AS9" s="361"/>
      <c r="AT9" s="362"/>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55"/>
      <c r="C10" s="355"/>
      <c r="D10" s="356"/>
      <c r="E10" s="396"/>
      <c r="F10" s="397"/>
      <c r="G10" s="397"/>
      <c r="H10" s="397"/>
      <c r="I10" s="398"/>
      <c r="J10" s="407" t="str">
        <f>IF(AND('MAPA DE RIESGO'!$I$52="Muy Alta",'MAPA DE RIESGO'!$M$52="Leve"),CONCATENATE("R",'MAPA DE RIESGO'!$B$52),"")</f>
        <v/>
      </c>
      <c r="K10" s="404"/>
      <c r="L10" s="402" t="str">
        <f>IF(AND('MAPA DE RIESGO'!$I$58="Muy Alta",'MAPA DE RIESGO'!$M$58="Leve"),CONCATENATE("R",'MAPA DE RIESGO'!$B$58),"")</f>
        <v/>
      </c>
      <c r="M10" s="402"/>
      <c r="N10" s="402" t="str">
        <f>IF(AND('MAPA DE RIESGO'!$I$64="Muy Alta",'MAPA DE RIESGO'!$M$64="Leve"),CONCATENATE("R",'MAPA DE RIESGO'!$B$64),"")</f>
        <v/>
      </c>
      <c r="O10" s="403"/>
      <c r="P10" s="407" t="str">
        <f>IF(AND('MAPA DE RIESGO'!$I$52="Muy Alta",'MAPA DE RIESGO'!$M$52="Menor"),CONCATENATE("R",'MAPA DE RIESGO'!$B$52),"")</f>
        <v/>
      </c>
      <c r="Q10" s="404"/>
      <c r="R10" s="402" t="str">
        <f>IF(AND('MAPA DE RIESGO'!$I$58="Muy Alta",'MAPA DE RIESGO'!$M$58="Menor"),CONCATENATE("R",'MAPA DE RIESGO'!$B$58),"")</f>
        <v/>
      </c>
      <c r="S10" s="402"/>
      <c r="T10" s="402" t="str">
        <f>IF(AND('MAPA DE RIESGO'!$I$64="Muy Alta",'MAPA DE RIESGO'!$M$64="Menor"),CONCATENATE("R",'MAPA DE RIESGO'!$B$64),"")</f>
        <v/>
      </c>
      <c r="U10" s="403"/>
      <c r="V10" s="407" t="str">
        <f>IF(AND('MAPA DE RIESGO'!$I$52="Muy Alta",'MAPA DE RIESGO'!$M$52="Moderado"),CONCATENATE("R",'MAPA DE RIESGO'!$B$52),"")</f>
        <v/>
      </c>
      <c r="W10" s="404"/>
      <c r="X10" s="402" t="str">
        <f>IF(AND('MAPA DE RIESGO'!$I$58="Muy Alta",'MAPA DE RIESGO'!$M$58="Moderado"),CONCATENATE("R",'MAPA DE RIESGO'!$B$58),"")</f>
        <v/>
      </c>
      <c r="Y10" s="402"/>
      <c r="Z10" s="402" t="str">
        <f>IF(AND('MAPA DE RIESGO'!$I$64="Muy Alta",'MAPA DE RIESGO'!$M$64="Moderado"),CONCATENATE("R",'MAPA DE RIESGO'!$B$64),"")</f>
        <v/>
      </c>
      <c r="AA10" s="403"/>
      <c r="AB10" s="407" t="str">
        <f>IF(AND('MAPA DE RIESGO'!$I$52="Muy Alta",'MAPA DE RIESGO'!$M$52="Mayor"),CONCATENATE("R",'MAPA DE RIESGO'!$B$52),"")</f>
        <v/>
      </c>
      <c r="AC10" s="404"/>
      <c r="AD10" s="402" t="str">
        <f>IF(AND('MAPA DE RIESGO'!$I$58="Muy Alta",'MAPA DE RIESGO'!$M$58="Mayor"),CONCATENATE("R",'MAPA DE RIESGO'!$B$58),"")</f>
        <v/>
      </c>
      <c r="AE10" s="402"/>
      <c r="AF10" s="402" t="str">
        <f>IF(AND('MAPA DE RIESGO'!$I$64="Muy Alta",'MAPA DE RIESGO'!$M$64="Mayor"),CONCATENATE("R",'MAPA DE RIESGO'!$B$64),"")</f>
        <v/>
      </c>
      <c r="AG10" s="403"/>
      <c r="AH10" s="415" t="str">
        <f>IF(AND('MAPA DE RIESGO'!$I$52="Muy Alta",'MAPA DE RIESGO'!$M$52="Catastrófico"),CONCATENATE("R",'MAPA DE RIESGO'!$B$52),"")</f>
        <v/>
      </c>
      <c r="AI10" s="416"/>
      <c r="AJ10" s="416" t="str">
        <f>IF(AND('MAPA DE RIESGO'!$I$58="Muy Alta",'MAPA DE RIESGO'!$M$58="Catastrófico"),CONCATENATE("R",'MAPA DE RIESGO'!$B$58),"")</f>
        <v/>
      </c>
      <c r="AK10" s="416"/>
      <c r="AL10" s="416" t="str">
        <f>IF(AND('MAPA DE RIESGO'!$I$64="Muy Alta",'MAPA DE RIESGO'!$M$64="Catastrófico"),CONCATENATE("R",'MAPA DE RIESGO'!$B$64),"")</f>
        <v/>
      </c>
      <c r="AM10" s="417"/>
      <c r="AN10" s="55"/>
      <c r="AO10" s="360"/>
      <c r="AP10" s="361"/>
      <c r="AQ10" s="361"/>
      <c r="AR10" s="361"/>
      <c r="AS10" s="361"/>
      <c r="AT10" s="362"/>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55"/>
      <c r="C11" s="355"/>
      <c r="D11" s="356"/>
      <c r="E11" s="396"/>
      <c r="F11" s="397"/>
      <c r="G11" s="397"/>
      <c r="H11" s="397"/>
      <c r="I11" s="398"/>
      <c r="J11" s="407"/>
      <c r="K11" s="404"/>
      <c r="L11" s="402"/>
      <c r="M11" s="402"/>
      <c r="N11" s="402"/>
      <c r="O11" s="403"/>
      <c r="P11" s="407"/>
      <c r="Q11" s="404"/>
      <c r="R11" s="402"/>
      <c r="S11" s="402"/>
      <c r="T11" s="402"/>
      <c r="U11" s="403"/>
      <c r="V11" s="407"/>
      <c r="W11" s="404"/>
      <c r="X11" s="402"/>
      <c r="Y11" s="402"/>
      <c r="Z11" s="402"/>
      <c r="AA11" s="403"/>
      <c r="AB11" s="407"/>
      <c r="AC11" s="404"/>
      <c r="AD11" s="402"/>
      <c r="AE11" s="402"/>
      <c r="AF11" s="402"/>
      <c r="AG11" s="403"/>
      <c r="AH11" s="415"/>
      <c r="AI11" s="416"/>
      <c r="AJ11" s="416"/>
      <c r="AK11" s="416"/>
      <c r="AL11" s="416"/>
      <c r="AM11" s="417"/>
      <c r="AN11" s="55"/>
      <c r="AO11" s="360"/>
      <c r="AP11" s="361"/>
      <c r="AQ11" s="361"/>
      <c r="AR11" s="361"/>
      <c r="AS11" s="361"/>
      <c r="AT11" s="362"/>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55"/>
      <c r="C12" s="355"/>
      <c r="D12" s="356"/>
      <c r="E12" s="396"/>
      <c r="F12" s="397"/>
      <c r="G12" s="397"/>
      <c r="H12" s="397"/>
      <c r="I12" s="398"/>
      <c r="J12" s="407" t="str">
        <f>IF(AND('MAPA DE RIESGO'!$I$70="Muy Alta",'MAPA DE RIESGO'!$M$70="Leve"),CONCATENATE("R",'MAPA DE RIESGO'!$B$70),"")</f>
        <v/>
      </c>
      <c r="K12" s="404"/>
      <c r="L12" s="402" t="str">
        <f>IF(AND('MAPA DE RIESGO'!$I$76="Muy Alta",'MAPA DE RIESGO'!$M$76="Leve"),CONCATENATE("R",'MAPA DE RIESGO'!$B$76),"")</f>
        <v/>
      </c>
      <c r="M12" s="402"/>
      <c r="N12" s="402" t="str">
        <f>IF(AND('MAPA DE RIESGO'!$I$82="Muy Alta",'MAPA DE RIESGO'!$M$82="Leve"),CONCATENATE("R",'MAPA DE RIESGO'!$B$82),"")</f>
        <v/>
      </c>
      <c r="O12" s="403"/>
      <c r="P12" s="407" t="str">
        <f>IF(AND('MAPA DE RIESGO'!$I$70="Muy Alta",'MAPA DE RIESGO'!$M$70="Menor"),CONCATENATE("R",'MAPA DE RIESGO'!$B$70),"")</f>
        <v/>
      </c>
      <c r="Q12" s="404"/>
      <c r="R12" s="402" t="str">
        <f>IF(AND('MAPA DE RIESGO'!$I$76="Muy Alta",'MAPA DE RIESGO'!$M$76="Menor"),CONCATENATE("R",'MAPA DE RIESGO'!$B$76),"")</f>
        <v/>
      </c>
      <c r="S12" s="402"/>
      <c r="T12" s="402" t="str">
        <f>IF(AND('MAPA DE RIESGO'!$I$82="Muy Alta",'MAPA DE RIESGO'!$M$82="Menor"),CONCATENATE("R",'MAPA DE RIESGO'!$B$82),"")</f>
        <v/>
      </c>
      <c r="U12" s="403"/>
      <c r="V12" s="407" t="str">
        <f>IF(AND('MAPA DE RIESGO'!$I$70="Muy Alta",'MAPA DE RIESGO'!$M$70="Moderado"),CONCATENATE("R",'MAPA DE RIESGO'!$B$70),"")</f>
        <v/>
      </c>
      <c r="W12" s="404"/>
      <c r="X12" s="402" t="str">
        <f>IF(AND('MAPA DE RIESGO'!$I$76="Muy Alta",'MAPA DE RIESGO'!$M$76="Moderado"),CONCATENATE("R",'MAPA DE RIESGO'!$B$76),"")</f>
        <v/>
      </c>
      <c r="Y12" s="402"/>
      <c r="Z12" s="402" t="str">
        <f>IF(AND('MAPA DE RIESGO'!$I$82="Muy Alta",'MAPA DE RIESGO'!$M$82="Moderado"),CONCATENATE("R",'MAPA DE RIESGO'!$B$82),"")</f>
        <v/>
      </c>
      <c r="AA12" s="403"/>
      <c r="AB12" s="407" t="str">
        <f>IF(AND('MAPA DE RIESGO'!$I$70="Muy Alta",'MAPA DE RIESGO'!$M$70="Mayor"),CONCATENATE("R",'MAPA DE RIESGO'!$B$70),"")</f>
        <v/>
      </c>
      <c r="AC12" s="404"/>
      <c r="AD12" s="402" t="str">
        <f>IF(AND('MAPA DE RIESGO'!$I$76="Muy Alta",'MAPA DE RIESGO'!$M$76="Mayor"),CONCATENATE("R",'MAPA DE RIESGO'!$B$76),"")</f>
        <v/>
      </c>
      <c r="AE12" s="402"/>
      <c r="AF12" s="402" t="str">
        <f>IF(AND('MAPA DE RIESGO'!$I$82="Muy Alta",'MAPA DE RIESGO'!$M$82="Mayor"),CONCATENATE("R",'MAPA DE RIESGO'!$B$82),"")</f>
        <v/>
      </c>
      <c r="AG12" s="403"/>
      <c r="AH12" s="415" t="str">
        <f>IF(AND('MAPA DE RIESGO'!$I$70="Muy Alta",'MAPA DE RIESGO'!$M$70="Catastrófico"),CONCATENATE("R",'MAPA DE RIESGO'!$B$70),"")</f>
        <v/>
      </c>
      <c r="AI12" s="416"/>
      <c r="AJ12" s="416" t="str">
        <f>IF(AND('MAPA DE RIESGO'!$I$76="Muy Alta",'MAPA DE RIESGO'!$M$76="Catastrófico"),CONCATENATE("R",'MAPA DE RIESGO'!$B$76),"")</f>
        <v/>
      </c>
      <c r="AK12" s="416"/>
      <c r="AL12" s="416" t="str">
        <f>IF(AND('MAPA DE RIESGO'!$I$82="Muy Alta",'MAPA DE RIESGO'!$M$82="Catastrófico"),CONCATENATE("R",'MAPA DE RIESGO'!$B$82),"")</f>
        <v/>
      </c>
      <c r="AM12" s="417"/>
      <c r="AN12" s="55"/>
      <c r="AO12" s="360"/>
      <c r="AP12" s="361"/>
      <c r="AQ12" s="361"/>
      <c r="AR12" s="361"/>
      <c r="AS12" s="361"/>
      <c r="AT12" s="362"/>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55"/>
      <c r="C13" s="355"/>
      <c r="D13" s="356"/>
      <c r="E13" s="399"/>
      <c r="F13" s="400"/>
      <c r="G13" s="400"/>
      <c r="H13" s="400"/>
      <c r="I13" s="401"/>
      <c r="J13" s="407"/>
      <c r="K13" s="404"/>
      <c r="L13" s="404"/>
      <c r="M13" s="404"/>
      <c r="N13" s="404"/>
      <c r="O13" s="403"/>
      <c r="P13" s="407"/>
      <c r="Q13" s="404"/>
      <c r="R13" s="404"/>
      <c r="S13" s="404"/>
      <c r="T13" s="404"/>
      <c r="U13" s="403"/>
      <c r="V13" s="407"/>
      <c r="W13" s="404"/>
      <c r="X13" s="404"/>
      <c r="Y13" s="404"/>
      <c r="Z13" s="404"/>
      <c r="AA13" s="403"/>
      <c r="AB13" s="407"/>
      <c r="AC13" s="404"/>
      <c r="AD13" s="404"/>
      <c r="AE13" s="404"/>
      <c r="AF13" s="404"/>
      <c r="AG13" s="403"/>
      <c r="AH13" s="418"/>
      <c r="AI13" s="419"/>
      <c r="AJ13" s="419"/>
      <c r="AK13" s="419"/>
      <c r="AL13" s="419"/>
      <c r="AM13" s="420"/>
      <c r="AN13" s="55"/>
      <c r="AO13" s="363"/>
      <c r="AP13" s="364"/>
      <c r="AQ13" s="364"/>
      <c r="AR13" s="364"/>
      <c r="AS13" s="364"/>
      <c r="AT13" s="36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55"/>
      <c r="C14" s="355"/>
      <c r="D14" s="356"/>
      <c r="E14" s="393" t="s">
        <v>106</v>
      </c>
      <c r="F14" s="394"/>
      <c r="G14" s="394"/>
      <c r="H14" s="394"/>
      <c r="I14" s="394"/>
      <c r="J14" s="430" t="str">
        <f>IF(AND('MAPA DE RIESGO'!$I$16="Alta",'MAPA DE RIESGO'!$M$16="Leve"),CONCATENATE("R",'MAPA DE RIESGO'!$B$16),"")</f>
        <v/>
      </c>
      <c r="K14" s="431"/>
      <c r="L14" s="431" t="str">
        <f>IF(AND('MAPA DE RIESGO'!$I$22="Alta",'MAPA DE RIESGO'!$M$22="Leve"),CONCATENATE("R",'MAPA DE RIESGO'!$B$22),"")</f>
        <v/>
      </c>
      <c r="M14" s="431"/>
      <c r="N14" s="431" t="str">
        <f>IF(AND('MAPA DE RIESGO'!$I$28="Alta",'MAPA DE RIESGO'!$M$28="Leve"),CONCATENATE("R",'MAPA DE RIESGO'!$B$28),"")</f>
        <v/>
      </c>
      <c r="O14" s="432"/>
      <c r="P14" s="430" t="str">
        <f>IF(AND('MAPA DE RIESGO'!$I$16="Alta",'MAPA DE RIESGO'!$M$16="Menor"),CONCATENATE("R",'MAPA DE RIESGO'!$B$16),"")</f>
        <v/>
      </c>
      <c r="Q14" s="431"/>
      <c r="R14" s="431" t="str">
        <f>IF(AND('MAPA DE RIESGO'!$I$22="Alta",'MAPA DE RIESGO'!$M$22="Menor"),CONCATENATE("R",'MAPA DE RIESGO'!$B$22),"")</f>
        <v/>
      </c>
      <c r="S14" s="431"/>
      <c r="T14" s="431" t="str">
        <f>IF(AND('MAPA DE RIESGO'!$I$28="Alta",'MAPA DE RIESGO'!$M$28="Menor"),CONCATENATE("R",'MAPA DE RIESGO'!$B$28),"")</f>
        <v/>
      </c>
      <c r="U14" s="432"/>
      <c r="V14" s="405" t="str">
        <f>IF(AND('MAPA DE RIESGO'!$I$16="Alta",'MAPA DE RIESGO'!$M$16="Moderado"),CONCATENATE("R",'MAPA DE RIESGO'!$B$16),"")</f>
        <v/>
      </c>
      <c r="W14" s="406"/>
      <c r="X14" s="406" t="str">
        <f>IF(AND('MAPA DE RIESGO'!$I$22="Alta",'MAPA DE RIESGO'!$M$22="Moderado"),CONCATENATE("R",'MAPA DE RIESGO'!$B$22),"")</f>
        <v/>
      </c>
      <c r="Y14" s="406"/>
      <c r="Z14" s="406" t="str">
        <f>IF(AND('MAPA DE RIESGO'!$I$28="Alta",'MAPA DE RIESGO'!$M$28="Moderado"),CONCATENATE("R",'MAPA DE RIESGO'!$B$28),"")</f>
        <v/>
      </c>
      <c r="AA14" s="408"/>
      <c r="AB14" s="405" t="str">
        <f>IF(AND('MAPA DE RIESGO'!$I$16="Alta",'MAPA DE RIESGO'!$M$16="Mayor"),CONCATENATE("R",'MAPA DE RIESGO'!$B$16),"")</f>
        <v/>
      </c>
      <c r="AC14" s="406"/>
      <c r="AD14" s="406" t="str">
        <f>IF(AND('MAPA DE RIESGO'!$I$22="Alta",'MAPA DE RIESGO'!$M$22="Mayor"),CONCATENATE("R",'MAPA DE RIESGO'!$B$22),"")</f>
        <v/>
      </c>
      <c r="AE14" s="406"/>
      <c r="AF14" s="406" t="str">
        <f>IF(AND('MAPA DE RIESGO'!$I$28="Alta",'MAPA DE RIESGO'!$M$28="Mayor"),CONCATENATE("R",'MAPA DE RIESGO'!$B$28),"")</f>
        <v/>
      </c>
      <c r="AG14" s="408"/>
      <c r="AH14" s="421" t="str">
        <f>IF(AND('MAPA DE RIESGO'!$I$16="Alta",'MAPA DE RIESGO'!$M$16="Catastrófico"),CONCATENATE("R",'MAPA DE RIESGO'!$B$16),"")</f>
        <v/>
      </c>
      <c r="AI14" s="422"/>
      <c r="AJ14" s="422" t="str">
        <f>IF(AND('MAPA DE RIESGO'!$I$22="Alta",'MAPA DE RIESGO'!$M$22="Catastrófico"),CONCATENATE("R",'MAPA DE RIESGO'!$B$22),"")</f>
        <v/>
      </c>
      <c r="AK14" s="422"/>
      <c r="AL14" s="422" t="str">
        <f>IF(AND('MAPA DE RIESGO'!$I$28="Alta",'MAPA DE RIESGO'!$M$28="Catastrófico"),CONCATENATE("R",'MAPA DE RIESGO'!$B$28),"")</f>
        <v/>
      </c>
      <c r="AM14" s="423"/>
      <c r="AN14" s="55"/>
      <c r="AO14" s="366" t="s">
        <v>72</v>
      </c>
      <c r="AP14" s="367"/>
      <c r="AQ14" s="367"/>
      <c r="AR14" s="367"/>
      <c r="AS14" s="367"/>
      <c r="AT14" s="368"/>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55"/>
      <c r="C15" s="355"/>
      <c r="D15" s="356"/>
      <c r="E15" s="396"/>
      <c r="F15" s="397"/>
      <c r="G15" s="397"/>
      <c r="H15" s="397"/>
      <c r="I15" s="410"/>
      <c r="J15" s="424"/>
      <c r="K15" s="425"/>
      <c r="L15" s="425"/>
      <c r="M15" s="425"/>
      <c r="N15" s="425"/>
      <c r="O15" s="426"/>
      <c r="P15" s="424"/>
      <c r="Q15" s="425"/>
      <c r="R15" s="425"/>
      <c r="S15" s="425"/>
      <c r="T15" s="425"/>
      <c r="U15" s="426"/>
      <c r="V15" s="407"/>
      <c r="W15" s="404"/>
      <c r="X15" s="404"/>
      <c r="Y15" s="404"/>
      <c r="Z15" s="404"/>
      <c r="AA15" s="403"/>
      <c r="AB15" s="407"/>
      <c r="AC15" s="404"/>
      <c r="AD15" s="404"/>
      <c r="AE15" s="404"/>
      <c r="AF15" s="404"/>
      <c r="AG15" s="403"/>
      <c r="AH15" s="415"/>
      <c r="AI15" s="416"/>
      <c r="AJ15" s="416"/>
      <c r="AK15" s="416"/>
      <c r="AL15" s="416"/>
      <c r="AM15" s="417"/>
      <c r="AN15" s="55"/>
      <c r="AO15" s="369"/>
      <c r="AP15" s="370"/>
      <c r="AQ15" s="370"/>
      <c r="AR15" s="370"/>
      <c r="AS15" s="370"/>
      <c r="AT15" s="371"/>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55"/>
      <c r="C16" s="355"/>
      <c r="D16" s="356"/>
      <c r="E16" s="396"/>
      <c r="F16" s="397"/>
      <c r="G16" s="397"/>
      <c r="H16" s="397"/>
      <c r="I16" s="410"/>
      <c r="J16" s="424" t="str">
        <f>IF(AND('MAPA DE RIESGO'!$I$34="Alta",'MAPA DE RIESGO'!$M$34="Leve"),CONCATENATE("R",'MAPA DE RIESGO'!$B$34),"")</f>
        <v/>
      </c>
      <c r="K16" s="425"/>
      <c r="L16" s="425" t="str">
        <f>IF(AND('MAPA DE RIESGO'!$I$40="Alta",'MAPA DE RIESGO'!$M$40="Leve"),CONCATENATE("R",'MAPA DE RIESGO'!$B$40),"")</f>
        <v/>
      </c>
      <c r="M16" s="425"/>
      <c r="N16" s="425" t="str">
        <f>IF(AND('MAPA DE RIESGO'!$I$46="Alta",'MAPA DE RIESGO'!$M$46="Leve"),CONCATENATE("R",'MAPA DE RIESGO'!$B$46),"")</f>
        <v/>
      </c>
      <c r="O16" s="426"/>
      <c r="P16" s="424" t="str">
        <f>IF(AND('MAPA DE RIESGO'!$I$34="Alta",'MAPA DE RIESGO'!$M$34="Menor"),CONCATENATE("R",'MAPA DE RIESGO'!$B$34),"")</f>
        <v/>
      </c>
      <c r="Q16" s="425"/>
      <c r="R16" s="425" t="str">
        <f>IF(AND('MAPA DE RIESGO'!$I$40="Alta",'MAPA DE RIESGO'!$M$40="Menor"),CONCATENATE("R",'MAPA DE RIESGO'!$B$40),"")</f>
        <v/>
      </c>
      <c r="S16" s="425"/>
      <c r="T16" s="425" t="str">
        <f>IF(AND('MAPA DE RIESGO'!$I$46="Alta",'MAPA DE RIESGO'!$M$46="Menor"),CONCATENATE("R",'MAPA DE RIESGO'!$B$46),"")</f>
        <v/>
      </c>
      <c r="U16" s="426"/>
      <c r="V16" s="407" t="str">
        <f>IF(AND('MAPA DE RIESGO'!$I$34="Alta",'MAPA DE RIESGO'!$M$34="Moderado"),CONCATENATE("R",'MAPA DE RIESGO'!$B$34),"")</f>
        <v/>
      </c>
      <c r="W16" s="404"/>
      <c r="X16" s="402" t="str">
        <f>IF(AND('MAPA DE RIESGO'!$I$40="Alta",'MAPA DE RIESGO'!$M$40="Moderado"),CONCATENATE("R",'MAPA DE RIESGO'!$B$40),"")</f>
        <v/>
      </c>
      <c r="Y16" s="402"/>
      <c r="Z16" s="402" t="str">
        <f>IF(AND('MAPA DE RIESGO'!$I$46="Alta",'MAPA DE RIESGO'!$M$46="Moderado"),CONCATENATE("R",'MAPA DE RIESGO'!$B$46),"")</f>
        <v/>
      </c>
      <c r="AA16" s="403"/>
      <c r="AB16" s="407" t="str">
        <f>IF(AND('MAPA DE RIESGO'!$I$34="Alta",'MAPA DE RIESGO'!$M$34="Mayor"),CONCATENATE("R",'MAPA DE RIESGO'!$B$34),"")</f>
        <v/>
      </c>
      <c r="AC16" s="404"/>
      <c r="AD16" s="402" t="str">
        <f>IF(AND('MAPA DE RIESGO'!$I$40="Alta",'MAPA DE RIESGO'!$M$40="Mayor"),CONCATENATE("R",'MAPA DE RIESGO'!$B$40),"")</f>
        <v/>
      </c>
      <c r="AE16" s="402"/>
      <c r="AF16" s="402" t="str">
        <f>IF(AND('MAPA DE RIESGO'!$I$46="Alta",'MAPA DE RIESGO'!$M$46="Mayor"),CONCATENATE("R",'MAPA DE RIESGO'!$B$46),"")</f>
        <v/>
      </c>
      <c r="AG16" s="403"/>
      <c r="AH16" s="415" t="str">
        <f>IF(AND('MAPA DE RIESGO'!$I$34="Alta",'MAPA DE RIESGO'!$M$34="Catastrófico"),CONCATENATE("R",'MAPA DE RIESGO'!$B$34),"")</f>
        <v/>
      </c>
      <c r="AI16" s="416"/>
      <c r="AJ16" s="416" t="str">
        <f>IF(AND('MAPA DE RIESGO'!$I$40="Alta",'MAPA DE RIESGO'!$M$40="Catastrófico"),CONCATENATE("R",'MAPA DE RIESGO'!$B$40),"")</f>
        <v/>
      </c>
      <c r="AK16" s="416"/>
      <c r="AL16" s="416" t="str">
        <f>IF(AND('MAPA DE RIESGO'!$I$46="Alta",'MAPA DE RIESGO'!$M$46="Catastrófico"),CONCATENATE("R",'MAPA DE RIESGO'!$B$46),"")</f>
        <v/>
      </c>
      <c r="AM16" s="417"/>
      <c r="AN16" s="55"/>
      <c r="AO16" s="369"/>
      <c r="AP16" s="370"/>
      <c r="AQ16" s="370"/>
      <c r="AR16" s="370"/>
      <c r="AS16" s="370"/>
      <c r="AT16" s="371"/>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55"/>
      <c r="C17" s="355"/>
      <c r="D17" s="356"/>
      <c r="E17" s="396"/>
      <c r="F17" s="397"/>
      <c r="G17" s="397"/>
      <c r="H17" s="397"/>
      <c r="I17" s="410"/>
      <c r="J17" s="424"/>
      <c r="K17" s="425"/>
      <c r="L17" s="425"/>
      <c r="M17" s="425"/>
      <c r="N17" s="425"/>
      <c r="O17" s="426"/>
      <c r="P17" s="424"/>
      <c r="Q17" s="425"/>
      <c r="R17" s="425"/>
      <c r="S17" s="425"/>
      <c r="T17" s="425"/>
      <c r="U17" s="426"/>
      <c r="V17" s="407"/>
      <c r="W17" s="404"/>
      <c r="X17" s="402"/>
      <c r="Y17" s="402"/>
      <c r="Z17" s="402"/>
      <c r="AA17" s="403"/>
      <c r="AB17" s="407"/>
      <c r="AC17" s="404"/>
      <c r="AD17" s="402"/>
      <c r="AE17" s="402"/>
      <c r="AF17" s="402"/>
      <c r="AG17" s="403"/>
      <c r="AH17" s="415"/>
      <c r="AI17" s="416"/>
      <c r="AJ17" s="416"/>
      <c r="AK17" s="416"/>
      <c r="AL17" s="416"/>
      <c r="AM17" s="417"/>
      <c r="AN17" s="55"/>
      <c r="AO17" s="369"/>
      <c r="AP17" s="370"/>
      <c r="AQ17" s="370"/>
      <c r="AR17" s="370"/>
      <c r="AS17" s="370"/>
      <c r="AT17" s="371"/>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55"/>
      <c r="C18" s="355"/>
      <c r="D18" s="356"/>
      <c r="E18" s="396"/>
      <c r="F18" s="397"/>
      <c r="G18" s="397"/>
      <c r="H18" s="397"/>
      <c r="I18" s="410"/>
      <c r="J18" s="424" t="str">
        <f>IF(AND('MAPA DE RIESGO'!$I$52="Alta",'MAPA DE RIESGO'!$M$52="Leve"),CONCATENATE("R",'MAPA DE RIESGO'!$B$52),"")</f>
        <v/>
      </c>
      <c r="K18" s="425"/>
      <c r="L18" s="425" t="str">
        <f>IF(AND('MAPA DE RIESGO'!$I$58="Alta",'MAPA DE RIESGO'!$M$58="Leve"),CONCATENATE("R",'MAPA DE RIESGO'!$B$58),"")</f>
        <v/>
      </c>
      <c r="M18" s="425"/>
      <c r="N18" s="425" t="str">
        <f>IF(AND('MAPA DE RIESGO'!$I$64="Alta",'MAPA DE RIESGO'!$M$64="Leve"),CONCATENATE("R",'MAPA DE RIESGO'!$B$64),"")</f>
        <v/>
      </c>
      <c r="O18" s="426"/>
      <c r="P18" s="424" t="str">
        <f>IF(AND('MAPA DE RIESGO'!$I$52="Alta",'MAPA DE RIESGO'!$M$52="Menor"),CONCATENATE("R",'MAPA DE RIESGO'!$B$52),"")</f>
        <v/>
      </c>
      <c r="Q18" s="425"/>
      <c r="R18" s="425" t="str">
        <f>IF(AND('MAPA DE RIESGO'!$I$58="Alta",'MAPA DE RIESGO'!$M$58="Menor"),CONCATENATE("R",'MAPA DE RIESGO'!$B$58),"")</f>
        <v/>
      </c>
      <c r="S18" s="425"/>
      <c r="T18" s="425" t="str">
        <f>IF(AND('MAPA DE RIESGO'!$I$64="Alta",'MAPA DE RIESGO'!$M$64="Menor"),CONCATENATE("R",'MAPA DE RIESGO'!$B$64),"")</f>
        <v/>
      </c>
      <c r="U18" s="426"/>
      <c r="V18" s="407" t="str">
        <f>IF(AND('MAPA DE RIESGO'!$I$52="Alta",'MAPA DE RIESGO'!$M$52="Moderado"),CONCATENATE("R",'MAPA DE RIESGO'!$B$52),"")</f>
        <v/>
      </c>
      <c r="W18" s="404"/>
      <c r="X18" s="402" t="str">
        <f>IF(AND('MAPA DE RIESGO'!$I$58="Alta",'MAPA DE RIESGO'!$M$58="Moderado"),CONCATENATE("R",'MAPA DE RIESGO'!$B$58),"")</f>
        <v/>
      </c>
      <c r="Y18" s="402"/>
      <c r="Z18" s="402" t="str">
        <f>IF(AND('MAPA DE RIESGO'!$I$64="Alta",'MAPA DE RIESGO'!$M$64="Moderado"),CONCATENATE("R",'MAPA DE RIESGO'!$B$64),"")</f>
        <v/>
      </c>
      <c r="AA18" s="403"/>
      <c r="AB18" s="407" t="str">
        <f>IF(AND('MAPA DE RIESGO'!$I$52="Alta",'MAPA DE RIESGO'!$M$52="Mayor"),CONCATENATE("R",'MAPA DE RIESGO'!$B$52),"")</f>
        <v/>
      </c>
      <c r="AC18" s="404"/>
      <c r="AD18" s="402" t="str">
        <f>IF(AND('MAPA DE RIESGO'!$I$58="Alta",'MAPA DE RIESGO'!$M$58="Mayor"),CONCATENATE("R",'MAPA DE RIESGO'!$B$58),"")</f>
        <v/>
      </c>
      <c r="AE18" s="402"/>
      <c r="AF18" s="402" t="str">
        <f>IF(AND('MAPA DE RIESGO'!$I$64="Alta",'MAPA DE RIESGO'!$M$64="Mayor"),CONCATENATE("R",'MAPA DE RIESGO'!$B$64),"")</f>
        <v/>
      </c>
      <c r="AG18" s="403"/>
      <c r="AH18" s="415" t="str">
        <f>IF(AND('MAPA DE RIESGO'!$I$52="Alta",'MAPA DE RIESGO'!$M$52="Catastrófico"),CONCATENATE("R",'MAPA DE RIESGO'!$B$52),"")</f>
        <v/>
      </c>
      <c r="AI18" s="416"/>
      <c r="AJ18" s="416" t="str">
        <f>IF(AND('MAPA DE RIESGO'!$I$58="Alta",'MAPA DE RIESGO'!$M$58="Catastrófico"),CONCATENATE("R",'MAPA DE RIESGO'!$B$58),"")</f>
        <v/>
      </c>
      <c r="AK18" s="416"/>
      <c r="AL18" s="416" t="str">
        <f>IF(AND('MAPA DE RIESGO'!$I$64="Alta",'MAPA DE RIESGO'!$M$64="Catastrófico"),CONCATENATE("R",'MAPA DE RIESGO'!$B$64),"")</f>
        <v/>
      </c>
      <c r="AM18" s="417"/>
      <c r="AN18" s="55"/>
      <c r="AO18" s="369"/>
      <c r="AP18" s="370"/>
      <c r="AQ18" s="370"/>
      <c r="AR18" s="370"/>
      <c r="AS18" s="370"/>
      <c r="AT18" s="371"/>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55"/>
      <c r="C19" s="355"/>
      <c r="D19" s="356"/>
      <c r="E19" s="396"/>
      <c r="F19" s="397"/>
      <c r="G19" s="397"/>
      <c r="H19" s="397"/>
      <c r="I19" s="410"/>
      <c r="J19" s="424"/>
      <c r="K19" s="425"/>
      <c r="L19" s="425"/>
      <c r="M19" s="425"/>
      <c r="N19" s="425"/>
      <c r="O19" s="426"/>
      <c r="P19" s="424"/>
      <c r="Q19" s="425"/>
      <c r="R19" s="425"/>
      <c r="S19" s="425"/>
      <c r="T19" s="425"/>
      <c r="U19" s="426"/>
      <c r="V19" s="407"/>
      <c r="W19" s="404"/>
      <c r="X19" s="402"/>
      <c r="Y19" s="402"/>
      <c r="Z19" s="402"/>
      <c r="AA19" s="403"/>
      <c r="AB19" s="407"/>
      <c r="AC19" s="404"/>
      <c r="AD19" s="402"/>
      <c r="AE19" s="402"/>
      <c r="AF19" s="402"/>
      <c r="AG19" s="403"/>
      <c r="AH19" s="415"/>
      <c r="AI19" s="416"/>
      <c r="AJ19" s="416"/>
      <c r="AK19" s="416"/>
      <c r="AL19" s="416"/>
      <c r="AM19" s="417"/>
      <c r="AN19" s="55"/>
      <c r="AO19" s="369"/>
      <c r="AP19" s="370"/>
      <c r="AQ19" s="370"/>
      <c r="AR19" s="370"/>
      <c r="AS19" s="370"/>
      <c r="AT19" s="371"/>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55"/>
      <c r="C20" s="355"/>
      <c r="D20" s="356"/>
      <c r="E20" s="396"/>
      <c r="F20" s="397"/>
      <c r="G20" s="397"/>
      <c r="H20" s="397"/>
      <c r="I20" s="410"/>
      <c r="J20" s="424" t="str">
        <f>IF(AND('MAPA DE RIESGO'!$I$70="Alta",'MAPA DE RIESGO'!$M$70="Leve"),CONCATENATE("R",'MAPA DE RIESGO'!$B$70),"")</f>
        <v/>
      </c>
      <c r="K20" s="425"/>
      <c r="L20" s="425" t="str">
        <f>IF(AND('MAPA DE RIESGO'!$I$76="Alta",'MAPA DE RIESGO'!$M$76="Leve"),CONCATENATE("R",'MAPA DE RIESGO'!$B$76),"")</f>
        <v/>
      </c>
      <c r="M20" s="425"/>
      <c r="N20" s="425" t="str">
        <f>IF(AND('MAPA DE RIESGO'!$I$82="Alta",'MAPA DE RIESGO'!$M$82="Leve"),CONCATENATE("R",'MAPA DE RIESGO'!$B$82),"")</f>
        <v/>
      </c>
      <c r="O20" s="426"/>
      <c r="P20" s="424" t="str">
        <f>IF(AND('MAPA DE RIESGO'!$I$70="Alta",'MAPA DE RIESGO'!$M$70="Menor"),CONCATENATE("R",'MAPA DE RIESGO'!$B$70),"")</f>
        <v/>
      </c>
      <c r="Q20" s="425"/>
      <c r="R20" s="425" t="str">
        <f>IF(AND('MAPA DE RIESGO'!$I$76="Alta",'MAPA DE RIESGO'!$M$76="Menor"),CONCATENATE("R",'MAPA DE RIESGO'!$B$76),"")</f>
        <v/>
      </c>
      <c r="S20" s="425"/>
      <c r="T20" s="425" t="str">
        <f>IF(AND('MAPA DE RIESGO'!$I$82="Alta",'MAPA DE RIESGO'!$M$82="Menor"),CONCATENATE("R",'MAPA DE RIESGO'!$B$82),"")</f>
        <v/>
      </c>
      <c r="U20" s="426"/>
      <c r="V20" s="407" t="str">
        <f>IF(AND('MAPA DE RIESGO'!$I$70="Alta",'MAPA DE RIESGO'!$M$70="Moderado"),CONCATENATE("R",'MAPA DE RIESGO'!$B$70),"")</f>
        <v/>
      </c>
      <c r="W20" s="404"/>
      <c r="X20" s="402" t="str">
        <f>IF(AND('MAPA DE RIESGO'!$I$76="Alta",'MAPA DE RIESGO'!$M$76="Moderado"),CONCATENATE("R",'MAPA DE RIESGO'!$B$76),"")</f>
        <v/>
      </c>
      <c r="Y20" s="402"/>
      <c r="Z20" s="402" t="str">
        <f>IF(AND('MAPA DE RIESGO'!$I$82="Alta",'MAPA DE RIESGO'!$M$82="Moderado"),CONCATENATE("R",'MAPA DE RIESGO'!$B$82),"")</f>
        <v/>
      </c>
      <c r="AA20" s="403"/>
      <c r="AB20" s="407" t="str">
        <f>IF(AND('MAPA DE RIESGO'!$I$70="Alta",'MAPA DE RIESGO'!$M$70="Mayor"),CONCATENATE("R",'MAPA DE RIESGO'!$B$70),"")</f>
        <v/>
      </c>
      <c r="AC20" s="404"/>
      <c r="AD20" s="402" t="str">
        <f>IF(AND('MAPA DE RIESGO'!$I$76="Alta",'MAPA DE RIESGO'!$M$76="Mayor"),CONCATENATE("R",'MAPA DE RIESGO'!$B$76),"")</f>
        <v/>
      </c>
      <c r="AE20" s="402"/>
      <c r="AF20" s="402" t="str">
        <f>IF(AND('MAPA DE RIESGO'!$I$82="Alta",'MAPA DE RIESGO'!$M$82="Mayor"),CONCATENATE("R",'MAPA DE RIESGO'!$B$82),"")</f>
        <v/>
      </c>
      <c r="AG20" s="403"/>
      <c r="AH20" s="415" t="str">
        <f>IF(AND('MAPA DE RIESGO'!$I$70="Alta",'MAPA DE RIESGO'!$M$70="Catastrófico"),CONCATENATE("R",'MAPA DE RIESGO'!$B$70),"")</f>
        <v/>
      </c>
      <c r="AI20" s="416"/>
      <c r="AJ20" s="416" t="str">
        <f>IF(AND('MAPA DE RIESGO'!$I$76="Alta",'MAPA DE RIESGO'!$M$76="Catastrófico"),CONCATENATE("R",'MAPA DE RIESGO'!$B$76),"")</f>
        <v/>
      </c>
      <c r="AK20" s="416"/>
      <c r="AL20" s="416" t="str">
        <f>IF(AND('MAPA DE RIESGO'!$I$82="Alta",'MAPA DE RIESGO'!$M$82="Catastrófico"),CONCATENATE("R",'MAPA DE RIESGO'!$B$82),"")</f>
        <v/>
      </c>
      <c r="AM20" s="417"/>
      <c r="AN20" s="55"/>
      <c r="AO20" s="369"/>
      <c r="AP20" s="370"/>
      <c r="AQ20" s="370"/>
      <c r="AR20" s="370"/>
      <c r="AS20" s="370"/>
      <c r="AT20" s="371"/>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55"/>
      <c r="C21" s="355"/>
      <c r="D21" s="356"/>
      <c r="E21" s="399"/>
      <c r="F21" s="400"/>
      <c r="G21" s="400"/>
      <c r="H21" s="400"/>
      <c r="I21" s="400"/>
      <c r="J21" s="427"/>
      <c r="K21" s="428"/>
      <c r="L21" s="428"/>
      <c r="M21" s="428"/>
      <c r="N21" s="428"/>
      <c r="O21" s="429"/>
      <c r="P21" s="427"/>
      <c r="Q21" s="428"/>
      <c r="R21" s="428"/>
      <c r="S21" s="428"/>
      <c r="T21" s="428"/>
      <c r="U21" s="429"/>
      <c r="V21" s="412"/>
      <c r="W21" s="413"/>
      <c r="X21" s="413"/>
      <c r="Y21" s="413"/>
      <c r="Z21" s="413"/>
      <c r="AA21" s="414"/>
      <c r="AB21" s="412"/>
      <c r="AC21" s="413"/>
      <c r="AD21" s="413"/>
      <c r="AE21" s="413"/>
      <c r="AF21" s="413"/>
      <c r="AG21" s="414"/>
      <c r="AH21" s="418"/>
      <c r="AI21" s="419"/>
      <c r="AJ21" s="419"/>
      <c r="AK21" s="419"/>
      <c r="AL21" s="419"/>
      <c r="AM21" s="420"/>
      <c r="AN21" s="55"/>
      <c r="AO21" s="372"/>
      <c r="AP21" s="373"/>
      <c r="AQ21" s="373"/>
      <c r="AR21" s="373"/>
      <c r="AS21" s="373"/>
      <c r="AT21" s="374"/>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55"/>
      <c r="C22" s="355"/>
      <c r="D22" s="356"/>
      <c r="E22" s="393" t="s">
        <v>108</v>
      </c>
      <c r="F22" s="394"/>
      <c r="G22" s="394"/>
      <c r="H22" s="394"/>
      <c r="I22" s="395"/>
      <c r="J22" s="430" t="str">
        <f>IF(AND('MAPA DE RIESGO'!$I$16="Media",'MAPA DE RIESGO'!$M$16="Leve"),CONCATENATE("R",'MAPA DE RIESGO'!$B$16),"")</f>
        <v>R1</v>
      </c>
      <c r="K22" s="431"/>
      <c r="L22" s="431" t="str">
        <f>IF(AND('MAPA DE RIESGO'!$I$22="Media",'MAPA DE RIESGO'!$M$22="Leve"),CONCATENATE("R",'MAPA DE RIESGO'!$B$22),"")</f>
        <v/>
      </c>
      <c r="M22" s="431"/>
      <c r="N22" s="431" t="str">
        <f>IF(AND('MAPA DE RIESGO'!$I$28="Media",'MAPA DE RIESGO'!$M$28="Leve"),CONCATENATE("R",'MAPA DE RIESGO'!$B$28),"")</f>
        <v/>
      </c>
      <c r="O22" s="432"/>
      <c r="P22" s="430" t="str">
        <f>IF(AND('MAPA DE RIESGO'!$I$16="Media",'MAPA DE RIESGO'!$M$16="Menor"),CONCATENATE("R",'MAPA DE RIESGO'!$B$16),"")</f>
        <v/>
      </c>
      <c r="Q22" s="431"/>
      <c r="R22" s="431" t="str">
        <f>IF(AND('MAPA DE RIESGO'!$I$22="Media",'MAPA DE RIESGO'!$M$22="Menor"),CONCATENATE("R",'MAPA DE RIESGO'!$B$22),"")</f>
        <v/>
      </c>
      <c r="S22" s="431"/>
      <c r="T22" s="431" t="str">
        <f>IF(AND('MAPA DE RIESGO'!$I$28="Media",'MAPA DE RIESGO'!$M$28="Menor"),CONCATENATE("R",'MAPA DE RIESGO'!$B$28),"")</f>
        <v/>
      </c>
      <c r="U22" s="432"/>
      <c r="V22" s="430" t="str">
        <f>IF(AND('MAPA DE RIESGO'!$I$16="Media",'MAPA DE RIESGO'!$M$16="Moderado"),CONCATENATE("R",'MAPA DE RIESGO'!$B$16),"")</f>
        <v/>
      </c>
      <c r="W22" s="431"/>
      <c r="X22" s="431" t="str">
        <f>IF(AND('MAPA DE RIESGO'!$I$22="Media",'MAPA DE RIESGO'!$M$22="Moderado"),CONCATENATE("R",'MAPA DE RIESGO'!$B$22),"")</f>
        <v/>
      </c>
      <c r="Y22" s="431"/>
      <c r="Z22" s="431" t="str">
        <f>IF(AND('MAPA DE RIESGO'!$I$28="Media",'MAPA DE RIESGO'!$M$28="Moderado"),CONCATENATE("R",'MAPA DE RIESGO'!$B$28),"")</f>
        <v/>
      </c>
      <c r="AA22" s="432"/>
      <c r="AB22" s="405" t="str">
        <f>IF(AND('MAPA DE RIESGO'!$I$16="Media",'MAPA DE RIESGO'!$M$16="Mayor"),CONCATENATE("R",'MAPA DE RIESGO'!$B$16),"")</f>
        <v/>
      </c>
      <c r="AC22" s="406"/>
      <c r="AD22" s="406" t="str">
        <f>IF(AND('MAPA DE RIESGO'!$I$22="Media",'MAPA DE RIESGO'!$M$22="Mayor"),CONCATENATE("R",'MAPA DE RIESGO'!$B$22),"")</f>
        <v>R2</v>
      </c>
      <c r="AE22" s="406"/>
      <c r="AF22" s="406" t="str">
        <f>IF(AND('MAPA DE RIESGO'!$I$28="Media",'MAPA DE RIESGO'!$M$28="Mayor"),CONCATENATE("R",'MAPA DE RIESGO'!$B$28),"")</f>
        <v>R3</v>
      </c>
      <c r="AG22" s="408"/>
      <c r="AH22" s="421" t="str">
        <f>IF(AND('MAPA DE RIESGO'!$I$16="Media",'MAPA DE RIESGO'!$M$16="Catastrófico"),CONCATENATE("R",'MAPA DE RIESGO'!$B$16),"")</f>
        <v/>
      </c>
      <c r="AI22" s="422"/>
      <c r="AJ22" s="422" t="str">
        <f>IF(AND('MAPA DE RIESGO'!$I$22="Media",'MAPA DE RIESGO'!$M$22="Catastrófico"),CONCATENATE("R",'MAPA DE RIESGO'!$B$22),"")</f>
        <v/>
      </c>
      <c r="AK22" s="422"/>
      <c r="AL22" s="422" t="str">
        <f>IF(AND('MAPA DE RIESGO'!$I$28="Media",'MAPA DE RIESGO'!$M$28="Catastrófico"),CONCATENATE("R",'MAPA DE RIESGO'!$B$28),"")</f>
        <v/>
      </c>
      <c r="AM22" s="423"/>
      <c r="AN22" s="55"/>
      <c r="AO22" s="375" t="s">
        <v>73</v>
      </c>
      <c r="AP22" s="376"/>
      <c r="AQ22" s="376"/>
      <c r="AR22" s="376"/>
      <c r="AS22" s="376"/>
      <c r="AT22" s="37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55"/>
      <c r="C23" s="355"/>
      <c r="D23" s="356"/>
      <c r="E23" s="396"/>
      <c r="F23" s="397"/>
      <c r="G23" s="397"/>
      <c r="H23" s="397"/>
      <c r="I23" s="398"/>
      <c r="J23" s="424"/>
      <c r="K23" s="425"/>
      <c r="L23" s="425"/>
      <c r="M23" s="425"/>
      <c r="N23" s="425"/>
      <c r="O23" s="426"/>
      <c r="P23" s="424"/>
      <c r="Q23" s="425"/>
      <c r="R23" s="425"/>
      <c r="S23" s="425"/>
      <c r="T23" s="425"/>
      <c r="U23" s="426"/>
      <c r="V23" s="424"/>
      <c r="W23" s="425"/>
      <c r="X23" s="425"/>
      <c r="Y23" s="425"/>
      <c r="Z23" s="425"/>
      <c r="AA23" s="426"/>
      <c r="AB23" s="407"/>
      <c r="AC23" s="404"/>
      <c r="AD23" s="404"/>
      <c r="AE23" s="404"/>
      <c r="AF23" s="404"/>
      <c r="AG23" s="403"/>
      <c r="AH23" s="415"/>
      <c r="AI23" s="416"/>
      <c r="AJ23" s="416"/>
      <c r="AK23" s="416"/>
      <c r="AL23" s="416"/>
      <c r="AM23" s="417"/>
      <c r="AN23" s="55"/>
      <c r="AO23" s="378"/>
      <c r="AP23" s="379"/>
      <c r="AQ23" s="379"/>
      <c r="AR23" s="379"/>
      <c r="AS23" s="379"/>
      <c r="AT23" s="380"/>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55"/>
      <c r="C24" s="355"/>
      <c r="D24" s="356"/>
      <c r="E24" s="396"/>
      <c r="F24" s="397"/>
      <c r="G24" s="397"/>
      <c r="H24" s="397"/>
      <c r="I24" s="398"/>
      <c r="J24" s="424" t="str">
        <f>IF(AND('MAPA DE RIESGO'!$I$34="Media",'MAPA DE RIESGO'!$M$34="Leve"),CONCATENATE("R",'MAPA DE RIESGO'!$B$34),"")</f>
        <v/>
      </c>
      <c r="K24" s="425"/>
      <c r="L24" s="425" t="str">
        <f>IF(AND('MAPA DE RIESGO'!$I$40="Media",'MAPA DE RIESGO'!$M$40="Leve"),CONCATENATE("R",'MAPA DE RIESGO'!$B$40),"")</f>
        <v/>
      </c>
      <c r="M24" s="425"/>
      <c r="N24" s="425" t="str">
        <f>IF(AND('MAPA DE RIESGO'!$I$46="Media",'MAPA DE RIESGO'!$M$46="Leve"),CONCATENATE("R",'MAPA DE RIESGO'!$B$46),"")</f>
        <v/>
      </c>
      <c r="O24" s="426"/>
      <c r="P24" s="424" t="str">
        <f>IF(AND('MAPA DE RIESGO'!$I$34="Media",'MAPA DE RIESGO'!$M$34="Menor"),CONCATENATE("R",'MAPA DE RIESGO'!$B$34),"")</f>
        <v/>
      </c>
      <c r="Q24" s="425"/>
      <c r="R24" s="425" t="str">
        <f>IF(AND('MAPA DE RIESGO'!$I$40="Media",'MAPA DE RIESGO'!$M$40="Menor"),CONCATENATE("R",'MAPA DE RIESGO'!$B$40),"")</f>
        <v/>
      </c>
      <c r="S24" s="425"/>
      <c r="T24" s="425" t="str">
        <f>IF(AND('MAPA DE RIESGO'!$I$46="Media",'MAPA DE RIESGO'!$M$46="Menor"),CONCATENATE("R",'MAPA DE RIESGO'!$B$46),"")</f>
        <v/>
      </c>
      <c r="U24" s="426"/>
      <c r="V24" s="424" t="str">
        <f>IF(AND('MAPA DE RIESGO'!$I$34="Media",'MAPA DE RIESGO'!$M$34="Moderado"),CONCATENATE("R",'MAPA DE RIESGO'!$B$34),"")</f>
        <v/>
      </c>
      <c r="W24" s="425"/>
      <c r="X24" s="425" t="str">
        <f>IF(AND('MAPA DE RIESGO'!$I$40="Media",'MAPA DE RIESGO'!$M$40="Moderado"),CONCATENATE("R",'MAPA DE RIESGO'!$B$40),"")</f>
        <v/>
      </c>
      <c r="Y24" s="425"/>
      <c r="Z24" s="425" t="str">
        <f>IF(AND('MAPA DE RIESGO'!$I$46="Media",'MAPA DE RIESGO'!$M$46="Moderado"),CONCATENATE("R",'MAPA DE RIESGO'!$B$46),"")</f>
        <v/>
      </c>
      <c r="AA24" s="426"/>
      <c r="AB24" s="407" t="str">
        <f>IF(AND('MAPA DE RIESGO'!$I$34="Media",'MAPA DE RIESGO'!$M$34="Mayor"),CONCATENATE("R",'MAPA DE RIESGO'!$B$34),"")</f>
        <v/>
      </c>
      <c r="AC24" s="404"/>
      <c r="AD24" s="402" t="str">
        <f>IF(AND('MAPA DE RIESGO'!$I$40="Media",'MAPA DE RIESGO'!$M$40="Mayor"),CONCATENATE("R",'MAPA DE RIESGO'!$B$40),"")</f>
        <v/>
      </c>
      <c r="AE24" s="402"/>
      <c r="AF24" s="402" t="str">
        <f>IF(AND('MAPA DE RIESGO'!$I$46="Media",'MAPA DE RIESGO'!$M$46="Mayor"),CONCATENATE("R",'MAPA DE RIESGO'!$B$46),"")</f>
        <v/>
      </c>
      <c r="AG24" s="403"/>
      <c r="AH24" s="415" t="str">
        <f>IF(AND('MAPA DE RIESGO'!$I$34="Media",'MAPA DE RIESGO'!$M$34="Catastrófico"),CONCATENATE("R",'MAPA DE RIESGO'!$B$34),"")</f>
        <v/>
      </c>
      <c r="AI24" s="416"/>
      <c r="AJ24" s="416" t="str">
        <f>IF(AND('MAPA DE RIESGO'!$I$40="Media",'MAPA DE RIESGO'!$M$40="Catastrófico"),CONCATENATE("R",'MAPA DE RIESGO'!$B$40),"")</f>
        <v/>
      </c>
      <c r="AK24" s="416"/>
      <c r="AL24" s="416" t="str">
        <f>IF(AND('MAPA DE RIESGO'!$I$46="Media",'MAPA DE RIESGO'!$M$46="Catastrófico"),CONCATENATE("R",'MAPA DE RIESGO'!$B$46),"")</f>
        <v/>
      </c>
      <c r="AM24" s="417"/>
      <c r="AN24" s="55"/>
      <c r="AO24" s="378"/>
      <c r="AP24" s="379"/>
      <c r="AQ24" s="379"/>
      <c r="AR24" s="379"/>
      <c r="AS24" s="379"/>
      <c r="AT24" s="380"/>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55"/>
      <c r="C25" s="355"/>
      <c r="D25" s="356"/>
      <c r="E25" s="396"/>
      <c r="F25" s="397"/>
      <c r="G25" s="397"/>
      <c r="H25" s="397"/>
      <c r="I25" s="398"/>
      <c r="J25" s="424"/>
      <c r="K25" s="425"/>
      <c r="L25" s="425"/>
      <c r="M25" s="425"/>
      <c r="N25" s="425"/>
      <c r="O25" s="426"/>
      <c r="P25" s="424"/>
      <c r="Q25" s="425"/>
      <c r="R25" s="425"/>
      <c r="S25" s="425"/>
      <c r="T25" s="425"/>
      <c r="U25" s="426"/>
      <c r="V25" s="424"/>
      <c r="W25" s="425"/>
      <c r="X25" s="425"/>
      <c r="Y25" s="425"/>
      <c r="Z25" s="425"/>
      <c r="AA25" s="426"/>
      <c r="AB25" s="407"/>
      <c r="AC25" s="404"/>
      <c r="AD25" s="402"/>
      <c r="AE25" s="402"/>
      <c r="AF25" s="402"/>
      <c r="AG25" s="403"/>
      <c r="AH25" s="415"/>
      <c r="AI25" s="416"/>
      <c r="AJ25" s="416"/>
      <c r="AK25" s="416"/>
      <c r="AL25" s="416"/>
      <c r="AM25" s="417"/>
      <c r="AN25" s="55"/>
      <c r="AO25" s="378"/>
      <c r="AP25" s="379"/>
      <c r="AQ25" s="379"/>
      <c r="AR25" s="379"/>
      <c r="AS25" s="379"/>
      <c r="AT25" s="38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55"/>
      <c r="C26" s="355"/>
      <c r="D26" s="356"/>
      <c r="E26" s="396"/>
      <c r="F26" s="397"/>
      <c r="G26" s="397"/>
      <c r="H26" s="397"/>
      <c r="I26" s="398"/>
      <c r="J26" s="424" t="str">
        <f>IF(AND('MAPA DE RIESGO'!$I$52="Media",'MAPA DE RIESGO'!$M$52="Leve"),CONCATENATE("R",'MAPA DE RIESGO'!$B$52),"")</f>
        <v/>
      </c>
      <c r="K26" s="425"/>
      <c r="L26" s="425" t="str">
        <f>IF(AND('MAPA DE RIESGO'!$I$58="Media",'MAPA DE RIESGO'!$M$58="Leve"),CONCATENATE("R",'MAPA DE RIESGO'!$B$58),"")</f>
        <v/>
      </c>
      <c r="M26" s="425"/>
      <c r="N26" s="425" t="str">
        <f>IF(AND('MAPA DE RIESGO'!$I$64="Media",'MAPA DE RIESGO'!$M$64="Leve"),CONCATENATE("R",'MAPA DE RIESGO'!$B$64),"")</f>
        <v/>
      </c>
      <c r="O26" s="426"/>
      <c r="P26" s="424" t="str">
        <f>IF(AND('MAPA DE RIESGO'!$I$52="Media",'MAPA DE RIESGO'!$M$52="Menor"),CONCATENATE("R",'MAPA DE RIESGO'!$B$52),"")</f>
        <v/>
      </c>
      <c r="Q26" s="425"/>
      <c r="R26" s="425" t="str">
        <f>IF(AND('MAPA DE RIESGO'!$I$58="Media",'MAPA DE RIESGO'!$M$58="Menor"),CONCATENATE("R",'MAPA DE RIESGO'!$B$58),"")</f>
        <v/>
      </c>
      <c r="S26" s="425"/>
      <c r="T26" s="425" t="str">
        <f>IF(AND('MAPA DE RIESGO'!$I$64="Media",'MAPA DE RIESGO'!$M$64="Menor"),CONCATENATE("R",'MAPA DE RIESGO'!$B$64),"")</f>
        <v/>
      </c>
      <c r="U26" s="426"/>
      <c r="V26" s="424" t="str">
        <f>IF(AND('MAPA DE RIESGO'!$I$52="Media",'MAPA DE RIESGO'!$M$52="Moderado"),CONCATENATE("R",'MAPA DE RIESGO'!$B$52),"")</f>
        <v/>
      </c>
      <c r="W26" s="425"/>
      <c r="X26" s="425" t="str">
        <f>IF(AND('MAPA DE RIESGO'!$I$58="Media",'MAPA DE RIESGO'!$M$58="Moderado"),CONCATENATE("R",'MAPA DE RIESGO'!$B$58),"")</f>
        <v/>
      </c>
      <c r="Y26" s="425"/>
      <c r="Z26" s="425" t="str">
        <f>IF(AND('MAPA DE RIESGO'!$I$64="Media",'MAPA DE RIESGO'!$M$64="Moderado"),CONCATENATE("R",'MAPA DE RIESGO'!$B$64),"")</f>
        <v/>
      </c>
      <c r="AA26" s="426"/>
      <c r="AB26" s="407" t="str">
        <f>IF(AND('MAPA DE RIESGO'!$I$52="Media",'MAPA DE RIESGO'!$M$52="Mayor"),CONCATENATE("R",'MAPA DE RIESGO'!$B$52),"")</f>
        <v/>
      </c>
      <c r="AC26" s="404"/>
      <c r="AD26" s="402" t="str">
        <f>IF(AND('MAPA DE RIESGO'!$I$58="Media",'MAPA DE RIESGO'!$M$58="Mayor"),CONCATENATE("R",'MAPA DE RIESGO'!$B$58),"")</f>
        <v/>
      </c>
      <c r="AE26" s="402"/>
      <c r="AF26" s="402" t="str">
        <f>IF(AND('MAPA DE RIESGO'!$I$64="Media",'MAPA DE RIESGO'!$M$64="Mayor"),CONCATENATE("R",'MAPA DE RIESGO'!$B$64),"")</f>
        <v/>
      </c>
      <c r="AG26" s="403"/>
      <c r="AH26" s="415" t="str">
        <f>IF(AND('MAPA DE RIESGO'!$I$52="Media",'MAPA DE RIESGO'!$M$52="Catastrófico"),CONCATENATE("R",'MAPA DE RIESGO'!$B$52),"")</f>
        <v/>
      </c>
      <c r="AI26" s="416"/>
      <c r="AJ26" s="416" t="str">
        <f>IF(AND('MAPA DE RIESGO'!$I$58="Media",'MAPA DE RIESGO'!$M$58="Catastrófico"),CONCATENATE("R",'MAPA DE RIESGO'!$B$58),"")</f>
        <v/>
      </c>
      <c r="AK26" s="416"/>
      <c r="AL26" s="416" t="str">
        <f>IF(AND('MAPA DE RIESGO'!$I$64="Media",'MAPA DE RIESGO'!$M$64="Catastrófico"),CONCATENATE("R",'MAPA DE RIESGO'!$B$64),"")</f>
        <v/>
      </c>
      <c r="AM26" s="417"/>
      <c r="AN26" s="55"/>
      <c r="AO26" s="378"/>
      <c r="AP26" s="379"/>
      <c r="AQ26" s="379"/>
      <c r="AR26" s="379"/>
      <c r="AS26" s="379"/>
      <c r="AT26" s="380"/>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55"/>
      <c r="C27" s="355"/>
      <c r="D27" s="356"/>
      <c r="E27" s="396"/>
      <c r="F27" s="397"/>
      <c r="G27" s="397"/>
      <c r="H27" s="397"/>
      <c r="I27" s="398"/>
      <c r="J27" s="424"/>
      <c r="K27" s="425"/>
      <c r="L27" s="425"/>
      <c r="M27" s="425"/>
      <c r="N27" s="425"/>
      <c r="O27" s="426"/>
      <c r="P27" s="424"/>
      <c r="Q27" s="425"/>
      <c r="R27" s="425"/>
      <c r="S27" s="425"/>
      <c r="T27" s="425"/>
      <c r="U27" s="426"/>
      <c r="V27" s="424"/>
      <c r="W27" s="425"/>
      <c r="X27" s="425"/>
      <c r="Y27" s="425"/>
      <c r="Z27" s="425"/>
      <c r="AA27" s="426"/>
      <c r="AB27" s="407"/>
      <c r="AC27" s="404"/>
      <c r="AD27" s="402"/>
      <c r="AE27" s="402"/>
      <c r="AF27" s="402"/>
      <c r="AG27" s="403"/>
      <c r="AH27" s="415"/>
      <c r="AI27" s="416"/>
      <c r="AJ27" s="416"/>
      <c r="AK27" s="416"/>
      <c r="AL27" s="416"/>
      <c r="AM27" s="417"/>
      <c r="AN27" s="55"/>
      <c r="AO27" s="378"/>
      <c r="AP27" s="379"/>
      <c r="AQ27" s="379"/>
      <c r="AR27" s="379"/>
      <c r="AS27" s="379"/>
      <c r="AT27" s="380"/>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55"/>
      <c r="C28" s="355"/>
      <c r="D28" s="356"/>
      <c r="E28" s="396"/>
      <c r="F28" s="397"/>
      <c r="G28" s="397"/>
      <c r="H28" s="397"/>
      <c r="I28" s="398"/>
      <c r="J28" s="424" t="str">
        <f>IF(AND('MAPA DE RIESGO'!$I$70="Media",'MAPA DE RIESGO'!$M$70="Leve"),CONCATENATE("R",'MAPA DE RIESGO'!$B$70),"")</f>
        <v/>
      </c>
      <c r="K28" s="425"/>
      <c r="L28" s="425" t="str">
        <f>IF(AND('MAPA DE RIESGO'!$I$76="Media",'MAPA DE RIESGO'!$M$76="Leve"),CONCATENATE("R",'MAPA DE RIESGO'!$B$76),"")</f>
        <v/>
      </c>
      <c r="M28" s="425"/>
      <c r="N28" s="425" t="str">
        <f>IF(AND('MAPA DE RIESGO'!$I$82="Media",'MAPA DE RIESGO'!$M$82="Leve"),CONCATENATE("R",'MAPA DE RIESGO'!$B$82),"")</f>
        <v/>
      </c>
      <c r="O28" s="426"/>
      <c r="P28" s="424" t="str">
        <f>IF(AND('MAPA DE RIESGO'!$I$70="Media",'MAPA DE RIESGO'!$M$70="Menor"),CONCATENATE("R",'MAPA DE RIESGO'!$B$70),"")</f>
        <v/>
      </c>
      <c r="Q28" s="425"/>
      <c r="R28" s="425" t="str">
        <f>IF(AND('MAPA DE RIESGO'!$I$76="Media",'MAPA DE RIESGO'!$M$76="Menor"),CONCATENATE("R",'MAPA DE RIESGO'!$B$76),"")</f>
        <v/>
      </c>
      <c r="S28" s="425"/>
      <c r="T28" s="425" t="str">
        <f>IF(AND('MAPA DE RIESGO'!$I$82="Media",'MAPA DE RIESGO'!$M$82="Menor"),CONCATENATE("R",'MAPA DE RIESGO'!$B$82),"")</f>
        <v/>
      </c>
      <c r="U28" s="426"/>
      <c r="V28" s="424" t="str">
        <f>IF(AND('MAPA DE RIESGO'!$I$70="Media",'MAPA DE RIESGO'!$M$70="Moderado"),CONCATENATE("R",'MAPA DE RIESGO'!$B$70),"")</f>
        <v/>
      </c>
      <c r="W28" s="425"/>
      <c r="X28" s="425" t="str">
        <f>IF(AND('MAPA DE RIESGO'!$I$76="Media",'MAPA DE RIESGO'!$M$76="Moderado"),CONCATENATE("R",'MAPA DE RIESGO'!$B$76),"")</f>
        <v/>
      </c>
      <c r="Y28" s="425"/>
      <c r="Z28" s="425" t="str">
        <f>IF(AND('MAPA DE RIESGO'!$I$82="Media",'MAPA DE RIESGO'!$M$82="Moderado"),CONCATENATE("R",'MAPA DE RIESGO'!$B$82),"")</f>
        <v/>
      </c>
      <c r="AA28" s="426"/>
      <c r="AB28" s="407" t="str">
        <f>IF(AND('MAPA DE RIESGO'!$I$70="Media",'MAPA DE RIESGO'!$M$70="Mayor"),CONCATENATE("R",'MAPA DE RIESGO'!$B$70),"")</f>
        <v/>
      </c>
      <c r="AC28" s="404"/>
      <c r="AD28" s="402" t="str">
        <f>IF(AND('MAPA DE RIESGO'!$I$76="Media",'MAPA DE RIESGO'!$M$76="Mayor"),CONCATENATE("R",'MAPA DE RIESGO'!$B$76),"")</f>
        <v/>
      </c>
      <c r="AE28" s="402"/>
      <c r="AF28" s="402" t="str">
        <f>IF(AND('MAPA DE RIESGO'!$I$82="Media",'MAPA DE RIESGO'!$M$82="Mayor"),CONCATENATE("R",'MAPA DE RIESGO'!$B$82),"")</f>
        <v/>
      </c>
      <c r="AG28" s="403"/>
      <c r="AH28" s="415" t="str">
        <f>IF(AND('MAPA DE RIESGO'!$I$70="Media",'MAPA DE RIESGO'!$M$70="Catastrófico"),CONCATENATE("R",'MAPA DE RIESGO'!$B$70),"")</f>
        <v/>
      </c>
      <c r="AI28" s="416"/>
      <c r="AJ28" s="416" t="str">
        <f>IF(AND('MAPA DE RIESGO'!$I$76="Media",'MAPA DE RIESGO'!$M$76="Catastrófico"),CONCATENATE("R",'MAPA DE RIESGO'!$B$76),"")</f>
        <v/>
      </c>
      <c r="AK28" s="416"/>
      <c r="AL28" s="416" t="str">
        <f>IF(AND('MAPA DE RIESGO'!$I$82="Media",'MAPA DE RIESGO'!$M$82="Catastrófico"),CONCATENATE("R",'MAPA DE RIESGO'!$B$82),"")</f>
        <v/>
      </c>
      <c r="AM28" s="417"/>
      <c r="AN28" s="55"/>
      <c r="AO28" s="378"/>
      <c r="AP28" s="379"/>
      <c r="AQ28" s="379"/>
      <c r="AR28" s="379"/>
      <c r="AS28" s="379"/>
      <c r="AT28" s="380"/>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55"/>
      <c r="C29" s="355"/>
      <c r="D29" s="356"/>
      <c r="E29" s="399"/>
      <c r="F29" s="400"/>
      <c r="G29" s="400"/>
      <c r="H29" s="400"/>
      <c r="I29" s="401"/>
      <c r="J29" s="424"/>
      <c r="K29" s="425"/>
      <c r="L29" s="425"/>
      <c r="M29" s="425"/>
      <c r="N29" s="425"/>
      <c r="O29" s="426"/>
      <c r="P29" s="427"/>
      <c r="Q29" s="428"/>
      <c r="R29" s="428"/>
      <c r="S29" s="428"/>
      <c r="T29" s="428"/>
      <c r="U29" s="429"/>
      <c r="V29" s="427"/>
      <c r="W29" s="428"/>
      <c r="X29" s="428"/>
      <c r="Y29" s="428"/>
      <c r="Z29" s="428"/>
      <c r="AA29" s="429"/>
      <c r="AB29" s="412"/>
      <c r="AC29" s="413"/>
      <c r="AD29" s="413"/>
      <c r="AE29" s="413"/>
      <c r="AF29" s="413"/>
      <c r="AG29" s="414"/>
      <c r="AH29" s="418"/>
      <c r="AI29" s="419"/>
      <c r="AJ29" s="419"/>
      <c r="AK29" s="419"/>
      <c r="AL29" s="419"/>
      <c r="AM29" s="420"/>
      <c r="AN29" s="55"/>
      <c r="AO29" s="381"/>
      <c r="AP29" s="382"/>
      <c r="AQ29" s="382"/>
      <c r="AR29" s="382"/>
      <c r="AS29" s="382"/>
      <c r="AT29" s="383"/>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55"/>
      <c r="C30" s="355"/>
      <c r="D30" s="356"/>
      <c r="E30" s="393" t="s">
        <v>105</v>
      </c>
      <c r="F30" s="394"/>
      <c r="G30" s="394"/>
      <c r="H30" s="394"/>
      <c r="I30" s="394"/>
      <c r="J30" s="439" t="str">
        <f>IF(AND('MAPA DE RIESGO'!$I$16="Baja",'MAPA DE RIESGO'!$M$16="Leve"),CONCATENATE("R",'MAPA DE RIESGO'!$B$16),"")</f>
        <v/>
      </c>
      <c r="K30" s="440"/>
      <c r="L30" s="440" t="str">
        <f>IF(AND('MAPA DE RIESGO'!$I$22="Baja",'MAPA DE RIESGO'!$M$22="Leve"),CONCATENATE("R",'MAPA DE RIESGO'!$B$22),"")</f>
        <v/>
      </c>
      <c r="M30" s="440"/>
      <c r="N30" s="440" t="str">
        <f>IF(AND('MAPA DE RIESGO'!$I$28="Baja",'MAPA DE RIESGO'!$M$28="Leve"),CONCATENATE("R",'MAPA DE RIESGO'!$B$28),"")</f>
        <v/>
      </c>
      <c r="O30" s="441"/>
      <c r="P30" s="431" t="str">
        <f>IF(AND('MAPA DE RIESGO'!$I$16="Baja",'MAPA DE RIESGO'!$M$16="Menor"),CONCATENATE("R",'MAPA DE RIESGO'!$B$16),"")</f>
        <v/>
      </c>
      <c r="Q30" s="431"/>
      <c r="R30" s="431" t="str">
        <f>IF(AND('MAPA DE RIESGO'!$I$22="Baja",'MAPA DE RIESGO'!$M$22="Menor"),CONCATENATE("R",'MAPA DE RIESGO'!$B$22),"")</f>
        <v/>
      </c>
      <c r="S30" s="431"/>
      <c r="T30" s="431" t="str">
        <f>IF(AND('MAPA DE RIESGO'!$I$28="Baja",'MAPA DE RIESGO'!$M$28="Menor"),CONCATENATE("R",'MAPA DE RIESGO'!$B$28),"")</f>
        <v/>
      </c>
      <c r="U30" s="432"/>
      <c r="V30" s="430" t="str">
        <f>IF(AND('MAPA DE RIESGO'!$I$16="Baja",'MAPA DE RIESGO'!$M$16="Moderado"),CONCATENATE("R",'MAPA DE RIESGO'!$B$16),"")</f>
        <v/>
      </c>
      <c r="W30" s="431"/>
      <c r="X30" s="431" t="str">
        <f>IF(AND('MAPA DE RIESGO'!$I$22="Baja",'MAPA DE RIESGO'!$M$22="Moderado"),CONCATENATE("R",'MAPA DE RIESGO'!$B$22),"")</f>
        <v/>
      </c>
      <c r="Y30" s="431"/>
      <c r="Z30" s="431" t="str">
        <f>IF(AND('MAPA DE RIESGO'!$I$28="Baja",'MAPA DE RIESGO'!$M$28="Moderado"),CONCATENATE("R",'MAPA DE RIESGO'!$B$28),"")</f>
        <v/>
      </c>
      <c r="AA30" s="432"/>
      <c r="AB30" s="405" t="str">
        <f>IF(AND('MAPA DE RIESGO'!$I$16="Baja",'MAPA DE RIESGO'!$M$16="Mayor"),CONCATENATE("R",'MAPA DE RIESGO'!$B$16),"")</f>
        <v/>
      </c>
      <c r="AC30" s="406"/>
      <c r="AD30" s="406" t="str">
        <f>IF(AND('MAPA DE RIESGO'!$I$22="Baja",'MAPA DE RIESGO'!$M$22="Mayor"),CONCATENATE("R",'MAPA DE RIESGO'!$B$22),"")</f>
        <v/>
      </c>
      <c r="AE30" s="406"/>
      <c r="AF30" s="406" t="str">
        <f>IF(AND('MAPA DE RIESGO'!$I$28="Baja",'MAPA DE RIESGO'!$M$28="Mayor"),CONCATENATE("R",'MAPA DE RIESGO'!$B$28),"")</f>
        <v/>
      </c>
      <c r="AG30" s="408"/>
      <c r="AH30" s="421" t="str">
        <f>IF(AND('MAPA DE RIESGO'!$I$16="Baja",'MAPA DE RIESGO'!$M$16="Catastrófico"),CONCATENATE("R",'MAPA DE RIESGO'!$B$16),"")</f>
        <v/>
      </c>
      <c r="AI30" s="422"/>
      <c r="AJ30" s="422" t="str">
        <f>IF(AND('MAPA DE RIESGO'!$I$22="Baja",'MAPA DE RIESGO'!$M$22="Catastrófico"),CONCATENATE("R",'MAPA DE RIESGO'!$B$22),"")</f>
        <v/>
      </c>
      <c r="AK30" s="422"/>
      <c r="AL30" s="422" t="str">
        <f>IF(AND('MAPA DE RIESGO'!$I$28="Baja",'MAPA DE RIESGO'!$M$28="Catastrófico"),CONCATENATE("R",'MAPA DE RIESGO'!$B$28),"")</f>
        <v/>
      </c>
      <c r="AM30" s="423"/>
      <c r="AN30" s="55"/>
      <c r="AO30" s="384" t="s">
        <v>74</v>
      </c>
      <c r="AP30" s="385"/>
      <c r="AQ30" s="385"/>
      <c r="AR30" s="385"/>
      <c r="AS30" s="385"/>
      <c r="AT30" s="38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55"/>
      <c r="C31" s="355"/>
      <c r="D31" s="356"/>
      <c r="E31" s="396"/>
      <c r="F31" s="397"/>
      <c r="G31" s="397"/>
      <c r="H31" s="397"/>
      <c r="I31" s="410"/>
      <c r="J31" s="435"/>
      <c r="K31" s="433"/>
      <c r="L31" s="433"/>
      <c r="M31" s="433"/>
      <c r="N31" s="433"/>
      <c r="O31" s="434"/>
      <c r="P31" s="425"/>
      <c r="Q31" s="425"/>
      <c r="R31" s="425"/>
      <c r="S31" s="425"/>
      <c r="T31" s="425"/>
      <c r="U31" s="426"/>
      <c r="V31" s="424"/>
      <c r="W31" s="425"/>
      <c r="X31" s="425"/>
      <c r="Y31" s="425"/>
      <c r="Z31" s="425"/>
      <c r="AA31" s="426"/>
      <c r="AB31" s="407"/>
      <c r="AC31" s="404"/>
      <c r="AD31" s="404"/>
      <c r="AE31" s="404"/>
      <c r="AF31" s="404"/>
      <c r="AG31" s="403"/>
      <c r="AH31" s="415"/>
      <c r="AI31" s="416"/>
      <c r="AJ31" s="416"/>
      <c r="AK31" s="416"/>
      <c r="AL31" s="416"/>
      <c r="AM31" s="417"/>
      <c r="AN31" s="55"/>
      <c r="AO31" s="387"/>
      <c r="AP31" s="388"/>
      <c r="AQ31" s="388"/>
      <c r="AR31" s="388"/>
      <c r="AS31" s="388"/>
      <c r="AT31" s="389"/>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55"/>
      <c r="C32" s="355"/>
      <c r="D32" s="356"/>
      <c r="E32" s="396"/>
      <c r="F32" s="397"/>
      <c r="G32" s="397"/>
      <c r="H32" s="397"/>
      <c r="I32" s="410"/>
      <c r="J32" s="435" t="str">
        <f>IF(AND('MAPA DE RIESGO'!$I$34="Baja",'MAPA DE RIESGO'!$M$34="Leve"),CONCATENATE("R",'MAPA DE RIESGO'!$B$34),"")</f>
        <v/>
      </c>
      <c r="K32" s="433"/>
      <c r="L32" s="433" t="str">
        <f>IF(AND('MAPA DE RIESGO'!$I$40="Baja",'MAPA DE RIESGO'!$M$40="Leve"),CONCATENATE("R",'MAPA DE RIESGO'!$B$40),"")</f>
        <v/>
      </c>
      <c r="M32" s="433"/>
      <c r="N32" s="433" t="str">
        <f>IF(AND('MAPA DE RIESGO'!$I$46="Baja",'MAPA DE RIESGO'!$M$46="Leve"),CONCATENATE("R",'MAPA DE RIESGO'!$B$46),"")</f>
        <v/>
      </c>
      <c r="O32" s="434"/>
      <c r="P32" s="425" t="str">
        <f>IF(AND('MAPA DE RIESGO'!$I$34="Baja",'MAPA DE RIESGO'!$M$34="Menor"),CONCATENATE("R",'MAPA DE RIESGO'!$B$34),"")</f>
        <v/>
      </c>
      <c r="Q32" s="425"/>
      <c r="R32" s="425" t="str">
        <f>IF(AND('MAPA DE RIESGO'!$I$40="Baja",'MAPA DE RIESGO'!$M$40="Menor"),CONCATENATE("R",'MAPA DE RIESGO'!$B$40),"")</f>
        <v/>
      </c>
      <c r="S32" s="425"/>
      <c r="T32" s="425" t="str">
        <f>IF(AND('MAPA DE RIESGO'!$I$46="Baja",'MAPA DE RIESGO'!$M$46="Menor"),CONCATENATE("R",'MAPA DE RIESGO'!$B$46),"")</f>
        <v/>
      </c>
      <c r="U32" s="426"/>
      <c r="V32" s="424" t="str">
        <f>IF(AND('MAPA DE RIESGO'!$I$34="Baja",'MAPA DE RIESGO'!$M$34="Moderado"),CONCATENATE("R",'MAPA DE RIESGO'!$B$34),"")</f>
        <v/>
      </c>
      <c r="W32" s="425"/>
      <c r="X32" s="425" t="str">
        <f>IF(AND('MAPA DE RIESGO'!$I$40="Baja",'MAPA DE RIESGO'!$M$40="Moderado"),CONCATENATE("R",'MAPA DE RIESGO'!$B$40),"")</f>
        <v/>
      </c>
      <c r="Y32" s="425"/>
      <c r="Z32" s="425" t="str">
        <f>IF(AND('MAPA DE RIESGO'!$I$46="Baja",'MAPA DE RIESGO'!$M$46="Moderado"),CONCATENATE("R",'MAPA DE RIESGO'!$B$46),"")</f>
        <v/>
      </c>
      <c r="AA32" s="426"/>
      <c r="AB32" s="407" t="str">
        <f>IF(AND('MAPA DE RIESGO'!$I$34="Baja",'MAPA DE RIESGO'!$M$34="Mayor"),CONCATENATE("R",'MAPA DE RIESGO'!$B$34),"")</f>
        <v/>
      </c>
      <c r="AC32" s="404"/>
      <c r="AD32" s="402" t="str">
        <f>IF(AND('MAPA DE RIESGO'!$I$40="Baja",'MAPA DE RIESGO'!$M$40="Mayor"),CONCATENATE("R",'MAPA DE RIESGO'!$B$40),"")</f>
        <v/>
      </c>
      <c r="AE32" s="402"/>
      <c r="AF32" s="402" t="str">
        <f>IF(AND('MAPA DE RIESGO'!$I$46="Baja",'MAPA DE RIESGO'!$M$46="Mayor"),CONCATENATE("R",'MAPA DE RIESGO'!$B$46),"")</f>
        <v/>
      </c>
      <c r="AG32" s="403"/>
      <c r="AH32" s="415" t="str">
        <f>IF(AND('MAPA DE RIESGO'!$I$34="Baja",'MAPA DE RIESGO'!$M$34="Catastrófico"),CONCATENATE("R",'MAPA DE RIESGO'!$B$34),"")</f>
        <v/>
      </c>
      <c r="AI32" s="416"/>
      <c r="AJ32" s="416" t="str">
        <f>IF(AND('MAPA DE RIESGO'!$I$40="Baja",'MAPA DE RIESGO'!$M$40="Catastrófico"),CONCATENATE("R",'MAPA DE RIESGO'!$B$40),"")</f>
        <v/>
      </c>
      <c r="AK32" s="416"/>
      <c r="AL32" s="416" t="str">
        <f>IF(AND('MAPA DE RIESGO'!$I$46="Baja",'MAPA DE RIESGO'!$M$46="Catastrófico"),CONCATENATE("R",'MAPA DE RIESGO'!$B$46),"")</f>
        <v/>
      </c>
      <c r="AM32" s="417"/>
      <c r="AN32" s="55"/>
      <c r="AO32" s="387"/>
      <c r="AP32" s="388"/>
      <c r="AQ32" s="388"/>
      <c r="AR32" s="388"/>
      <c r="AS32" s="388"/>
      <c r="AT32" s="389"/>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55"/>
      <c r="C33" s="355"/>
      <c r="D33" s="356"/>
      <c r="E33" s="396"/>
      <c r="F33" s="397"/>
      <c r="G33" s="397"/>
      <c r="H33" s="397"/>
      <c r="I33" s="410"/>
      <c r="J33" s="435"/>
      <c r="K33" s="433"/>
      <c r="L33" s="433"/>
      <c r="M33" s="433"/>
      <c r="N33" s="433"/>
      <c r="O33" s="434"/>
      <c r="P33" s="425"/>
      <c r="Q33" s="425"/>
      <c r="R33" s="425"/>
      <c r="S33" s="425"/>
      <c r="T33" s="425"/>
      <c r="U33" s="426"/>
      <c r="V33" s="424"/>
      <c r="W33" s="425"/>
      <c r="X33" s="425"/>
      <c r="Y33" s="425"/>
      <c r="Z33" s="425"/>
      <c r="AA33" s="426"/>
      <c r="AB33" s="407"/>
      <c r="AC33" s="404"/>
      <c r="AD33" s="402"/>
      <c r="AE33" s="402"/>
      <c r="AF33" s="402"/>
      <c r="AG33" s="403"/>
      <c r="AH33" s="415"/>
      <c r="AI33" s="416"/>
      <c r="AJ33" s="416"/>
      <c r="AK33" s="416"/>
      <c r="AL33" s="416"/>
      <c r="AM33" s="417"/>
      <c r="AN33" s="55"/>
      <c r="AO33" s="387"/>
      <c r="AP33" s="388"/>
      <c r="AQ33" s="388"/>
      <c r="AR33" s="388"/>
      <c r="AS33" s="388"/>
      <c r="AT33" s="389"/>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55"/>
      <c r="C34" s="355"/>
      <c r="D34" s="356"/>
      <c r="E34" s="396"/>
      <c r="F34" s="397"/>
      <c r="G34" s="397"/>
      <c r="H34" s="397"/>
      <c r="I34" s="410"/>
      <c r="J34" s="435" t="str">
        <f>IF(AND('MAPA DE RIESGO'!$I$52="Baja",'MAPA DE RIESGO'!$M$52="Leve"),CONCATENATE("R",'MAPA DE RIESGO'!$B$52),"")</f>
        <v/>
      </c>
      <c r="K34" s="433"/>
      <c r="L34" s="433" t="str">
        <f>IF(AND('MAPA DE RIESGO'!$I$58="Baja",'MAPA DE RIESGO'!$M$58="Leve"),CONCATENATE("R",'MAPA DE RIESGO'!$B$58),"")</f>
        <v/>
      </c>
      <c r="M34" s="433"/>
      <c r="N34" s="433" t="str">
        <f>IF(AND('MAPA DE RIESGO'!$I$64="Baja",'MAPA DE RIESGO'!$M$64="Leve"),CONCATENATE("R",'MAPA DE RIESGO'!$B$64),"")</f>
        <v/>
      </c>
      <c r="O34" s="434"/>
      <c r="P34" s="425" t="str">
        <f>IF(AND('MAPA DE RIESGO'!$I$52="Baja",'MAPA DE RIESGO'!$M$52="Menor"),CONCATENATE("R",'MAPA DE RIESGO'!$B$52),"")</f>
        <v/>
      </c>
      <c r="Q34" s="425"/>
      <c r="R34" s="425" t="str">
        <f>IF(AND('MAPA DE RIESGO'!$I$58="Baja",'MAPA DE RIESGO'!$M$58="Menor"),CONCATENATE("R",'MAPA DE RIESGO'!$B$58),"")</f>
        <v/>
      </c>
      <c r="S34" s="425"/>
      <c r="T34" s="425" t="str">
        <f>IF(AND('MAPA DE RIESGO'!$I$64="Baja",'MAPA DE RIESGO'!$M$64="Menor"),CONCATENATE("R",'MAPA DE RIESGO'!$B$64),"")</f>
        <v/>
      </c>
      <c r="U34" s="426"/>
      <c r="V34" s="424" t="str">
        <f>IF(AND('MAPA DE RIESGO'!$I$52="Baja",'MAPA DE RIESGO'!$M$52="Moderado"),CONCATENATE("R",'MAPA DE RIESGO'!$B$52),"")</f>
        <v/>
      </c>
      <c r="W34" s="425"/>
      <c r="X34" s="425" t="str">
        <f>IF(AND('MAPA DE RIESGO'!$I$58="Baja",'MAPA DE RIESGO'!$M$58="Moderado"),CONCATENATE("R",'MAPA DE RIESGO'!$B$58),"")</f>
        <v/>
      </c>
      <c r="Y34" s="425"/>
      <c r="Z34" s="425" t="str">
        <f>IF(AND('MAPA DE RIESGO'!$I$64="Baja",'MAPA DE RIESGO'!$M$64="Moderado"),CONCATENATE("R",'MAPA DE RIESGO'!$B$64),"")</f>
        <v/>
      </c>
      <c r="AA34" s="426"/>
      <c r="AB34" s="407" t="str">
        <f>IF(AND('MAPA DE RIESGO'!$I$52="Baja",'MAPA DE RIESGO'!$M$52="Mayor"),CONCATENATE("R",'MAPA DE RIESGO'!$B$52),"")</f>
        <v/>
      </c>
      <c r="AC34" s="404"/>
      <c r="AD34" s="402" t="str">
        <f>IF(AND('MAPA DE RIESGO'!$I$58="Baja",'MAPA DE RIESGO'!$M$58="Mayor"),CONCATENATE("R",'MAPA DE RIESGO'!$B$58),"")</f>
        <v/>
      </c>
      <c r="AE34" s="402"/>
      <c r="AF34" s="402" t="str">
        <f>IF(AND('MAPA DE RIESGO'!$I$64="Baja",'MAPA DE RIESGO'!$M$64="Mayor"),CONCATENATE("R",'MAPA DE RIESGO'!$B$64),"")</f>
        <v/>
      </c>
      <c r="AG34" s="403"/>
      <c r="AH34" s="415" t="str">
        <f>IF(AND('MAPA DE RIESGO'!$I$52="Baja",'MAPA DE RIESGO'!$M$52="Catastrófico"),CONCATENATE("R",'MAPA DE RIESGO'!$B$52),"")</f>
        <v/>
      </c>
      <c r="AI34" s="416"/>
      <c r="AJ34" s="416" t="str">
        <f>IF(AND('MAPA DE RIESGO'!$I$58="Baja",'MAPA DE RIESGO'!$M$58="Catastrófico"),CONCATENATE("R",'MAPA DE RIESGO'!$B$58),"")</f>
        <v/>
      </c>
      <c r="AK34" s="416"/>
      <c r="AL34" s="416" t="str">
        <f>IF(AND('MAPA DE RIESGO'!$I$64="Baja",'MAPA DE RIESGO'!$M$64="Catastrófico"),CONCATENATE("R",'MAPA DE RIESGO'!$B$64),"")</f>
        <v/>
      </c>
      <c r="AM34" s="417"/>
      <c r="AN34" s="55"/>
      <c r="AO34" s="387"/>
      <c r="AP34" s="388"/>
      <c r="AQ34" s="388"/>
      <c r="AR34" s="388"/>
      <c r="AS34" s="388"/>
      <c r="AT34" s="389"/>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55"/>
      <c r="C35" s="355"/>
      <c r="D35" s="356"/>
      <c r="E35" s="396"/>
      <c r="F35" s="397"/>
      <c r="G35" s="397"/>
      <c r="H35" s="397"/>
      <c r="I35" s="410"/>
      <c r="J35" s="435"/>
      <c r="K35" s="433"/>
      <c r="L35" s="433"/>
      <c r="M35" s="433"/>
      <c r="N35" s="433"/>
      <c r="O35" s="434"/>
      <c r="P35" s="425"/>
      <c r="Q35" s="425"/>
      <c r="R35" s="425"/>
      <c r="S35" s="425"/>
      <c r="T35" s="425"/>
      <c r="U35" s="426"/>
      <c r="V35" s="424"/>
      <c r="W35" s="425"/>
      <c r="X35" s="425"/>
      <c r="Y35" s="425"/>
      <c r="Z35" s="425"/>
      <c r="AA35" s="426"/>
      <c r="AB35" s="407"/>
      <c r="AC35" s="404"/>
      <c r="AD35" s="402"/>
      <c r="AE35" s="402"/>
      <c r="AF35" s="402"/>
      <c r="AG35" s="403"/>
      <c r="AH35" s="415"/>
      <c r="AI35" s="416"/>
      <c r="AJ35" s="416"/>
      <c r="AK35" s="416"/>
      <c r="AL35" s="416"/>
      <c r="AM35" s="417"/>
      <c r="AN35" s="55"/>
      <c r="AO35" s="387"/>
      <c r="AP35" s="388"/>
      <c r="AQ35" s="388"/>
      <c r="AR35" s="388"/>
      <c r="AS35" s="388"/>
      <c r="AT35" s="38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55"/>
      <c r="C36" s="355"/>
      <c r="D36" s="356"/>
      <c r="E36" s="396"/>
      <c r="F36" s="397"/>
      <c r="G36" s="397"/>
      <c r="H36" s="397"/>
      <c r="I36" s="410"/>
      <c r="J36" s="435" t="str">
        <f>IF(AND('MAPA DE RIESGO'!$I$70="Baja",'MAPA DE RIESGO'!$M$70="Leve"),CONCATENATE("R",'MAPA DE RIESGO'!$B$70),"")</f>
        <v/>
      </c>
      <c r="K36" s="433"/>
      <c r="L36" s="433" t="str">
        <f>IF(AND('MAPA DE RIESGO'!$I$76="Baja",'MAPA DE RIESGO'!$M$76="Leve"),CONCATENATE("R",'MAPA DE RIESGO'!$B$76),"")</f>
        <v/>
      </c>
      <c r="M36" s="433"/>
      <c r="N36" s="433" t="str">
        <f>IF(AND('MAPA DE RIESGO'!$I$82="Baja",'MAPA DE RIESGO'!$M$82="Leve"),CONCATENATE("R",'MAPA DE RIESGO'!$B$82),"")</f>
        <v/>
      </c>
      <c r="O36" s="434"/>
      <c r="P36" s="425" t="str">
        <f>IF(AND('MAPA DE RIESGO'!$I$70="Baja",'MAPA DE RIESGO'!$M$70="Menor"),CONCATENATE("R",'MAPA DE RIESGO'!$B$70),"")</f>
        <v/>
      </c>
      <c r="Q36" s="425"/>
      <c r="R36" s="425" t="str">
        <f>IF(AND('MAPA DE RIESGO'!$I$76="Baja",'MAPA DE RIESGO'!$M$76="Menor"),CONCATENATE("R",'MAPA DE RIESGO'!$B$76),"")</f>
        <v/>
      </c>
      <c r="S36" s="425"/>
      <c r="T36" s="425" t="str">
        <f>IF(AND('MAPA DE RIESGO'!$I$82="Baja",'MAPA DE RIESGO'!$M$82="Menor"),CONCATENATE("R",'MAPA DE RIESGO'!$B$82),"")</f>
        <v/>
      </c>
      <c r="U36" s="426"/>
      <c r="V36" s="424" t="str">
        <f>IF(AND('MAPA DE RIESGO'!$I$70="Baja",'MAPA DE RIESGO'!$M$70="Moderado"),CONCATENATE("R",'MAPA DE RIESGO'!$B$70),"")</f>
        <v/>
      </c>
      <c r="W36" s="425"/>
      <c r="X36" s="425" t="str">
        <f>IF(AND('MAPA DE RIESGO'!$I$76="Baja",'MAPA DE RIESGO'!$M$76="Moderado"),CONCATENATE("R",'MAPA DE RIESGO'!$B$76),"")</f>
        <v/>
      </c>
      <c r="Y36" s="425"/>
      <c r="Z36" s="425" t="str">
        <f>IF(AND('MAPA DE RIESGO'!$I$82="Baja",'MAPA DE RIESGO'!$M$82="Moderado"),CONCATENATE("R",'MAPA DE RIESGO'!$B$82),"")</f>
        <v/>
      </c>
      <c r="AA36" s="426"/>
      <c r="AB36" s="407" t="str">
        <f>IF(AND('MAPA DE RIESGO'!$I$70="Baja",'MAPA DE RIESGO'!$M$70="Mayor"),CONCATENATE("R",'MAPA DE RIESGO'!$B$70),"")</f>
        <v/>
      </c>
      <c r="AC36" s="404"/>
      <c r="AD36" s="402" t="str">
        <f>IF(AND('MAPA DE RIESGO'!$I$76="Baja",'MAPA DE RIESGO'!$M$76="Mayor"),CONCATENATE("R",'MAPA DE RIESGO'!$B$76),"")</f>
        <v/>
      </c>
      <c r="AE36" s="402"/>
      <c r="AF36" s="402" t="str">
        <f>IF(AND('MAPA DE RIESGO'!$I$82="Baja",'MAPA DE RIESGO'!$M$82="Mayor"),CONCATENATE("R",'MAPA DE RIESGO'!$B$82),"")</f>
        <v/>
      </c>
      <c r="AG36" s="403"/>
      <c r="AH36" s="415" t="str">
        <f>IF(AND('MAPA DE RIESGO'!$I$70="Baja",'MAPA DE RIESGO'!$M$70="Catastrófico"),CONCATENATE("R",'MAPA DE RIESGO'!$B$70),"")</f>
        <v/>
      </c>
      <c r="AI36" s="416"/>
      <c r="AJ36" s="416" t="str">
        <f>IF(AND('MAPA DE RIESGO'!$I$76="Baja",'MAPA DE RIESGO'!$M$76="Catastrófico"),CONCATENATE("R",'MAPA DE RIESGO'!$B$76),"")</f>
        <v/>
      </c>
      <c r="AK36" s="416"/>
      <c r="AL36" s="416" t="str">
        <f>IF(AND('MAPA DE RIESGO'!$I$82="Baja",'MAPA DE RIESGO'!$M$82="Catastrófico"),CONCATENATE("R",'MAPA DE RIESGO'!$B$82),"")</f>
        <v/>
      </c>
      <c r="AM36" s="417"/>
      <c r="AN36" s="55"/>
      <c r="AO36" s="387"/>
      <c r="AP36" s="388"/>
      <c r="AQ36" s="388"/>
      <c r="AR36" s="388"/>
      <c r="AS36" s="388"/>
      <c r="AT36" s="389"/>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55"/>
      <c r="C37" s="355"/>
      <c r="D37" s="356"/>
      <c r="E37" s="399"/>
      <c r="F37" s="400"/>
      <c r="G37" s="400"/>
      <c r="H37" s="400"/>
      <c r="I37" s="400"/>
      <c r="J37" s="436"/>
      <c r="K37" s="437"/>
      <c r="L37" s="437"/>
      <c r="M37" s="437"/>
      <c r="N37" s="437"/>
      <c r="O37" s="438"/>
      <c r="P37" s="428"/>
      <c r="Q37" s="428"/>
      <c r="R37" s="428"/>
      <c r="S37" s="428"/>
      <c r="T37" s="428"/>
      <c r="U37" s="429"/>
      <c r="V37" s="427"/>
      <c r="W37" s="428"/>
      <c r="X37" s="428"/>
      <c r="Y37" s="428"/>
      <c r="Z37" s="428"/>
      <c r="AA37" s="429"/>
      <c r="AB37" s="412"/>
      <c r="AC37" s="413"/>
      <c r="AD37" s="413"/>
      <c r="AE37" s="413"/>
      <c r="AF37" s="413"/>
      <c r="AG37" s="414"/>
      <c r="AH37" s="418"/>
      <c r="AI37" s="419"/>
      <c r="AJ37" s="419"/>
      <c r="AK37" s="419"/>
      <c r="AL37" s="419"/>
      <c r="AM37" s="420"/>
      <c r="AN37" s="55"/>
      <c r="AO37" s="390"/>
      <c r="AP37" s="391"/>
      <c r="AQ37" s="391"/>
      <c r="AR37" s="391"/>
      <c r="AS37" s="391"/>
      <c r="AT37" s="392"/>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55"/>
      <c r="C38" s="355"/>
      <c r="D38" s="356"/>
      <c r="E38" s="393" t="s">
        <v>104</v>
      </c>
      <c r="F38" s="394"/>
      <c r="G38" s="394"/>
      <c r="H38" s="394"/>
      <c r="I38" s="395"/>
      <c r="J38" s="439" t="str">
        <f>IF(AND('MAPA DE RIESGO'!$I$16="Muy Baja",'MAPA DE RIESGO'!$M$16="Leve"),CONCATENATE("R",'MAPA DE RIESGO'!$B$16),"")</f>
        <v/>
      </c>
      <c r="K38" s="440"/>
      <c r="L38" s="440" t="str">
        <f>IF(AND('MAPA DE RIESGO'!$I$22="Muy Baja",'MAPA DE RIESGO'!$M$22="Leve"),CONCATENATE("R",'MAPA DE RIESGO'!$B$22),"")</f>
        <v/>
      </c>
      <c r="M38" s="440"/>
      <c r="N38" s="440" t="str">
        <f>IF(AND('MAPA DE RIESGO'!$I$28="Muy Baja",'MAPA DE RIESGO'!$M$28="Leve"),CONCATENATE("R",'MAPA DE RIESGO'!$B$28),"")</f>
        <v/>
      </c>
      <c r="O38" s="441"/>
      <c r="P38" s="439" t="str">
        <f>IF(AND('MAPA DE RIESGO'!$I$16="Muy Baja",'MAPA DE RIESGO'!$M$16="Menor"),CONCATENATE("R",'MAPA DE RIESGO'!$B$16),"")</f>
        <v/>
      </c>
      <c r="Q38" s="440"/>
      <c r="R38" s="440" t="str">
        <f>IF(AND('MAPA DE RIESGO'!$I$22="Muy Baja",'MAPA DE RIESGO'!$M$22="Menor"),CONCATENATE("R",'MAPA DE RIESGO'!$B$22),"")</f>
        <v/>
      </c>
      <c r="S38" s="440"/>
      <c r="T38" s="440" t="str">
        <f>IF(AND('MAPA DE RIESGO'!$I$28="Muy Baja",'MAPA DE RIESGO'!$M$28="Menor"),CONCATENATE("R",'MAPA DE RIESGO'!$B$28),"")</f>
        <v/>
      </c>
      <c r="U38" s="441"/>
      <c r="V38" s="430" t="str">
        <f>IF(AND('MAPA DE RIESGO'!$I$16="Muy Baja",'MAPA DE RIESGO'!$M$16="Moderado"),CONCATENATE("R",'MAPA DE RIESGO'!$B$16),"")</f>
        <v/>
      </c>
      <c r="W38" s="431"/>
      <c r="X38" s="431" t="str">
        <f>IF(AND('MAPA DE RIESGO'!$I$22="Muy Baja",'MAPA DE RIESGO'!$M$22="Moderado"),CONCATENATE("R",'MAPA DE RIESGO'!$B$22),"")</f>
        <v/>
      </c>
      <c r="Y38" s="431"/>
      <c r="Z38" s="431" t="str">
        <f>IF(AND('MAPA DE RIESGO'!$I$28="Muy Baja",'MAPA DE RIESGO'!$M$28="Moderado"),CONCATENATE("R",'MAPA DE RIESGO'!$B$28),"")</f>
        <v/>
      </c>
      <c r="AA38" s="432"/>
      <c r="AB38" s="405" t="str">
        <f>IF(AND('MAPA DE RIESGO'!$I$16="Muy Baja",'MAPA DE RIESGO'!$M$16="Mayor"),CONCATENATE("R",'MAPA DE RIESGO'!$B$16),"")</f>
        <v/>
      </c>
      <c r="AC38" s="406"/>
      <c r="AD38" s="406" t="str">
        <f>IF(AND('MAPA DE RIESGO'!$I$22="Muy Baja",'MAPA DE RIESGO'!$M$22="Mayor"),CONCATENATE("R",'MAPA DE RIESGO'!$B$22),"")</f>
        <v/>
      </c>
      <c r="AE38" s="406"/>
      <c r="AF38" s="406" t="str">
        <f>IF(AND('MAPA DE RIESGO'!$I$28="Muy Baja",'MAPA DE RIESGO'!$M$28="Mayor"),CONCATENATE("R",'MAPA DE RIESGO'!$B$28),"")</f>
        <v/>
      </c>
      <c r="AG38" s="408"/>
      <c r="AH38" s="421" t="str">
        <f>IF(AND('MAPA DE RIESGO'!$I$16="Muy Baja",'MAPA DE RIESGO'!$M$16="Catastrófico"),CONCATENATE("R",'MAPA DE RIESGO'!$B$16),"")</f>
        <v/>
      </c>
      <c r="AI38" s="422"/>
      <c r="AJ38" s="422" t="str">
        <f>IF(AND('MAPA DE RIESGO'!$I$22="Muy Baja",'MAPA DE RIESGO'!$M$22="Catastrófico"),CONCATENATE("R",'MAPA DE RIESGO'!$B$22),"")</f>
        <v/>
      </c>
      <c r="AK38" s="422"/>
      <c r="AL38" s="422" t="str">
        <f>IF(AND('MAPA DE RIESGO'!$I$28="Muy Baja",'MAPA DE RIESGO'!$M$28="Catastrófico"),CONCATENATE("R",'MAPA DE RIESGO'!$B$28),"")</f>
        <v/>
      </c>
      <c r="AM38" s="423"/>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55"/>
      <c r="C39" s="355"/>
      <c r="D39" s="356"/>
      <c r="E39" s="396"/>
      <c r="F39" s="397"/>
      <c r="G39" s="397"/>
      <c r="H39" s="397"/>
      <c r="I39" s="398"/>
      <c r="J39" s="435"/>
      <c r="K39" s="433"/>
      <c r="L39" s="433"/>
      <c r="M39" s="433"/>
      <c r="N39" s="433"/>
      <c r="O39" s="434"/>
      <c r="P39" s="435"/>
      <c r="Q39" s="433"/>
      <c r="R39" s="433"/>
      <c r="S39" s="433"/>
      <c r="T39" s="433"/>
      <c r="U39" s="434"/>
      <c r="V39" s="424"/>
      <c r="W39" s="425"/>
      <c r="X39" s="425"/>
      <c r="Y39" s="425"/>
      <c r="Z39" s="425"/>
      <c r="AA39" s="426"/>
      <c r="AB39" s="407"/>
      <c r="AC39" s="404"/>
      <c r="AD39" s="404"/>
      <c r="AE39" s="404"/>
      <c r="AF39" s="404"/>
      <c r="AG39" s="403"/>
      <c r="AH39" s="415"/>
      <c r="AI39" s="416"/>
      <c r="AJ39" s="416"/>
      <c r="AK39" s="416"/>
      <c r="AL39" s="416"/>
      <c r="AM39" s="417"/>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55"/>
      <c r="C40" s="355"/>
      <c r="D40" s="356"/>
      <c r="E40" s="396"/>
      <c r="F40" s="397"/>
      <c r="G40" s="397"/>
      <c r="H40" s="397"/>
      <c r="I40" s="398"/>
      <c r="J40" s="435" t="str">
        <f>IF(AND('MAPA DE RIESGO'!$I$34="Muy Baja",'MAPA DE RIESGO'!$M$34="Leve"),CONCATENATE("R",'MAPA DE RIESGO'!$B$34),"")</f>
        <v/>
      </c>
      <c r="K40" s="433"/>
      <c r="L40" s="433" t="str">
        <f>IF(AND('MAPA DE RIESGO'!$I$40="Muy Baja",'MAPA DE RIESGO'!$M$40="Leve"),CONCATENATE("R",'MAPA DE RIESGO'!$B$40),"")</f>
        <v/>
      </c>
      <c r="M40" s="433"/>
      <c r="N40" s="433" t="str">
        <f>IF(AND('MAPA DE RIESGO'!$I$46="Muy Baja",'MAPA DE RIESGO'!$M$46="Leve"),CONCATENATE("R",'MAPA DE RIESGO'!$B$46),"")</f>
        <v/>
      </c>
      <c r="O40" s="434"/>
      <c r="P40" s="435" t="str">
        <f>IF(AND('MAPA DE RIESGO'!$I$34="Muy Baja",'MAPA DE RIESGO'!$M$34="Menor"),CONCATENATE("R",'MAPA DE RIESGO'!$B$34),"")</f>
        <v/>
      </c>
      <c r="Q40" s="433"/>
      <c r="R40" s="433" t="str">
        <f>IF(AND('MAPA DE RIESGO'!$I$40="Muy Baja",'MAPA DE RIESGO'!$M$40="Menor"),CONCATENATE("R",'MAPA DE RIESGO'!$B$40),"")</f>
        <v/>
      </c>
      <c r="S40" s="433"/>
      <c r="T40" s="433" t="str">
        <f>IF(AND('MAPA DE RIESGO'!$I$46="Muy Baja",'MAPA DE RIESGO'!$M$46="Menor"),CONCATENATE("R",'MAPA DE RIESGO'!$B$46),"")</f>
        <v/>
      </c>
      <c r="U40" s="434"/>
      <c r="V40" s="424" t="str">
        <f>IF(AND('MAPA DE RIESGO'!$I$34="Muy Baja",'MAPA DE RIESGO'!$M$34="Moderado"),CONCATENATE("R",'MAPA DE RIESGO'!$B$34),"")</f>
        <v/>
      </c>
      <c r="W40" s="425"/>
      <c r="X40" s="425" t="str">
        <f>IF(AND('MAPA DE RIESGO'!$I$40="Muy Baja",'MAPA DE RIESGO'!$M$40="Moderado"),CONCATENATE("R",'MAPA DE RIESGO'!$B$40),"")</f>
        <v/>
      </c>
      <c r="Y40" s="425"/>
      <c r="Z40" s="425" t="str">
        <f>IF(AND('MAPA DE RIESGO'!$I$46="Muy Baja",'MAPA DE RIESGO'!$M$46="Moderado"),CONCATENATE("R",'MAPA DE RIESGO'!$B$46),"")</f>
        <v/>
      </c>
      <c r="AA40" s="426"/>
      <c r="AB40" s="407" t="str">
        <f>IF(AND('MAPA DE RIESGO'!$I$34="Muy Baja",'MAPA DE RIESGO'!$M$34="Mayor"),CONCATENATE("R",'MAPA DE RIESGO'!$B$34),"")</f>
        <v/>
      </c>
      <c r="AC40" s="404"/>
      <c r="AD40" s="402" t="str">
        <f>IF(AND('MAPA DE RIESGO'!$I$40="Muy Baja",'MAPA DE RIESGO'!$M$40="Mayor"),CONCATENATE("R",'MAPA DE RIESGO'!$B$40),"")</f>
        <v/>
      </c>
      <c r="AE40" s="402"/>
      <c r="AF40" s="402" t="str">
        <f>IF(AND('MAPA DE RIESGO'!$I$46="Muy Baja",'MAPA DE RIESGO'!$M$46="Mayor"),CONCATENATE("R",'MAPA DE RIESGO'!$B$46),"")</f>
        <v/>
      </c>
      <c r="AG40" s="403"/>
      <c r="AH40" s="415" t="str">
        <f>IF(AND('MAPA DE RIESGO'!$I$34="Muy Baja",'MAPA DE RIESGO'!$M$34="Catastrófico"),CONCATENATE("R",'MAPA DE RIESGO'!$B$34),"")</f>
        <v/>
      </c>
      <c r="AI40" s="416"/>
      <c r="AJ40" s="416" t="str">
        <f>IF(AND('MAPA DE RIESGO'!$I$40="Muy Baja",'MAPA DE RIESGO'!$M$40="Catastrófico"),CONCATENATE("R",'MAPA DE RIESGO'!$B$40),"")</f>
        <v/>
      </c>
      <c r="AK40" s="416"/>
      <c r="AL40" s="416" t="str">
        <f>IF(AND('MAPA DE RIESGO'!$I$46="Muy Baja",'MAPA DE RIESGO'!$M$46="Catastrófico"),CONCATENATE("R",'MAPA DE RIESGO'!$B$46),"")</f>
        <v/>
      </c>
      <c r="AM40" s="417"/>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55"/>
      <c r="C41" s="355"/>
      <c r="D41" s="356"/>
      <c r="E41" s="396"/>
      <c r="F41" s="397"/>
      <c r="G41" s="397"/>
      <c r="H41" s="397"/>
      <c r="I41" s="398"/>
      <c r="J41" s="435"/>
      <c r="K41" s="433"/>
      <c r="L41" s="433"/>
      <c r="M41" s="433"/>
      <c r="N41" s="433"/>
      <c r="O41" s="434"/>
      <c r="P41" s="435"/>
      <c r="Q41" s="433"/>
      <c r="R41" s="433"/>
      <c r="S41" s="433"/>
      <c r="T41" s="433"/>
      <c r="U41" s="434"/>
      <c r="V41" s="424"/>
      <c r="W41" s="425"/>
      <c r="X41" s="425"/>
      <c r="Y41" s="425"/>
      <c r="Z41" s="425"/>
      <c r="AA41" s="426"/>
      <c r="AB41" s="407"/>
      <c r="AC41" s="404"/>
      <c r="AD41" s="402"/>
      <c r="AE41" s="402"/>
      <c r="AF41" s="402"/>
      <c r="AG41" s="403"/>
      <c r="AH41" s="415"/>
      <c r="AI41" s="416"/>
      <c r="AJ41" s="416"/>
      <c r="AK41" s="416"/>
      <c r="AL41" s="416"/>
      <c r="AM41" s="417"/>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55"/>
      <c r="C42" s="355"/>
      <c r="D42" s="356"/>
      <c r="E42" s="396"/>
      <c r="F42" s="397"/>
      <c r="G42" s="397"/>
      <c r="H42" s="397"/>
      <c r="I42" s="398"/>
      <c r="J42" s="435" t="str">
        <f>IF(AND('MAPA DE RIESGO'!$I$52="Muy Baja",'MAPA DE RIESGO'!$M$52="Leve"),CONCATENATE("R",'MAPA DE RIESGO'!$B$52),"")</f>
        <v/>
      </c>
      <c r="K42" s="433"/>
      <c r="L42" s="433" t="str">
        <f>IF(AND('MAPA DE RIESGO'!$I$58="Muy Baja",'MAPA DE RIESGO'!$M$58="Leve"),CONCATENATE("R",'MAPA DE RIESGO'!$B$58),"")</f>
        <v/>
      </c>
      <c r="M42" s="433"/>
      <c r="N42" s="433" t="str">
        <f>IF(AND('MAPA DE RIESGO'!$I$64="Muy Baja",'MAPA DE RIESGO'!$M$64="Leve"),CONCATENATE("R",'MAPA DE RIESGO'!$B$64),"")</f>
        <v/>
      </c>
      <c r="O42" s="434"/>
      <c r="P42" s="435" t="str">
        <f>IF(AND('MAPA DE RIESGO'!$I$52="Muy Baja",'MAPA DE RIESGO'!$M$52="Menor"),CONCATENATE("R",'MAPA DE RIESGO'!$B$52),"")</f>
        <v/>
      </c>
      <c r="Q42" s="433"/>
      <c r="R42" s="433" t="str">
        <f>IF(AND('MAPA DE RIESGO'!$I$58="Muy Baja",'MAPA DE RIESGO'!$M$58="Menor"),CONCATENATE("R",'MAPA DE RIESGO'!$B$58),"")</f>
        <v/>
      </c>
      <c r="S42" s="433"/>
      <c r="T42" s="433" t="str">
        <f>IF(AND('MAPA DE RIESGO'!$I$64="Muy Baja",'MAPA DE RIESGO'!$M$64="Menor"),CONCATENATE("R",'MAPA DE RIESGO'!$B$64),"")</f>
        <v/>
      </c>
      <c r="U42" s="434"/>
      <c r="V42" s="424" t="str">
        <f>IF(AND('MAPA DE RIESGO'!$I$52="Muy Baja",'MAPA DE RIESGO'!$M$52="Moderado"),CONCATENATE("R",'MAPA DE RIESGO'!$B$52),"")</f>
        <v/>
      </c>
      <c r="W42" s="425"/>
      <c r="X42" s="425" t="str">
        <f>IF(AND('MAPA DE RIESGO'!$I$58="Muy Baja",'MAPA DE RIESGO'!$M$58="Moderado"),CONCATENATE("R",'MAPA DE RIESGO'!$B$58),"")</f>
        <v/>
      </c>
      <c r="Y42" s="425"/>
      <c r="Z42" s="425" t="str">
        <f>IF(AND('MAPA DE RIESGO'!$I$64="Muy Baja",'MAPA DE RIESGO'!$M$64="Moderado"),CONCATENATE("R",'MAPA DE RIESGO'!$B$64),"")</f>
        <v/>
      </c>
      <c r="AA42" s="426"/>
      <c r="AB42" s="407" t="str">
        <f>IF(AND('MAPA DE RIESGO'!$I$52="Muy Baja",'MAPA DE RIESGO'!$M$52="Mayor"),CONCATENATE("R",'MAPA DE RIESGO'!$B$52),"")</f>
        <v/>
      </c>
      <c r="AC42" s="404"/>
      <c r="AD42" s="402" t="str">
        <f>IF(AND('MAPA DE RIESGO'!$I$58="Muy Baja",'MAPA DE RIESGO'!$M$58="Mayor"),CONCATENATE("R",'MAPA DE RIESGO'!$B$58),"")</f>
        <v/>
      </c>
      <c r="AE42" s="402"/>
      <c r="AF42" s="402" t="str">
        <f>IF(AND('MAPA DE RIESGO'!$I$64="Muy Baja",'MAPA DE RIESGO'!$M$64="Mayor"),CONCATENATE("R",'MAPA DE RIESGO'!$B$64),"")</f>
        <v/>
      </c>
      <c r="AG42" s="403"/>
      <c r="AH42" s="415" t="str">
        <f>IF(AND('MAPA DE RIESGO'!$I$52="Muy Baja",'MAPA DE RIESGO'!$M$52="Catastrófico"),CONCATENATE("R",'MAPA DE RIESGO'!$B$52),"")</f>
        <v/>
      </c>
      <c r="AI42" s="416"/>
      <c r="AJ42" s="416" t="str">
        <f>IF(AND('MAPA DE RIESGO'!$I$58="Muy Baja",'MAPA DE RIESGO'!$M$58="Catastrófico"),CONCATENATE("R",'MAPA DE RIESGO'!$B$58),"")</f>
        <v/>
      </c>
      <c r="AK42" s="416"/>
      <c r="AL42" s="416" t="str">
        <f>IF(AND('MAPA DE RIESGO'!$I$64="Muy Baja",'MAPA DE RIESGO'!$M$64="Catastrófico"),CONCATENATE("R",'MAPA DE RIESGO'!$B$64),"")</f>
        <v/>
      </c>
      <c r="AM42" s="417"/>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55"/>
      <c r="C43" s="355"/>
      <c r="D43" s="356"/>
      <c r="E43" s="396"/>
      <c r="F43" s="397"/>
      <c r="G43" s="397"/>
      <c r="H43" s="397"/>
      <c r="I43" s="398"/>
      <c r="J43" s="435"/>
      <c r="K43" s="433"/>
      <c r="L43" s="433"/>
      <c r="M43" s="433"/>
      <c r="N43" s="433"/>
      <c r="O43" s="434"/>
      <c r="P43" s="435"/>
      <c r="Q43" s="433"/>
      <c r="R43" s="433"/>
      <c r="S43" s="433"/>
      <c r="T43" s="433"/>
      <c r="U43" s="434"/>
      <c r="V43" s="424"/>
      <c r="W43" s="425"/>
      <c r="X43" s="425"/>
      <c r="Y43" s="425"/>
      <c r="Z43" s="425"/>
      <c r="AA43" s="426"/>
      <c r="AB43" s="407"/>
      <c r="AC43" s="404"/>
      <c r="AD43" s="402"/>
      <c r="AE43" s="402"/>
      <c r="AF43" s="402"/>
      <c r="AG43" s="403"/>
      <c r="AH43" s="415"/>
      <c r="AI43" s="416"/>
      <c r="AJ43" s="416"/>
      <c r="AK43" s="416"/>
      <c r="AL43" s="416"/>
      <c r="AM43" s="417"/>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55"/>
      <c r="C44" s="355"/>
      <c r="D44" s="356"/>
      <c r="E44" s="396"/>
      <c r="F44" s="397"/>
      <c r="G44" s="397"/>
      <c r="H44" s="397"/>
      <c r="I44" s="398"/>
      <c r="J44" s="435" t="str">
        <f>IF(AND('MAPA DE RIESGO'!$I$70="Muy Baja",'MAPA DE RIESGO'!$M$70="Leve"),CONCATENATE("R",'MAPA DE RIESGO'!$B$70),"")</f>
        <v/>
      </c>
      <c r="K44" s="433"/>
      <c r="L44" s="433" t="str">
        <f>IF(AND('MAPA DE RIESGO'!$I$76="Muy Baja",'MAPA DE RIESGO'!$M$76="Leve"),CONCATENATE("R",'MAPA DE RIESGO'!$B$76),"")</f>
        <v/>
      </c>
      <c r="M44" s="433"/>
      <c r="N44" s="433" t="str">
        <f>IF(AND('MAPA DE RIESGO'!$I$82="Muy Baja",'MAPA DE RIESGO'!$M$82="Leve"),CONCATENATE("R",'MAPA DE RIESGO'!$B$82),"")</f>
        <v/>
      </c>
      <c r="O44" s="434"/>
      <c r="P44" s="435" t="str">
        <f>IF(AND('MAPA DE RIESGO'!$I$70="Muy Baja",'MAPA DE RIESGO'!$M$70="Menor"),CONCATENATE("R",'MAPA DE RIESGO'!$B$70),"")</f>
        <v/>
      </c>
      <c r="Q44" s="433"/>
      <c r="R44" s="433" t="str">
        <f>IF(AND('MAPA DE RIESGO'!$I$76="Muy Baja",'MAPA DE RIESGO'!$M$76="Menor"),CONCATENATE("R",'MAPA DE RIESGO'!$B$76),"")</f>
        <v/>
      </c>
      <c r="S44" s="433"/>
      <c r="T44" s="433" t="str">
        <f>IF(AND('MAPA DE RIESGO'!$I$82="Muy Baja",'MAPA DE RIESGO'!$M$82="Menor"),CONCATENATE("R",'MAPA DE RIESGO'!$B$82),"")</f>
        <v/>
      </c>
      <c r="U44" s="434"/>
      <c r="V44" s="424" t="str">
        <f>IF(AND('MAPA DE RIESGO'!$I$70="Muy Baja",'MAPA DE RIESGO'!$M$70="Moderado"),CONCATENATE("R",'MAPA DE RIESGO'!$B$70),"")</f>
        <v/>
      </c>
      <c r="W44" s="425"/>
      <c r="X44" s="425" t="str">
        <f>IF(AND('MAPA DE RIESGO'!$I$76="Muy Baja",'MAPA DE RIESGO'!$M$76="Moderado"),CONCATENATE("R",'MAPA DE RIESGO'!$B$76),"")</f>
        <v/>
      </c>
      <c r="Y44" s="425"/>
      <c r="Z44" s="425" t="str">
        <f>IF(AND('MAPA DE RIESGO'!$I$82="Muy Baja",'MAPA DE RIESGO'!$M$82="Moderado"),CONCATENATE("R",'MAPA DE RIESGO'!$B$82),"")</f>
        <v/>
      </c>
      <c r="AA44" s="426"/>
      <c r="AB44" s="407" t="str">
        <f>IF(AND('MAPA DE RIESGO'!$I$70="Muy Baja",'MAPA DE RIESGO'!$M$70="Mayor"),CONCATENATE("R",'MAPA DE RIESGO'!$B$70),"")</f>
        <v/>
      </c>
      <c r="AC44" s="404"/>
      <c r="AD44" s="402" t="str">
        <f>IF(AND('MAPA DE RIESGO'!$I$76="Muy Baja",'MAPA DE RIESGO'!$M$76="Mayor"),CONCATENATE("R",'MAPA DE RIESGO'!$B$76),"")</f>
        <v/>
      </c>
      <c r="AE44" s="402"/>
      <c r="AF44" s="402" t="str">
        <f>IF(AND('MAPA DE RIESGO'!$I$82="Muy Baja",'MAPA DE RIESGO'!$M$82="Mayor"),CONCATENATE("R",'MAPA DE RIESGO'!$B$82),"")</f>
        <v/>
      </c>
      <c r="AG44" s="403"/>
      <c r="AH44" s="415" t="str">
        <f>IF(AND('MAPA DE RIESGO'!$I$70="Muy Baja",'MAPA DE RIESGO'!$M$70="Catastrófico"),CONCATENATE("R",'MAPA DE RIESGO'!$B$70),"")</f>
        <v/>
      </c>
      <c r="AI44" s="416"/>
      <c r="AJ44" s="416" t="str">
        <f>IF(AND('MAPA DE RIESGO'!$I$76="Muy Baja",'MAPA DE RIESGO'!$M$76="Catastrófico"),CONCATENATE("R",'MAPA DE RIESGO'!$B$76),"")</f>
        <v/>
      </c>
      <c r="AK44" s="416"/>
      <c r="AL44" s="416" t="str">
        <f>IF(AND('MAPA DE RIESGO'!$I$82="Muy Baja",'MAPA DE RIESGO'!$M$82="Catastrófico"),CONCATENATE("R",'MAPA DE RIESGO'!$B$82),"")</f>
        <v/>
      </c>
      <c r="AM44" s="417"/>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55"/>
      <c r="C45" s="355"/>
      <c r="D45" s="356"/>
      <c r="E45" s="399"/>
      <c r="F45" s="400"/>
      <c r="G45" s="400"/>
      <c r="H45" s="400"/>
      <c r="I45" s="401"/>
      <c r="J45" s="436"/>
      <c r="K45" s="437"/>
      <c r="L45" s="437"/>
      <c r="M45" s="437"/>
      <c r="N45" s="437"/>
      <c r="O45" s="438"/>
      <c r="P45" s="436"/>
      <c r="Q45" s="437"/>
      <c r="R45" s="437"/>
      <c r="S45" s="437"/>
      <c r="T45" s="437"/>
      <c r="U45" s="438"/>
      <c r="V45" s="427"/>
      <c r="W45" s="428"/>
      <c r="X45" s="428"/>
      <c r="Y45" s="428"/>
      <c r="Z45" s="428"/>
      <c r="AA45" s="429"/>
      <c r="AB45" s="412"/>
      <c r="AC45" s="413"/>
      <c r="AD45" s="413"/>
      <c r="AE45" s="413"/>
      <c r="AF45" s="413"/>
      <c r="AG45" s="414"/>
      <c r="AH45" s="418"/>
      <c r="AI45" s="419"/>
      <c r="AJ45" s="419"/>
      <c r="AK45" s="419"/>
      <c r="AL45" s="419"/>
      <c r="AM45" s="420"/>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93" t="s">
        <v>103</v>
      </c>
      <c r="K46" s="394"/>
      <c r="L46" s="394"/>
      <c r="M46" s="394"/>
      <c r="N46" s="394"/>
      <c r="O46" s="395"/>
      <c r="P46" s="393" t="s">
        <v>102</v>
      </c>
      <c r="Q46" s="394"/>
      <c r="R46" s="394"/>
      <c r="S46" s="394"/>
      <c r="T46" s="394"/>
      <c r="U46" s="395"/>
      <c r="V46" s="393" t="s">
        <v>101</v>
      </c>
      <c r="W46" s="394"/>
      <c r="X46" s="394"/>
      <c r="Y46" s="394"/>
      <c r="Z46" s="394"/>
      <c r="AA46" s="395"/>
      <c r="AB46" s="393" t="s">
        <v>100</v>
      </c>
      <c r="AC46" s="411"/>
      <c r="AD46" s="394"/>
      <c r="AE46" s="394"/>
      <c r="AF46" s="394"/>
      <c r="AG46" s="395"/>
      <c r="AH46" s="393" t="s">
        <v>99</v>
      </c>
      <c r="AI46" s="394"/>
      <c r="AJ46" s="394"/>
      <c r="AK46" s="394"/>
      <c r="AL46" s="394"/>
      <c r="AM46" s="39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96"/>
      <c r="K47" s="397"/>
      <c r="L47" s="397"/>
      <c r="M47" s="397"/>
      <c r="N47" s="397"/>
      <c r="O47" s="398"/>
      <c r="P47" s="396"/>
      <c r="Q47" s="397"/>
      <c r="R47" s="397"/>
      <c r="S47" s="397"/>
      <c r="T47" s="397"/>
      <c r="U47" s="398"/>
      <c r="V47" s="396"/>
      <c r="W47" s="397"/>
      <c r="X47" s="397"/>
      <c r="Y47" s="397"/>
      <c r="Z47" s="397"/>
      <c r="AA47" s="398"/>
      <c r="AB47" s="396"/>
      <c r="AC47" s="397"/>
      <c r="AD47" s="397"/>
      <c r="AE47" s="397"/>
      <c r="AF47" s="397"/>
      <c r="AG47" s="398"/>
      <c r="AH47" s="396"/>
      <c r="AI47" s="397"/>
      <c r="AJ47" s="397"/>
      <c r="AK47" s="397"/>
      <c r="AL47" s="397"/>
      <c r="AM47" s="398"/>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96"/>
      <c r="K48" s="397"/>
      <c r="L48" s="397"/>
      <c r="M48" s="397"/>
      <c r="N48" s="397"/>
      <c r="O48" s="398"/>
      <c r="P48" s="396"/>
      <c r="Q48" s="397"/>
      <c r="R48" s="397"/>
      <c r="S48" s="397"/>
      <c r="T48" s="397"/>
      <c r="U48" s="398"/>
      <c r="V48" s="396"/>
      <c r="W48" s="397"/>
      <c r="X48" s="397"/>
      <c r="Y48" s="397"/>
      <c r="Z48" s="397"/>
      <c r="AA48" s="398"/>
      <c r="AB48" s="396"/>
      <c r="AC48" s="397"/>
      <c r="AD48" s="397"/>
      <c r="AE48" s="397"/>
      <c r="AF48" s="397"/>
      <c r="AG48" s="398"/>
      <c r="AH48" s="396"/>
      <c r="AI48" s="397"/>
      <c r="AJ48" s="397"/>
      <c r="AK48" s="397"/>
      <c r="AL48" s="397"/>
      <c r="AM48" s="398"/>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96"/>
      <c r="K49" s="397"/>
      <c r="L49" s="397"/>
      <c r="M49" s="397"/>
      <c r="N49" s="397"/>
      <c r="O49" s="398"/>
      <c r="P49" s="396"/>
      <c r="Q49" s="397"/>
      <c r="R49" s="397"/>
      <c r="S49" s="397"/>
      <c r="T49" s="397"/>
      <c r="U49" s="398"/>
      <c r="V49" s="396"/>
      <c r="W49" s="397"/>
      <c r="X49" s="397"/>
      <c r="Y49" s="397"/>
      <c r="Z49" s="397"/>
      <c r="AA49" s="398"/>
      <c r="AB49" s="396"/>
      <c r="AC49" s="397"/>
      <c r="AD49" s="397"/>
      <c r="AE49" s="397"/>
      <c r="AF49" s="397"/>
      <c r="AG49" s="398"/>
      <c r="AH49" s="396"/>
      <c r="AI49" s="397"/>
      <c r="AJ49" s="397"/>
      <c r="AK49" s="397"/>
      <c r="AL49" s="397"/>
      <c r="AM49" s="398"/>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96"/>
      <c r="K50" s="397"/>
      <c r="L50" s="397"/>
      <c r="M50" s="397"/>
      <c r="N50" s="397"/>
      <c r="O50" s="398"/>
      <c r="P50" s="396"/>
      <c r="Q50" s="397"/>
      <c r="R50" s="397"/>
      <c r="S50" s="397"/>
      <c r="T50" s="397"/>
      <c r="U50" s="398"/>
      <c r="V50" s="396"/>
      <c r="W50" s="397"/>
      <c r="X50" s="397"/>
      <c r="Y50" s="397"/>
      <c r="Z50" s="397"/>
      <c r="AA50" s="398"/>
      <c r="AB50" s="396"/>
      <c r="AC50" s="397"/>
      <c r="AD50" s="397"/>
      <c r="AE50" s="397"/>
      <c r="AF50" s="397"/>
      <c r="AG50" s="398"/>
      <c r="AH50" s="396"/>
      <c r="AI50" s="397"/>
      <c r="AJ50" s="397"/>
      <c r="AK50" s="397"/>
      <c r="AL50" s="397"/>
      <c r="AM50" s="398"/>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99"/>
      <c r="K51" s="400"/>
      <c r="L51" s="400"/>
      <c r="M51" s="400"/>
      <c r="N51" s="400"/>
      <c r="O51" s="401"/>
      <c r="P51" s="399"/>
      <c r="Q51" s="400"/>
      <c r="R51" s="400"/>
      <c r="S51" s="400"/>
      <c r="T51" s="400"/>
      <c r="U51" s="401"/>
      <c r="V51" s="399"/>
      <c r="W51" s="400"/>
      <c r="X51" s="400"/>
      <c r="Y51" s="400"/>
      <c r="Z51" s="400"/>
      <c r="AA51" s="401"/>
      <c r="AB51" s="399"/>
      <c r="AC51" s="400"/>
      <c r="AD51" s="400"/>
      <c r="AE51" s="400"/>
      <c r="AF51" s="400"/>
      <c r="AG51" s="401"/>
      <c r="AH51" s="399"/>
      <c r="AI51" s="400"/>
      <c r="AJ51" s="400"/>
      <c r="AK51" s="400"/>
      <c r="AL51" s="400"/>
      <c r="AM51" s="401"/>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30" zoomScaleNormal="30" workbookViewId="0">
      <selection activeCell="AB37" sqref="AB37"/>
    </sheetView>
  </sheetViews>
  <sheetFormatPr baseColWidth="10" defaultRowHeight="15" x14ac:dyDescent="0.25"/>
  <cols>
    <col min="2" max="18" width="5.7109375" customWidth="1" collapsed="1"/>
    <col min="19" max="19" width="8.42578125" customWidth="1" collapsed="1"/>
    <col min="20" max="23" width="5.7109375" customWidth="1" collapsed="1"/>
    <col min="24" max="24" width="8.42578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42578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42" t="s">
        <v>141</v>
      </c>
      <c r="C2" s="442"/>
      <c r="D2" s="442"/>
      <c r="E2" s="442"/>
      <c r="F2" s="442"/>
      <c r="G2" s="442"/>
      <c r="H2" s="442"/>
      <c r="I2" s="442"/>
      <c r="J2" s="409" t="s">
        <v>2</v>
      </c>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42"/>
      <c r="C3" s="442"/>
      <c r="D3" s="442"/>
      <c r="E3" s="442"/>
      <c r="F3" s="442"/>
      <c r="G3" s="442"/>
      <c r="H3" s="442"/>
      <c r="I3" s="442"/>
      <c r="J3" s="409"/>
      <c r="K3" s="409"/>
      <c r="L3" s="409"/>
      <c r="M3" s="409"/>
      <c r="N3" s="409"/>
      <c r="O3" s="409"/>
      <c r="P3" s="409"/>
      <c r="Q3" s="409"/>
      <c r="R3" s="409"/>
      <c r="S3" s="409"/>
      <c r="T3" s="409"/>
      <c r="U3" s="409"/>
      <c r="V3" s="409"/>
      <c r="W3" s="409"/>
      <c r="X3" s="409"/>
      <c r="Y3" s="409"/>
      <c r="Z3" s="409"/>
      <c r="AA3" s="409"/>
      <c r="AB3" s="409"/>
      <c r="AC3" s="409"/>
      <c r="AD3" s="409"/>
      <c r="AE3" s="409"/>
      <c r="AF3" s="409"/>
      <c r="AG3" s="409"/>
      <c r="AH3" s="409"/>
      <c r="AI3" s="409"/>
      <c r="AJ3" s="409"/>
      <c r="AK3" s="409"/>
      <c r="AL3" s="409"/>
      <c r="AM3" s="409"/>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42"/>
      <c r="C4" s="442"/>
      <c r="D4" s="442"/>
      <c r="E4" s="442"/>
      <c r="F4" s="442"/>
      <c r="G4" s="442"/>
      <c r="H4" s="442"/>
      <c r="I4" s="442"/>
      <c r="J4" s="409"/>
      <c r="K4" s="409"/>
      <c r="L4" s="409"/>
      <c r="M4" s="409"/>
      <c r="N4" s="409"/>
      <c r="O4" s="409"/>
      <c r="P4" s="409"/>
      <c r="Q4" s="409"/>
      <c r="R4" s="409"/>
      <c r="S4" s="409"/>
      <c r="T4" s="409"/>
      <c r="U4" s="409"/>
      <c r="V4" s="409"/>
      <c r="W4" s="409"/>
      <c r="X4" s="409"/>
      <c r="Y4" s="409"/>
      <c r="Z4" s="409"/>
      <c r="AA4" s="409"/>
      <c r="AB4" s="409"/>
      <c r="AC4" s="409"/>
      <c r="AD4" s="409"/>
      <c r="AE4" s="409"/>
      <c r="AF4" s="409"/>
      <c r="AG4" s="409"/>
      <c r="AH4" s="409"/>
      <c r="AI4" s="409"/>
      <c r="AJ4" s="409"/>
      <c r="AK4" s="409"/>
      <c r="AL4" s="409"/>
      <c r="AM4" s="409"/>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55" t="s">
        <v>4</v>
      </c>
      <c r="C6" s="355"/>
      <c r="D6" s="356"/>
      <c r="E6" s="452" t="s">
        <v>107</v>
      </c>
      <c r="F6" s="453"/>
      <c r="G6" s="453"/>
      <c r="H6" s="453"/>
      <c r="I6" s="469"/>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60" t="s">
        <v>71</v>
      </c>
      <c r="AP6" s="461"/>
      <c r="AQ6" s="461"/>
      <c r="AR6" s="461"/>
      <c r="AS6" s="461"/>
      <c r="AT6" s="462"/>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55"/>
      <c r="C7" s="355"/>
      <c r="D7" s="356"/>
      <c r="E7" s="456"/>
      <c r="F7" s="457"/>
      <c r="G7" s="457"/>
      <c r="H7" s="457"/>
      <c r="I7" s="470"/>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63"/>
      <c r="AP7" s="464"/>
      <c r="AQ7" s="464"/>
      <c r="AR7" s="464"/>
      <c r="AS7" s="464"/>
      <c r="AT7" s="46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55"/>
      <c r="C8" s="355"/>
      <c r="D8" s="356"/>
      <c r="E8" s="456"/>
      <c r="F8" s="457"/>
      <c r="G8" s="457"/>
      <c r="H8" s="457"/>
      <c r="I8" s="470"/>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63"/>
      <c r="AP8" s="464"/>
      <c r="AQ8" s="464"/>
      <c r="AR8" s="464"/>
      <c r="AS8" s="464"/>
      <c r="AT8" s="46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55"/>
      <c r="C9" s="355"/>
      <c r="D9" s="356"/>
      <c r="E9" s="456"/>
      <c r="F9" s="457"/>
      <c r="G9" s="457"/>
      <c r="H9" s="457"/>
      <c r="I9" s="470"/>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63"/>
      <c r="AP9" s="464"/>
      <c r="AQ9" s="464"/>
      <c r="AR9" s="464"/>
      <c r="AS9" s="464"/>
      <c r="AT9" s="46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55"/>
      <c r="C10" s="355"/>
      <c r="D10" s="356"/>
      <c r="E10" s="456"/>
      <c r="F10" s="457"/>
      <c r="G10" s="457"/>
      <c r="H10" s="457"/>
      <c r="I10" s="470"/>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63"/>
      <c r="AP10" s="464"/>
      <c r="AQ10" s="464"/>
      <c r="AR10" s="464"/>
      <c r="AS10" s="464"/>
      <c r="AT10" s="46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55"/>
      <c r="C11" s="355"/>
      <c r="D11" s="356"/>
      <c r="E11" s="456"/>
      <c r="F11" s="457"/>
      <c r="G11" s="457"/>
      <c r="H11" s="457"/>
      <c r="I11" s="470"/>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63"/>
      <c r="AP11" s="464"/>
      <c r="AQ11" s="464"/>
      <c r="AR11" s="464"/>
      <c r="AS11" s="464"/>
      <c r="AT11" s="46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55"/>
      <c r="C12" s="355"/>
      <c r="D12" s="356"/>
      <c r="E12" s="456"/>
      <c r="F12" s="457"/>
      <c r="G12" s="457"/>
      <c r="H12" s="457"/>
      <c r="I12" s="470"/>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63"/>
      <c r="AP12" s="464"/>
      <c r="AQ12" s="464"/>
      <c r="AR12" s="464"/>
      <c r="AS12" s="464"/>
      <c r="AT12" s="46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55"/>
      <c r="C13" s="355"/>
      <c r="D13" s="356"/>
      <c r="E13" s="456"/>
      <c r="F13" s="457"/>
      <c r="G13" s="457"/>
      <c r="H13" s="457"/>
      <c r="I13" s="470"/>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63"/>
      <c r="AP13" s="464"/>
      <c r="AQ13" s="464"/>
      <c r="AR13" s="464"/>
      <c r="AS13" s="464"/>
      <c r="AT13" s="46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55"/>
      <c r="C14" s="355"/>
      <c r="D14" s="356"/>
      <c r="E14" s="456"/>
      <c r="F14" s="457"/>
      <c r="G14" s="457"/>
      <c r="H14" s="457"/>
      <c r="I14" s="470"/>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63"/>
      <c r="AP14" s="464"/>
      <c r="AQ14" s="464"/>
      <c r="AR14" s="464"/>
      <c r="AS14" s="464"/>
      <c r="AT14" s="46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55"/>
      <c r="C15" s="355"/>
      <c r="D15" s="356"/>
      <c r="E15" s="458"/>
      <c r="F15" s="459"/>
      <c r="G15" s="459"/>
      <c r="H15" s="459"/>
      <c r="I15" s="471"/>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66"/>
      <c r="AP15" s="467"/>
      <c r="AQ15" s="467"/>
      <c r="AR15" s="467"/>
      <c r="AS15" s="467"/>
      <c r="AT15" s="46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55"/>
      <c r="C16" s="355"/>
      <c r="D16" s="356"/>
      <c r="E16" s="452" t="s">
        <v>106</v>
      </c>
      <c r="F16" s="453"/>
      <c r="G16" s="453"/>
      <c r="H16" s="453"/>
      <c r="I16" s="453"/>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43" t="s">
        <v>72</v>
      </c>
      <c r="AP16" s="444"/>
      <c r="AQ16" s="444"/>
      <c r="AR16" s="444"/>
      <c r="AS16" s="444"/>
      <c r="AT16" s="44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55"/>
      <c r="C17" s="355"/>
      <c r="D17" s="356"/>
      <c r="E17" s="454"/>
      <c r="F17" s="455"/>
      <c r="G17" s="455"/>
      <c r="H17" s="455"/>
      <c r="I17" s="455"/>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46"/>
      <c r="AP17" s="447"/>
      <c r="AQ17" s="447"/>
      <c r="AR17" s="447"/>
      <c r="AS17" s="447"/>
      <c r="AT17" s="44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55"/>
      <c r="C18" s="355"/>
      <c r="D18" s="356"/>
      <c r="E18" s="456"/>
      <c r="F18" s="457"/>
      <c r="G18" s="457"/>
      <c r="H18" s="457"/>
      <c r="I18" s="455"/>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46"/>
      <c r="AP18" s="447"/>
      <c r="AQ18" s="447"/>
      <c r="AR18" s="447"/>
      <c r="AS18" s="447"/>
      <c r="AT18" s="44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55"/>
      <c r="C19" s="355"/>
      <c r="D19" s="356"/>
      <c r="E19" s="456"/>
      <c r="F19" s="457"/>
      <c r="G19" s="457"/>
      <c r="H19" s="457"/>
      <c r="I19" s="455"/>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46"/>
      <c r="AP19" s="447"/>
      <c r="AQ19" s="447"/>
      <c r="AR19" s="447"/>
      <c r="AS19" s="447"/>
      <c r="AT19" s="44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55"/>
      <c r="C20" s="355"/>
      <c r="D20" s="356"/>
      <c r="E20" s="456"/>
      <c r="F20" s="457"/>
      <c r="G20" s="457"/>
      <c r="H20" s="457"/>
      <c r="I20" s="455"/>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46"/>
      <c r="AP20" s="447"/>
      <c r="AQ20" s="447"/>
      <c r="AR20" s="447"/>
      <c r="AS20" s="447"/>
      <c r="AT20" s="44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55"/>
      <c r="C21" s="355"/>
      <c r="D21" s="356"/>
      <c r="E21" s="456"/>
      <c r="F21" s="457"/>
      <c r="G21" s="457"/>
      <c r="H21" s="457"/>
      <c r="I21" s="455"/>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46"/>
      <c r="AP21" s="447"/>
      <c r="AQ21" s="447"/>
      <c r="AR21" s="447"/>
      <c r="AS21" s="447"/>
      <c r="AT21" s="448"/>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55"/>
      <c r="C22" s="355"/>
      <c r="D22" s="356"/>
      <c r="E22" s="456"/>
      <c r="F22" s="457"/>
      <c r="G22" s="457"/>
      <c r="H22" s="457"/>
      <c r="I22" s="455"/>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46"/>
      <c r="AP22" s="447"/>
      <c r="AQ22" s="447"/>
      <c r="AR22" s="447"/>
      <c r="AS22" s="447"/>
      <c r="AT22" s="44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55"/>
      <c r="C23" s="355"/>
      <c r="D23" s="356"/>
      <c r="E23" s="456"/>
      <c r="F23" s="457"/>
      <c r="G23" s="457"/>
      <c r="H23" s="457"/>
      <c r="I23" s="455"/>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46"/>
      <c r="AP23" s="447"/>
      <c r="AQ23" s="447"/>
      <c r="AR23" s="447"/>
      <c r="AS23" s="447"/>
      <c r="AT23" s="44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55"/>
      <c r="C24" s="355"/>
      <c r="D24" s="356"/>
      <c r="E24" s="456"/>
      <c r="F24" s="457"/>
      <c r="G24" s="457"/>
      <c r="H24" s="457"/>
      <c r="I24" s="455"/>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46"/>
      <c r="AP24" s="447"/>
      <c r="AQ24" s="447"/>
      <c r="AR24" s="447"/>
      <c r="AS24" s="447"/>
      <c r="AT24" s="44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55"/>
      <c r="C25" s="355"/>
      <c r="D25" s="356"/>
      <c r="E25" s="458"/>
      <c r="F25" s="459"/>
      <c r="G25" s="459"/>
      <c r="H25" s="459"/>
      <c r="I25" s="459"/>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49"/>
      <c r="AP25" s="450"/>
      <c r="AQ25" s="450"/>
      <c r="AR25" s="450"/>
      <c r="AS25" s="450"/>
      <c r="AT25" s="45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55"/>
      <c r="C26" s="355"/>
      <c r="D26" s="356"/>
      <c r="E26" s="452" t="s">
        <v>108</v>
      </c>
      <c r="F26" s="453"/>
      <c r="G26" s="453"/>
      <c r="H26" s="453"/>
      <c r="I26" s="469"/>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81" t="s">
        <v>73</v>
      </c>
      <c r="AP26" s="482"/>
      <c r="AQ26" s="482"/>
      <c r="AR26" s="482"/>
      <c r="AS26" s="482"/>
      <c r="AT26" s="483"/>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55"/>
      <c r="C27" s="355"/>
      <c r="D27" s="356"/>
      <c r="E27" s="454"/>
      <c r="F27" s="455"/>
      <c r="G27" s="455"/>
      <c r="H27" s="455"/>
      <c r="I27" s="470"/>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84"/>
      <c r="AP27" s="485"/>
      <c r="AQ27" s="485"/>
      <c r="AR27" s="485"/>
      <c r="AS27" s="485"/>
      <c r="AT27" s="486"/>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55"/>
      <c r="C28" s="355"/>
      <c r="D28" s="356"/>
      <c r="E28" s="456"/>
      <c r="F28" s="457"/>
      <c r="G28" s="457"/>
      <c r="H28" s="457"/>
      <c r="I28" s="470"/>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R3C1</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84"/>
      <c r="AP28" s="485"/>
      <c r="AQ28" s="485"/>
      <c r="AR28" s="485"/>
      <c r="AS28" s="485"/>
      <c r="AT28" s="486"/>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55"/>
      <c r="C29" s="355"/>
      <c r="D29" s="356"/>
      <c r="E29" s="456"/>
      <c r="F29" s="457"/>
      <c r="G29" s="457"/>
      <c r="H29" s="457"/>
      <c r="I29" s="470"/>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84"/>
      <c r="AP29" s="485"/>
      <c r="AQ29" s="485"/>
      <c r="AR29" s="485"/>
      <c r="AS29" s="485"/>
      <c r="AT29" s="486"/>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55"/>
      <c r="C30" s="355"/>
      <c r="D30" s="356"/>
      <c r="E30" s="456"/>
      <c r="F30" s="457"/>
      <c r="G30" s="457"/>
      <c r="H30" s="457"/>
      <c r="I30" s="470"/>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84"/>
      <c r="AP30" s="485"/>
      <c r="AQ30" s="485"/>
      <c r="AR30" s="485"/>
      <c r="AS30" s="485"/>
      <c r="AT30" s="486"/>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55"/>
      <c r="C31" s="355"/>
      <c r="D31" s="356"/>
      <c r="E31" s="456"/>
      <c r="F31" s="457"/>
      <c r="G31" s="457"/>
      <c r="H31" s="457"/>
      <c r="I31" s="470"/>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84"/>
      <c r="AP31" s="485"/>
      <c r="AQ31" s="485"/>
      <c r="AR31" s="485"/>
      <c r="AS31" s="485"/>
      <c r="AT31" s="486"/>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55"/>
      <c r="C32" s="355"/>
      <c r="D32" s="356"/>
      <c r="E32" s="456"/>
      <c r="F32" s="457"/>
      <c r="G32" s="457"/>
      <c r="H32" s="457"/>
      <c r="I32" s="470"/>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84"/>
      <c r="AP32" s="485"/>
      <c r="AQ32" s="485"/>
      <c r="AR32" s="485"/>
      <c r="AS32" s="485"/>
      <c r="AT32" s="486"/>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55"/>
      <c r="C33" s="355"/>
      <c r="D33" s="356"/>
      <c r="E33" s="456"/>
      <c r="F33" s="457"/>
      <c r="G33" s="457"/>
      <c r="H33" s="457"/>
      <c r="I33" s="470"/>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84"/>
      <c r="AP33" s="485"/>
      <c r="AQ33" s="485"/>
      <c r="AR33" s="485"/>
      <c r="AS33" s="485"/>
      <c r="AT33" s="486"/>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55"/>
      <c r="C34" s="355"/>
      <c r="D34" s="356"/>
      <c r="E34" s="456"/>
      <c r="F34" s="457"/>
      <c r="G34" s="457"/>
      <c r="H34" s="457"/>
      <c r="I34" s="470"/>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84"/>
      <c r="AP34" s="485"/>
      <c r="AQ34" s="485"/>
      <c r="AR34" s="485"/>
      <c r="AS34" s="485"/>
      <c r="AT34" s="486"/>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55"/>
      <c r="C35" s="355"/>
      <c r="D35" s="356"/>
      <c r="E35" s="458"/>
      <c r="F35" s="459"/>
      <c r="G35" s="459"/>
      <c r="H35" s="459"/>
      <c r="I35" s="471"/>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87"/>
      <c r="AP35" s="488"/>
      <c r="AQ35" s="488"/>
      <c r="AR35" s="488"/>
      <c r="AS35" s="488"/>
      <c r="AT35" s="489"/>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55"/>
      <c r="C36" s="355"/>
      <c r="D36" s="356"/>
      <c r="E36" s="452" t="s">
        <v>105</v>
      </c>
      <c r="F36" s="453"/>
      <c r="G36" s="453"/>
      <c r="H36" s="453"/>
      <c r="I36" s="453"/>
      <c r="J36" s="45" t="str">
        <f>IF(AND('MAPA DE RIESGO'!$Z$16="Baja",'MAPA DE RIESGO'!$AB$16="Leve"),CONCATENATE("R1C",'MAPA DE RIESGO'!$P$16),"")</f>
        <v>R1C1</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9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72" t="s">
        <v>74</v>
      </c>
      <c r="AP36" s="473"/>
      <c r="AQ36" s="473"/>
      <c r="AR36" s="473"/>
      <c r="AS36" s="473"/>
      <c r="AT36" s="47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55"/>
      <c r="C37" s="355"/>
      <c r="D37" s="356"/>
      <c r="E37" s="454"/>
      <c r="F37" s="455"/>
      <c r="G37" s="455"/>
      <c r="H37" s="455"/>
      <c r="I37" s="455"/>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R2C1</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75"/>
      <c r="AP37" s="476"/>
      <c r="AQ37" s="476"/>
      <c r="AR37" s="476"/>
      <c r="AS37" s="476"/>
      <c r="AT37" s="47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55"/>
      <c r="C38" s="355"/>
      <c r="D38" s="356"/>
      <c r="E38" s="456"/>
      <c r="F38" s="457"/>
      <c r="G38" s="457"/>
      <c r="H38" s="457"/>
      <c r="I38" s="455"/>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R3C2</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75"/>
      <c r="AP38" s="476"/>
      <c r="AQ38" s="476"/>
      <c r="AR38" s="476"/>
      <c r="AS38" s="476"/>
      <c r="AT38" s="477"/>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55"/>
      <c r="C39" s="355"/>
      <c r="D39" s="356"/>
      <c r="E39" s="456"/>
      <c r="F39" s="457"/>
      <c r="G39" s="457"/>
      <c r="H39" s="457"/>
      <c r="I39" s="455"/>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75"/>
      <c r="AP39" s="476"/>
      <c r="AQ39" s="476"/>
      <c r="AR39" s="476"/>
      <c r="AS39" s="476"/>
      <c r="AT39" s="477"/>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55"/>
      <c r="C40" s="355"/>
      <c r="D40" s="356"/>
      <c r="E40" s="456"/>
      <c r="F40" s="457"/>
      <c r="G40" s="457"/>
      <c r="H40" s="457"/>
      <c r="I40" s="455"/>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75"/>
      <c r="AP40" s="476"/>
      <c r="AQ40" s="476"/>
      <c r="AR40" s="476"/>
      <c r="AS40" s="476"/>
      <c r="AT40" s="477"/>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55"/>
      <c r="C41" s="355"/>
      <c r="D41" s="356"/>
      <c r="E41" s="456"/>
      <c r="F41" s="457"/>
      <c r="G41" s="457"/>
      <c r="H41" s="457"/>
      <c r="I41" s="455"/>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75"/>
      <c r="AP41" s="476"/>
      <c r="AQ41" s="476"/>
      <c r="AR41" s="476"/>
      <c r="AS41" s="476"/>
      <c r="AT41" s="477"/>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55"/>
      <c r="C42" s="355"/>
      <c r="D42" s="356"/>
      <c r="E42" s="456"/>
      <c r="F42" s="457"/>
      <c r="G42" s="457"/>
      <c r="H42" s="457"/>
      <c r="I42" s="455"/>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75"/>
      <c r="AP42" s="476"/>
      <c r="AQ42" s="476"/>
      <c r="AR42" s="476"/>
      <c r="AS42" s="476"/>
      <c r="AT42" s="477"/>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55"/>
      <c r="C43" s="355"/>
      <c r="D43" s="356"/>
      <c r="E43" s="456"/>
      <c r="F43" s="457"/>
      <c r="G43" s="457"/>
      <c r="H43" s="457"/>
      <c r="I43" s="455"/>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75"/>
      <c r="AP43" s="476"/>
      <c r="AQ43" s="476"/>
      <c r="AR43" s="476"/>
      <c r="AS43" s="476"/>
      <c r="AT43" s="477"/>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55"/>
      <c r="C44" s="355"/>
      <c r="D44" s="356"/>
      <c r="E44" s="456"/>
      <c r="F44" s="457"/>
      <c r="G44" s="457"/>
      <c r="H44" s="457"/>
      <c r="I44" s="455"/>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75"/>
      <c r="AP44" s="476"/>
      <c r="AQ44" s="476"/>
      <c r="AR44" s="476"/>
      <c r="AS44" s="476"/>
      <c r="AT44" s="477"/>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55"/>
      <c r="C45" s="355"/>
      <c r="D45" s="356"/>
      <c r="E45" s="458"/>
      <c r="F45" s="459"/>
      <c r="G45" s="459"/>
      <c r="H45" s="459"/>
      <c r="I45" s="459"/>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78"/>
      <c r="AP45" s="479"/>
      <c r="AQ45" s="479"/>
      <c r="AR45" s="479"/>
      <c r="AS45" s="479"/>
      <c r="AT45" s="480"/>
    </row>
    <row r="46" spans="1:80" ht="46.5" customHeight="1" x14ac:dyDescent="0.35">
      <c r="A46" s="55"/>
      <c r="B46" s="355"/>
      <c r="C46" s="355"/>
      <c r="D46" s="356"/>
      <c r="E46" s="452" t="s">
        <v>104</v>
      </c>
      <c r="F46" s="453"/>
      <c r="G46" s="453"/>
      <c r="H46" s="453"/>
      <c r="I46" s="469"/>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55"/>
      <c r="C47" s="355"/>
      <c r="D47" s="356"/>
      <c r="E47" s="454"/>
      <c r="F47" s="455"/>
      <c r="G47" s="455"/>
      <c r="H47" s="455"/>
      <c r="I47" s="470"/>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55"/>
      <c r="C48" s="355"/>
      <c r="D48" s="356"/>
      <c r="E48" s="454"/>
      <c r="F48" s="455"/>
      <c r="G48" s="455"/>
      <c r="H48" s="455"/>
      <c r="I48" s="470"/>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55"/>
      <c r="C49" s="355"/>
      <c r="D49" s="356"/>
      <c r="E49" s="456"/>
      <c r="F49" s="457"/>
      <c r="G49" s="457"/>
      <c r="H49" s="457"/>
      <c r="I49" s="470"/>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55"/>
      <c r="C50" s="355"/>
      <c r="D50" s="356"/>
      <c r="E50" s="456"/>
      <c r="F50" s="457"/>
      <c r="G50" s="457"/>
      <c r="H50" s="457"/>
      <c r="I50" s="470"/>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55"/>
      <c r="C51" s="355"/>
      <c r="D51" s="356"/>
      <c r="E51" s="456"/>
      <c r="F51" s="457"/>
      <c r="G51" s="457"/>
      <c r="H51" s="457"/>
      <c r="I51" s="470"/>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55"/>
      <c r="C52" s="355"/>
      <c r="D52" s="356"/>
      <c r="E52" s="456"/>
      <c r="F52" s="457"/>
      <c r="G52" s="457"/>
      <c r="H52" s="457"/>
      <c r="I52" s="470"/>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55"/>
      <c r="C53" s="355"/>
      <c r="D53" s="356"/>
      <c r="E53" s="456"/>
      <c r="F53" s="457"/>
      <c r="G53" s="457"/>
      <c r="H53" s="457"/>
      <c r="I53" s="470"/>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55"/>
      <c r="C54" s="355"/>
      <c r="D54" s="356"/>
      <c r="E54" s="456"/>
      <c r="F54" s="457"/>
      <c r="G54" s="457"/>
      <c r="H54" s="457"/>
      <c r="I54" s="470"/>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55"/>
      <c r="C55" s="355"/>
      <c r="D55" s="356"/>
      <c r="E55" s="458"/>
      <c r="F55" s="459"/>
      <c r="G55" s="459"/>
      <c r="H55" s="459"/>
      <c r="I55" s="471"/>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52" t="s">
        <v>103</v>
      </c>
      <c r="K56" s="453"/>
      <c r="L56" s="453"/>
      <c r="M56" s="453"/>
      <c r="N56" s="453"/>
      <c r="O56" s="469"/>
      <c r="P56" s="452" t="s">
        <v>102</v>
      </c>
      <c r="Q56" s="453"/>
      <c r="R56" s="453"/>
      <c r="S56" s="453"/>
      <c r="T56" s="453"/>
      <c r="U56" s="469"/>
      <c r="V56" s="452" t="s">
        <v>101</v>
      </c>
      <c r="W56" s="453"/>
      <c r="X56" s="453"/>
      <c r="Y56" s="453"/>
      <c r="Z56" s="453"/>
      <c r="AA56" s="469"/>
      <c r="AB56" s="452" t="s">
        <v>100</v>
      </c>
      <c r="AC56" s="490"/>
      <c r="AD56" s="453"/>
      <c r="AE56" s="453"/>
      <c r="AF56" s="453"/>
      <c r="AG56" s="469"/>
      <c r="AH56" s="452" t="s">
        <v>99</v>
      </c>
      <c r="AI56" s="453"/>
      <c r="AJ56" s="453"/>
      <c r="AK56" s="453"/>
      <c r="AL56" s="453"/>
      <c r="AM56" s="469"/>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56"/>
      <c r="K57" s="457"/>
      <c r="L57" s="457"/>
      <c r="M57" s="457"/>
      <c r="N57" s="457"/>
      <c r="O57" s="470"/>
      <c r="P57" s="456"/>
      <c r="Q57" s="457"/>
      <c r="R57" s="457"/>
      <c r="S57" s="457"/>
      <c r="T57" s="457"/>
      <c r="U57" s="470"/>
      <c r="V57" s="456"/>
      <c r="W57" s="457"/>
      <c r="X57" s="457"/>
      <c r="Y57" s="457"/>
      <c r="Z57" s="457"/>
      <c r="AA57" s="470"/>
      <c r="AB57" s="456"/>
      <c r="AC57" s="457"/>
      <c r="AD57" s="457"/>
      <c r="AE57" s="457"/>
      <c r="AF57" s="457"/>
      <c r="AG57" s="470"/>
      <c r="AH57" s="456"/>
      <c r="AI57" s="457"/>
      <c r="AJ57" s="457"/>
      <c r="AK57" s="457"/>
      <c r="AL57" s="457"/>
      <c r="AM57" s="470"/>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56"/>
      <c r="K58" s="457"/>
      <c r="L58" s="457"/>
      <c r="M58" s="457"/>
      <c r="N58" s="457"/>
      <c r="O58" s="470"/>
      <c r="P58" s="456"/>
      <c r="Q58" s="457"/>
      <c r="R58" s="457"/>
      <c r="S58" s="457"/>
      <c r="T58" s="457"/>
      <c r="U58" s="470"/>
      <c r="V58" s="456"/>
      <c r="W58" s="457"/>
      <c r="X58" s="457"/>
      <c r="Y58" s="457"/>
      <c r="Z58" s="457"/>
      <c r="AA58" s="470"/>
      <c r="AB58" s="456"/>
      <c r="AC58" s="457"/>
      <c r="AD58" s="457"/>
      <c r="AE58" s="457"/>
      <c r="AF58" s="457"/>
      <c r="AG58" s="470"/>
      <c r="AH58" s="456"/>
      <c r="AI58" s="457"/>
      <c r="AJ58" s="457"/>
      <c r="AK58" s="457"/>
      <c r="AL58" s="457"/>
      <c r="AM58" s="470"/>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56"/>
      <c r="K59" s="457"/>
      <c r="L59" s="457"/>
      <c r="M59" s="457"/>
      <c r="N59" s="457"/>
      <c r="O59" s="470"/>
      <c r="P59" s="456"/>
      <c r="Q59" s="457"/>
      <c r="R59" s="457"/>
      <c r="S59" s="457"/>
      <c r="T59" s="457"/>
      <c r="U59" s="470"/>
      <c r="V59" s="456"/>
      <c r="W59" s="457"/>
      <c r="X59" s="457"/>
      <c r="Y59" s="457"/>
      <c r="Z59" s="457"/>
      <c r="AA59" s="470"/>
      <c r="AB59" s="456"/>
      <c r="AC59" s="457"/>
      <c r="AD59" s="457"/>
      <c r="AE59" s="457"/>
      <c r="AF59" s="457"/>
      <c r="AG59" s="470"/>
      <c r="AH59" s="456"/>
      <c r="AI59" s="457"/>
      <c r="AJ59" s="457"/>
      <c r="AK59" s="457"/>
      <c r="AL59" s="457"/>
      <c r="AM59" s="470"/>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56"/>
      <c r="K60" s="457"/>
      <c r="L60" s="457"/>
      <c r="M60" s="457"/>
      <c r="N60" s="457"/>
      <c r="O60" s="470"/>
      <c r="P60" s="456"/>
      <c r="Q60" s="457"/>
      <c r="R60" s="457"/>
      <c r="S60" s="457"/>
      <c r="T60" s="457"/>
      <c r="U60" s="470"/>
      <c r="V60" s="456"/>
      <c r="W60" s="457"/>
      <c r="X60" s="457"/>
      <c r="Y60" s="457"/>
      <c r="Z60" s="457"/>
      <c r="AA60" s="470"/>
      <c r="AB60" s="456"/>
      <c r="AC60" s="457"/>
      <c r="AD60" s="457"/>
      <c r="AE60" s="457"/>
      <c r="AF60" s="457"/>
      <c r="AG60" s="470"/>
      <c r="AH60" s="456"/>
      <c r="AI60" s="457"/>
      <c r="AJ60" s="457"/>
      <c r="AK60" s="457"/>
      <c r="AL60" s="457"/>
      <c r="AM60" s="470"/>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58"/>
      <c r="K61" s="459"/>
      <c r="L61" s="459"/>
      <c r="M61" s="459"/>
      <c r="N61" s="459"/>
      <c r="O61" s="471"/>
      <c r="P61" s="458"/>
      <c r="Q61" s="459"/>
      <c r="R61" s="459"/>
      <c r="S61" s="459"/>
      <c r="T61" s="459"/>
      <c r="U61" s="471"/>
      <c r="V61" s="458"/>
      <c r="W61" s="459"/>
      <c r="X61" s="459"/>
      <c r="Y61" s="459"/>
      <c r="Z61" s="459"/>
      <c r="AA61" s="471"/>
      <c r="AB61" s="458"/>
      <c r="AC61" s="459"/>
      <c r="AD61" s="459"/>
      <c r="AE61" s="459"/>
      <c r="AF61" s="459"/>
      <c r="AG61" s="471"/>
      <c r="AH61" s="458"/>
      <c r="AI61" s="459"/>
      <c r="AJ61" s="459"/>
      <c r="AK61" s="459"/>
      <c r="AL61" s="459"/>
      <c r="AM61" s="471"/>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02"/>
    <col min="2" max="2" width="24.28515625" style="102" customWidth="1" collapsed="1"/>
    <col min="3" max="3" width="70.28515625" style="102" customWidth="1" collapsed="1"/>
    <col min="4" max="4" width="29.7109375" style="102" customWidth="1" collapsed="1"/>
    <col min="5" max="16384" width="10.85546875" style="102"/>
  </cols>
  <sheetData>
    <row r="1" spans="1:37" ht="17.25" thickBot="1" x14ac:dyDescent="0.35">
      <c r="A1" s="6"/>
      <c r="B1" s="6"/>
      <c r="C1" s="6"/>
    </row>
    <row r="2" spans="1:37" ht="18.600000000000001" customHeight="1" thickBot="1" x14ac:dyDescent="0.35">
      <c r="A2" s="6"/>
      <c r="B2" s="491" t="s">
        <v>240</v>
      </c>
      <c r="C2" s="492"/>
      <c r="D2" s="493"/>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56"/>
      <c r="C4" s="157" t="s">
        <v>50</v>
      </c>
      <c r="D4" s="15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59" t="s">
        <v>49</v>
      </c>
      <c r="C5" s="160" t="s">
        <v>93</v>
      </c>
      <c r="D5" s="16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2" t="s">
        <v>51</v>
      </c>
      <c r="C6" s="163" t="s">
        <v>94</v>
      </c>
      <c r="D6" s="16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65" t="s">
        <v>98</v>
      </c>
      <c r="C7" s="163" t="s">
        <v>95</v>
      </c>
      <c r="D7" s="16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66" t="s">
        <v>6</v>
      </c>
      <c r="C8" s="163" t="s">
        <v>96</v>
      </c>
      <c r="D8" s="16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67" t="s">
        <v>52</v>
      </c>
      <c r="C9" s="168" t="s">
        <v>97</v>
      </c>
      <c r="D9" s="16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46"/>
      <c r="C10" s="146"/>
      <c r="D10" s="14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46"/>
      <c r="D11" s="14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46"/>
      <c r="C12" s="146"/>
      <c r="D12" s="14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46"/>
      <c r="C13" s="146"/>
      <c r="D13" s="14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46"/>
      <c r="C14" s="146"/>
      <c r="D14" s="14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46"/>
      <c r="C15" s="146"/>
      <c r="D15" s="14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46"/>
      <c r="C16" s="146"/>
      <c r="D16" s="14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46"/>
      <c r="C17" s="146"/>
      <c r="D17" s="14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46"/>
      <c r="C18" s="146"/>
      <c r="D18" s="14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46"/>
      <c r="C19" s="146"/>
      <c r="D19" s="14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02"/>
    <col min="2" max="2" width="40.42578125" style="102" customWidth="1" collapsed="1"/>
    <col min="3" max="3" width="74.7109375" style="102" customWidth="1" collapsed="1"/>
    <col min="4" max="4" width="135" style="102" bestFit="1" customWidth="1" collapsed="1"/>
    <col min="5" max="5" width="144.7109375" style="102" bestFit="1" customWidth="1" collapsed="1"/>
    <col min="6" max="16384" width="10.85546875" style="102"/>
  </cols>
  <sheetData>
    <row r="1" spans="1:21" ht="17.25" thickBot="1" x14ac:dyDescent="0.35"/>
    <row r="2" spans="1:21" ht="30.75" thickBot="1" x14ac:dyDescent="0.35">
      <c r="A2" s="6"/>
      <c r="B2" s="494" t="s">
        <v>241</v>
      </c>
      <c r="C2" s="495"/>
      <c r="D2" s="495"/>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0"/>
      <c r="C4" s="171" t="s">
        <v>53</v>
      </c>
      <c r="D4" s="172" t="s">
        <v>54</v>
      </c>
      <c r="E4" s="6"/>
      <c r="F4" s="6"/>
      <c r="G4" s="6"/>
      <c r="H4" s="6"/>
      <c r="I4" s="6"/>
      <c r="J4" s="6"/>
      <c r="K4" s="6"/>
      <c r="L4" s="6"/>
      <c r="M4" s="6"/>
      <c r="N4" s="6"/>
      <c r="O4" s="6"/>
      <c r="P4" s="6"/>
      <c r="Q4" s="6"/>
      <c r="R4" s="6"/>
      <c r="S4" s="6"/>
      <c r="T4" s="6"/>
      <c r="U4" s="6"/>
    </row>
    <row r="5" spans="1:21" ht="27" x14ac:dyDescent="0.3">
      <c r="A5" s="147" t="s">
        <v>75</v>
      </c>
      <c r="B5" s="173" t="s">
        <v>92</v>
      </c>
      <c r="C5" s="174" t="s">
        <v>139</v>
      </c>
      <c r="D5" s="175" t="s">
        <v>88</v>
      </c>
      <c r="E5" s="6"/>
      <c r="F5" s="6"/>
      <c r="G5" s="6"/>
      <c r="H5" s="6"/>
      <c r="I5" s="6"/>
      <c r="J5" s="6"/>
      <c r="K5" s="6"/>
      <c r="L5" s="6"/>
      <c r="M5" s="6"/>
      <c r="N5" s="6"/>
      <c r="O5" s="6"/>
      <c r="P5" s="6"/>
      <c r="Q5" s="6"/>
      <c r="R5" s="6"/>
      <c r="S5" s="6"/>
      <c r="T5" s="6"/>
      <c r="U5" s="6"/>
    </row>
    <row r="6" spans="1:21" ht="54" x14ac:dyDescent="0.3">
      <c r="A6" s="147" t="s">
        <v>76</v>
      </c>
      <c r="B6" s="176" t="s">
        <v>56</v>
      </c>
      <c r="C6" s="177" t="s">
        <v>84</v>
      </c>
      <c r="D6" s="178" t="s">
        <v>89</v>
      </c>
      <c r="E6" s="6"/>
      <c r="F6" s="6"/>
      <c r="G6" s="6"/>
      <c r="H6" s="6"/>
      <c r="I6" s="6"/>
      <c r="J6" s="6"/>
      <c r="K6" s="6"/>
      <c r="L6" s="6"/>
      <c r="M6" s="6"/>
      <c r="N6" s="6"/>
      <c r="O6" s="6"/>
      <c r="P6" s="6"/>
      <c r="Q6" s="6"/>
      <c r="R6" s="6"/>
      <c r="S6" s="6"/>
      <c r="T6" s="6"/>
      <c r="U6" s="6"/>
    </row>
    <row r="7" spans="1:21" ht="54" x14ac:dyDescent="0.3">
      <c r="A7" s="147" t="s">
        <v>73</v>
      </c>
      <c r="B7" s="179" t="s">
        <v>57</v>
      </c>
      <c r="C7" s="177" t="s">
        <v>85</v>
      </c>
      <c r="D7" s="178" t="s">
        <v>91</v>
      </c>
      <c r="E7" s="6"/>
      <c r="F7" s="6"/>
      <c r="G7" s="6"/>
      <c r="H7" s="6"/>
      <c r="I7" s="6"/>
      <c r="J7" s="6"/>
      <c r="K7" s="6"/>
      <c r="L7" s="6"/>
      <c r="M7" s="6"/>
      <c r="N7" s="6"/>
      <c r="O7" s="6"/>
      <c r="P7" s="6"/>
      <c r="Q7" s="6"/>
      <c r="R7" s="6"/>
      <c r="S7" s="6"/>
      <c r="T7" s="6"/>
      <c r="U7" s="6"/>
    </row>
    <row r="8" spans="1:21" ht="54" x14ac:dyDescent="0.3">
      <c r="A8" s="147" t="s">
        <v>7</v>
      </c>
      <c r="B8" s="180" t="s">
        <v>58</v>
      </c>
      <c r="C8" s="177" t="s">
        <v>86</v>
      </c>
      <c r="D8" s="178" t="s">
        <v>90</v>
      </c>
      <c r="E8" s="6"/>
      <c r="F8" s="6"/>
      <c r="G8" s="6"/>
      <c r="H8" s="6"/>
      <c r="I8" s="6"/>
      <c r="J8" s="6"/>
      <c r="K8" s="6"/>
      <c r="L8" s="6"/>
      <c r="M8" s="6"/>
      <c r="N8" s="6"/>
      <c r="O8" s="6"/>
      <c r="P8" s="6"/>
      <c r="Q8" s="6"/>
      <c r="R8" s="6"/>
      <c r="S8" s="6"/>
      <c r="T8" s="6"/>
      <c r="U8" s="6"/>
    </row>
    <row r="9" spans="1:21" ht="54.75" thickBot="1" x14ac:dyDescent="0.35">
      <c r="A9" s="147" t="s">
        <v>77</v>
      </c>
      <c r="B9" s="181" t="s">
        <v>59</v>
      </c>
      <c r="C9" s="182" t="s">
        <v>87</v>
      </c>
      <c r="D9" s="183" t="s">
        <v>109</v>
      </c>
      <c r="E9" s="6"/>
      <c r="F9" s="6"/>
      <c r="G9" s="6"/>
      <c r="H9" s="6"/>
      <c r="I9" s="6"/>
      <c r="J9" s="6"/>
      <c r="K9" s="6"/>
      <c r="L9" s="6"/>
      <c r="M9" s="6"/>
      <c r="N9" s="6"/>
      <c r="O9" s="6"/>
      <c r="P9" s="6"/>
      <c r="Q9" s="6"/>
      <c r="R9" s="6"/>
      <c r="S9" s="6"/>
      <c r="T9" s="6"/>
      <c r="U9" s="6"/>
    </row>
    <row r="10" spans="1:21" ht="20.25" x14ac:dyDescent="0.3">
      <c r="A10" s="147"/>
      <c r="B10" s="147"/>
      <c r="C10" s="96"/>
      <c r="D10" s="69"/>
      <c r="E10" s="6"/>
      <c r="F10" s="6"/>
      <c r="G10" s="6"/>
      <c r="H10" s="6"/>
      <c r="I10" s="6"/>
      <c r="J10" s="6"/>
      <c r="K10" s="6"/>
      <c r="L10" s="6"/>
      <c r="M10" s="6"/>
      <c r="N10" s="6"/>
      <c r="O10" s="6"/>
      <c r="P10" s="6"/>
      <c r="Q10" s="6"/>
      <c r="R10" s="6"/>
      <c r="S10" s="6"/>
      <c r="T10" s="6"/>
      <c r="U10" s="6"/>
    </row>
    <row r="11" spans="1:21" x14ac:dyDescent="0.3">
      <c r="A11" s="147"/>
      <c r="B11" s="70"/>
      <c r="C11" s="70"/>
      <c r="D11" s="70"/>
      <c r="E11" s="6"/>
      <c r="F11" s="6"/>
      <c r="G11" s="6"/>
      <c r="H11" s="6"/>
      <c r="I11" s="6"/>
      <c r="J11" s="6"/>
      <c r="K11" s="6"/>
      <c r="L11" s="6"/>
      <c r="M11" s="6"/>
      <c r="N11" s="6"/>
      <c r="O11" s="6"/>
      <c r="P11" s="6"/>
      <c r="Q11" s="6"/>
      <c r="R11" s="6"/>
      <c r="S11" s="6"/>
      <c r="T11" s="6"/>
      <c r="U11" s="6"/>
    </row>
    <row r="12" spans="1:21" x14ac:dyDescent="0.3">
      <c r="A12" s="147"/>
      <c r="B12" s="147" t="s">
        <v>82</v>
      </c>
      <c r="C12" s="147" t="s">
        <v>127</v>
      </c>
      <c r="D12" s="147" t="s">
        <v>134</v>
      </c>
      <c r="E12" s="6"/>
      <c r="F12" s="6"/>
      <c r="G12" s="6"/>
      <c r="H12" s="6"/>
      <c r="I12" s="6"/>
      <c r="J12" s="6"/>
      <c r="K12" s="6"/>
      <c r="L12" s="6"/>
      <c r="M12" s="6"/>
      <c r="N12" s="6"/>
      <c r="O12" s="6"/>
      <c r="P12" s="6"/>
      <c r="Q12" s="6"/>
      <c r="R12" s="6"/>
      <c r="S12" s="6"/>
      <c r="T12" s="6"/>
      <c r="U12" s="6"/>
    </row>
    <row r="13" spans="1:21" x14ac:dyDescent="0.3">
      <c r="A13" s="147"/>
      <c r="B13" s="147" t="s">
        <v>80</v>
      </c>
      <c r="C13" s="147" t="s">
        <v>131</v>
      </c>
      <c r="D13" s="147" t="s">
        <v>135</v>
      </c>
      <c r="E13" s="6"/>
      <c r="F13" s="6"/>
      <c r="G13" s="6"/>
      <c r="H13" s="6"/>
      <c r="I13" s="6"/>
      <c r="J13" s="6"/>
      <c r="K13" s="6"/>
      <c r="L13" s="6"/>
      <c r="M13" s="6"/>
      <c r="N13" s="6"/>
      <c r="O13" s="6"/>
      <c r="P13" s="6"/>
      <c r="Q13" s="6"/>
      <c r="R13" s="6"/>
      <c r="S13" s="6"/>
      <c r="T13" s="6"/>
      <c r="U13" s="6"/>
    </row>
    <row r="14" spans="1:21" x14ac:dyDescent="0.3">
      <c r="A14" s="147"/>
      <c r="B14" s="147"/>
      <c r="C14" s="147" t="s">
        <v>130</v>
      </c>
      <c r="D14" s="147" t="s">
        <v>136</v>
      </c>
      <c r="E14" s="6"/>
      <c r="F14" s="6"/>
      <c r="G14" s="6"/>
      <c r="H14" s="6"/>
      <c r="I14" s="6"/>
      <c r="J14" s="6"/>
      <c r="K14" s="6"/>
      <c r="L14" s="6"/>
      <c r="M14" s="6"/>
      <c r="N14" s="6"/>
      <c r="O14" s="6"/>
      <c r="P14" s="6"/>
      <c r="Q14" s="6"/>
      <c r="R14" s="6"/>
      <c r="S14" s="6"/>
      <c r="T14" s="6"/>
      <c r="U14" s="6"/>
    </row>
    <row r="15" spans="1:21" x14ac:dyDescent="0.3">
      <c r="A15" s="147"/>
      <c r="B15" s="147"/>
      <c r="C15" s="147" t="s">
        <v>132</v>
      </c>
      <c r="D15" s="147" t="s">
        <v>137</v>
      </c>
      <c r="E15" s="6"/>
      <c r="F15" s="6"/>
      <c r="G15" s="6"/>
      <c r="H15" s="6"/>
      <c r="I15" s="6"/>
      <c r="J15" s="6"/>
      <c r="K15" s="6"/>
      <c r="L15" s="6"/>
      <c r="M15" s="6"/>
      <c r="N15" s="6"/>
      <c r="O15" s="6"/>
      <c r="P15" s="6"/>
      <c r="Q15" s="6"/>
      <c r="R15" s="6"/>
      <c r="S15" s="6"/>
      <c r="T15" s="6"/>
      <c r="U15" s="6"/>
    </row>
    <row r="16" spans="1:21" x14ac:dyDescent="0.3">
      <c r="A16" s="147"/>
      <c r="B16" s="147"/>
      <c r="C16" s="147" t="s">
        <v>133</v>
      </c>
      <c r="D16" s="147" t="s">
        <v>138</v>
      </c>
      <c r="E16" s="6"/>
      <c r="F16" s="6"/>
      <c r="G16" s="6"/>
      <c r="H16" s="6"/>
      <c r="I16" s="6"/>
      <c r="J16" s="6"/>
      <c r="K16" s="6"/>
      <c r="L16" s="6"/>
      <c r="M16" s="6"/>
      <c r="N16" s="6"/>
      <c r="O16" s="6"/>
      <c r="P16" s="6"/>
      <c r="Q16" s="6"/>
      <c r="R16" s="6"/>
      <c r="S16" s="6"/>
      <c r="T16" s="6"/>
      <c r="U16" s="6"/>
    </row>
    <row r="17" spans="1:15" x14ac:dyDescent="0.3">
      <c r="A17" s="147"/>
      <c r="B17" s="147"/>
      <c r="C17" s="6"/>
      <c r="D17" s="147"/>
      <c r="E17" s="6"/>
      <c r="F17" s="6"/>
      <c r="G17" s="6"/>
      <c r="H17" s="6"/>
      <c r="I17" s="6"/>
      <c r="J17" s="6"/>
      <c r="K17" s="6"/>
      <c r="L17" s="6"/>
      <c r="M17" s="6"/>
      <c r="N17" s="6"/>
      <c r="O17" s="6"/>
    </row>
    <row r="18" spans="1:15" x14ac:dyDescent="0.3">
      <c r="A18" s="147"/>
      <c r="B18" s="147"/>
      <c r="C18" s="6"/>
      <c r="D18" s="147"/>
      <c r="E18" s="6"/>
      <c r="F18" s="6"/>
      <c r="G18" s="6"/>
      <c r="H18" s="6"/>
      <c r="I18" s="6"/>
      <c r="J18" s="6"/>
      <c r="K18" s="6"/>
      <c r="L18" s="6"/>
      <c r="M18" s="6"/>
      <c r="N18" s="6"/>
      <c r="O18" s="6"/>
    </row>
    <row r="19" spans="1:15" x14ac:dyDescent="0.3">
      <c r="A19" s="147"/>
      <c r="B19" s="146"/>
      <c r="C19" s="6"/>
      <c r="D19" s="146"/>
      <c r="E19" s="6"/>
      <c r="F19" s="6"/>
      <c r="G19" s="6"/>
      <c r="H19" s="6"/>
      <c r="I19" s="6"/>
      <c r="J19" s="6"/>
      <c r="K19" s="6"/>
      <c r="L19" s="6"/>
      <c r="M19" s="6"/>
      <c r="N19" s="6"/>
      <c r="O19" s="6"/>
    </row>
    <row r="20" spans="1:15" x14ac:dyDescent="0.3">
      <c r="A20" s="147"/>
      <c r="B20" s="146"/>
      <c r="C20" s="6"/>
      <c r="D20" s="146"/>
      <c r="E20" s="6"/>
      <c r="F20" s="6"/>
      <c r="G20" s="6"/>
      <c r="H20" s="6"/>
      <c r="I20" s="6"/>
      <c r="J20" s="6"/>
      <c r="K20" s="6"/>
      <c r="L20" s="6"/>
      <c r="M20" s="6"/>
      <c r="N20" s="6"/>
      <c r="O20" s="6"/>
    </row>
    <row r="21" spans="1:15" x14ac:dyDescent="0.3">
      <c r="A21" s="147"/>
      <c r="B21" s="146"/>
      <c r="C21" s="6"/>
      <c r="D21" s="146"/>
      <c r="E21" s="6"/>
      <c r="F21" s="6"/>
      <c r="G21" s="6"/>
      <c r="H21" s="6"/>
      <c r="I21" s="6"/>
      <c r="J21" s="6"/>
      <c r="K21" s="6"/>
      <c r="L21" s="6"/>
      <c r="M21" s="6"/>
      <c r="N21" s="6"/>
      <c r="O21" s="6"/>
    </row>
    <row r="22" spans="1:15" x14ac:dyDescent="0.3">
      <c r="A22" s="147"/>
      <c r="B22" s="146"/>
      <c r="C22" s="6"/>
      <c r="D22" s="146"/>
      <c r="E22" s="6"/>
      <c r="F22" s="6"/>
      <c r="G22" s="6"/>
      <c r="H22" s="6"/>
      <c r="I22" s="6"/>
      <c r="J22" s="6"/>
      <c r="K22" s="6"/>
      <c r="L22" s="6"/>
      <c r="M22" s="6"/>
      <c r="N22" s="6"/>
      <c r="O22" s="6"/>
    </row>
    <row r="23" spans="1:15" ht="20.25" x14ac:dyDescent="0.3">
      <c r="A23" s="147"/>
      <c r="B23" s="147"/>
      <c r="C23" s="96"/>
      <c r="D23" s="69"/>
      <c r="E23" s="6"/>
      <c r="F23" s="6"/>
      <c r="G23" s="6"/>
      <c r="H23" s="6"/>
      <c r="I23" s="6"/>
      <c r="J23" s="6"/>
      <c r="K23" s="6"/>
      <c r="L23" s="6"/>
      <c r="M23" s="6"/>
      <c r="N23" s="6"/>
      <c r="O23" s="6"/>
    </row>
    <row r="24" spans="1:15" ht="20.25" x14ac:dyDescent="0.3">
      <c r="A24" s="147"/>
      <c r="B24" s="147"/>
      <c r="C24" s="96"/>
      <c r="D24" s="69"/>
      <c r="E24" s="6"/>
      <c r="F24" s="6"/>
      <c r="G24" s="6"/>
      <c r="H24" s="6"/>
      <c r="I24" s="6"/>
      <c r="J24" s="6"/>
      <c r="K24" s="6"/>
      <c r="L24" s="6"/>
      <c r="M24" s="6"/>
      <c r="N24" s="6"/>
      <c r="O24" s="6"/>
    </row>
    <row r="25" spans="1:15" ht="20.25" x14ac:dyDescent="0.3">
      <c r="A25" s="147"/>
      <c r="B25" s="147"/>
      <c r="C25" s="96"/>
      <c r="D25" s="69"/>
      <c r="E25" s="6"/>
      <c r="F25" s="6"/>
      <c r="G25" s="6"/>
      <c r="H25" s="6"/>
      <c r="I25" s="6"/>
      <c r="J25" s="6"/>
      <c r="K25" s="6"/>
      <c r="L25" s="6"/>
      <c r="M25" s="6"/>
      <c r="N25" s="6"/>
      <c r="O25" s="6"/>
    </row>
    <row r="26" spans="1:15" ht="20.25" x14ac:dyDescent="0.3">
      <c r="A26" s="147"/>
      <c r="B26" s="147"/>
      <c r="C26" s="96"/>
      <c r="D26" s="69"/>
      <c r="E26" s="6"/>
      <c r="F26" s="6"/>
      <c r="G26" s="6"/>
      <c r="H26" s="6"/>
      <c r="I26" s="6"/>
      <c r="J26" s="6"/>
      <c r="K26" s="6"/>
      <c r="L26" s="6"/>
      <c r="M26" s="6"/>
      <c r="N26" s="6"/>
      <c r="O26" s="6"/>
    </row>
    <row r="27" spans="1:15" ht="20.25" x14ac:dyDescent="0.3">
      <c r="A27" s="147"/>
      <c r="B27" s="147"/>
      <c r="C27" s="96"/>
      <c r="D27" s="69"/>
      <c r="E27" s="6"/>
      <c r="F27" s="6"/>
      <c r="G27" s="6"/>
      <c r="H27" s="6"/>
      <c r="I27" s="6"/>
      <c r="J27" s="6"/>
      <c r="K27" s="6"/>
      <c r="L27" s="6"/>
      <c r="M27" s="6"/>
      <c r="N27" s="6"/>
      <c r="O27" s="6"/>
    </row>
    <row r="28" spans="1:15" ht="20.25" x14ac:dyDescent="0.3">
      <c r="A28" s="147"/>
      <c r="B28" s="147"/>
      <c r="C28" s="96"/>
      <c r="D28" s="69"/>
      <c r="E28" s="6"/>
      <c r="F28" s="6"/>
      <c r="G28" s="6"/>
      <c r="H28" s="6"/>
      <c r="I28" s="6"/>
      <c r="J28" s="6"/>
      <c r="K28" s="6"/>
      <c r="L28" s="6"/>
      <c r="M28" s="6"/>
      <c r="N28" s="6"/>
      <c r="O28" s="6"/>
    </row>
    <row r="29" spans="1:15" ht="20.25" x14ac:dyDescent="0.3">
      <c r="A29" s="147"/>
      <c r="B29" s="147"/>
      <c r="C29" s="96"/>
      <c r="D29" s="69"/>
      <c r="E29" s="6"/>
      <c r="F29" s="6"/>
      <c r="G29" s="6"/>
      <c r="H29" s="6"/>
      <c r="I29" s="6"/>
      <c r="J29" s="6"/>
      <c r="K29" s="6"/>
      <c r="L29" s="6"/>
      <c r="M29" s="6"/>
      <c r="N29" s="6"/>
      <c r="O29" s="6"/>
    </row>
    <row r="30" spans="1:15" ht="20.25" x14ac:dyDescent="0.3">
      <c r="A30" s="147"/>
      <c r="B30" s="147"/>
      <c r="C30" s="96"/>
      <c r="D30" s="69"/>
      <c r="E30" s="6"/>
      <c r="F30" s="6"/>
      <c r="G30" s="6"/>
      <c r="H30" s="6"/>
      <c r="I30" s="6"/>
      <c r="J30" s="6"/>
      <c r="K30" s="6"/>
      <c r="L30" s="6"/>
      <c r="M30" s="6"/>
      <c r="N30" s="6"/>
      <c r="O30" s="6"/>
    </row>
    <row r="31" spans="1:15" ht="20.25" x14ac:dyDescent="0.3">
      <c r="A31" s="147"/>
      <c r="B31" s="147"/>
      <c r="C31" s="96"/>
      <c r="D31" s="69"/>
      <c r="E31" s="6"/>
      <c r="F31" s="6"/>
      <c r="G31" s="6"/>
      <c r="H31" s="6"/>
      <c r="I31" s="6"/>
      <c r="J31" s="6"/>
      <c r="K31" s="6"/>
      <c r="L31" s="6"/>
      <c r="M31" s="6"/>
      <c r="N31" s="6"/>
      <c r="O31" s="6"/>
    </row>
    <row r="32" spans="1:15" ht="20.25" x14ac:dyDescent="0.3">
      <c r="A32" s="147"/>
      <c r="B32" s="147"/>
      <c r="C32" s="96"/>
      <c r="D32" s="69"/>
      <c r="E32" s="6"/>
      <c r="F32" s="6"/>
      <c r="G32" s="6"/>
      <c r="H32" s="6"/>
      <c r="I32" s="6"/>
      <c r="J32" s="6"/>
      <c r="K32" s="6"/>
      <c r="L32" s="6"/>
      <c r="M32" s="6"/>
      <c r="N32" s="6"/>
      <c r="O32" s="6"/>
    </row>
    <row r="33" spans="1:15" ht="20.25" x14ac:dyDescent="0.3">
      <c r="A33" s="147"/>
      <c r="B33" s="147"/>
      <c r="C33" s="96"/>
      <c r="D33" s="69"/>
      <c r="E33" s="6"/>
      <c r="F33" s="6"/>
      <c r="G33" s="6"/>
      <c r="H33" s="6"/>
      <c r="I33" s="6"/>
      <c r="J33" s="6"/>
      <c r="K33" s="6"/>
      <c r="L33" s="6"/>
      <c r="M33" s="6"/>
      <c r="N33" s="6"/>
      <c r="O33" s="6"/>
    </row>
    <row r="34" spans="1:15" ht="20.25" x14ac:dyDescent="0.3">
      <c r="A34" s="147"/>
      <c r="B34" s="147"/>
      <c r="C34" s="96"/>
      <c r="D34" s="69"/>
      <c r="E34" s="6"/>
      <c r="F34" s="6"/>
      <c r="G34" s="6"/>
      <c r="H34" s="6"/>
      <c r="I34" s="6"/>
      <c r="J34" s="6"/>
      <c r="K34" s="6"/>
      <c r="L34" s="6"/>
      <c r="M34" s="6"/>
      <c r="N34" s="6"/>
      <c r="O34" s="6"/>
    </row>
    <row r="35" spans="1:15" ht="20.25" x14ac:dyDescent="0.3">
      <c r="A35" s="147"/>
      <c r="B35" s="147"/>
      <c r="C35" s="96"/>
      <c r="D35" s="69"/>
      <c r="E35" s="6"/>
      <c r="F35" s="6"/>
      <c r="G35" s="6"/>
      <c r="H35" s="6"/>
      <c r="I35" s="6"/>
      <c r="J35" s="6"/>
      <c r="K35" s="6"/>
      <c r="L35" s="6"/>
      <c r="M35" s="6"/>
      <c r="N35" s="6"/>
      <c r="O35" s="6"/>
    </row>
    <row r="36" spans="1:15" ht="20.25" x14ac:dyDescent="0.3">
      <c r="A36" s="147"/>
      <c r="B36" s="147"/>
      <c r="C36" s="96"/>
      <c r="D36" s="69"/>
      <c r="E36" s="6"/>
      <c r="F36" s="6"/>
      <c r="G36" s="6"/>
      <c r="H36" s="6"/>
      <c r="I36" s="6"/>
      <c r="J36" s="6"/>
      <c r="K36" s="6"/>
      <c r="L36" s="6"/>
      <c r="M36" s="6"/>
      <c r="N36" s="6"/>
      <c r="O36" s="6"/>
    </row>
    <row r="37" spans="1:15" ht="20.25" x14ac:dyDescent="0.3">
      <c r="A37" s="147"/>
      <c r="B37" s="147"/>
      <c r="C37" s="96"/>
      <c r="D37" s="69"/>
      <c r="E37" s="6"/>
      <c r="F37" s="6"/>
      <c r="G37" s="6"/>
      <c r="H37" s="6"/>
      <c r="I37" s="6"/>
      <c r="J37" s="6"/>
      <c r="K37" s="6"/>
      <c r="L37" s="6"/>
      <c r="M37" s="6"/>
      <c r="N37" s="6"/>
      <c r="O37" s="6"/>
    </row>
    <row r="38" spans="1:15" ht="20.25" x14ac:dyDescent="0.3">
      <c r="A38" s="147"/>
      <c r="B38" s="147"/>
      <c r="C38" s="96"/>
      <c r="D38" s="69"/>
      <c r="E38" s="6"/>
      <c r="F38" s="6"/>
      <c r="G38" s="6"/>
      <c r="H38" s="6"/>
      <c r="I38" s="6"/>
      <c r="J38" s="6"/>
      <c r="K38" s="6"/>
      <c r="L38" s="6"/>
      <c r="M38" s="6"/>
      <c r="N38" s="6"/>
      <c r="O38" s="6"/>
    </row>
    <row r="39" spans="1:15" ht="20.25" x14ac:dyDescent="0.3">
      <c r="A39" s="147"/>
      <c r="B39" s="147"/>
      <c r="C39" s="96"/>
      <c r="D39" s="69"/>
      <c r="E39" s="6"/>
      <c r="F39" s="6"/>
      <c r="G39" s="6"/>
      <c r="H39" s="6"/>
      <c r="I39" s="6"/>
      <c r="J39" s="6"/>
      <c r="K39" s="6"/>
      <c r="L39" s="6"/>
      <c r="M39" s="6"/>
      <c r="N39" s="6"/>
      <c r="O39" s="6"/>
    </row>
    <row r="40" spans="1:15" ht="20.25" x14ac:dyDescent="0.3">
      <c r="A40" s="147"/>
      <c r="B40" s="147"/>
      <c r="C40" s="96"/>
      <c r="D40" s="69"/>
      <c r="E40" s="6"/>
      <c r="F40" s="6"/>
      <c r="G40" s="6"/>
      <c r="H40" s="6"/>
      <c r="I40" s="6"/>
      <c r="J40" s="6"/>
      <c r="K40" s="6"/>
      <c r="L40" s="6"/>
      <c r="M40" s="6"/>
      <c r="N40" s="6"/>
      <c r="O40" s="6"/>
    </row>
    <row r="41" spans="1:15" ht="20.25" x14ac:dyDescent="0.3">
      <c r="A41" s="147"/>
      <c r="B41" s="147"/>
      <c r="C41" s="96"/>
      <c r="D41" s="69"/>
      <c r="E41" s="6"/>
      <c r="F41" s="6"/>
      <c r="G41" s="6"/>
      <c r="H41" s="6"/>
      <c r="I41" s="6"/>
      <c r="J41" s="6"/>
      <c r="K41" s="6"/>
      <c r="L41" s="6"/>
      <c r="M41" s="6"/>
      <c r="N41" s="6"/>
      <c r="O41" s="6"/>
    </row>
    <row r="42" spans="1:15" ht="20.25" x14ac:dyDescent="0.3">
      <c r="A42" s="147"/>
      <c r="B42" s="147"/>
      <c r="C42" s="96"/>
      <c r="D42" s="69"/>
      <c r="E42" s="6"/>
      <c r="F42" s="6"/>
      <c r="G42" s="6"/>
      <c r="H42" s="6"/>
      <c r="I42" s="6"/>
      <c r="J42" s="6"/>
      <c r="K42" s="6"/>
      <c r="L42" s="6"/>
      <c r="M42" s="6"/>
      <c r="N42" s="6"/>
      <c r="O42" s="6"/>
    </row>
    <row r="43" spans="1:15" ht="20.25" x14ac:dyDescent="0.3">
      <c r="A43" s="147"/>
      <c r="B43" s="147"/>
      <c r="C43" s="96"/>
      <c r="D43" s="69"/>
      <c r="E43" s="6"/>
      <c r="F43" s="6"/>
      <c r="G43" s="6"/>
      <c r="H43" s="6"/>
      <c r="I43" s="6"/>
      <c r="J43" s="6"/>
      <c r="K43" s="6"/>
      <c r="L43" s="6"/>
      <c r="M43" s="6"/>
      <c r="N43" s="6"/>
      <c r="O43" s="6"/>
    </row>
    <row r="44" spans="1:15" ht="20.25" x14ac:dyDescent="0.3">
      <c r="A44" s="147"/>
      <c r="B44" s="147"/>
      <c r="C44" s="96"/>
      <c r="D44" s="69"/>
      <c r="E44" s="6"/>
      <c r="F44" s="6"/>
      <c r="G44" s="6"/>
      <c r="H44" s="6"/>
      <c r="I44" s="6"/>
      <c r="J44" s="6"/>
      <c r="K44" s="6"/>
      <c r="L44" s="6"/>
      <c r="M44" s="6"/>
      <c r="N44" s="6"/>
      <c r="O44" s="6"/>
    </row>
    <row r="45" spans="1:15" ht="20.25" x14ac:dyDescent="0.3">
      <c r="A45" s="147"/>
      <c r="B45" s="147"/>
      <c r="C45" s="96"/>
      <c r="D45" s="69"/>
      <c r="E45" s="6"/>
      <c r="F45" s="6"/>
      <c r="G45" s="6"/>
      <c r="H45" s="6"/>
      <c r="I45" s="6"/>
      <c r="J45" s="6"/>
      <c r="K45" s="6"/>
      <c r="L45" s="6"/>
      <c r="M45" s="6"/>
      <c r="N45" s="6"/>
      <c r="O45" s="6"/>
    </row>
    <row r="46" spans="1:15" ht="20.25" x14ac:dyDescent="0.3">
      <c r="A46" s="147"/>
      <c r="B46" s="147"/>
      <c r="C46" s="96"/>
      <c r="D46" s="69"/>
      <c r="E46" s="6"/>
      <c r="F46" s="6"/>
      <c r="G46" s="6"/>
      <c r="H46" s="6"/>
      <c r="I46" s="6"/>
      <c r="J46" s="6"/>
      <c r="K46" s="6"/>
      <c r="L46" s="6"/>
      <c r="M46" s="6"/>
      <c r="N46" s="6"/>
      <c r="O46" s="6"/>
    </row>
    <row r="47" spans="1:15" ht="20.25" x14ac:dyDescent="0.3">
      <c r="A47" s="147"/>
      <c r="B47" s="147"/>
      <c r="C47" s="96"/>
      <c r="D47" s="69"/>
      <c r="E47" s="6"/>
      <c r="F47" s="6"/>
      <c r="G47" s="6"/>
      <c r="H47" s="6"/>
      <c r="I47" s="6"/>
      <c r="J47" s="6"/>
      <c r="K47" s="6"/>
      <c r="L47" s="6"/>
      <c r="M47" s="6"/>
      <c r="N47" s="6"/>
      <c r="O47" s="6"/>
    </row>
    <row r="48" spans="1:15" ht="20.25" x14ac:dyDescent="0.3">
      <c r="A48" s="147"/>
      <c r="B48" s="147"/>
      <c r="C48" s="96"/>
      <c r="D48" s="69"/>
      <c r="E48" s="6"/>
      <c r="F48" s="6"/>
      <c r="G48" s="6"/>
      <c r="H48" s="6"/>
      <c r="I48" s="6"/>
      <c r="J48" s="6"/>
      <c r="K48" s="6"/>
      <c r="L48" s="6"/>
      <c r="M48" s="6"/>
      <c r="N48" s="6"/>
      <c r="O48" s="6"/>
    </row>
    <row r="49" spans="1:15" ht="20.25" x14ac:dyDescent="0.3">
      <c r="A49" s="147"/>
      <c r="B49" s="147"/>
      <c r="C49" s="96"/>
      <c r="D49" s="69"/>
      <c r="E49" s="6"/>
      <c r="F49" s="6"/>
      <c r="G49" s="6"/>
      <c r="H49" s="6"/>
      <c r="I49" s="6"/>
      <c r="J49" s="6"/>
      <c r="K49" s="6"/>
      <c r="L49" s="6"/>
      <c r="M49" s="6"/>
      <c r="N49" s="6"/>
      <c r="O49" s="6"/>
    </row>
    <row r="50" spans="1:15" ht="20.25" x14ac:dyDescent="0.3">
      <c r="A50" s="147"/>
      <c r="B50" s="147"/>
      <c r="C50" s="96"/>
      <c r="D50" s="69"/>
      <c r="E50" s="6"/>
      <c r="F50" s="6"/>
      <c r="G50" s="6"/>
      <c r="H50" s="6"/>
      <c r="I50" s="6"/>
      <c r="J50" s="6"/>
      <c r="K50" s="6"/>
      <c r="L50" s="6"/>
      <c r="M50" s="6"/>
      <c r="N50" s="6"/>
      <c r="O50" s="6"/>
    </row>
    <row r="51" spans="1:15" ht="20.25" x14ac:dyDescent="0.3">
      <c r="A51" s="147"/>
      <c r="B51" s="147"/>
      <c r="C51" s="96"/>
      <c r="D51" s="69"/>
      <c r="E51" s="6"/>
      <c r="F51" s="6"/>
      <c r="G51" s="6"/>
      <c r="H51" s="6"/>
      <c r="I51" s="6"/>
      <c r="J51" s="6"/>
      <c r="K51" s="6"/>
      <c r="L51" s="6"/>
      <c r="M51" s="6"/>
      <c r="N51" s="6"/>
      <c r="O51" s="6"/>
    </row>
    <row r="52" spans="1:15" ht="20.25" x14ac:dyDescent="0.3">
      <c r="A52" s="147"/>
      <c r="B52" s="147"/>
      <c r="C52" s="96"/>
      <c r="D52" s="69"/>
      <c r="E52" s="6"/>
      <c r="F52" s="6"/>
      <c r="G52" s="6"/>
      <c r="H52" s="6"/>
      <c r="I52" s="6"/>
      <c r="J52" s="6"/>
      <c r="K52" s="6"/>
      <c r="L52" s="6"/>
      <c r="M52" s="6"/>
      <c r="N52" s="6"/>
      <c r="O52" s="6"/>
    </row>
    <row r="53" spans="1:15" ht="20.25" x14ac:dyDescent="0.3">
      <c r="A53" s="147"/>
      <c r="B53" s="148"/>
      <c r="C53" s="97"/>
      <c r="D53" s="16"/>
    </row>
    <row r="54" spans="1:15" ht="20.25" x14ac:dyDescent="0.3">
      <c r="A54" s="147"/>
      <c r="B54" s="148"/>
      <c r="C54" s="97"/>
      <c r="D54" s="16"/>
    </row>
    <row r="55" spans="1:15" ht="20.25" x14ac:dyDescent="0.3">
      <c r="A55" s="147"/>
      <c r="B55" s="148"/>
      <c r="C55" s="97"/>
      <c r="D55" s="16"/>
    </row>
    <row r="56" spans="1:15" ht="20.25" x14ac:dyDescent="0.3">
      <c r="A56" s="147"/>
      <c r="B56" s="148"/>
      <c r="C56" s="97"/>
      <c r="D56" s="16"/>
    </row>
    <row r="57" spans="1:15" ht="20.25" x14ac:dyDescent="0.3">
      <c r="A57" s="147"/>
      <c r="B57" s="148"/>
      <c r="C57" s="97"/>
      <c r="D57" s="16"/>
    </row>
    <row r="58" spans="1:15" ht="20.25" x14ac:dyDescent="0.3">
      <c r="A58" s="147"/>
      <c r="B58" s="148"/>
      <c r="C58" s="97"/>
      <c r="D58" s="16"/>
    </row>
    <row r="59" spans="1:15" ht="20.25" x14ac:dyDescent="0.3">
      <c r="A59" s="147"/>
      <c r="B59" s="148"/>
      <c r="C59" s="97"/>
      <c r="D59" s="16"/>
    </row>
    <row r="60" spans="1:15" ht="20.25" x14ac:dyDescent="0.3">
      <c r="A60" s="147"/>
      <c r="B60" s="148"/>
      <c r="C60" s="97"/>
      <c r="D60" s="16"/>
    </row>
    <row r="61" spans="1:15" ht="20.25" x14ac:dyDescent="0.3">
      <c r="A61" s="147"/>
      <c r="B61" s="148"/>
      <c r="C61" s="97"/>
      <c r="D61" s="16"/>
    </row>
    <row r="62" spans="1:15" ht="20.25" x14ac:dyDescent="0.3">
      <c r="A62" s="147"/>
      <c r="B62" s="148"/>
      <c r="C62" s="97"/>
      <c r="D62" s="16"/>
    </row>
    <row r="63" spans="1:15" ht="20.25" x14ac:dyDescent="0.3">
      <c r="A63" s="147"/>
      <c r="B63" s="148"/>
      <c r="C63" s="97"/>
      <c r="D63" s="16"/>
    </row>
    <row r="64" spans="1:15" ht="20.25" x14ac:dyDescent="0.3">
      <c r="A64" s="147"/>
      <c r="B64" s="148"/>
      <c r="C64" s="97"/>
      <c r="D64" s="16"/>
    </row>
    <row r="65" spans="1:4" ht="20.25" x14ac:dyDescent="0.3">
      <c r="A65" s="147"/>
      <c r="B65" s="148"/>
      <c r="C65" s="97"/>
      <c r="D65" s="16"/>
    </row>
    <row r="66" spans="1:4" ht="20.25" x14ac:dyDescent="0.3">
      <c r="A66" s="147"/>
      <c r="B66" s="148"/>
      <c r="C66" s="97"/>
      <c r="D66" s="16"/>
    </row>
    <row r="67" spans="1:4" ht="20.25" x14ac:dyDescent="0.3">
      <c r="A67" s="147"/>
      <c r="B67" s="148"/>
      <c r="C67" s="97"/>
      <c r="D67" s="16"/>
    </row>
    <row r="68" spans="1:4" ht="20.25" x14ac:dyDescent="0.3">
      <c r="A68" s="147"/>
      <c r="B68" s="148"/>
      <c r="C68" s="97"/>
      <c r="D68" s="16"/>
    </row>
    <row r="69" spans="1:4" ht="20.25" x14ac:dyDescent="0.3">
      <c r="A69" s="147"/>
      <c r="B69" s="148"/>
      <c r="C69" s="97"/>
      <c r="D69" s="16"/>
    </row>
    <row r="70" spans="1:4" ht="20.25" x14ac:dyDescent="0.3">
      <c r="A70" s="147"/>
      <c r="B70" s="148"/>
      <c r="C70" s="97"/>
      <c r="D70" s="16"/>
    </row>
    <row r="71" spans="1:4" ht="20.25" x14ac:dyDescent="0.3">
      <c r="A71" s="147"/>
      <c r="B71" s="148"/>
      <c r="C71" s="97"/>
      <c r="D71" s="16"/>
    </row>
    <row r="72" spans="1:4" ht="20.25" x14ac:dyDescent="0.3">
      <c r="A72" s="147"/>
      <c r="B72" s="148"/>
      <c r="C72" s="97"/>
      <c r="D72" s="16"/>
    </row>
    <row r="73" spans="1:4" ht="20.25" x14ac:dyDescent="0.3">
      <c r="A73" s="147"/>
      <c r="B73" s="148"/>
      <c r="C73" s="97"/>
      <c r="D73" s="16"/>
    </row>
    <row r="74" spans="1:4" ht="20.25" x14ac:dyDescent="0.3">
      <c r="A74" s="147"/>
      <c r="B74" s="148"/>
      <c r="C74" s="97"/>
      <c r="D74" s="16"/>
    </row>
    <row r="75" spans="1:4" ht="20.25" x14ac:dyDescent="0.3">
      <c r="A75" s="147"/>
      <c r="B75" s="148"/>
      <c r="C75" s="97"/>
      <c r="D75" s="16"/>
    </row>
    <row r="76" spans="1:4" ht="20.25" x14ac:dyDescent="0.3">
      <c r="A76" s="147"/>
      <c r="B76" s="148"/>
      <c r="C76" s="97"/>
      <c r="D76" s="16"/>
    </row>
    <row r="77" spans="1:4" ht="20.25" x14ac:dyDescent="0.3">
      <c r="A77" s="147"/>
      <c r="B77" s="148"/>
      <c r="C77" s="97"/>
      <c r="D77" s="16"/>
    </row>
    <row r="78" spans="1:4" ht="20.25" x14ac:dyDescent="0.3">
      <c r="A78" s="147"/>
      <c r="B78" s="148"/>
      <c r="C78" s="97"/>
      <c r="D78" s="16"/>
    </row>
    <row r="79" spans="1:4" ht="20.25" x14ac:dyDescent="0.3">
      <c r="A79" s="147"/>
      <c r="B79" s="148"/>
      <c r="C79" s="97"/>
      <c r="D79" s="16"/>
    </row>
    <row r="80" spans="1:4" ht="20.25" x14ac:dyDescent="0.3">
      <c r="A80" s="147"/>
      <c r="B80" s="148"/>
      <c r="C80" s="97"/>
      <c r="D80" s="16"/>
    </row>
    <row r="81" spans="1:4" ht="20.25" x14ac:dyDescent="0.3">
      <c r="A81" s="147"/>
      <c r="B81" s="148"/>
      <c r="C81" s="97"/>
      <c r="D81" s="16"/>
    </row>
    <row r="82" spans="1:4" ht="20.25" x14ac:dyDescent="0.3">
      <c r="A82" s="147"/>
      <c r="B82" s="148"/>
      <c r="C82" s="97"/>
      <c r="D82" s="16"/>
    </row>
    <row r="83" spans="1:4" ht="20.25" x14ac:dyDescent="0.3">
      <c r="A83" s="147"/>
      <c r="B83" s="148"/>
      <c r="C83" s="97"/>
      <c r="D83" s="16"/>
    </row>
    <row r="84" spans="1:4" ht="20.25" x14ac:dyDescent="0.3">
      <c r="A84" s="147"/>
      <c r="B84" s="148"/>
      <c r="C84" s="97"/>
      <c r="D84" s="16"/>
    </row>
    <row r="85" spans="1:4" ht="20.25" x14ac:dyDescent="0.3">
      <c r="A85" s="147"/>
      <c r="B85" s="148"/>
      <c r="C85" s="97"/>
      <c r="D85" s="16"/>
    </row>
    <row r="86" spans="1:4" ht="20.25" x14ac:dyDescent="0.3">
      <c r="A86" s="147"/>
      <c r="B86" s="148"/>
      <c r="C86" s="97"/>
      <c r="D86" s="16"/>
    </row>
    <row r="87" spans="1:4" ht="20.25" x14ac:dyDescent="0.3">
      <c r="A87" s="147"/>
      <c r="B87" s="148"/>
      <c r="C87" s="97"/>
      <c r="D87" s="16"/>
    </row>
    <row r="88" spans="1:4" ht="20.25" x14ac:dyDescent="0.3">
      <c r="A88" s="147"/>
      <c r="B88" s="148"/>
      <c r="C88" s="97"/>
      <c r="D88" s="16"/>
    </row>
    <row r="89" spans="1:4" ht="20.25" x14ac:dyDescent="0.3">
      <c r="A89" s="147"/>
      <c r="B89" s="148"/>
      <c r="C89" s="97"/>
      <c r="D89" s="16"/>
    </row>
    <row r="90" spans="1:4" ht="20.25" x14ac:dyDescent="0.3">
      <c r="A90" s="147"/>
      <c r="B90" s="148"/>
      <c r="C90" s="97"/>
      <c r="D90" s="16"/>
    </row>
    <row r="91" spans="1:4" ht="20.25" x14ac:dyDescent="0.3">
      <c r="A91" s="147"/>
      <c r="B91" s="148"/>
      <c r="C91" s="97"/>
      <c r="D91" s="16"/>
    </row>
    <row r="92" spans="1:4" ht="20.25" x14ac:dyDescent="0.3">
      <c r="A92" s="147"/>
      <c r="B92" s="148"/>
      <c r="C92" s="97"/>
      <c r="D92" s="16"/>
    </row>
    <row r="93" spans="1:4" ht="20.25" x14ac:dyDescent="0.3">
      <c r="A93" s="147"/>
      <c r="B93" s="148"/>
      <c r="C93" s="97"/>
      <c r="D93" s="16"/>
    </row>
    <row r="94" spans="1:4" ht="20.25" x14ac:dyDescent="0.3">
      <c r="A94" s="147"/>
      <c r="B94" s="148"/>
      <c r="C94" s="97"/>
      <c r="D94" s="16"/>
    </row>
    <row r="95" spans="1:4" ht="20.25" x14ac:dyDescent="0.3">
      <c r="A95" s="147"/>
      <c r="B95" s="148"/>
      <c r="C95" s="97"/>
      <c r="D95" s="16"/>
    </row>
    <row r="96" spans="1:4" ht="20.25" x14ac:dyDescent="0.3">
      <c r="A96" s="147"/>
      <c r="B96" s="148"/>
      <c r="C96" s="97"/>
      <c r="D96" s="16"/>
    </row>
    <row r="97" spans="1:4" ht="20.25" x14ac:dyDescent="0.3">
      <c r="A97" s="147"/>
      <c r="B97" s="148"/>
      <c r="C97" s="97"/>
      <c r="D97" s="16"/>
    </row>
    <row r="98" spans="1:4" ht="20.25" x14ac:dyDescent="0.3">
      <c r="A98" s="147"/>
      <c r="B98" s="148"/>
      <c r="C98" s="97"/>
      <c r="D98" s="16"/>
    </row>
    <row r="99" spans="1:4" ht="20.25" x14ac:dyDescent="0.3">
      <c r="A99" s="147"/>
      <c r="B99" s="148"/>
      <c r="C99" s="97"/>
      <c r="D99" s="16"/>
    </row>
    <row r="100" spans="1:4" ht="20.25" x14ac:dyDescent="0.3">
      <c r="A100" s="147"/>
      <c r="B100" s="148"/>
      <c r="C100" s="97"/>
      <c r="D100" s="16"/>
    </row>
    <row r="101" spans="1:4" ht="20.25" x14ac:dyDescent="0.3">
      <c r="A101" s="147"/>
      <c r="B101" s="148"/>
      <c r="C101" s="97"/>
      <c r="D101" s="16"/>
    </row>
    <row r="102" spans="1:4" ht="20.25" x14ac:dyDescent="0.3">
      <c r="A102" s="147"/>
      <c r="B102" s="148"/>
      <c r="C102" s="97"/>
      <c r="D102" s="16"/>
    </row>
    <row r="103" spans="1:4" ht="20.25" x14ac:dyDescent="0.3">
      <c r="A103" s="147"/>
      <c r="B103" s="148"/>
      <c r="C103" s="97"/>
      <c r="D103" s="16"/>
    </row>
    <row r="104" spans="1:4" ht="20.25" x14ac:dyDescent="0.3">
      <c r="A104" s="147"/>
      <c r="B104" s="148"/>
      <c r="C104" s="97"/>
      <c r="D104" s="16"/>
    </row>
    <row r="105" spans="1:4" ht="20.25" x14ac:dyDescent="0.3">
      <c r="A105" s="147"/>
      <c r="B105" s="148"/>
      <c r="C105" s="97"/>
      <c r="D105" s="16"/>
    </row>
    <row r="106" spans="1:4" ht="20.25" x14ac:dyDescent="0.3">
      <c r="A106" s="147"/>
      <c r="B106" s="148"/>
      <c r="C106" s="97"/>
      <c r="D106" s="16"/>
    </row>
    <row r="107" spans="1:4" ht="20.25" x14ac:dyDescent="0.3">
      <c r="A107" s="147"/>
      <c r="B107" s="148"/>
      <c r="C107" s="97"/>
      <c r="D107" s="16"/>
    </row>
    <row r="108" spans="1:4" ht="20.25" x14ac:dyDescent="0.3">
      <c r="A108" s="147"/>
      <c r="B108" s="148"/>
      <c r="C108" s="97"/>
      <c r="D108" s="16"/>
    </row>
    <row r="109" spans="1:4" ht="20.25" x14ac:dyDescent="0.3">
      <c r="A109" s="147"/>
      <c r="B109" s="148"/>
      <c r="C109" s="97"/>
      <c r="D109" s="16"/>
    </row>
    <row r="110" spans="1:4" ht="20.25" x14ac:dyDescent="0.3">
      <c r="A110" s="147"/>
      <c r="B110" s="148"/>
      <c r="C110" s="97"/>
      <c r="D110" s="16"/>
    </row>
    <row r="111" spans="1:4" ht="20.25" x14ac:dyDescent="0.3">
      <c r="A111" s="147"/>
      <c r="B111" s="148"/>
      <c r="C111" s="97"/>
      <c r="D111" s="16"/>
    </row>
    <row r="112" spans="1:4" ht="20.25" x14ac:dyDescent="0.3">
      <c r="A112" s="147"/>
      <c r="B112" s="148"/>
      <c r="C112" s="97"/>
      <c r="D112" s="16"/>
    </row>
    <row r="113" spans="1:4" ht="20.25" x14ac:dyDescent="0.3">
      <c r="A113" s="147"/>
      <c r="B113" s="148"/>
      <c r="C113" s="97"/>
      <c r="D113" s="16"/>
    </row>
    <row r="114" spans="1:4" ht="20.25" x14ac:dyDescent="0.3">
      <c r="A114" s="147"/>
      <c r="B114" s="148"/>
      <c r="C114" s="97"/>
      <c r="D114" s="16"/>
    </row>
    <row r="115" spans="1:4" ht="20.25" x14ac:dyDescent="0.3">
      <c r="A115" s="147"/>
      <c r="B115" s="148"/>
      <c r="C115" s="97"/>
      <c r="D115" s="16"/>
    </row>
    <row r="116" spans="1:4" ht="20.25" x14ac:dyDescent="0.3">
      <c r="A116" s="147"/>
      <c r="B116" s="148"/>
      <c r="C116" s="97"/>
      <c r="D116" s="16"/>
    </row>
    <row r="117" spans="1:4" ht="20.25" x14ac:dyDescent="0.3">
      <c r="A117" s="147"/>
      <c r="B117" s="148"/>
      <c r="C117" s="97"/>
      <c r="D117" s="16"/>
    </row>
    <row r="118" spans="1:4" ht="20.25" x14ac:dyDescent="0.3">
      <c r="A118" s="147"/>
      <c r="B118" s="148"/>
      <c r="C118" s="97"/>
      <c r="D118" s="16"/>
    </row>
    <row r="119" spans="1:4" ht="20.25" x14ac:dyDescent="0.3">
      <c r="A119" s="147"/>
      <c r="B119" s="148"/>
      <c r="C119" s="97"/>
      <c r="D119" s="16"/>
    </row>
    <row r="120" spans="1:4" ht="20.25" x14ac:dyDescent="0.3">
      <c r="A120" s="147"/>
      <c r="B120" s="148"/>
      <c r="C120" s="97"/>
      <c r="D120" s="16"/>
    </row>
    <row r="121" spans="1:4" ht="20.25" x14ac:dyDescent="0.3">
      <c r="A121" s="147"/>
      <c r="B121" s="148"/>
      <c r="C121" s="97"/>
      <c r="D121" s="16"/>
    </row>
    <row r="122" spans="1:4" ht="20.25" x14ac:dyDescent="0.3">
      <c r="A122" s="147"/>
      <c r="B122" s="148"/>
      <c r="C122" s="97"/>
      <c r="D122" s="16"/>
    </row>
    <row r="123" spans="1:4" ht="20.25" x14ac:dyDescent="0.3">
      <c r="A123" s="147"/>
      <c r="B123" s="148"/>
      <c r="C123" s="16"/>
      <c r="D123" s="16"/>
    </row>
    <row r="124" spans="1:4" ht="20.25" x14ac:dyDescent="0.3">
      <c r="A124" s="147"/>
      <c r="B124" s="148"/>
      <c r="C124" s="16"/>
      <c r="D124" s="16"/>
    </row>
    <row r="125" spans="1:4" ht="20.25" x14ac:dyDescent="0.3">
      <c r="A125" s="147"/>
      <c r="B125" s="148"/>
      <c r="C125" s="16"/>
      <c r="D125" s="16"/>
    </row>
    <row r="126" spans="1:4" ht="20.25" x14ac:dyDescent="0.3">
      <c r="A126" s="147"/>
      <c r="B126" s="148"/>
      <c r="C126" s="16"/>
      <c r="D126" s="16"/>
    </row>
    <row r="127" spans="1:4" ht="20.25" x14ac:dyDescent="0.3">
      <c r="A127" s="147"/>
      <c r="B127" s="148"/>
      <c r="C127" s="16"/>
      <c r="D127" s="16"/>
    </row>
    <row r="128" spans="1:4" ht="20.25" x14ac:dyDescent="0.3">
      <c r="A128" s="147"/>
      <c r="B128" s="148"/>
      <c r="C128" s="16"/>
      <c r="D128" s="16"/>
    </row>
    <row r="129" spans="1:4" ht="20.25" x14ac:dyDescent="0.3">
      <c r="A129" s="147"/>
      <c r="B129" s="148"/>
      <c r="C129" s="16"/>
      <c r="D129" s="16"/>
    </row>
    <row r="130" spans="1:4" ht="20.25" x14ac:dyDescent="0.3">
      <c r="A130" s="147"/>
      <c r="B130" s="148"/>
      <c r="C130" s="16"/>
      <c r="D130" s="16"/>
    </row>
    <row r="131" spans="1:4" ht="20.25" x14ac:dyDescent="0.3">
      <c r="A131" s="147"/>
      <c r="B131" s="148"/>
      <c r="C131" s="16"/>
      <c r="D131" s="16"/>
    </row>
    <row r="132" spans="1:4" ht="20.25" x14ac:dyDescent="0.3">
      <c r="A132" s="147"/>
      <c r="B132" s="148"/>
      <c r="C132" s="16"/>
      <c r="D132" s="16"/>
    </row>
    <row r="133" spans="1:4" ht="20.25" x14ac:dyDescent="0.3">
      <c r="A133" s="147"/>
      <c r="B133" s="148"/>
      <c r="C133" s="16"/>
      <c r="D133" s="16"/>
    </row>
    <row r="134" spans="1:4" ht="20.25" x14ac:dyDescent="0.3">
      <c r="A134" s="147"/>
      <c r="B134" s="148"/>
      <c r="C134" s="16"/>
      <c r="D134" s="16"/>
    </row>
    <row r="135" spans="1:4" ht="20.25" x14ac:dyDescent="0.3">
      <c r="A135" s="147"/>
      <c r="B135" s="148"/>
      <c r="C135" s="16"/>
      <c r="D135" s="16"/>
    </row>
    <row r="136" spans="1:4" ht="20.25" x14ac:dyDescent="0.3">
      <c r="A136" s="147"/>
      <c r="B136" s="148"/>
      <c r="C136" s="16"/>
      <c r="D136" s="16"/>
    </row>
    <row r="137" spans="1:4" ht="20.25" x14ac:dyDescent="0.3">
      <c r="A137" s="147"/>
      <c r="B137" s="148"/>
      <c r="C137" s="16"/>
      <c r="D137" s="16"/>
    </row>
    <row r="138" spans="1:4" ht="20.25" x14ac:dyDescent="0.3">
      <c r="A138" s="147"/>
      <c r="B138" s="148"/>
      <c r="C138" s="16"/>
      <c r="D138" s="16"/>
    </row>
    <row r="139" spans="1:4" ht="20.25" x14ac:dyDescent="0.3">
      <c r="A139" s="147"/>
      <c r="B139" s="148"/>
      <c r="C139" s="16"/>
      <c r="D139" s="16"/>
    </row>
    <row r="140" spans="1:4" ht="20.25" x14ac:dyDescent="0.3">
      <c r="A140" s="147"/>
      <c r="B140" s="148"/>
      <c r="C140" s="16"/>
      <c r="D140" s="16"/>
    </row>
    <row r="141" spans="1:4" ht="20.25" x14ac:dyDescent="0.3">
      <c r="A141" s="147"/>
      <c r="B141" s="148"/>
      <c r="C141" s="16"/>
      <c r="D141" s="16"/>
    </row>
    <row r="142" spans="1:4" ht="20.25" x14ac:dyDescent="0.3">
      <c r="A142" s="147"/>
      <c r="B142" s="148"/>
      <c r="C142" s="16"/>
      <c r="D142" s="16"/>
    </row>
    <row r="143" spans="1:4" ht="20.25" x14ac:dyDescent="0.3">
      <c r="A143" s="147"/>
      <c r="B143" s="148"/>
      <c r="C143" s="16"/>
      <c r="D143" s="16"/>
    </row>
    <row r="144" spans="1:4" ht="20.25" x14ac:dyDescent="0.3">
      <c r="A144" s="147"/>
      <c r="B144" s="148"/>
      <c r="C144" s="16"/>
      <c r="D144" s="16"/>
    </row>
    <row r="145" spans="1:4" ht="20.25" x14ac:dyDescent="0.3">
      <c r="A145" s="147"/>
      <c r="B145" s="148"/>
      <c r="C145" s="16"/>
      <c r="D145" s="16"/>
    </row>
    <row r="146" spans="1:4" ht="20.25" x14ac:dyDescent="0.3">
      <c r="A146" s="147"/>
      <c r="B146" s="148"/>
      <c r="C146" s="16"/>
      <c r="D146" s="16"/>
    </row>
    <row r="147" spans="1:4" ht="20.25" x14ac:dyDescent="0.3">
      <c r="A147" s="147"/>
      <c r="B147" s="148"/>
      <c r="C147" s="16"/>
      <c r="D147" s="16"/>
    </row>
    <row r="148" spans="1:4" ht="20.25" x14ac:dyDescent="0.3">
      <c r="A148" s="147"/>
      <c r="B148" s="148"/>
      <c r="C148" s="16"/>
      <c r="D148" s="16"/>
    </row>
    <row r="149" spans="1:4" ht="20.25" x14ac:dyDescent="0.3">
      <c r="A149" s="147"/>
      <c r="B149" s="148"/>
      <c r="C149" s="16"/>
      <c r="D149" s="16"/>
    </row>
    <row r="150" spans="1:4" ht="20.25" x14ac:dyDescent="0.3">
      <c r="A150" s="147"/>
      <c r="B150" s="148"/>
      <c r="C150" s="16"/>
      <c r="D150" s="16"/>
    </row>
    <row r="151" spans="1:4" ht="20.25" x14ac:dyDescent="0.3">
      <c r="A151" s="147"/>
      <c r="B151" s="148"/>
      <c r="C151" s="16"/>
      <c r="D151" s="16"/>
    </row>
    <row r="152" spans="1:4" ht="20.25" x14ac:dyDescent="0.3">
      <c r="A152" s="147"/>
      <c r="B152" s="148"/>
      <c r="C152" s="16"/>
      <c r="D152" s="16"/>
    </row>
    <row r="153" spans="1:4" ht="20.25" x14ac:dyDescent="0.3">
      <c r="A153" s="147"/>
      <c r="B153" s="148"/>
      <c r="C153" s="16"/>
      <c r="D153" s="16"/>
    </row>
    <row r="154" spans="1:4" ht="20.25" x14ac:dyDescent="0.3">
      <c r="A154" s="147"/>
      <c r="B154" s="148"/>
      <c r="C154" s="16"/>
      <c r="D154" s="16"/>
    </row>
    <row r="155" spans="1:4" ht="20.25" x14ac:dyDescent="0.3">
      <c r="A155" s="147"/>
      <c r="B155" s="148"/>
      <c r="C155" s="16"/>
      <c r="D155" s="16"/>
    </row>
    <row r="156" spans="1:4" ht="20.25" x14ac:dyDescent="0.3">
      <c r="A156" s="147"/>
      <c r="B156" s="148"/>
      <c r="C156" s="16"/>
      <c r="D156" s="16"/>
    </row>
    <row r="157" spans="1:4" ht="20.25" x14ac:dyDescent="0.3">
      <c r="A157" s="147"/>
      <c r="B157" s="148"/>
      <c r="C157" s="16"/>
      <c r="D157" s="16"/>
    </row>
    <row r="158" spans="1:4" ht="20.25" x14ac:dyDescent="0.3">
      <c r="A158" s="147"/>
      <c r="B158" s="148"/>
      <c r="C158" s="16"/>
      <c r="D158" s="16"/>
    </row>
    <row r="159" spans="1:4" ht="20.25" x14ac:dyDescent="0.3">
      <c r="A159" s="147"/>
      <c r="B159" s="148"/>
      <c r="C159" s="16"/>
      <c r="D159" s="16"/>
    </row>
    <row r="160" spans="1:4" ht="20.25" x14ac:dyDescent="0.3">
      <c r="A160" s="147"/>
      <c r="B160" s="148"/>
      <c r="C160" s="16"/>
      <c r="D160" s="16"/>
    </row>
    <row r="161" spans="1:4" ht="20.25" x14ac:dyDescent="0.3">
      <c r="A161" s="147"/>
      <c r="B161" s="148"/>
      <c r="C161" s="16"/>
      <c r="D161" s="16"/>
    </row>
    <row r="162" spans="1:4" ht="20.25" x14ac:dyDescent="0.3">
      <c r="A162" s="147"/>
      <c r="B162" s="148"/>
      <c r="C162" s="16"/>
      <c r="D162" s="16"/>
    </row>
    <row r="163" spans="1:4" ht="20.25" x14ac:dyDescent="0.3">
      <c r="A163" s="147"/>
      <c r="B163" s="148"/>
      <c r="C163" s="16"/>
      <c r="D163" s="16"/>
    </row>
    <row r="164" spans="1:4" ht="20.25" x14ac:dyDescent="0.3">
      <c r="A164" s="147"/>
      <c r="B164" s="148"/>
      <c r="C164" s="16"/>
      <c r="D164" s="16"/>
    </row>
    <row r="165" spans="1:4" ht="20.25" x14ac:dyDescent="0.3">
      <c r="A165" s="147"/>
      <c r="B165" s="148"/>
      <c r="C165" s="16"/>
      <c r="D165" s="16"/>
    </row>
    <row r="166" spans="1:4" ht="20.25" x14ac:dyDescent="0.3">
      <c r="A166" s="147"/>
      <c r="B166" s="148"/>
      <c r="C166" s="16"/>
      <c r="D166" s="16"/>
    </row>
    <row r="167" spans="1:4" ht="20.25" x14ac:dyDescent="0.3">
      <c r="A167" s="147"/>
      <c r="B167" s="148"/>
      <c r="C167" s="16"/>
      <c r="D167" s="16"/>
    </row>
    <row r="168" spans="1:4" ht="20.25" x14ac:dyDescent="0.3">
      <c r="A168" s="147"/>
      <c r="B168" s="148"/>
      <c r="C168" s="16"/>
      <c r="D168" s="16"/>
    </row>
    <row r="169" spans="1:4" ht="20.25" x14ac:dyDescent="0.3">
      <c r="A169" s="147"/>
      <c r="B169" s="148"/>
      <c r="C169" s="16"/>
      <c r="D169" s="16"/>
    </row>
    <row r="170" spans="1:4" ht="20.25" x14ac:dyDescent="0.3">
      <c r="A170" s="147"/>
      <c r="B170" s="148"/>
      <c r="C170" s="16"/>
      <c r="D170" s="16"/>
    </row>
    <row r="171" spans="1:4" ht="20.25" x14ac:dyDescent="0.3">
      <c r="A171" s="147"/>
      <c r="B171" s="148"/>
      <c r="C171" s="16"/>
      <c r="D171" s="16"/>
    </row>
    <row r="172" spans="1:4" ht="20.25" x14ac:dyDescent="0.3">
      <c r="A172" s="147"/>
      <c r="B172" s="148"/>
      <c r="C172" s="16"/>
      <c r="D172" s="16"/>
    </row>
    <row r="173" spans="1:4" ht="20.25" x14ac:dyDescent="0.3">
      <c r="A173" s="147"/>
      <c r="B173" s="148"/>
      <c r="C173" s="16"/>
      <c r="D173" s="16"/>
    </row>
    <row r="174" spans="1:4" ht="20.25" x14ac:dyDescent="0.3">
      <c r="A174" s="147"/>
      <c r="B174" s="148"/>
      <c r="C174" s="16"/>
      <c r="D174" s="16"/>
    </row>
    <row r="175" spans="1:4" ht="20.25" x14ac:dyDescent="0.3">
      <c r="A175" s="147"/>
      <c r="B175" s="148"/>
      <c r="C175" s="16"/>
      <c r="D175" s="16"/>
    </row>
    <row r="176" spans="1:4" ht="20.25" x14ac:dyDescent="0.3">
      <c r="A176" s="147"/>
      <c r="B176" s="148"/>
      <c r="C176" s="16"/>
      <c r="D176" s="16"/>
    </row>
    <row r="177" spans="1:4" ht="20.25" x14ac:dyDescent="0.3">
      <c r="A177" s="147"/>
      <c r="B177" s="148"/>
      <c r="C177" s="16"/>
      <c r="D177" s="16"/>
    </row>
    <row r="178" spans="1:4" ht="20.25" x14ac:dyDescent="0.3">
      <c r="A178" s="147"/>
      <c r="B178" s="148"/>
      <c r="C178" s="16"/>
      <c r="D178" s="16"/>
    </row>
    <row r="179" spans="1:4" ht="20.25" x14ac:dyDescent="0.3">
      <c r="A179" s="147"/>
      <c r="B179" s="148"/>
      <c r="C179" s="16"/>
      <c r="D179" s="16"/>
    </row>
    <row r="180" spans="1:4" ht="20.25" x14ac:dyDescent="0.3">
      <c r="A180" s="147"/>
      <c r="B180" s="148"/>
      <c r="C180" s="16"/>
      <c r="D180" s="16"/>
    </row>
    <row r="181" spans="1:4" ht="20.25" x14ac:dyDescent="0.3">
      <c r="A181" s="147"/>
      <c r="B181" s="148"/>
      <c r="C181" s="16"/>
      <c r="D181" s="16"/>
    </row>
    <row r="182" spans="1:4" ht="20.25" x14ac:dyDescent="0.3">
      <c r="A182" s="147"/>
      <c r="B182" s="148"/>
      <c r="C182" s="16"/>
      <c r="D182" s="16"/>
    </row>
    <row r="183" spans="1:4" ht="20.25" x14ac:dyDescent="0.3">
      <c r="A183" s="147"/>
      <c r="B183" s="148"/>
      <c r="C183" s="16"/>
      <c r="D183" s="16"/>
    </row>
    <row r="184" spans="1:4" ht="20.25" x14ac:dyDescent="0.3">
      <c r="A184" s="147"/>
      <c r="B184" s="148"/>
      <c r="C184" s="16"/>
      <c r="D184" s="16"/>
    </row>
    <row r="185" spans="1:4" ht="20.25" x14ac:dyDescent="0.3">
      <c r="A185" s="147"/>
      <c r="B185" s="148"/>
      <c r="C185" s="16"/>
      <c r="D185" s="16"/>
    </row>
    <row r="186" spans="1:4" ht="20.25" x14ac:dyDescent="0.3">
      <c r="A186" s="147"/>
      <c r="B186" s="148"/>
      <c r="C186" s="16"/>
      <c r="D186" s="16"/>
    </row>
    <row r="187" spans="1:4" ht="20.25" x14ac:dyDescent="0.3">
      <c r="A187" s="147"/>
      <c r="B187" s="148"/>
      <c r="C187" s="16"/>
      <c r="D187" s="16"/>
    </row>
    <row r="188" spans="1:4" ht="20.25" x14ac:dyDescent="0.3">
      <c r="A188" s="147"/>
      <c r="B188" s="148"/>
      <c r="C188" s="16"/>
      <c r="D188" s="16"/>
    </row>
    <row r="189" spans="1:4" ht="20.25" x14ac:dyDescent="0.3">
      <c r="A189" s="147"/>
      <c r="B189" s="148"/>
      <c r="C189" s="16"/>
      <c r="D189" s="16"/>
    </row>
    <row r="190" spans="1:4" ht="20.25" x14ac:dyDescent="0.3">
      <c r="A190" s="147"/>
      <c r="B190" s="148"/>
      <c r="C190" s="16"/>
      <c r="D190" s="16"/>
    </row>
    <row r="191" spans="1:4" ht="20.25" x14ac:dyDescent="0.3">
      <c r="A191" s="147"/>
      <c r="B191" s="148"/>
      <c r="C191" s="16"/>
      <c r="D191" s="16"/>
    </row>
    <row r="192" spans="1:4" ht="20.25" x14ac:dyDescent="0.3">
      <c r="A192" s="147"/>
      <c r="B192" s="148"/>
      <c r="C192" s="16"/>
      <c r="D192" s="16"/>
    </row>
    <row r="193" spans="1:4" ht="20.25" x14ac:dyDescent="0.3">
      <c r="A193" s="147"/>
      <c r="B193" s="148"/>
      <c r="C193" s="16"/>
      <c r="D193" s="16"/>
    </row>
    <row r="194" spans="1:4" ht="20.25" x14ac:dyDescent="0.3">
      <c r="A194" s="147"/>
      <c r="B194" s="148"/>
      <c r="C194" s="16"/>
      <c r="D194" s="16"/>
    </row>
    <row r="195" spans="1:4" ht="20.25" x14ac:dyDescent="0.3">
      <c r="A195" s="147"/>
      <c r="B195" s="148"/>
      <c r="C195" s="16"/>
      <c r="D195" s="16"/>
    </row>
    <row r="196" spans="1:4" ht="20.25" x14ac:dyDescent="0.3">
      <c r="A196" s="147"/>
      <c r="B196" s="148"/>
      <c r="C196" s="16"/>
      <c r="D196" s="16"/>
    </row>
    <row r="197" spans="1:4" ht="20.25" x14ac:dyDescent="0.3">
      <c r="A197" s="147"/>
      <c r="B197" s="148"/>
      <c r="C197" s="16"/>
      <c r="D197" s="16"/>
    </row>
    <row r="198" spans="1:4" ht="20.25" x14ac:dyDescent="0.3">
      <c r="A198" s="147"/>
      <c r="B198" s="148"/>
      <c r="C198" s="16"/>
      <c r="D198" s="16"/>
    </row>
    <row r="199" spans="1:4" ht="20.25" x14ac:dyDescent="0.3">
      <c r="A199" s="147"/>
      <c r="B199" s="148"/>
      <c r="C199" s="16"/>
      <c r="D199" s="16"/>
    </row>
    <row r="200" spans="1:4" ht="20.25" x14ac:dyDescent="0.3">
      <c r="A200" s="147"/>
      <c r="B200" s="148"/>
      <c r="C200" s="16"/>
      <c r="D200" s="16"/>
    </row>
    <row r="201" spans="1:4" ht="20.25" x14ac:dyDescent="0.3">
      <c r="A201" s="147"/>
      <c r="B201" s="148"/>
      <c r="C201" s="16"/>
      <c r="D201" s="16"/>
    </row>
    <row r="202" spans="1:4" ht="20.25" x14ac:dyDescent="0.3">
      <c r="A202" s="147"/>
      <c r="B202" s="148"/>
      <c r="C202" s="16"/>
      <c r="D202" s="16"/>
    </row>
    <row r="203" spans="1:4" ht="20.25" x14ac:dyDescent="0.3">
      <c r="A203" s="147"/>
      <c r="B203" s="148"/>
      <c r="C203" s="16"/>
      <c r="D203" s="16"/>
    </row>
    <row r="204" spans="1:4" ht="20.25" x14ac:dyDescent="0.3">
      <c r="A204" s="147"/>
      <c r="B204" s="148"/>
      <c r="C204" s="16"/>
      <c r="D204" s="16"/>
    </row>
    <row r="205" spans="1:4" ht="20.25" x14ac:dyDescent="0.3">
      <c r="A205" s="147"/>
      <c r="B205" s="148"/>
      <c r="C205" s="16"/>
      <c r="D205" s="16"/>
    </row>
    <row r="206" spans="1:4" ht="20.25" x14ac:dyDescent="0.3">
      <c r="A206" s="147"/>
      <c r="B206" s="148"/>
      <c r="C206" s="16"/>
      <c r="D206" s="16"/>
    </row>
    <row r="207" spans="1:4" ht="20.25" x14ac:dyDescent="0.3">
      <c r="A207" s="147"/>
      <c r="B207" s="148"/>
      <c r="C207" s="16"/>
      <c r="D207" s="16"/>
    </row>
    <row r="208" spans="1:4" ht="20.25" x14ac:dyDescent="0.3">
      <c r="A208" s="147"/>
      <c r="B208" s="148"/>
      <c r="C208" s="16"/>
      <c r="D208" s="16"/>
    </row>
    <row r="209" spans="1:8" x14ac:dyDescent="0.3">
      <c r="A209" s="6"/>
      <c r="B209" s="148"/>
      <c r="C209" s="148"/>
      <c r="D209" s="148"/>
    </row>
    <row r="210" spans="1:8" ht="20.25" x14ac:dyDescent="0.3">
      <c r="A210" s="6"/>
      <c r="B210" s="15" t="s">
        <v>79</v>
      </c>
      <c r="C210" s="15" t="s">
        <v>126</v>
      </c>
      <c r="D210" s="149" t="s">
        <v>79</v>
      </c>
      <c r="E210" s="149" t="s">
        <v>126</v>
      </c>
    </row>
    <row r="211" spans="1:8" ht="20.25" x14ac:dyDescent="0.3">
      <c r="A211" s="6"/>
      <c r="B211" s="150" t="s">
        <v>81</v>
      </c>
      <c r="C211" s="150" t="s">
        <v>55</v>
      </c>
      <c r="D211" s="102" t="s">
        <v>81</v>
      </c>
      <c r="F211" s="102" t="str">
        <f>IF(NOT(ISBLANK(D211)),D211,IF(NOT(ISBLANK(E211)),"     "&amp;E211,FALSE))</f>
        <v>Afectación Económica o presupuestal</v>
      </c>
      <c r="G211" s="102" t="s">
        <v>81</v>
      </c>
      <c r="H211" s="102" t="str">
        <f>IF(NOT(ISERROR(MATCH(G211,_xlfn.ANCHORARRAY(B222),0))),F224&amp;"Por favor no seleccionar los criterios de impacto",G211)</f>
        <v>❌Por favor no seleccionar los criterios de impacto</v>
      </c>
    </row>
    <row r="212" spans="1:8" ht="20.25" x14ac:dyDescent="0.3">
      <c r="A212" s="6"/>
      <c r="B212" s="150" t="s">
        <v>81</v>
      </c>
      <c r="C212" s="150" t="s">
        <v>84</v>
      </c>
      <c r="E212" s="102" t="s">
        <v>55</v>
      </c>
      <c r="F212" s="102" t="str">
        <f t="shared" ref="F212:F222" si="0">IF(NOT(ISBLANK(D212)),D212,IF(NOT(ISBLANK(E212)),"     "&amp;E212,FALSE))</f>
        <v xml:space="preserve">     Afectación menor a 10 SMLMV .</v>
      </c>
    </row>
    <row r="213" spans="1:8" ht="20.25" x14ac:dyDescent="0.3">
      <c r="A213" s="6"/>
      <c r="B213" s="150" t="s">
        <v>81</v>
      </c>
      <c r="C213" s="150" t="s">
        <v>85</v>
      </c>
      <c r="E213" s="102" t="s">
        <v>84</v>
      </c>
      <c r="F213" s="102" t="str">
        <f t="shared" si="0"/>
        <v xml:space="preserve">     Entre 10 y 50 SMLMV </v>
      </c>
    </row>
    <row r="214" spans="1:8" ht="20.25" x14ac:dyDescent="0.3">
      <c r="A214" s="6"/>
      <c r="B214" s="150" t="s">
        <v>81</v>
      </c>
      <c r="C214" s="150" t="s">
        <v>86</v>
      </c>
      <c r="E214" s="102" t="s">
        <v>85</v>
      </c>
      <c r="F214" s="102" t="str">
        <f t="shared" si="0"/>
        <v xml:space="preserve">     Entre 50 y 100 SMLMV </v>
      </c>
    </row>
    <row r="215" spans="1:8" ht="20.25" x14ac:dyDescent="0.3">
      <c r="A215" s="6"/>
      <c r="B215" s="150" t="s">
        <v>81</v>
      </c>
      <c r="C215" s="150" t="s">
        <v>87</v>
      </c>
      <c r="E215" s="102" t="s">
        <v>86</v>
      </c>
      <c r="F215" s="102" t="str">
        <f t="shared" si="0"/>
        <v xml:space="preserve">     Entre 100 y 500 SMLMV </v>
      </c>
    </row>
    <row r="216" spans="1:8" ht="20.25" x14ac:dyDescent="0.3">
      <c r="A216" s="6"/>
      <c r="B216" s="150" t="s">
        <v>54</v>
      </c>
      <c r="C216" s="150" t="s">
        <v>88</v>
      </c>
      <c r="E216" s="102" t="s">
        <v>87</v>
      </c>
      <c r="F216" s="102" t="str">
        <f t="shared" si="0"/>
        <v xml:space="preserve">     Mayor a 500 SMLMV </v>
      </c>
    </row>
    <row r="217" spans="1:8" ht="20.25" x14ac:dyDescent="0.3">
      <c r="A217" s="6"/>
      <c r="B217" s="150" t="s">
        <v>54</v>
      </c>
      <c r="C217" s="150" t="s">
        <v>89</v>
      </c>
      <c r="D217" s="102" t="s">
        <v>54</v>
      </c>
      <c r="F217" s="102" t="str">
        <f t="shared" si="0"/>
        <v>Pérdida Reputacional</v>
      </c>
    </row>
    <row r="218" spans="1:8" ht="20.25" x14ac:dyDescent="0.3">
      <c r="A218" s="6"/>
      <c r="B218" s="150" t="s">
        <v>54</v>
      </c>
      <c r="C218" s="150" t="s">
        <v>91</v>
      </c>
      <c r="E218" s="102" t="s">
        <v>88</v>
      </c>
      <c r="F218" s="102" t="str">
        <f t="shared" si="0"/>
        <v xml:space="preserve">     El riesgo afecta la imagen de alguna área de la organización</v>
      </c>
    </row>
    <row r="219" spans="1:8" ht="20.25" x14ac:dyDescent="0.3">
      <c r="A219" s="6"/>
      <c r="B219" s="150" t="s">
        <v>54</v>
      </c>
      <c r="C219" s="150" t="s">
        <v>90</v>
      </c>
      <c r="E219" s="102" t="s">
        <v>89</v>
      </c>
      <c r="F219" s="102" t="str">
        <f t="shared" si="0"/>
        <v xml:space="preserve">     El riesgo afecta la imagen de la entidad internamente, de conocimiento general, nivel interno, de junta dircetiva y accionistas y/o de provedores</v>
      </c>
    </row>
    <row r="220" spans="1:8" ht="20.25" x14ac:dyDescent="0.3">
      <c r="A220" s="6"/>
      <c r="B220" s="150" t="s">
        <v>54</v>
      </c>
      <c r="C220" s="150" t="s">
        <v>109</v>
      </c>
      <c r="E220" s="102" t="s">
        <v>91</v>
      </c>
      <c r="F220" s="102" t="str">
        <f t="shared" si="0"/>
        <v xml:space="preserve">     El riesgo afecta la imagen de la entidad con algunos usuarios de relevancia frente al logro de los objetivos</v>
      </c>
    </row>
    <row r="221" spans="1:8" x14ac:dyDescent="0.3">
      <c r="A221" s="6"/>
      <c r="B221" s="151"/>
      <c r="C221" s="151"/>
      <c r="E221" s="102" t="s">
        <v>90</v>
      </c>
      <c r="F221" s="102" t="str">
        <f t="shared" si="0"/>
        <v xml:space="preserve">     El riesgo afecta la imagen de de la entidad con efecto publicitario sostenido a nivel de sector administrativo, nivel departamental o municipal</v>
      </c>
    </row>
    <row r="222" spans="1:8" x14ac:dyDescent="0.3">
      <c r="A222" s="6"/>
      <c r="B222" s="151" t="str" cm="1">
        <f t="array" ref="B222:B224">_xlfn.UNIQUE(Tabla1[[#All],[Criterios]])</f>
        <v>Criterios</v>
      </c>
      <c r="C222" s="151"/>
      <c r="E222" s="102" t="s">
        <v>109</v>
      </c>
      <c r="F222" s="102" t="str">
        <f t="shared" si="0"/>
        <v xml:space="preserve">     El riesgo afecta la imagen de la entidad a nivel nacional, con efecto publicitarios sostenible a nivel país</v>
      </c>
    </row>
    <row r="223" spans="1:8" x14ac:dyDescent="0.3">
      <c r="A223" s="6"/>
      <c r="B223" s="151" t="str">
        <v>Afectación Económica o presupuestal</v>
      </c>
      <c r="C223" s="151"/>
    </row>
    <row r="224" spans="1:8" x14ac:dyDescent="0.3">
      <c r="B224" s="151" t="str">
        <v>Pérdida Reputacional</v>
      </c>
      <c r="C224" s="151"/>
      <c r="F224" s="152" t="s">
        <v>128</v>
      </c>
    </row>
    <row r="225" spans="2:6" x14ac:dyDescent="0.3">
      <c r="B225" s="153"/>
      <c r="C225" s="153"/>
      <c r="F225" s="152" t="s">
        <v>129</v>
      </c>
    </row>
    <row r="226" spans="2:6" x14ac:dyDescent="0.3">
      <c r="B226" s="153"/>
      <c r="C226" s="153"/>
    </row>
    <row r="227" spans="2:6" x14ac:dyDescent="0.3">
      <c r="B227" s="153"/>
      <c r="C227" s="153"/>
    </row>
    <row r="228" spans="2:6" x14ac:dyDescent="0.3">
      <c r="B228" s="153"/>
      <c r="C228" s="153"/>
      <c r="D228" s="153"/>
    </row>
    <row r="229" spans="2:6" x14ac:dyDescent="0.3">
      <c r="B229" s="153"/>
      <c r="C229" s="153"/>
      <c r="D229" s="153"/>
    </row>
    <row r="230" spans="2:6" x14ac:dyDescent="0.3">
      <c r="B230" s="153"/>
      <c r="C230" s="153"/>
      <c r="D230" s="153"/>
    </row>
    <row r="231" spans="2:6" x14ac:dyDescent="0.3">
      <c r="B231" s="153"/>
      <c r="C231" s="153"/>
      <c r="D231" s="153"/>
    </row>
    <row r="232" spans="2:6" x14ac:dyDescent="0.3">
      <c r="B232" s="153"/>
      <c r="C232" s="153"/>
      <c r="D232" s="153"/>
    </row>
    <row r="233" spans="2:6" x14ac:dyDescent="0.3">
      <c r="B233" s="153"/>
      <c r="C233" s="153"/>
      <c r="D233" s="153"/>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54"/>
      <c r="B2" s="491" t="s">
        <v>239</v>
      </c>
      <c r="C2" s="492"/>
      <c r="D2" s="492"/>
      <c r="E2" s="492"/>
      <c r="F2" s="493"/>
      <c r="G2" s="154"/>
    </row>
    <row r="3" spans="1:7" ht="16.5" thickBot="1" x14ac:dyDescent="0.3">
      <c r="A3" s="154"/>
      <c r="B3" s="155"/>
      <c r="C3" s="155"/>
      <c r="D3" s="155"/>
      <c r="E3" s="155"/>
      <c r="F3" s="155"/>
      <c r="G3" s="154"/>
    </row>
    <row r="4" spans="1:7" ht="16.5" thickBot="1" x14ac:dyDescent="0.25">
      <c r="A4" s="154"/>
      <c r="B4" s="497" t="s">
        <v>236</v>
      </c>
      <c r="C4" s="498"/>
      <c r="D4" s="498"/>
      <c r="E4" s="144" t="s">
        <v>237</v>
      </c>
      <c r="F4" s="145" t="s">
        <v>238</v>
      </c>
      <c r="G4" s="154"/>
    </row>
    <row r="5" spans="1:7" ht="31.5" x14ac:dyDescent="0.2">
      <c r="A5" s="154"/>
      <c r="B5" s="499" t="s">
        <v>60</v>
      </c>
      <c r="C5" s="501" t="s">
        <v>13</v>
      </c>
      <c r="D5" s="115" t="s">
        <v>14</v>
      </c>
      <c r="E5" s="61" t="s">
        <v>61</v>
      </c>
      <c r="F5" s="62">
        <v>0.25</v>
      </c>
      <c r="G5" s="154"/>
    </row>
    <row r="6" spans="1:7" ht="47.25" x14ac:dyDescent="0.2">
      <c r="A6" s="154"/>
      <c r="B6" s="500"/>
      <c r="C6" s="502"/>
      <c r="D6" s="116" t="s">
        <v>15</v>
      </c>
      <c r="E6" s="63" t="s">
        <v>62</v>
      </c>
      <c r="F6" s="64">
        <v>0.15</v>
      </c>
      <c r="G6" s="154"/>
    </row>
    <row r="7" spans="1:7" ht="47.25" x14ac:dyDescent="0.2">
      <c r="A7" s="154"/>
      <c r="B7" s="500"/>
      <c r="C7" s="502"/>
      <c r="D7" s="116" t="s">
        <v>16</v>
      </c>
      <c r="E7" s="63" t="s">
        <v>63</v>
      </c>
      <c r="F7" s="64">
        <v>0.1</v>
      </c>
      <c r="G7" s="154"/>
    </row>
    <row r="8" spans="1:7" ht="63" x14ac:dyDescent="0.2">
      <c r="A8" s="154"/>
      <c r="B8" s="500"/>
      <c r="C8" s="502" t="s">
        <v>17</v>
      </c>
      <c r="D8" s="116" t="s">
        <v>10</v>
      </c>
      <c r="E8" s="63" t="s">
        <v>64</v>
      </c>
      <c r="F8" s="64">
        <v>0.25</v>
      </c>
      <c r="G8" s="154"/>
    </row>
    <row r="9" spans="1:7" ht="31.5" x14ac:dyDescent="0.2">
      <c r="A9" s="154"/>
      <c r="B9" s="500"/>
      <c r="C9" s="502"/>
      <c r="D9" s="116" t="s">
        <v>9</v>
      </c>
      <c r="E9" s="63" t="s">
        <v>65</v>
      </c>
      <c r="F9" s="64">
        <v>0.15</v>
      </c>
      <c r="G9" s="154"/>
    </row>
    <row r="10" spans="1:7" ht="47.25" x14ac:dyDescent="0.2">
      <c r="A10" s="154"/>
      <c r="B10" s="500" t="s">
        <v>143</v>
      </c>
      <c r="C10" s="502" t="s">
        <v>18</v>
      </c>
      <c r="D10" s="116" t="s">
        <v>19</v>
      </c>
      <c r="E10" s="63" t="s">
        <v>66</v>
      </c>
      <c r="F10" s="65" t="s">
        <v>67</v>
      </c>
      <c r="G10" s="154"/>
    </row>
    <row r="11" spans="1:7" ht="63" x14ac:dyDescent="0.2">
      <c r="A11" s="154"/>
      <c r="B11" s="500"/>
      <c r="C11" s="502"/>
      <c r="D11" s="116" t="s">
        <v>20</v>
      </c>
      <c r="E11" s="63" t="s">
        <v>68</v>
      </c>
      <c r="F11" s="65" t="s">
        <v>67</v>
      </c>
      <c r="G11" s="154"/>
    </row>
    <row r="12" spans="1:7" ht="47.25" x14ac:dyDescent="0.2">
      <c r="A12" s="154"/>
      <c r="B12" s="500"/>
      <c r="C12" s="502" t="s">
        <v>21</v>
      </c>
      <c r="D12" s="116" t="s">
        <v>22</v>
      </c>
      <c r="E12" s="63" t="s">
        <v>69</v>
      </c>
      <c r="F12" s="65" t="s">
        <v>67</v>
      </c>
      <c r="G12" s="154"/>
    </row>
    <row r="13" spans="1:7" ht="47.25" x14ac:dyDescent="0.2">
      <c r="A13" s="154"/>
      <c r="B13" s="500"/>
      <c r="C13" s="502"/>
      <c r="D13" s="116" t="s">
        <v>23</v>
      </c>
      <c r="E13" s="63" t="s">
        <v>70</v>
      </c>
      <c r="F13" s="65" t="s">
        <v>67</v>
      </c>
      <c r="G13" s="154"/>
    </row>
    <row r="14" spans="1:7" ht="31.5" x14ac:dyDescent="0.2">
      <c r="A14" s="154"/>
      <c r="B14" s="500"/>
      <c r="C14" s="502" t="s">
        <v>24</v>
      </c>
      <c r="D14" s="116" t="s">
        <v>110</v>
      </c>
      <c r="E14" s="63" t="s">
        <v>113</v>
      </c>
      <c r="F14" s="65" t="s">
        <v>67</v>
      </c>
      <c r="G14" s="154"/>
    </row>
    <row r="15" spans="1:7" ht="32.25" thickBot="1" x14ac:dyDescent="0.25">
      <c r="A15" s="154"/>
      <c r="B15" s="503"/>
      <c r="C15" s="504"/>
      <c r="D15" s="117" t="s">
        <v>111</v>
      </c>
      <c r="E15" s="66" t="s">
        <v>112</v>
      </c>
      <c r="F15" s="67" t="s">
        <v>67</v>
      </c>
      <c r="G15" s="154"/>
    </row>
    <row r="16" spans="1:7" ht="49.5" customHeight="1" x14ac:dyDescent="0.2">
      <c r="A16" s="154"/>
      <c r="B16" s="496" t="s">
        <v>140</v>
      </c>
      <c r="C16" s="496"/>
      <c r="D16" s="496"/>
      <c r="E16" s="496"/>
      <c r="F16" s="496"/>
      <c r="G16" s="15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2022-03-25T04:57:58Z</dcterms:modified>
</cp:coreProperties>
</file>