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hidePivotFieldList="1" defaultThemeVersion="124226"/>
  <mc:AlternateContent xmlns:mc="http://schemas.openxmlformats.org/markup-compatibility/2006">
    <mc:Choice Requires="x15">
      <x15ac:absPath xmlns:x15ac="http://schemas.microsoft.com/office/spreadsheetml/2010/11/ac" url="D:\ALCALDIA\Mapa de riesgos por proceso\2021\Dic 31\Seg. Mapa de Riesgos de Gestión 31 Dic 2021\Secretaría Administrativa\"/>
    </mc:Choice>
  </mc:AlternateContent>
  <bookViews>
    <workbookView xWindow="0" yWindow="0" windowWidth="20325" windowHeight="8430" tabRatio="882" activeTab="2"/>
  </bookViews>
  <sheets>
    <sheet name="Intructivo" sheetId="20" r:id="rId1"/>
    <sheet name="CONTEXTO" sheetId="22" r:id="rId2"/>
    <sheet name="MAPA DE RIESGO" sheetId="1" r:id="rId3"/>
    <sheet name="Matriz Calor Inherente" sheetId="18" r:id="rId4"/>
    <sheet name="Matriz Calor Residual" sheetId="19" r:id="rId5"/>
    <sheet name="Tabla probabilidad" sheetId="12" r:id="rId6"/>
    <sheet name="Tabla Impacto" sheetId="13" r:id="rId7"/>
    <sheet name="Tabla Valoración controles" sheetId="15" r:id="rId8"/>
    <sheet name="Opciones Tratamiento" sheetId="16" state="hidden" r:id="rId9"/>
    <sheet name="Hoja1" sheetId="11" state="hidden" r:id="rId10"/>
  </sheets>
  <calcPr calcId="162913"/>
  <pivotCaches>
    <pivotCache cacheId="3" r:id="rId11"/>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16" i="1" l="1"/>
  <c r="U17" i="1"/>
  <c r="R16" i="1"/>
  <c r="R17" i="1"/>
  <c r="R18" i="1"/>
  <c r="D11" i="1"/>
  <c r="D10" i="1"/>
  <c r="D9" i="1"/>
  <c r="U18" i="1" l="1"/>
  <c r="R19" i="1"/>
  <c r="U19" i="1"/>
  <c r="R20" i="1"/>
  <c r="U20" i="1"/>
  <c r="R21" i="1"/>
  <c r="U21" i="1"/>
  <c r="Y18" i="1"/>
  <c r="L18" i="1"/>
  <c r="L19" i="1"/>
  <c r="L21" i="1"/>
  <c r="L20" i="1"/>
  <c r="Y20" i="1" l="1"/>
  <c r="Z20" i="1" s="1"/>
  <c r="Y21" i="1"/>
  <c r="Z21" i="1" s="1"/>
  <c r="AC21" i="1"/>
  <c r="AB21" i="1" s="1"/>
  <c r="AC20" i="1"/>
  <c r="AB20" i="1" s="1"/>
  <c r="Y19" i="1"/>
  <c r="Z19" i="1" s="1"/>
  <c r="AA18" i="1"/>
  <c r="Z18" i="1"/>
  <c r="AC19" i="1"/>
  <c r="AB19" i="1" s="1"/>
  <c r="AA20" i="1"/>
  <c r="AC18" i="1"/>
  <c r="AB18" i="1" s="1"/>
  <c r="AD20" i="1" l="1"/>
  <c r="AA21" i="1"/>
  <c r="AD21" i="1"/>
  <c r="AA19" i="1"/>
  <c r="AD19" i="1"/>
  <c r="L16" i="19"/>
  <c r="AD18" i="1"/>
  <c r="I16" i="1" l="1"/>
  <c r="J16" i="1" s="1"/>
  <c r="L69" i="1"/>
  <c r="L62" i="1"/>
  <c r="L56" i="1"/>
  <c r="L66" i="1"/>
  <c r="L31" i="1"/>
  <c r="L45" i="1"/>
  <c r="L32" i="1"/>
  <c r="L44" i="1"/>
  <c r="L50" i="1"/>
  <c r="L29" i="1"/>
  <c r="L75" i="1"/>
  <c r="L27" i="1"/>
  <c r="L71" i="1"/>
  <c r="L55" i="1"/>
  <c r="L25" i="1"/>
  <c r="L48" i="1"/>
  <c r="L37" i="1"/>
  <c r="L24" i="1"/>
  <c r="L23" i="1"/>
  <c r="L43" i="1"/>
  <c r="L26" i="1"/>
  <c r="L41" i="1"/>
  <c r="L53" i="1"/>
  <c r="L60" i="1"/>
  <c r="L42" i="1"/>
  <c r="L65" i="1"/>
  <c r="L30" i="1"/>
  <c r="L54" i="1"/>
  <c r="L51" i="1"/>
  <c r="L47" i="1"/>
  <c r="L33" i="1"/>
  <c r="L61" i="1"/>
  <c r="L38" i="1"/>
  <c r="L49" i="1"/>
  <c r="L68" i="1"/>
  <c r="L57" i="1"/>
  <c r="L73" i="1"/>
  <c r="L72" i="1"/>
  <c r="L35" i="1"/>
  <c r="L39" i="1"/>
  <c r="L36" i="1"/>
  <c r="L59" i="1"/>
  <c r="L63" i="1"/>
  <c r="L74" i="1"/>
  <c r="F222" i="13" l="1"/>
  <c r="F212" i="13"/>
  <c r="F213" i="13"/>
  <c r="F214" i="13"/>
  <c r="F215" i="13"/>
  <c r="F216" i="13"/>
  <c r="F217" i="13"/>
  <c r="F218" i="13"/>
  <c r="F219" i="13"/>
  <c r="F220" i="13"/>
  <c r="F221" i="13"/>
  <c r="F211" i="13"/>
  <c r="B222" i="13" a="1"/>
  <c r="L17" i="1"/>
  <c r="B222" i="13" l="1"/>
  <c r="R58" i="1"/>
  <c r="R53" i="1"/>
  <c r="R47" i="1"/>
  <c r="AL44" i="18" l="1"/>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1" i="13"/>
  <c r="U75" i="1" l="1"/>
  <c r="R75" i="1"/>
  <c r="U74" i="1"/>
  <c r="R74" i="1"/>
  <c r="U73" i="1"/>
  <c r="R73" i="1"/>
  <c r="U72" i="1"/>
  <c r="R72" i="1"/>
  <c r="U71" i="1"/>
  <c r="R71" i="1"/>
  <c r="U70" i="1"/>
  <c r="R70" i="1"/>
  <c r="I70" i="1"/>
  <c r="J70" i="1" s="1"/>
  <c r="U69" i="1"/>
  <c r="R69" i="1"/>
  <c r="U68" i="1"/>
  <c r="R68" i="1"/>
  <c r="U66" i="1"/>
  <c r="R66" i="1"/>
  <c r="U65" i="1"/>
  <c r="R65" i="1"/>
  <c r="U64" i="1"/>
  <c r="R64" i="1"/>
  <c r="I64" i="1"/>
  <c r="J64" i="1" s="1"/>
  <c r="U63" i="1"/>
  <c r="R63" i="1"/>
  <c r="U62" i="1"/>
  <c r="R62" i="1"/>
  <c r="U61" i="1"/>
  <c r="R61" i="1"/>
  <c r="U60" i="1"/>
  <c r="R60" i="1"/>
  <c r="U59" i="1"/>
  <c r="R59" i="1"/>
  <c r="U58" i="1"/>
  <c r="I58" i="1"/>
  <c r="J58" i="1" s="1"/>
  <c r="U57" i="1"/>
  <c r="R57" i="1"/>
  <c r="U56" i="1"/>
  <c r="R56" i="1"/>
  <c r="U55" i="1"/>
  <c r="R55" i="1"/>
  <c r="U54" i="1"/>
  <c r="R54" i="1"/>
  <c r="U53" i="1"/>
  <c r="U52" i="1"/>
  <c r="R52" i="1"/>
  <c r="I52" i="1"/>
  <c r="J52" i="1" s="1"/>
  <c r="U51" i="1"/>
  <c r="R51" i="1"/>
  <c r="U50" i="1"/>
  <c r="R50" i="1"/>
  <c r="U49" i="1"/>
  <c r="R49" i="1"/>
  <c r="U48" i="1"/>
  <c r="R48" i="1"/>
  <c r="U47" i="1"/>
  <c r="U46" i="1"/>
  <c r="R46" i="1"/>
  <c r="I46" i="1"/>
  <c r="J46" i="1" s="1"/>
  <c r="U45" i="1"/>
  <c r="R45" i="1"/>
  <c r="U44" i="1"/>
  <c r="R44" i="1"/>
  <c r="U43" i="1"/>
  <c r="R43" i="1"/>
  <c r="U42" i="1"/>
  <c r="R42" i="1"/>
  <c r="U41" i="1"/>
  <c r="R41" i="1"/>
  <c r="U40" i="1"/>
  <c r="R40" i="1"/>
  <c r="I40" i="1"/>
  <c r="J40" i="1" s="1"/>
  <c r="U39" i="1"/>
  <c r="R39" i="1"/>
  <c r="U38" i="1"/>
  <c r="R38" i="1"/>
  <c r="U37" i="1"/>
  <c r="R37" i="1"/>
  <c r="U36" i="1"/>
  <c r="R36" i="1"/>
  <c r="U35" i="1"/>
  <c r="R35" i="1"/>
  <c r="U34" i="1"/>
  <c r="R34" i="1"/>
  <c r="I34" i="1"/>
  <c r="J34" i="1" s="1"/>
  <c r="U33" i="1"/>
  <c r="R33" i="1"/>
  <c r="U32" i="1"/>
  <c r="R32" i="1"/>
  <c r="U31" i="1"/>
  <c r="R31" i="1"/>
  <c r="U30" i="1"/>
  <c r="R30" i="1"/>
  <c r="U29" i="1"/>
  <c r="R29" i="1"/>
  <c r="U28" i="1"/>
  <c r="R28" i="1"/>
  <c r="I28" i="1"/>
  <c r="J28" i="1" s="1"/>
  <c r="I22" i="1"/>
  <c r="U27" i="1"/>
  <c r="R27" i="1"/>
  <c r="U26" i="1"/>
  <c r="R26" i="1"/>
  <c r="U25" i="1"/>
  <c r="R25" i="1"/>
  <c r="U24" i="1"/>
  <c r="R24" i="1"/>
  <c r="U23" i="1"/>
  <c r="R23" i="1"/>
  <c r="U22" i="1"/>
  <c r="R22" i="1"/>
  <c r="AC56" i="1" l="1"/>
  <c r="AB56" i="1" s="1"/>
  <c r="AC57" i="1"/>
  <c r="AB57" i="1" s="1"/>
  <c r="J22" i="1"/>
  <c r="Y70" i="1"/>
  <c r="Y64" i="1"/>
  <c r="Y58" i="1"/>
  <c r="Y52" i="1"/>
  <c r="Y56" i="1"/>
  <c r="Y57" i="1"/>
  <c r="Y46" i="1"/>
  <c r="Y40" i="1"/>
  <c r="Y34" i="1"/>
  <c r="Y28" i="1"/>
  <c r="Y22" i="1"/>
  <c r="Z70" i="1" l="1"/>
  <c r="AA70" i="1"/>
  <c r="Y71" i="1" s="1"/>
  <c r="Z71" i="1" s="1"/>
  <c r="Z64" i="1"/>
  <c r="AA64" i="1"/>
  <c r="Y65" i="1" s="1"/>
  <c r="AA65" i="1" s="1"/>
  <c r="Y66" i="1" s="1"/>
  <c r="Z58" i="1"/>
  <c r="AA58" i="1"/>
  <c r="Y59" i="1" s="1"/>
  <c r="AA59" i="1" s="1"/>
  <c r="Y60" i="1" s="1"/>
  <c r="Z57" i="1"/>
  <c r="AA57" i="1"/>
  <c r="Z56" i="1"/>
  <c r="AA56" i="1"/>
  <c r="Z52" i="1"/>
  <c r="AA52" i="1"/>
  <c r="Z46" i="1"/>
  <c r="AA46" i="1"/>
  <c r="Y47" i="1" s="1"/>
  <c r="AA47" i="1" s="1"/>
  <c r="Y48" i="1" s="1"/>
  <c r="Z40" i="1"/>
  <c r="AA40" i="1"/>
  <c r="Z34" i="1"/>
  <c r="AA34" i="1"/>
  <c r="Y35" i="1" s="1"/>
  <c r="AA35" i="1" s="1"/>
  <c r="Y36" i="1" s="1"/>
  <c r="Z36" i="1" s="1"/>
  <c r="Z28" i="1"/>
  <c r="AA28" i="1"/>
  <c r="Y29" i="1" s="1"/>
  <c r="Z29" i="1" s="1"/>
  <c r="Z22" i="1"/>
  <c r="AA22" i="1"/>
  <c r="Y23" i="1" s="1"/>
  <c r="Z65" i="1" l="1"/>
  <c r="Z59" i="1"/>
  <c r="AA29" i="1"/>
  <c r="Y30" i="1" s="1"/>
  <c r="Z30" i="1" s="1"/>
  <c r="Z47" i="1"/>
  <c r="Z35" i="1"/>
  <c r="Z48" i="1"/>
  <c r="AA48" i="1"/>
  <c r="AA66" i="1"/>
  <c r="Y63" i="1" s="1"/>
  <c r="Y68" i="1"/>
  <c r="Y69" i="1"/>
  <c r="Y32" i="1"/>
  <c r="Z63" i="1" l="1"/>
  <c r="AA63" i="1"/>
  <c r="Y74" i="1"/>
  <c r="Y75" i="1"/>
  <c r="Z32" i="1"/>
  <c r="AA32" i="1"/>
  <c r="Y33" i="1" s="1"/>
  <c r="Z33" i="1" s="1"/>
  <c r="Y16" i="1"/>
  <c r="Z16" i="1" s="1"/>
  <c r="Z75" i="1" l="1"/>
  <c r="AA75" i="1"/>
  <c r="Z74" i="1"/>
  <c r="AA74" i="1"/>
  <c r="AA33" i="1"/>
  <c r="AA16" i="1" l="1"/>
  <c r="Y17" i="1" s="1"/>
  <c r="Z17" i="1" l="1"/>
  <c r="AA17" i="1" l="1"/>
  <c r="AC35" i="1" l="1"/>
  <c r="AC34" i="1"/>
  <c r="AB34" i="1" s="1"/>
  <c r="AC72" i="1"/>
  <c r="AC65" i="1"/>
  <c r="AC64" i="1"/>
  <c r="AC47" i="1"/>
  <c r="AC46" i="1"/>
  <c r="AB46" i="1" s="1"/>
  <c r="AC59" i="1"/>
  <c r="AC58" i="1"/>
  <c r="AB58" i="1" s="1"/>
  <c r="AC23" i="1"/>
  <c r="AC22" i="1"/>
  <c r="AB22" i="1" s="1"/>
  <c r="AC29" i="1"/>
  <c r="AC28" i="1"/>
  <c r="AB28" i="1" s="1"/>
  <c r="AC53" i="1"/>
  <c r="AC52" i="1"/>
  <c r="AB52" i="1" s="1"/>
  <c r="AC41" i="1"/>
  <c r="AC40" i="1"/>
  <c r="AB40" i="1" s="1"/>
  <c r="J40" i="19" l="1"/>
  <c r="V30" i="19"/>
  <c r="AH20" i="19"/>
  <c r="J30" i="19"/>
  <c r="V20" i="19"/>
  <c r="AH10" i="19"/>
  <c r="P10" i="19"/>
  <c r="AB50" i="19"/>
  <c r="J50" i="19"/>
  <c r="AB40" i="19"/>
  <c r="P30" i="19"/>
  <c r="V50" i="19"/>
  <c r="P50" i="19"/>
  <c r="AB10" i="19"/>
  <c r="AH30" i="19"/>
  <c r="AH40" i="19"/>
  <c r="J10" i="19"/>
  <c r="AB20" i="19"/>
  <c r="AH50" i="19"/>
  <c r="AD40" i="1"/>
  <c r="V10" i="19"/>
  <c r="P20" i="19"/>
  <c r="J20" i="19"/>
  <c r="P40" i="19"/>
  <c r="V40" i="19"/>
  <c r="AB30" i="19"/>
  <c r="J11" i="19"/>
  <c r="V11" i="19"/>
  <c r="AB21" i="19"/>
  <c r="P31" i="19"/>
  <c r="J31" i="19"/>
  <c r="AB41" i="19"/>
  <c r="AD46" i="1"/>
  <c r="AH41" i="19"/>
  <c r="P41" i="19"/>
  <c r="J21" i="19"/>
  <c r="AB31" i="19"/>
  <c r="AB51" i="19"/>
  <c r="P21" i="19"/>
  <c r="V41" i="19"/>
  <c r="V31" i="19"/>
  <c r="AH21" i="19"/>
  <c r="AB11" i="19"/>
  <c r="P51" i="19"/>
  <c r="V21" i="19"/>
  <c r="AH31" i="19"/>
  <c r="V51" i="19"/>
  <c r="J51" i="19"/>
  <c r="AH51" i="19"/>
  <c r="AH11" i="19"/>
  <c r="J41" i="19"/>
  <c r="P11" i="19"/>
  <c r="AB29" i="1"/>
  <c r="AC30" i="1"/>
  <c r="J47" i="19"/>
  <c r="V27" i="19"/>
  <c r="AH7" i="19"/>
  <c r="P47" i="19"/>
  <c r="AB27" i="19"/>
  <c r="J17" i="19"/>
  <c r="V47" i="19"/>
  <c r="J37" i="19"/>
  <c r="AD22" i="1"/>
  <c r="AB37" i="19"/>
  <c r="J27" i="19"/>
  <c r="V7" i="19"/>
  <c r="AH37" i="19"/>
  <c r="P27" i="19"/>
  <c r="AB7" i="19"/>
  <c r="P17" i="19"/>
  <c r="V17" i="19"/>
  <c r="AH47" i="19"/>
  <c r="P37" i="19"/>
  <c r="AB17" i="19"/>
  <c r="J7" i="19"/>
  <c r="V37" i="19"/>
  <c r="AH17" i="19"/>
  <c r="P7" i="19"/>
  <c r="AH27" i="19"/>
  <c r="AB47" i="19"/>
  <c r="AD58" i="1"/>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AB64" i="1"/>
  <c r="AC71" i="1"/>
  <c r="AB71" i="1" s="1"/>
  <c r="AD34" i="1"/>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D28" i="1"/>
  <c r="AH8" i="19"/>
  <c r="P18" i="19"/>
  <c r="AB28" i="19"/>
  <c r="P38" i="19"/>
  <c r="AB48" i="19"/>
  <c r="J28" i="19"/>
  <c r="V38" i="19"/>
  <c r="AH38" i="19"/>
  <c r="V8" i="19"/>
  <c r="J48" i="19"/>
  <c r="AH28" i="19"/>
  <c r="P48" i="19"/>
  <c r="AH48" i="19"/>
  <c r="V28" i="19"/>
  <c r="AB38" i="19"/>
  <c r="AB18" i="19"/>
  <c r="AH18" i="19"/>
  <c r="AB8" i="19"/>
  <c r="V48" i="19"/>
  <c r="J8" i="19"/>
  <c r="V18" i="19"/>
  <c r="P28" i="19"/>
  <c r="P8" i="19"/>
  <c r="J18" i="19"/>
  <c r="J38" i="19"/>
  <c r="AB72" i="1"/>
  <c r="AC73" i="1"/>
  <c r="AC42" i="1"/>
  <c r="AB41" i="1"/>
  <c r="AB47" i="1"/>
  <c r="AC48" i="1"/>
  <c r="AB48" i="1" s="1"/>
  <c r="AC49" i="1"/>
  <c r="V32" i="19"/>
  <c r="P42" i="19"/>
  <c r="J12" i="19"/>
  <c r="J32" i="19"/>
  <c r="AB52" i="19"/>
  <c r="AD52" i="1"/>
  <c r="J22" i="19"/>
  <c r="V22" i="19"/>
  <c r="J52" i="19"/>
  <c r="AH12" i="19"/>
  <c r="J42" i="19"/>
  <c r="AH42" i="19"/>
  <c r="P32" i="19"/>
  <c r="AB12" i="19"/>
  <c r="AH32" i="19"/>
  <c r="AB32" i="19"/>
  <c r="AB42" i="19"/>
  <c r="V42" i="19"/>
  <c r="V12" i="19"/>
  <c r="V52" i="19"/>
  <c r="AB22" i="19"/>
  <c r="AH52" i="19"/>
  <c r="AH22" i="19"/>
  <c r="P22" i="19"/>
  <c r="P12" i="19"/>
  <c r="P52" i="19"/>
  <c r="AC54" i="1"/>
  <c r="AB54" i="1" s="1"/>
  <c r="AC55" i="1"/>
  <c r="AB55" i="1" s="1"/>
  <c r="AB53" i="1"/>
  <c r="AC24" i="1"/>
  <c r="AB23" i="1"/>
  <c r="AB59" i="1"/>
  <c r="AC60" i="1"/>
  <c r="AB65" i="1"/>
  <c r="AC66" i="1"/>
  <c r="AB35" i="1"/>
  <c r="AC36" i="1"/>
  <c r="AB73" i="1" l="1"/>
  <c r="AC74" i="1"/>
  <c r="K35" i="19"/>
  <c r="AC25" i="19"/>
  <c r="K45" i="19"/>
  <c r="AI45" i="19"/>
  <c r="W45" i="19"/>
  <c r="Q35" i="19"/>
  <c r="K55" i="19"/>
  <c r="AC15" i="19"/>
  <c r="Q15" i="19"/>
  <c r="AC35" i="19"/>
  <c r="AI35" i="19"/>
  <c r="Q55" i="19"/>
  <c r="AI25" i="19"/>
  <c r="AD71" i="1"/>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AD65" i="1"/>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D47" i="1"/>
  <c r="P54" i="19"/>
  <c r="AH14" i="19"/>
  <c r="AB14" i="19"/>
  <c r="AH34" i="19"/>
  <c r="AB54" i="19"/>
  <c r="AH54" i="19"/>
  <c r="AD64" i="1"/>
  <c r="V14" i="19"/>
  <c r="J54" i="19"/>
  <c r="AH44" i="19"/>
  <c r="V54" i="19"/>
  <c r="J14" i="19"/>
  <c r="AH24" i="19"/>
  <c r="V34" i="19"/>
  <c r="AB44" i="19"/>
  <c r="AB34" i="19"/>
  <c r="P14" i="19"/>
  <c r="V24" i="19"/>
  <c r="AB24" i="19"/>
  <c r="V44" i="19"/>
  <c r="P34" i="19"/>
  <c r="J34" i="19"/>
  <c r="P24" i="19"/>
  <c r="J44" i="19"/>
  <c r="J24" i="19"/>
  <c r="P44" i="19"/>
  <c r="AJ21" i="19"/>
  <c r="AD31" i="19"/>
  <c r="R21" i="19"/>
  <c r="AD41" i="19"/>
  <c r="AJ11" i="19"/>
  <c r="AJ51" i="19"/>
  <c r="AD48" i="1"/>
  <c r="L41" i="19"/>
  <c r="AD11" i="19"/>
  <c r="L21" i="19"/>
  <c r="L11" i="19"/>
  <c r="X51" i="19"/>
  <c r="X21" i="19"/>
  <c r="R11" i="19"/>
  <c r="R31" i="19"/>
  <c r="AJ41" i="19"/>
  <c r="L31" i="19"/>
  <c r="R51" i="19"/>
  <c r="X31" i="19"/>
  <c r="X11" i="19"/>
  <c r="X41" i="19"/>
  <c r="AJ31" i="19"/>
  <c r="AD51" i="19"/>
  <c r="R41" i="19"/>
  <c r="AD21" i="19"/>
  <c r="L51" i="19"/>
  <c r="AC25" i="1"/>
  <c r="AB24" i="1"/>
  <c r="AB36" i="1"/>
  <c r="AC37" i="1"/>
  <c r="AB60" i="1"/>
  <c r="AC61" i="1"/>
  <c r="AC31" i="1"/>
  <c r="AB30" i="1"/>
  <c r="AB66" i="1"/>
  <c r="K39" i="19"/>
  <c r="AC39" i="19"/>
  <c r="W29" i="19"/>
  <c r="AI49" i="19"/>
  <c r="W9" i="19"/>
  <c r="AC19" i="19"/>
  <c r="Q49" i="19"/>
  <c r="W49" i="19"/>
  <c r="AC9" i="19"/>
  <c r="AI9" i="19"/>
  <c r="Q29" i="19"/>
  <c r="W39" i="19"/>
  <c r="Q39" i="19"/>
  <c r="AD35" i="1"/>
  <c r="K9" i="19"/>
  <c r="W19" i="19"/>
  <c r="AI39" i="19"/>
  <c r="K29" i="19"/>
  <c r="AC49" i="19"/>
  <c r="AI19" i="19"/>
  <c r="AC29" i="19"/>
  <c r="K19" i="19"/>
  <c r="K49" i="19"/>
  <c r="Q19" i="19"/>
  <c r="Q9" i="19"/>
  <c r="AI29" i="19"/>
  <c r="K23" i="19"/>
  <c r="AI43" i="19"/>
  <c r="AC43" i="19"/>
  <c r="AC53" i="19"/>
  <c r="W43" i="19"/>
  <c r="K13" i="19"/>
  <c r="Q53" i="19"/>
  <c r="AI53" i="19"/>
  <c r="K33" i="19"/>
  <c r="K43" i="19"/>
  <c r="AI33" i="19"/>
  <c r="AC33" i="19"/>
  <c r="AD59" i="1"/>
  <c r="Q33" i="19"/>
  <c r="AI23" i="19"/>
  <c r="K53" i="19"/>
  <c r="AC23" i="19"/>
  <c r="AC13" i="19"/>
  <c r="W23" i="19"/>
  <c r="W33" i="19"/>
  <c r="Q13" i="19"/>
  <c r="W13" i="19"/>
  <c r="AI13" i="19"/>
  <c r="Q43" i="19"/>
  <c r="Q23" i="19"/>
  <c r="W53" i="19"/>
  <c r="AB49" i="1"/>
  <c r="AC51" i="1"/>
  <c r="AB51" i="1" s="1"/>
  <c r="AC50" i="1"/>
  <c r="AB50" i="1" s="1"/>
  <c r="AB42" i="1"/>
  <c r="AC43" i="1"/>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AD29" i="1"/>
  <c r="AB61" i="1" l="1"/>
  <c r="AC62" i="1"/>
  <c r="AB74" i="1"/>
  <c r="AC75" i="1"/>
  <c r="AB75" i="1" s="1"/>
  <c r="AC32" i="1"/>
  <c r="AB32" i="1" s="1"/>
  <c r="AB31" i="1"/>
  <c r="AC33" i="1"/>
  <c r="AB33" i="1" s="1"/>
  <c r="AB25" i="1"/>
  <c r="AC26" i="1"/>
  <c r="X8" i="19"/>
  <c r="R48" i="19"/>
  <c r="L8" i="19"/>
  <c r="AD38" i="19"/>
  <c r="AD48" i="19"/>
  <c r="AD8" i="19"/>
  <c r="R18" i="19"/>
  <c r="L38" i="19"/>
  <c r="AD30" i="1"/>
  <c r="AJ28" i="19"/>
  <c r="X18" i="19"/>
  <c r="X48" i="19"/>
  <c r="R28" i="19"/>
  <c r="L18" i="19"/>
  <c r="X28" i="19"/>
  <c r="R8" i="19"/>
  <c r="X38" i="19"/>
  <c r="AJ8" i="19"/>
  <c r="AD18" i="19"/>
  <c r="AJ38" i="19"/>
  <c r="L48" i="19"/>
  <c r="AJ48" i="19"/>
  <c r="AJ18" i="19"/>
  <c r="R38" i="19"/>
  <c r="AD28" i="19"/>
  <c r="L28"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AC68" i="1"/>
  <c r="AB37" i="1"/>
  <c r="AC38" i="1"/>
  <c r="AB38" i="1" s="1"/>
  <c r="AC39" i="1"/>
  <c r="AB39" i="1" s="1"/>
  <c r="AJ46" i="19"/>
  <c r="AD46" i="19"/>
  <c r="L36" i="19"/>
  <c r="X16" i="19"/>
  <c r="AJ26" i="19"/>
  <c r="L46" i="19"/>
  <c r="X6" i="19"/>
  <c r="R36" i="19"/>
  <c r="X36" i="19"/>
  <c r="R6" i="19"/>
  <c r="AJ6" i="19"/>
  <c r="AD36" i="19"/>
  <c r="R46" i="19"/>
  <c r="AD26" i="19"/>
  <c r="AD16" i="19"/>
  <c r="X46" i="19"/>
  <c r="X26" i="19"/>
  <c r="AJ36" i="19"/>
  <c r="R26" i="19"/>
  <c r="AD6" i="19"/>
  <c r="L6" i="19"/>
  <c r="L26" i="19"/>
  <c r="R16" i="19"/>
  <c r="AJ16" i="19"/>
  <c r="AB43" i="1"/>
  <c r="AC44" i="1"/>
  <c r="AD29" i="19"/>
  <c r="AD19" i="19"/>
  <c r="R39" i="19"/>
  <c r="R9" i="19"/>
  <c r="X49" i="19"/>
  <c r="X9" i="19"/>
  <c r="AD39" i="19"/>
  <c r="R29" i="19"/>
  <c r="L49" i="19"/>
  <c r="X19" i="19"/>
  <c r="X29" i="19"/>
  <c r="X39" i="19"/>
  <c r="L9" i="19"/>
  <c r="AD36" i="1"/>
  <c r="AD9" i="19"/>
  <c r="AJ49" i="19"/>
  <c r="L39" i="19"/>
  <c r="R19" i="19"/>
  <c r="AJ39" i="19"/>
  <c r="AJ29" i="19"/>
  <c r="AJ19" i="19"/>
  <c r="AJ9" i="19"/>
  <c r="AD49" i="19"/>
  <c r="L19" i="19"/>
  <c r="L29" i="19"/>
  <c r="R49" i="19"/>
  <c r="AB44" i="1" l="1"/>
  <c r="AC45" i="1"/>
  <c r="AB45" i="1" s="1"/>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A55" i="19"/>
  <c r="O45" i="19"/>
  <c r="AA15" i="19"/>
  <c r="AM55" i="19"/>
  <c r="O55" i="19"/>
  <c r="AG35" i="19"/>
  <c r="AM25" i="19"/>
  <c r="AM35" i="19"/>
  <c r="AA25" i="19"/>
  <c r="AM45" i="19"/>
  <c r="AG25" i="19"/>
  <c r="AA35" i="19"/>
  <c r="O25" i="19"/>
  <c r="U25" i="19"/>
  <c r="AG45" i="19"/>
  <c r="U35" i="19"/>
  <c r="AA45" i="19"/>
  <c r="AM15" i="19"/>
  <c r="U45" i="19"/>
  <c r="O35" i="19"/>
  <c r="O15" i="19"/>
  <c r="AD75" i="1"/>
  <c r="AG15" i="19"/>
  <c r="U15" i="19"/>
  <c r="AG55" i="19"/>
  <c r="U55" i="19"/>
  <c r="T18" i="19"/>
  <c r="N48" i="19"/>
  <c r="N8" i="19"/>
  <c r="T28" i="19"/>
  <c r="AF38" i="19"/>
  <c r="Z28" i="19"/>
  <c r="Z18" i="19"/>
  <c r="AF8" i="19"/>
  <c r="AD32" i="1"/>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AD74" i="1"/>
  <c r="N15" i="19"/>
  <c r="AF55" i="19"/>
  <c r="N55" i="19"/>
  <c r="Z15" i="19"/>
  <c r="AF35" i="19"/>
  <c r="AB62" i="1"/>
  <c r="AC63" i="1"/>
  <c r="AM46" i="19"/>
  <c r="U36" i="19"/>
  <c r="AG16" i="19"/>
  <c r="O6" i="19"/>
  <c r="AA36" i="19"/>
  <c r="AM16" i="19"/>
  <c r="U6" i="19"/>
  <c r="AG46" i="19"/>
  <c r="AA16" i="19"/>
  <c r="AA6" i="19"/>
  <c r="AG6" i="19"/>
  <c r="AA46" i="19"/>
  <c r="AM26" i="19"/>
  <c r="U16" i="19"/>
  <c r="O36" i="19"/>
  <c r="U26" i="19"/>
  <c r="O46" i="19"/>
  <c r="AA26" i="19"/>
  <c r="AM6" i="19"/>
  <c r="U46" i="19"/>
  <c r="AG26" i="19"/>
  <c r="O16" i="19"/>
  <c r="AG36" i="19"/>
  <c r="O26" i="19"/>
  <c r="AM36" i="19"/>
  <c r="AB68" i="1"/>
  <c r="AC69" i="1"/>
  <c r="AB69" i="1" s="1"/>
  <c r="AC27" i="1"/>
  <c r="AB27" i="1" s="1"/>
  <c r="AB26" i="1"/>
  <c r="O8" i="19"/>
  <c r="AA48" i="19"/>
  <c r="AM38" i="19"/>
  <c r="U48" i="19"/>
  <c r="AA18" i="19"/>
  <c r="AG18" i="19"/>
  <c r="AG48" i="19"/>
  <c r="AM18" i="19"/>
  <c r="AA28" i="19"/>
  <c r="AG28" i="19"/>
  <c r="AA8" i="19"/>
  <c r="U18" i="19"/>
  <c r="AG38" i="19"/>
  <c r="U38" i="19"/>
  <c r="AM8" i="19"/>
  <c r="AA38" i="19"/>
  <c r="AM48" i="19"/>
  <c r="U28" i="19"/>
  <c r="O38" i="19"/>
  <c r="U8" i="19"/>
  <c r="AG8" i="19"/>
  <c r="AD33" i="1"/>
  <c r="O18" i="19"/>
  <c r="O28" i="19"/>
  <c r="O48" i="19"/>
  <c r="AM28" i="19"/>
  <c r="AF6" i="19"/>
  <c r="N46" i="19"/>
  <c r="Z26" i="19"/>
  <c r="AL6" i="19"/>
  <c r="AL36" i="19"/>
  <c r="AF26" i="19"/>
  <c r="Z6" i="19"/>
  <c r="T26" i="19"/>
  <c r="Z46" i="19"/>
  <c r="AF46" i="19"/>
  <c r="T46" i="19"/>
  <c r="T6" i="19"/>
  <c r="AF36" i="19"/>
  <c r="N26" i="19"/>
  <c r="Z16" i="19"/>
  <c r="AL26" i="19"/>
  <c r="Z36" i="19"/>
  <c r="N36" i="19"/>
  <c r="AL46" i="19"/>
  <c r="T36" i="19"/>
  <c r="AF16" i="19"/>
  <c r="N6" i="19"/>
  <c r="N16" i="19"/>
  <c r="AL16" i="19"/>
  <c r="T16" i="19"/>
  <c r="AB63" i="1" l="1"/>
  <c r="AD63" i="1" s="1"/>
  <c r="Z69" i="1"/>
  <c r="AA69" i="1"/>
  <c r="Z68" i="1"/>
  <c r="AA68" i="1"/>
  <c r="Z66" i="1"/>
  <c r="AA60" i="1"/>
  <c r="Y61" i="1" s="1"/>
  <c r="Z60" i="1"/>
  <c r="AA71" i="1"/>
  <c r="Y72" i="1" s="1"/>
  <c r="Y41" i="1"/>
  <c r="Y53" i="1"/>
  <c r="Y54" i="1"/>
  <c r="AA36"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D56" i="1"/>
  <c r="AD57" i="1"/>
  <c r="AG13" i="19" l="1"/>
  <c r="AM13" i="19"/>
  <c r="L54" i="19"/>
  <c r="L34" i="19"/>
  <c r="L14" i="19"/>
  <c r="AJ54" i="19"/>
  <c r="AJ34" i="19"/>
  <c r="L24" i="19"/>
  <c r="X54" i="19"/>
  <c r="AJ24" i="19"/>
  <c r="R44" i="19"/>
  <c r="R34" i="19"/>
  <c r="AJ14" i="19"/>
  <c r="AD14" i="19"/>
  <c r="R14" i="19"/>
  <c r="X44" i="19"/>
  <c r="AD54" i="19"/>
  <c r="AD24" i="19"/>
  <c r="R24" i="19"/>
  <c r="X14" i="19"/>
  <c r="X34" i="19"/>
  <c r="AD44" i="19"/>
  <c r="L44" i="19"/>
  <c r="AD34" i="19"/>
  <c r="AD66" i="1"/>
  <c r="AJ44" i="19"/>
  <c r="R54" i="19"/>
  <c r="X24" i="19"/>
  <c r="U53" i="19"/>
  <c r="U43" i="19"/>
  <c r="O23" i="19"/>
  <c r="AG43" i="19"/>
  <c r="AA33" i="19"/>
  <c r="AA23" i="19"/>
  <c r="AG53" i="19"/>
  <c r="AM43" i="19"/>
  <c r="O13" i="19"/>
  <c r="AM53" i="19"/>
  <c r="AG33" i="19"/>
  <c r="U23" i="19"/>
  <c r="L43" i="19"/>
  <c r="R13" i="19"/>
  <c r="L13" i="19"/>
  <c r="AD60" i="1"/>
  <c r="AJ53" i="19"/>
  <c r="AD23" i="19"/>
  <c r="AJ43" i="19"/>
  <c r="R33" i="19"/>
  <c r="L23" i="19"/>
  <c r="AJ23" i="19"/>
  <c r="X23" i="19"/>
  <c r="L33" i="19"/>
  <c r="AJ33" i="19"/>
  <c r="AD33" i="19"/>
  <c r="R43" i="19"/>
  <c r="X43" i="19"/>
  <c r="R53" i="19"/>
  <c r="R23" i="19"/>
  <c r="X33" i="19"/>
  <c r="AD53" i="19"/>
  <c r="X53" i="19"/>
  <c r="AD43" i="19"/>
  <c r="X13" i="19"/>
  <c r="AJ13" i="19"/>
  <c r="AD13" i="19"/>
  <c r="L53" i="19"/>
  <c r="O53" i="19"/>
  <c r="O43" i="19"/>
  <c r="U13" i="19"/>
  <c r="U33" i="19"/>
  <c r="AM33" i="19"/>
  <c r="O33" i="19"/>
  <c r="AA13" i="19"/>
  <c r="AA53" i="19"/>
  <c r="Z61" i="1"/>
  <c r="AA61" i="1"/>
  <c r="Y62" i="1" s="1"/>
  <c r="AA30" i="1"/>
  <c r="Y31" i="1" s="1"/>
  <c r="Z54" i="1"/>
  <c r="AA54" i="1"/>
  <c r="Y55" i="1" s="1"/>
  <c r="Z72" i="1"/>
  <c r="AA72" i="1"/>
  <c r="Y73" i="1" s="1"/>
  <c r="Z53" i="1"/>
  <c r="AA53" i="1"/>
  <c r="Y49" i="1"/>
  <c r="Z41" i="1"/>
  <c r="AA41" i="1"/>
  <c r="Y42" i="1" s="1"/>
  <c r="Z42" i="1" s="1"/>
  <c r="Y38" i="1"/>
  <c r="Y37" i="1"/>
  <c r="Z23" i="1"/>
  <c r="AA23" i="1"/>
  <c r="Y24" i="1" s="1"/>
  <c r="Y13" i="19" l="1"/>
  <c r="AE43" i="19"/>
  <c r="S13" i="19"/>
  <c r="AK33" i="19"/>
  <c r="M13" i="19"/>
  <c r="AK53" i="19"/>
  <c r="M23" i="19"/>
  <c r="AE33" i="19"/>
  <c r="M43" i="19"/>
  <c r="AK13" i="19"/>
  <c r="AK43" i="19"/>
  <c r="Y53" i="19"/>
  <c r="S43" i="19"/>
  <c r="AK23" i="19"/>
  <c r="S53" i="19"/>
  <c r="Y33" i="19"/>
  <c r="AD61" i="1"/>
  <c r="S23" i="19"/>
  <c r="AE53" i="19"/>
  <c r="Y23" i="19"/>
  <c r="AE13" i="19"/>
  <c r="Y43" i="19"/>
  <c r="M33" i="19"/>
  <c r="M53" i="19"/>
  <c r="AE23" i="19"/>
  <c r="S33" i="19"/>
  <c r="Z24" i="1"/>
  <c r="AA24" i="1"/>
  <c r="Y25" i="1" s="1"/>
  <c r="K42" i="19"/>
  <c r="Q42" i="19"/>
  <c r="W12" i="19"/>
  <c r="K52" i="19"/>
  <c r="AI52" i="19"/>
  <c r="Q22" i="19"/>
  <c r="Q12" i="19"/>
  <c r="AC52" i="19"/>
  <c r="AC32" i="19"/>
  <c r="W42" i="19"/>
  <c r="K22" i="19"/>
  <c r="W52" i="19"/>
  <c r="Q52" i="19"/>
  <c r="W22" i="19"/>
  <c r="AC22" i="19"/>
  <c r="Q32" i="19"/>
  <c r="AI42" i="19"/>
  <c r="AD53" i="1"/>
  <c r="AI22" i="19"/>
  <c r="AC12" i="19"/>
  <c r="AI12" i="19"/>
  <c r="W32" i="19"/>
  <c r="K32" i="19"/>
  <c r="AC42" i="19"/>
  <c r="AI32" i="19"/>
  <c r="K12" i="19"/>
  <c r="Z73" i="1"/>
  <c r="AA73" i="1"/>
  <c r="W37" i="19"/>
  <c r="AI47" i="19"/>
  <c r="K37" i="19"/>
  <c r="K7" i="19"/>
  <c r="AI7" i="19"/>
  <c r="Q27" i="19"/>
  <c r="AC7" i="19"/>
  <c r="Q17" i="19"/>
  <c r="W17" i="19"/>
  <c r="AC27" i="19"/>
  <c r="W47" i="19"/>
  <c r="W27" i="19"/>
  <c r="AC47" i="19"/>
  <c r="Q37" i="19"/>
  <c r="Q47" i="19"/>
  <c r="AC37" i="19"/>
  <c r="AI27" i="19"/>
  <c r="K17" i="19"/>
  <c r="W7" i="19"/>
  <c r="AI37" i="19"/>
  <c r="Q7" i="19"/>
  <c r="K47" i="19"/>
  <c r="AI17" i="19"/>
  <c r="AD23" i="1"/>
  <c r="K27" i="19"/>
  <c r="AC17" i="19"/>
  <c r="Z37" i="1"/>
  <c r="AA37" i="1"/>
  <c r="AJ55" i="19"/>
  <c r="L45" i="19"/>
  <c r="AD35" i="19"/>
  <c r="R25" i="19"/>
  <c r="AD45" i="19"/>
  <c r="R45" i="19"/>
  <c r="AD55" i="19"/>
  <c r="X15" i="19"/>
  <c r="L25" i="19"/>
  <c r="AJ45" i="19"/>
  <c r="R15" i="19"/>
  <c r="R55" i="19"/>
  <c r="AD25" i="19"/>
  <c r="L55" i="19"/>
  <c r="AJ35" i="19"/>
  <c r="X55" i="19"/>
  <c r="X35" i="19"/>
  <c r="L15" i="19"/>
  <c r="AD72" i="1"/>
  <c r="AD15" i="19"/>
  <c r="X25" i="19"/>
  <c r="AJ15" i="19"/>
  <c r="AJ25" i="19"/>
  <c r="X45" i="19"/>
  <c r="L35" i="19"/>
  <c r="R35" i="19"/>
  <c r="Z49" i="1"/>
  <c r="AA49" i="1"/>
  <c r="Y50" i="1" s="1"/>
  <c r="Z55" i="1"/>
  <c r="AA55" i="1"/>
  <c r="R40" i="19"/>
  <c r="L10" i="19"/>
  <c r="AJ50" i="19"/>
  <c r="L30" i="19"/>
  <c r="AD10" i="19"/>
  <c r="L50" i="19"/>
  <c r="X30" i="19"/>
  <c r="L20" i="19"/>
  <c r="X40" i="19"/>
  <c r="AJ10" i="19"/>
  <c r="AJ40" i="19"/>
  <c r="L40" i="19"/>
  <c r="AJ20" i="19"/>
  <c r="R50" i="19"/>
  <c r="AD30" i="19"/>
  <c r="X50" i="19"/>
  <c r="R10" i="19"/>
  <c r="X10" i="19"/>
  <c r="R20" i="19"/>
  <c r="X20" i="19"/>
  <c r="AJ30" i="19"/>
  <c r="AD20" i="19"/>
  <c r="R30" i="19"/>
  <c r="AD50" i="19"/>
  <c r="AD40" i="19"/>
  <c r="AD42" i="1"/>
  <c r="L32" i="19"/>
  <c r="AJ12" i="19"/>
  <c r="AD54" i="1"/>
  <c r="R52" i="19"/>
  <c r="AD12" i="19"/>
  <c r="L52" i="19"/>
  <c r="R32" i="19"/>
  <c r="AD22" i="19"/>
  <c r="AJ32" i="19"/>
  <c r="X12" i="19"/>
  <c r="X22" i="19"/>
  <c r="X52" i="19"/>
  <c r="R22" i="19"/>
  <c r="AJ42" i="19"/>
  <c r="AD32" i="19"/>
  <c r="R12" i="19"/>
  <c r="AJ22" i="19"/>
  <c r="AD52" i="19"/>
  <c r="X42" i="19"/>
  <c r="AJ52" i="19"/>
  <c r="AD42" i="19"/>
  <c r="L22" i="19"/>
  <c r="L42" i="19"/>
  <c r="R42" i="19"/>
  <c r="X32" i="19"/>
  <c r="L12" i="19"/>
  <c r="Z38" i="1"/>
  <c r="AA38" i="1"/>
  <c r="Y39" i="1" s="1"/>
  <c r="K40" i="19"/>
  <c r="AI20" i="19"/>
  <c r="AI30" i="19"/>
  <c r="W30" i="19"/>
  <c r="W10" i="19"/>
  <c r="AD41" i="1"/>
  <c r="W40" i="19"/>
  <c r="Q20" i="19"/>
  <c r="W50" i="19"/>
  <c r="Q50" i="19"/>
  <c r="AC30" i="19"/>
  <c r="W20" i="19"/>
  <c r="AC50" i="19"/>
  <c r="K10" i="19"/>
  <c r="K20" i="19"/>
  <c r="AC20" i="19"/>
  <c r="AC40" i="19"/>
  <c r="Q10" i="19"/>
  <c r="Q40" i="19"/>
  <c r="AC10" i="19"/>
  <c r="AI50" i="19"/>
  <c r="Q30" i="19"/>
  <c r="K30" i="19"/>
  <c r="AI10" i="19"/>
  <c r="K50" i="19"/>
  <c r="AI40" i="19"/>
  <c r="AA31" i="1"/>
  <c r="Z31" i="1"/>
  <c r="AA42" i="1"/>
  <c r="Y43" i="1" s="1"/>
  <c r="Z62" i="1"/>
  <c r="N43" i="19" s="1"/>
  <c r="AA62" i="1"/>
  <c r="AG24" i="19"/>
  <c r="O44" i="19"/>
  <c r="O24" i="19"/>
  <c r="AM14" i="19"/>
  <c r="AG34" i="19"/>
  <c r="O34" i="19"/>
  <c r="AA44" i="19"/>
  <c r="O14" i="19"/>
  <c r="AA54" i="19"/>
  <c r="U14" i="19"/>
  <c r="AM44" i="19"/>
  <c r="AA34" i="19"/>
  <c r="AM24" i="19"/>
  <c r="AM54" i="19"/>
  <c r="AG14" i="19"/>
  <c r="AM34" i="19"/>
  <c r="U54" i="19"/>
  <c r="AG44" i="19"/>
  <c r="AA24" i="19"/>
  <c r="AG54" i="19"/>
  <c r="U34" i="19"/>
  <c r="U24" i="19"/>
  <c r="AD69" i="1"/>
  <c r="AA14" i="19"/>
  <c r="O54" i="19"/>
  <c r="U44" i="19"/>
  <c r="AM23" i="19"/>
  <c r="AG2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D68" i="1"/>
  <c r="AF53" i="19"/>
  <c r="T23" i="19"/>
  <c r="AL53" i="19"/>
  <c r="T43" i="19" l="1"/>
  <c r="N33" i="19"/>
  <c r="N23" i="19"/>
  <c r="T33" i="19"/>
  <c r="AF13" i="19"/>
  <c r="AL13" i="19"/>
  <c r="AF23" i="19"/>
  <c r="Z33" i="19"/>
  <c r="T13" i="19"/>
  <c r="AL33" i="19"/>
  <c r="Z43" i="19"/>
  <c r="N53" i="19"/>
  <c r="Z23" i="19"/>
  <c r="Z53" i="19"/>
  <c r="AA39" i="1"/>
  <c r="Z39" i="1"/>
  <c r="Z50" i="1"/>
  <c r="AA50" i="1"/>
  <c r="Y51" i="1" s="1"/>
  <c r="AF19" i="19"/>
  <c r="Z9" i="19"/>
  <c r="T49" i="19"/>
  <c r="N29" i="19"/>
  <c r="Z49" i="19"/>
  <c r="AD38" i="1"/>
  <c r="AL29" i="19"/>
  <c r="N19" i="19"/>
  <c r="T19" i="19"/>
  <c r="N39" i="19"/>
  <c r="Z19" i="19"/>
  <c r="AL39" i="19"/>
  <c r="Z39" i="19"/>
  <c r="AL49" i="19"/>
  <c r="AF39" i="19"/>
  <c r="AF49" i="19"/>
  <c r="T9" i="19"/>
  <c r="T29" i="19"/>
  <c r="AL9" i="19"/>
  <c r="N9" i="19"/>
  <c r="AL19" i="19"/>
  <c r="AF9" i="19"/>
  <c r="T39" i="19"/>
  <c r="AF29" i="19"/>
  <c r="Z29" i="19"/>
  <c r="N49" i="19"/>
  <c r="M41" i="19"/>
  <c r="AK31" i="19"/>
  <c r="AE31" i="19"/>
  <c r="Y21" i="19"/>
  <c r="Y11" i="19"/>
  <c r="AD49" i="1"/>
  <c r="S31" i="19"/>
  <c r="AE21" i="19"/>
  <c r="AK11" i="19"/>
  <c r="M31" i="19"/>
  <c r="S51" i="19"/>
  <c r="S11" i="19"/>
  <c r="Y41" i="19"/>
  <c r="M21" i="19"/>
  <c r="M11" i="19"/>
  <c r="S41" i="19"/>
  <c r="M51" i="19"/>
  <c r="AE51" i="19"/>
  <c r="Y31" i="19"/>
  <c r="AK41" i="19"/>
  <c r="AE41" i="19"/>
  <c r="AE11" i="19"/>
  <c r="Y51" i="19"/>
  <c r="AK51" i="19"/>
  <c r="S21" i="19"/>
  <c r="AK21" i="19"/>
  <c r="AK15" i="19"/>
  <c r="M15" i="19"/>
  <c r="AK35" i="19"/>
  <c r="AK55" i="19"/>
  <c r="AE25" i="19"/>
  <c r="AE45" i="19"/>
  <c r="Y35" i="19"/>
  <c r="AK45" i="19"/>
  <c r="Y45" i="19"/>
  <c r="Y25" i="19"/>
  <c r="AD73" i="1"/>
  <c r="M25" i="19"/>
  <c r="AE55" i="19"/>
  <c r="AE35" i="19"/>
  <c r="S35" i="19"/>
  <c r="S55" i="19"/>
  <c r="M35" i="19"/>
  <c r="AK25" i="19"/>
  <c r="M55" i="19"/>
  <c r="S15" i="19"/>
  <c r="AE15" i="19"/>
  <c r="S45" i="19"/>
  <c r="M45" i="19"/>
  <c r="Y55" i="19"/>
  <c r="S25" i="19"/>
  <c r="Y15" i="19"/>
  <c r="N13" i="19"/>
  <c r="Z13" i="19"/>
  <c r="AE8" i="19"/>
  <c r="Y48" i="19"/>
  <c r="AE48" i="19"/>
  <c r="AE38" i="19"/>
  <c r="M8" i="19"/>
  <c r="Y18" i="19"/>
  <c r="M38" i="19"/>
  <c r="Y8" i="19"/>
  <c r="AK8" i="19"/>
  <c r="S28" i="19"/>
  <c r="AE28" i="19"/>
  <c r="AE18" i="19"/>
  <c r="M28" i="19"/>
  <c r="Y38" i="19"/>
  <c r="M48" i="19"/>
  <c r="Y28" i="19"/>
  <c r="AK48" i="19"/>
  <c r="AK38" i="19"/>
  <c r="S8" i="19"/>
  <c r="AK28" i="19"/>
  <c r="AD31" i="1"/>
  <c r="AK18" i="19"/>
  <c r="M18" i="19"/>
  <c r="S18" i="19"/>
  <c r="S48" i="19"/>
  <c r="S38" i="19"/>
  <c r="Z25" i="1"/>
  <c r="AA25" i="1"/>
  <c r="Y26" i="1" s="1"/>
  <c r="AA43" i="1"/>
  <c r="Y44" i="1" s="1"/>
  <c r="Z43" i="1"/>
  <c r="T53" i="19"/>
  <c r="AD62" i="1"/>
  <c r="AL23" i="19"/>
  <c r="AF43" i="19"/>
  <c r="M29" i="19"/>
  <c r="AE9" i="19"/>
  <c r="Y49" i="19"/>
  <c r="S39" i="19"/>
  <c r="Y39" i="19"/>
  <c r="M39" i="19"/>
  <c r="M9" i="19"/>
  <c r="S9" i="19"/>
  <c r="M19" i="19"/>
  <c r="AE49" i="19"/>
  <c r="M49" i="19"/>
  <c r="AK49" i="19"/>
  <c r="AK9" i="19"/>
  <c r="Y29" i="19"/>
  <c r="S19" i="19"/>
  <c r="AE19" i="19"/>
  <c r="AK29" i="19"/>
  <c r="Y19" i="19"/>
  <c r="Y9" i="19"/>
  <c r="AE29" i="19"/>
  <c r="AD37" i="1"/>
  <c r="S49" i="19"/>
  <c r="AK39" i="19"/>
  <c r="S29" i="19"/>
  <c r="AK19" i="19"/>
  <c r="AE39" i="19"/>
  <c r="AD27" i="19"/>
  <c r="X7" i="19"/>
  <c r="AJ47" i="19"/>
  <c r="AJ7" i="19"/>
  <c r="X47" i="19"/>
  <c r="L47" i="19"/>
  <c r="L7" i="19"/>
  <c r="L27" i="19"/>
  <c r="L17" i="19"/>
  <c r="AD7" i="19"/>
  <c r="AD37" i="19"/>
  <c r="AJ37" i="19"/>
  <c r="R37" i="19"/>
  <c r="AD17" i="19"/>
  <c r="R27" i="19"/>
  <c r="X37" i="19"/>
  <c r="AJ17" i="19"/>
  <c r="L37" i="19"/>
  <c r="X27" i="19"/>
  <c r="AD24" i="1"/>
  <c r="AJ27" i="19"/>
  <c r="AD47" i="19"/>
  <c r="R17" i="19"/>
  <c r="R7" i="19"/>
  <c r="R47" i="19"/>
  <c r="X17" i="19"/>
  <c r="AF33" i="19"/>
  <c r="AL43" i="19"/>
  <c r="AD55" i="1"/>
  <c r="S22" i="19"/>
  <c r="AE42" i="19"/>
  <c r="S12" i="19"/>
  <c r="M42" i="19"/>
  <c r="M32" i="19"/>
  <c r="S32" i="19"/>
  <c r="Y12" i="19"/>
  <c r="S52" i="19"/>
  <c r="AK52" i="19"/>
  <c r="AE52" i="19"/>
  <c r="AE22" i="19"/>
  <c r="M52" i="19"/>
  <c r="Y22" i="19"/>
  <c r="M12" i="19"/>
  <c r="Y52" i="19"/>
  <c r="M22" i="19"/>
  <c r="AK22" i="19"/>
  <c r="AK42" i="19"/>
  <c r="AK32" i="19"/>
  <c r="S42" i="19"/>
  <c r="AE12" i="19"/>
  <c r="Y42" i="19"/>
  <c r="AE32" i="19"/>
  <c r="AK12" i="19"/>
  <c r="Y32" i="19"/>
  <c r="AA43" i="19"/>
  <c r="Z51" i="1" l="1"/>
  <c r="AA51" i="1"/>
  <c r="AF21" i="19"/>
  <c r="AF11" i="19"/>
  <c r="Z51" i="19"/>
  <c r="AL31" i="19"/>
  <c r="AL41" i="19"/>
  <c r="AD50" i="1"/>
  <c r="T31" i="19"/>
  <c r="Z11" i="19"/>
  <c r="Z31" i="19"/>
  <c r="Z21" i="19"/>
  <c r="T41" i="19"/>
  <c r="Z41" i="19"/>
  <c r="AF31" i="19"/>
  <c r="N21" i="19"/>
  <c r="AL51" i="19"/>
  <c r="AF41" i="19"/>
  <c r="T11" i="19"/>
  <c r="T21" i="19"/>
  <c r="T51" i="19"/>
  <c r="N31" i="19"/>
  <c r="N11" i="19"/>
  <c r="AL21" i="19"/>
  <c r="N51" i="19"/>
  <c r="AL11" i="19"/>
  <c r="AF51" i="19"/>
  <c r="N41" i="19"/>
  <c r="M10" i="19"/>
  <c r="M30" i="19"/>
  <c r="AE10" i="19"/>
  <c r="AK20" i="19"/>
  <c r="AE50" i="19"/>
  <c r="S20" i="19"/>
  <c r="AE40" i="19"/>
  <c r="AK10" i="19"/>
  <c r="AE20" i="19"/>
  <c r="M50" i="19"/>
  <c r="M40" i="19"/>
  <c r="Y10" i="19"/>
  <c r="AK50" i="19"/>
  <c r="Y30" i="19"/>
  <c r="AK30" i="19"/>
  <c r="S50" i="19"/>
  <c r="AK40" i="19"/>
  <c r="M20" i="19"/>
  <c r="Y40" i="19"/>
  <c r="S10" i="19"/>
  <c r="Y20" i="19"/>
  <c r="AE30" i="19"/>
  <c r="S30" i="19"/>
  <c r="AD43" i="1"/>
  <c r="S40" i="19"/>
  <c r="Y50" i="19"/>
  <c r="U29" i="19"/>
  <c r="O19" i="19"/>
  <c r="U19" i="19"/>
  <c r="AG39" i="19"/>
  <c r="O49" i="19"/>
  <c r="AM39" i="19"/>
  <c r="AA9" i="19"/>
  <c r="AG29" i="19"/>
  <c r="U49" i="19"/>
  <c r="AM29" i="19"/>
  <c r="AA29" i="19"/>
  <c r="AG19" i="19"/>
  <c r="O29" i="19"/>
  <c r="AM49" i="19"/>
  <c r="U9" i="19"/>
  <c r="AM19" i="19"/>
  <c r="AA19" i="19"/>
  <c r="O9" i="19"/>
  <c r="AA39" i="19"/>
  <c r="O39" i="19"/>
  <c r="U39" i="19"/>
  <c r="AM9" i="19"/>
  <c r="AG49" i="19"/>
  <c r="AD39" i="1"/>
  <c r="AG9" i="19"/>
  <c r="AA49" i="19"/>
  <c r="AA44" i="1"/>
  <c r="Y45" i="1" s="1"/>
  <c r="Z44" i="1"/>
  <c r="AA26" i="1"/>
  <c r="Y27" i="1" s="1"/>
  <c r="Z26" i="1"/>
  <c r="Y47" i="19"/>
  <c r="Y27" i="19"/>
  <c r="M7" i="19"/>
  <c r="S7" i="19"/>
  <c r="M47" i="19"/>
  <c r="M37" i="19"/>
  <c r="M17" i="19"/>
  <c r="AD25" i="1"/>
  <c r="S17" i="19"/>
  <c r="M27" i="19"/>
  <c r="AE27" i="19"/>
  <c r="S47" i="19"/>
  <c r="AE17" i="19"/>
  <c r="AE47" i="19"/>
  <c r="AK7" i="19"/>
  <c r="S37" i="19"/>
  <c r="AK17" i="19"/>
  <c r="AK27" i="19"/>
  <c r="Y17" i="19"/>
  <c r="AK47" i="19"/>
  <c r="Y37" i="19"/>
  <c r="S27" i="19"/>
  <c r="Y7" i="19"/>
  <c r="AE7" i="19"/>
  <c r="AK37" i="19"/>
  <c r="AE37" i="19"/>
  <c r="T7" i="19" l="1"/>
  <c r="AD26" i="1"/>
  <c r="Z27" i="19"/>
  <c r="T47" i="19"/>
  <c r="AL37" i="19"/>
  <c r="AL7" i="19"/>
  <c r="AF7" i="19"/>
  <c r="T17" i="19"/>
  <c r="AL47" i="19"/>
  <c r="AL17" i="19"/>
  <c r="T27" i="19"/>
  <c r="Z17" i="19"/>
  <c r="AF17" i="19"/>
  <c r="AF37" i="19"/>
  <c r="T37" i="19"/>
  <c r="N27" i="19"/>
  <c r="N17" i="19"/>
  <c r="N37" i="19"/>
  <c r="N7" i="19"/>
  <c r="AL27" i="19"/>
  <c r="Z47" i="19"/>
  <c r="AF27" i="19"/>
  <c r="N47" i="19"/>
  <c r="Z7" i="19"/>
  <c r="AF47" i="19"/>
  <c r="Z37" i="19"/>
  <c r="Z27" i="1"/>
  <c r="AA27" i="1"/>
  <c r="AF40" i="19"/>
  <c r="T20" i="19"/>
  <c r="AL10" i="19"/>
  <c r="N30" i="19"/>
  <c r="N50" i="19"/>
  <c r="N40" i="19"/>
  <c r="Z20" i="19"/>
  <c r="T30" i="19"/>
  <c r="AL40" i="19"/>
  <c r="Z30" i="19"/>
  <c r="Z40" i="19"/>
  <c r="T50" i="19"/>
  <c r="Z10" i="19"/>
  <c r="AD44" i="1"/>
  <c r="AL30" i="19"/>
  <c r="AF20" i="19"/>
  <c r="N20" i="19"/>
  <c r="AL50" i="19"/>
  <c r="AL20" i="19"/>
  <c r="T10" i="19"/>
  <c r="T40" i="19"/>
  <c r="N10" i="19"/>
  <c r="AF10" i="19"/>
  <c r="Z50" i="19"/>
  <c r="AF30" i="19"/>
  <c r="AF50" i="19"/>
  <c r="Z45" i="1"/>
  <c r="AA45" i="1"/>
  <c r="O51" i="19"/>
  <c r="AM21" i="19"/>
  <c r="AM41" i="19"/>
  <c r="AM51" i="19"/>
  <c r="AG51" i="19"/>
  <c r="U11" i="19"/>
  <c r="U51" i="19"/>
  <c r="AA31" i="19"/>
  <c r="AA21" i="19"/>
  <c r="O41" i="19"/>
  <c r="AA41" i="19"/>
  <c r="AG31" i="19"/>
  <c r="U31" i="19"/>
  <c r="O31" i="19"/>
  <c r="AM31" i="19"/>
  <c r="AA51" i="19"/>
  <c r="AM11" i="19"/>
  <c r="U41" i="19"/>
  <c r="AA11" i="19"/>
  <c r="O11" i="19"/>
  <c r="U21" i="19"/>
  <c r="AD51" i="1"/>
  <c r="AG21" i="19"/>
  <c r="O21" i="19"/>
  <c r="AG41" i="19"/>
  <c r="AG11" i="19"/>
  <c r="AM20" i="19" l="1"/>
  <c r="AG40" i="19"/>
  <c r="U10" i="19"/>
  <c r="O50" i="19"/>
  <c r="U40" i="19"/>
  <c r="AM40" i="19"/>
  <c r="U30" i="19"/>
  <c r="U50" i="19"/>
  <c r="O10" i="19"/>
  <c r="O30" i="19"/>
  <c r="AA10" i="19"/>
  <c r="AA30" i="19"/>
  <c r="AM50" i="19"/>
  <c r="AA50" i="19"/>
  <c r="O40" i="19"/>
  <c r="AA40" i="19"/>
  <c r="AM30" i="19"/>
  <c r="U20" i="19"/>
  <c r="AG20" i="19"/>
  <c r="AG50" i="19"/>
  <c r="AM10" i="19"/>
  <c r="AD45" i="1"/>
  <c r="AA20" i="19"/>
  <c r="O20" i="19"/>
  <c r="AG30" i="19"/>
  <c r="AG10" i="19"/>
  <c r="O37" i="19"/>
  <c r="AG27" i="19"/>
  <c r="AM27" i="19"/>
  <c r="O17" i="19"/>
  <c r="O27" i="19"/>
  <c r="O47" i="19"/>
  <c r="AA7" i="19"/>
  <c r="AG7" i="19"/>
  <c r="U47" i="19"/>
  <c r="AG37" i="19"/>
  <c r="AA47" i="19"/>
  <c r="AG17" i="19"/>
  <c r="AD27" i="1"/>
  <c r="AA17" i="19"/>
  <c r="U7" i="19"/>
  <c r="U37" i="19"/>
  <c r="O7" i="19"/>
  <c r="AM47" i="19"/>
  <c r="AM17" i="19"/>
  <c r="AA37" i="19"/>
  <c r="AM7" i="19"/>
  <c r="AG47" i="19"/>
  <c r="U27" i="19"/>
  <c r="AM37" i="19"/>
  <c r="AA27" i="19"/>
  <c r="U17" i="19"/>
  <c r="L46" i="1" l="1"/>
  <c r="M46" i="1" s="1"/>
  <c r="L22" i="1"/>
  <c r="M22" i="1" s="1"/>
  <c r="L34" i="1"/>
  <c r="M34" i="1" s="1"/>
  <c r="L28" i="1"/>
  <c r="M28" i="1" s="1"/>
  <c r="L58" i="1"/>
  <c r="M58" i="1" s="1"/>
  <c r="L52" i="1"/>
  <c r="M52" i="1" s="1"/>
  <c r="L16" i="1"/>
  <c r="M16" i="1" s="1"/>
  <c r="L40" i="1"/>
  <c r="M40" i="1" s="1"/>
  <c r="L70" i="1"/>
  <c r="M70" i="1" s="1"/>
  <c r="L64" i="1"/>
  <c r="M64" i="1" s="1"/>
  <c r="L16" i="18" l="1"/>
  <c r="R24" i="18"/>
  <c r="L8" i="18"/>
  <c r="R32" i="18"/>
  <c r="AJ16" i="18"/>
  <c r="R8" i="18"/>
  <c r="AJ32" i="18"/>
  <c r="AD8" i="18"/>
  <c r="X40" i="18"/>
  <c r="O40" i="1"/>
  <c r="L32" i="18"/>
  <c r="X8" i="18"/>
  <c r="N40" i="1"/>
  <c r="R40" i="18"/>
  <c r="L40" i="18"/>
  <c r="X16" i="18"/>
  <c r="AJ8" i="18"/>
  <c r="X24" i="18"/>
  <c r="AJ40" i="18"/>
  <c r="AD24" i="18"/>
  <c r="AD16" i="18"/>
  <c r="AJ24" i="18"/>
  <c r="R16" i="18"/>
  <c r="L24" i="18"/>
  <c r="X32" i="18"/>
  <c r="AD32" i="18"/>
  <c r="AD40" i="18"/>
  <c r="P14" i="18"/>
  <c r="V22" i="18"/>
  <c r="V14" i="18"/>
  <c r="AH14" i="18"/>
  <c r="AH38" i="18"/>
  <c r="J14" i="18"/>
  <c r="J30" i="18"/>
  <c r="P38" i="18"/>
  <c r="AB6" i="18"/>
  <c r="J38" i="18"/>
  <c r="AH6" i="18"/>
  <c r="V6" i="18"/>
  <c r="P22" i="18"/>
  <c r="N16" i="1"/>
  <c r="AC16" i="1" s="1"/>
  <c r="J22" i="18"/>
  <c r="O16" i="1"/>
  <c r="V30" i="18"/>
  <c r="AB22" i="18"/>
  <c r="P6" i="18"/>
  <c r="J6" i="18"/>
  <c r="AH22" i="18"/>
  <c r="AB38" i="18"/>
  <c r="AB30" i="18"/>
  <c r="AH30" i="18"/>
  <c r="V38" i="18"/>
  <c r="AB14" i="18"/>
  <c r="P30" i="18"/>
  <c r="AH12" i="18"/>
  <c r="J20" i="18"/>
  <c r="J44" i="18"/>
  <c r="AB28" i="18"/>
  <c r="P28" i="18"/>
  <c r="O70" i="1"/>
  <c r="P12" i="18"/>
  <c r="AH20" i="18"/>
  <c r="P44" i="18"/>
  <c r="AB12" i="18"/>
  <c r="P36" i="18"/>
  <c r="AB44" i="18"/>
  <c r="V44" i="18"/>
  <c r="V12" i="18"/>
  <c r="V28" i="18"/>
  <c r="AH44" i="18"/>
  <c r="AH28" i="18"/>
  <c r="V36" i="18"/>
  <c r="J28" i="18"/>
  <c r="AH36" i="18"/>
  <c r="V20" i="18"/>
  <c r="P20" i="18"/>
  <c r="N70" i="1"/>
  <c r="AC70" i="1" s="1"/>
  <c r="AB70" i="1" s="1"/>
  <c r="J36" i="18"/>
  <c r="AB36" i="18"/>
  <c r="AB20" i="18"/>
  <c r="J12" i="18"/>
  <c r="N52" i="1"/>
  <c r="J42" i="18"/>
  <c r="P34" i="18"/>
  <c r="AB18" i="18"/>
  <c r="AH34" i="18"/>
  <c r="P10" i="18"/>
  <c r="V34" i="18"/>
  <c r="P42" i="18"/>
  <c r="AH18" i="18"/>
  <c r="J34" i="18"/>
  <c r="J10" i="18"/>
  <c r="AB10" i="18"/>
  <c r="J18" i="18"/>
  <c r="O52" i="1"/>
  <c r="AB34" i="18"/>
  <c r="P26" i="18"/>
  <c r="AH42" i="18"/>
  <c r="AH26" i="18"/>
  <c r="J26" i="18"/>
  <c r="P18" i="18"/>
  <c r="V18" i="18"/>
  <c r="AB42" i="18"/>
  <c r="V42" i="18"/>
  <c r="V10" i="18"/>
  <c r="AB26" i="18"/>
  <c r="V26" i="18"/>
  <c r="AH10" i="18"/>
  <c r="X42" i="18"/>
  <c r="AD34" i="18"/>
  <c r="AD10" i="18"/>
  <c r="L42" i="18"/>
  <c r="L26" i="18"/>
  <c r="X18" i="18"/>
  <c r="R18" i="18"/>
  <c r="AJ10" i="18"/>
  <c r="AD42" i="18"/>
  <c r="AJ34" i="18"/>
  <c r="R26" i="18"/>
  <c r="N58" i="1"/>
  <c r="L18" i="18"/>
  <c r="R34" i="18"/>
  <c r="L34" i="18"/>
  <c r="AJ42" i="18"/>
  <c r="R10" i="18"/>
  <c r="R42" i="18"/>
  <c r="X26" i="18"/>
  <c r="AJ18" i="18"/>
  <c r="O58" i="1"/>
  <c r="X34" i="18"/>
  <c r="AD18" i="18"/>
  <c r="AD26" i="18"/>
  <c r="X10" i="18"/>
  <c r="L10" i="18"/>
  <c r="AJ26" i="18"/>
  <c r="Z42" i="18"/>
  <c r="T18" i="18"/>
  <c r="AF34" i="18"/>
  <c r="AF42" i="18"/>
  <c r="N42" i="18"/>
  <c r="Z18" i="18"/>
  <c r="AL10" i="18"/>
  <c r="AL26" i="18"/>
  <c r="AF26" i="18"/>
  <c r="Z10" i="18"/>
  <c r="N18" i="18"/>
  <c r="T26" i="18"/>
  <c r="N26" i="18"/>
  <c r="AL18" i="18"/>
  <c r="N10" i="18"/>
  <c r="AF18" i="18"/>
  <c r="Z26" i="18"/>
  <c r="AL34" i="18"/>
  <c r="T10" i="18"/>
  <c r="O64" i="1"/>
  <c r="AL42" i="18"/>
  <c r="N34" i="18"/>
  <c r="T34" i="18"/>
  <c r="N64" i="1"/>
  <c r="T42" i="18"/>
  <c r="AF10" i="18"/>
  <c r="Z34" i="18"/>
  <c r="T14" i="18"/>
  <c r="AL38" i="18"/>
  <c r="N14" i="18"/>
  <c r="T38" i="18"/>
  <c r="T22" i="18"/>
  <c r="AL14" i="18"/>
  <c r="N22" i="18"/>
  <c r="AF22" i="18"/>
  <c r="N6" i="18"/>
  <c r="AF6" i="18"/>
  <c r="AF38" i="18"/>
  <c r="N38" i="18"/>
  <c r="AL30" i="18"/>
  <c r="AL22" i="18"/>
  <c r="T6" i="18"/>
  <c r="AF30" i="18"/>
  <c r="Z22" i="18"/>
  <c r="T30" i="18"/>
  <c r="Z14" i="18"/>
  <c r="N28" i="1"/>
  <c r="Z30" i="18"/>
  <c r="Z6" i="18"/>
  <c r="O28" i="1"/>
  <c r="Z38" i="18"/>
  <c r="AF14" i="18"/>
  <c r="AL6" i="18"/>
  <c r="N30" i="18"/>
  <c r="J40" i="18"/>
  <c r="AB40" i="18"/>
  <c r="AH32" i="18"/>
  <c r="AB24" i="18"/>
  <c r="J16" i="18"/>
  <c r="P32" i="18"/>
  <c r="V24" i="18"/>
  <c r="P24" i="18"/>
  <c r="V8" i="18"/>
  <c r="AH24" i="18"/>
  <c r="AH8" i="18"/>
  <c r="J8" i="18"/>
  <c r="AB32" i="18"/>
  <c r="AB8" i="18"/>
  <c r="V16" i="18"/>
  <c r="N34" i="1"/>
  <c r="V40" i="18"/>
  <c r="P16" i="18"/>
  <c r="V32" i="18"/>
  <c r="J24" i="18"/>
  <c r="P8" i="18"/>
  <c r="AH16" i="18"/>
  <c r="O34" i="1"/>
  <c r="AB16" i="18"/>
  <c r="AH40" i="18"/>
  <c r="P40" i="18"/>
  <c r="J32" i="18"/>
  <c r="X6" i="18"/>
  <c r="AJ30" i="18"/>
  <c r="R22" i="18"/>
  <c r="L6" i="18"/>
  <c r="R30" i="18"/>
  <c r="X22" i="18"/>
  <c r="L30" i="18"/>
  <c r="R38" i="18"/>
  <c r="AJ14" i="18"/>
  <c r="R14" i="18"/>
  <c r="AD30" i="18"/>
  <c r="AJ38" i="18"/>
  <c r="AJ22" i="18"/>
  <c r="X30" i="18"/>
  <c r="L14" i="18"/>
  <c r="X38" i="18"/>
  <c r="L22" i="18"/>
  <c r="X14" i="18"/>
  <c r="O22" i="1"/>
  <c r="N22" i="1"/>
  <c r="AD14" i="18"/>
  <c r="L38" i="18"/>
  <c r="AD6" i="18"/>
  <c r="R6" i="18"/>
  <c r="AD38" i="18"/>
  <c r="AD22" i="18"/>
  <c r="AJ6" i="18"/>
  <c r="AF24" i="18"/>
  <c r="AF32" i="18"/>
  <c r="T40" i="18"/>
  <c r="Z40" i="18"/>
  <c r="AL8" i="18"/>
  <c r="AF8" i="18"/>
  <c r="Z32" i="18"/>
  <c r="N32" i="18"/>
  <c r="N16" i="18"/>
  <c r="Z8" i="18"/>
  <c r="N24" i="18"/>
  <c r="T32" i="18"/>
  <c r="T16" i="18"/>
  <c r="AF40" i="18"/>
  <c r="AL40" i="18"/>
  <c r="AF16" i="18"/>
  <c r="N8" i="18"/>
  <c r="O46" i="1"/>
  <c r="Z16" i="18"/>
  <c r="AL24" i="18"/>
  <c r="T24" i="18"/>
  <c r="AL32" i="18"/>
  <c r="N40" i="18"/>
  <c r="AL16" i="18"/>
  <c r="T8" i="18"/>
  <c r="N46" i="1"/>
  <c r="Z24" i="18"/>
  <c r="V25" i="19" l="1"/>
  <c r="V45" i="19"/>
  <c r="J15" i="19"/>
  <c r="AB45" i="19"/>
  <c r="AB55" i="19"/>
  <c r="AB25" i="19"/>
  <c r="AH25" i="19"/>
  <c r="AH55" i="19"/>
  <c r="AB15" i="19"/>
  <c r="P15" i="19"/>
  <c r="P25" i="19"/>
  <c r="AH35" i="19"/>
  <c r="P45" i="19"/>
  <c r="V15" i="19"/>
  <c r="J35" i="19"/>
  <c r="P55" i="19"/>
  <c r="AH45" i="19"/>
  <c r="J25" i="19"/>
  <c r="AB35" i="19"/>
  <c r="AH15" i="19"/>
  <c r="V35" i="19"/>
  <c r="J55" i="19"/>
  <c r="AD70" i="1"/>
  <c r="J45" i="19"/>
  <c r="P35" i="19"/>
  <c r="V55" i="19"/>
  <c r="AB16" i="1"/>
  <c r="AC17" i="1"/>
  <c r="AB17" i="1" s="1"/>
  <c r="Q46" i="19" l="1"/>
  <c r="AC26" i="19"/>
  <c r="AC16" i="19"/>
  <c r="AI36" i="19"/>
  <c r="AI26" i="19"/>
  <c r="AC6" i="19"/>
  <c r="K16" i="19"/>
  <c r="W16" i="19"/>
  <c r="K36" i="19"/>
  <c r="Q26" i="19"/>
  <c r="W26" i="19"/>
  <c r="W46" i="19"/>
  <c r="W36" i="19"/>
  <c r="AC36" i="19"/>
  <c r="AD17" i="1"/>
  <c r="Q6" i="19"/>
  <c r="K6" i="19"/>
  <c r="Q16" i="19"/>
  <c r="AI16" i="19"/>
  <c r="W6" i="19"/>
  <c r="K46" i="19"/>
  <c r="AI46" i="19"/>
  <c r="AC46" i="19"/>
  <c r="AI6" i="19"/>
  <c r="Q36" i="19"/>
  <c r="K26" i="19"/>
  <c r="P16" i="19"/>
  <c r="P6" i="19"/>
  <c r="AH6" i="19"/>
  <c r="V36" i="19"/>
  <c r="V46" i="19"/>
  <c r="AH46" i="19"/>
  <c r="AB46" i="19"/>
  <c r="AB6" i="19"/>
  <c r="J36" i="19"/>
  <c r="J26" i="19"/>
  <c r="J6" i="19"/>
  <c r="P46" i="19"/>
  <c r="AB26" i="19"/>
  <c r="AH16" i="19"/>
  <c r="J46" i="19"/>
  <c r="AB16" i="19"/>
  <c r="AH26" i="19"/>
  <c r="J16" i="19"/>
  <c r="V26" i="19"/>
  <c r="AH36" i="19"/>
  <c r="P26" i="19"/>
  <c r="V16" i="19"/>
  <c r="AD16" i="1"/>
  <c r="AB36" i="19"/>
  <c r="P36" i="19"/>
  <c r="V6" i="19"/>
  <c r="B224" i="13"/>
  <c r="B223" i="13"/>
</calcChain>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<sst xmlns="http://schemas.openxmlformats.org/spreadsheetml/2006/main" count="385" uniqueCount="268">
  <si>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</si>
  <si>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</si>
  <si>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</si>
  <si>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</si>
  <si>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</si>
  <si>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</si>
  <si>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</si>
  <si>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</si>
  <si>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</si>
  <si>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</si>
  <si>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</si>
  <si>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</si>
  <si>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</si>
  <si>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</si>
  <si>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</si>
  <si>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</si>
  <si>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</si>
  <si>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</si>
  <si>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</si>
  <si>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</si>
  <si>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</si>
  <si>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</si>
  <si>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</si>
  <si>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</si>
  <si>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</si>
  <si>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</si>
  <si>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</si>
  <si>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</si>
  <si>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</si>
  <si>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</si>
  <si>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</si>
  <si>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</si>
  <si>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</si>
  <si>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</si>
  <si>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</si>
  <si>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</si>
  <si>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Fecha Implementación</t>
  </si>
  <si>
    <t>Seguimiento</t>
  </si>
  <si>
    <t>Fecha Seguimiento</t>
  </si>
  <si>
    <t>Estado</t>
  </si>
  <si>
    <t>Finalizado</t>
  </si>
  <si>
    <t>En curso</t>
  </si>
  <si>
    <t>Causa Raíz</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</si>
  <si>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</si>
  <si>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</si>
  <si>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</si>
  <si>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</si>
  <si>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</si>
  <si>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</si>
  <si>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</si>
  <si>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</si>
  <si>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</si>
  <si>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</si>
  <si>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Afectación Económica (o presupuestal)</t>
  </si>
  <si>
    <t>Pérdida Reputacional</t>
  </si>
  <si>
    <t>Afectación menor a 10 SMLMV .</t>
  </si>
  <si>
    <t xml:space="preserve">Menor-40% </t>
  </si>
  <si>
    <t>Moderado 60%</t>
  </si>
  <si>
    <t>Mayor 80%</t>
  </si>
  <si>
    <t>Catastrófico 100%</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</si>
  <si>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</si>
  <si>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</si>
  <si>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</si>
  <si>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</si>
  <si>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</si>
  <si>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</si>
  <si>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</si>
  <si>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</si>
  <si>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</si>
  <si>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</si>
  <si>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</si>
  <si>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Extremo</t>
  </si>
  <si>
    <t>Alto</t>
  </si>
  <si>
    <t>Moderado</t>
  </si>
  <si>
    <t>Bajo</t>
  </si>
  <si>
    <t>Insignificante</t>
  </si>
  <si>
    <t>Menor</t>
  </si>
  <si>
    <t>Catastrófico</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</si>
  <si>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</si>
  <si>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</si>
  <si>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</si>
  <si>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</si>
  <si>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</si>
  <si>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</si>
  <si>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</si>
  <si>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</si>
  <si>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</si>
  <si>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</si>
  <si>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</si>
  <si>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</si>
  <si>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</si>
  <si>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</si>
  <si>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</si>
  <si>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</si>
  <si>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</si>
  <si>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</si>
  <si>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</si>
  <si>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</si>
  <si>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</si>
  <si>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</si>
  <si>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</si>
  <si>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</si>
  <si>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</si>
  <si>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</si>
  <si>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</si>
  <si>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</si>
  <si>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</si>
  <si>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</si>
  <si>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</si>
  <si>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</si>
  <si>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</si>
  <si>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</si>
  <si>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</si>
  <si>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</si>
  <si>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Reputacional</t>
  </si>
  <si>
    <t>Económico</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</si>
  <si>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</si>
  <si>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</si>
  <si>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</si>
  <si>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</si>
  <si>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</si>
  <si>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</si>
  <si>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</si>
  <si>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</si>
  <si>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Fuente:  Adaptado de Curso Riesgo Operativo Universidad del Rosario por Dirección de Gestión y Desempeño Institucional de Función Pública,  2020.</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</si>
  <si>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</si>
  <si>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</si>
  <si>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</si>
  <si>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</si>
  <si>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</si>
  <si>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</si>
  <si>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</si>
  <si>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</si>
  <si>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</si>
  <si>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</si>
  <si>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</si>
  <si>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</si>
  <si>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</si>
  <si>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</si>
  <si>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</si>
  <si>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</si>
  <si>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</si>
  <si>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</si>
  <si>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</si>
  <si>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</si>
  <si>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</si>
  <si>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</si>
  <si>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</si>
  <si>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</si>
  <si>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</si>
  <si>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</si>
  <si>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</si>
  <si>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</si>
  <si>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</si>
  <si>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</si>
  <si>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</si>
  <si>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</si>
  <si>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</si>
  <si>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</si>
  <si>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</si>
  <si>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</si>
  <si>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</si>
  <si>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</si>
  <si>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</si>
  <si>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</si>
  <si>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</si>
  <si>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</si>
  <si>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</si>
  <si>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</si>
  <si>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</si>
  <si>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</si>
  <si>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</si>
  <si>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</si>
  <si>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</si>
  <si>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</si>
  <si>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</si>
  <si>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</si>
  <si>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</si>
  <si>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</si>
  <si>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</si>
  <si>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</si>
  <si>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</si>
  <si>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t>Descripción - Lineamientos para el diligenciamiento</t>
  </si>
  <si>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</si>
  <si>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</si>
  <si>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</si>
  <si>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</si>
  <si>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Plan de acción (solo para la opción reducir)</t>
  </si>
  <si>
    <t>Ejecución y administración de procesos</t>
  </si>
  <si>
    <t>Fallas tecnológicas</t>
  </si>
  <si>
    <t>Fraude externo</t>
  </si>
  <si>
    <t>Fraude interno</t>
  </si>
  <si>
    <t>Relaciones laborales</t>
  </si>
  <si>
    <t>Usuarios, productos y practicas, organizacionales</t>
  </si>
  <si>
    <t>Daños activos físicos</t>
  </si>
  <si>
    <t>Económico y reputacional</t>
  </si>
  <si>
    <t>PLANEACIÓN INSTITUCIONAL</t>
  </si>
  <si>
    <t>OBJETIVOS ESTRATÉGICOS</t>
  </si>
  <si>
    <t>PROCESO:</t>
  </si>
  <si>
    <t>ALCANCE:</t>
  </si>
  <si>
    <t>Código: F-DPM-1210-238,37-013</t>
  </si>
  <si>
    <t>Versión: 2.0</t>
  </si>
  <si>
    <t xml:space="preserve">Página: 1 de 1 </t>
  </si>
  <si>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6"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</si>
  <si>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CONTEXTO ESTRATÉGICO</t>
  </si>
  <si>
    <t>OBJETIVO:</t>
  </si>
  <si>
    <t>PUNTOS DE RIESGO EN LA CADENA DE VALOR</t>
  </si>
  <si>
    <r>
      <t xml:space="preserve"> -</t>
    </r>
    <r>
      <rPr>
        <sz val="11"/>
        <rFont val="Arial Narrow"/>
        <family val="2"/>
      </rPr>
      <t xml:space="preserve"> </t>
    </r>
    <r>
      <rPr>
        <b/>
        <sz val="11"/>
        <rFont val="Arial Narrow"/>
        <family val="2"/>
      </rPr>
      <t xml:space="preserve"> Hoja 4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</si>
  <si>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</si>
  <si>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6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</si>
  <si>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</si>
  <si>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8 Tabla de Valoración de Controles: </t>
    </r>
    <r>
      <rPr>
        <sz val="11"/>
        <rFont val="Arial Narrow"/>
        <family val="2"/>
      </rPr>
      <t>Tabla referente para todos los cálculos (no se diligencia)</t>
    </r>
  </si>
  <si>
    <t>OBJETIVO DEL PROCESO</t>
  </si>
  <si>
    <t>MAPA DE RIESGOS VIGENCIA 2021</t>
  </si>
  <si>
    <t xml:space="preserve"> -  Hoja 3 Mapa de Riesgos Final: Encontrará la totalidad de la estructura para la identificación y valoración de los riesgos por proceso, programa o proyecto, acorde con el nivel de desagregación que la entidad considere necesaria.</t>
  </si>
  <si>
    <t>Objetivos estratégicos</t>
  </si>
  <si>
    <t>Objetivo del proceso</t>
  </si>
  <si>
    <t>Planeación institucional</t>
  </si>
  <si>
    <t>Puntos de riesgo en la cadena de valor</t>
  </si>
  <si>
    <t>Utilice la lista de despligue que se encuentra parametrizada, le aparecerán los cuatro objetivos estratégicos de la entidad, seleccione el de su proceso.</t>
  </si>
  <si>
    <t xml:space="preserve">Describa los productos del proceso. </t>
  </si>
  <si>
    <t>Identifique las actividades del proceso donde exista evidencia de que pueda ocurrir eventos de riesgo operativo.</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</si>
  <si>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Contexto: </t>
    </r>
    <r>
      <rPr>
        <sz val="11"/>
        <rFont val="Arial Narrow"/>
        <family val="2"/>
      </rPr>
      <t>Diligenciar formato Contexto Extratégico - Código: F-DPM-1210-238,37-014</t>
    </r>
    <r>
      <rPr>
        <sz val="10"/>
        <rFont val="Arial Narrow"/>
        <family val="2"/>
      </rPr>
      <t xml:space="preserve">
</t>
    </r>
  </si>
  <si>
    <t>OPORTUNIDADES</t>
  </si>
  <si>
    <t>FORTALEZAS</t>
  </si>
  <si>
    <t>AMENAZAS</t>
  </si>
  <si>
    <t>DEBILIDADES</t>
  </si>
  <si>
    <t>MATRIZ DOFA</t>
  </si>
  <si>
    <t>Página: Página 1 de 1</t>
  </si>
  <si>
    <t xml:space="preserve">Calidad de vida:
Proteger la salud pública y proporcionar a la ciudadanía una oferta educativa equitativa, con calidad, pertinente y adecuada al ciclo de vida, así como programación y espacios para la expresión y disfrute del patrimonio, el arte y la cultura, la convivencia, la recreación, el deporte, y el ejercicio de sus derechos. </t>
  </si>
  <si>
    <t xml:space="preserve">Desarrollo sostenible:
Promover una ciudad ambientalmente sostenible, socialmente inclusiva y económicamente dinámica, que fomenta el desarrollo equilibrado de sus ecosistemas, su tejido social y su base empresarial, y se integra con liderazgo en los escenarios nacional e internacional.  </t>
  </si>
  <si>
    <t>Versión: 1.0</t>
  </si>
  <si>
    <t>Hábitat y territorio:
Planear, desarrollar y liderar una ciudad segura y a escala humana, con conectividad digital, espacio público inclusivo, sistema de movilidad sostenible, ambientes de vivienda dignos, y prevención y mitigación de riesgos.</t>
  </si>
  <si>
    <t>Código: F-DPM-1210-238,37-014</t>
  </si>
  <si>
    <r>
      <rPr>
        <b/>
        <sz val="11"/>
        <rFont val="Calibri"/>
        <family val="2"/>
        <scheme val="minor"/>
      </rPr>
      <t>Capacidades institucionales:</t>
    </r>
    <r>
      <rPr>
        <sz val="11"/>
        <rFont val="Calibri"/>
        <family val="2"/>
        <scheme val="minor"/>
      </rPr>
      <t xml:space="preserve">
Fortalecer las instituciones públicas en sus capacidades de gestión fiscal (generación de ingresos, gasto eficiente, inversión óptima), transparencia (control social, participación ciudadana, publicidad de información), gestión de procesos (sistema de gestión, estructura, plataforma tecnológica), gestión humana (cualificación, evaluación, bienestar), ejercicio de la autoridad (civil, sanitaria, educativa, territorial) y servicio al ciudadano (trámites, información, participación). 
</t>
    </r>
  </si>
  <si>
    <t>CARACTERÍSTICAS</t>
  </si>
  <si>
    <t>DESCRIPCIÓN</t>
  </si>
  <si>
    <t>PESO</t>
  </si>
  <si>
    <t>TABLA ATRIBUTOS DE PARA EL DISEÑO DEL CONTROL</t>
  </si>
  <si>
    <t>TABLA CRITERIOS PARA DEFINIR EL NIVEL DE PROBABILIDAD</t>
  </si>
  <si>
    <t>TABLA CRITERIOS PARA DEFINIR EL NIVEL DE IMPACTO</t>
  </si>
  <si>
    <t>Fecha: Abril 27-2021</t>
  </si>
  <si>
    <t>Fecha: Abril -28-2021</t>
  </si>
  <si>
    <t>ALMACEN E INVENTARIOS</t>
  </si>
  <si>
    <t>Gustodiar los bienes muebles distribuidos en la Administración Municipal y las instituciones educativas, guiados por el manejo adecuado de los traslados, incorporación, inclusión y procedimientos de baja de acuerdo a los lineamientos estipulados en el SIGC.</t>
  </si>
  <si>
    <t xml:space="preserve">Capacidades institucionales:
Fortalecer las instituciones públicas en sus capacidades de gestión fiscal (generación de ingresos, gasto eficiente, inversión óptima), transparencia (control social, participación ciudadana, publicidad de información), gestión de procesos (sistema de gestión, estructura, plataforma tecnológica), gestión humana (cualificación, evaluación, bienestar), ejercicio de la autoridad (civil, sanitaria, educativa, territorial) y servicio al ciudadano (trámites, información, participación). 
</t>
  </si>
  <si>
    <t>Garantizar la custodia, asegurabilidad, suministro de bienes muebles (activos fijos y devolutivos de consumo con control) y bienes de consumo (papelería, cafetería, aseo, alumbrado público, combustible y eléctricos) a todos los procesos de la administración central einstituciones educativas del Municipio de Bucaramanga, realizando una gestión efectiva que contribuya al cumplimiento de los objetivos de la entidad.</t>
  </si>
  <si>
    <t>* Solicitudes de pedido de almacén con bienes de
consumo y muebles para entregar.
* Ruta de incorporación definida.
* Acta del comité de bajas. 
* Visitas programadas según requerimiento de toma física de inventarios.</t>
  </si>
  <si>
    <t>*Incorporación y/o bajas de bienes. 
*Inspección de inventario de los funcionarios públicos.</t>
  </si>
  <si>
    <t xml:space="preserve">• Los servidores públicos no asumen la responsabilidad del inventario por temor a perdida de los mismos.
• Falta de capacitación de los funcionarios públicos para la clasificación de los bienes en el SIF (Sistema de Información Financiero)
• Carencia de políticas de seguridad dentro de las instalaciones para evitar hurtos.
• Falta de sentido de pertenencia por parte de los funcionarios hacia la Administración Municipal.
</t>
  </si>
  <si>
    <t xml:space="preserve">*Inseguridad en el entorno donde el funcionario de la Entidad requiera realizar su trabajo.
*Normas que afectan los objetivos de la institución.
*Emergencia sanitaria por el COVID-19
</t>
  </si>
  <si>
    <t xml:space="preserve">*Experiencia y compromisos de los servidores públicos vinculados al proceso.
* Adquisición de pólizas de seguros previniendo las pérdidas que se puedan presentar.
* Personal competente para ejecutar labores de inspección de elementos.
*Se cuenta con un Sistema Integrado de Gestión de Calidad, que permite generar controles a los procesos.
</t>
  </si>
  <si>
    <t xml:space="preserve">*Avances tecnológicos en temas logísticos para la implementación en sistemas de gestión de inventarios, por ejemplo, tecnología RFID para la óptima identificación de todos los bienes muebles por medio de radio frecuencia.
</t>
  </si>
  <si>
    <t>Errores y omisiones en la verificación y registro del inventario físico de las diferentes dependencias.</t>
  </si>
  <si>
    <t>Dar cumplimiento al 80% de las visitas solicitadas para toma fìsicas de inventarios de bienes muebles.</t>
  </si>
  <si>
    <t>Almacenista General</t>
  </si>
  <si>
    <t>Investigaciones disciplinarias y sanciones por Entes de Control.</t>
  </si>
  <si>
    <t>Posibilidad de afectación reputacional y económica por investigaciones disciplinarias y sanciones por entes de control debido a errores y omisiones en la verificación del inventario físico de bienes muebles en las diferentes dependencias de la Alcaldía Municipal de Bucaramanga.</t>
  </si>
  <si>
    <t>La funcionaria técnica operativa del área de inventarios realiza control y seguimiento a las solicitudes de los funcionarios por medio del formato de TOMA FÍSICA DE INVENTARIOS No. F-INV-8500-238,37-011.</t>
  </si>
  <si>
    <t xml:space="preserve"> Funcionario técnico operativo del área de inventarios</t>
  </si>
  <si>
    <t>Realizar dos (02) seguimientos aleatorios a la incorporación de los bienes al inventario de la Administración</t>
  </si>
  <si>
    <t>El Almacenista General verifica las incorporaciones de los bienes adquiridos  a través del Sistema Integrado Financiero (SIF) de acuerdo a los contratos suscritos.</t>
  </si>
  <si>
    <r>
      <rPr>
        <b/>
        <sz val="11"/>
        <rFont val="Arial Narrow"/>
        <family val="2"/>
      </rPr>
      <t xml:space="preserve">*Nota: </t>
    </r>
    <r>
      <rPr>
        <sz val="1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</si>
  <si>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N/A</t>
  </si>
  <si>
    <t xml:space="preserve">Se han realizado dos actas con revisiones aleatorias de la incorporación de los bienes al inventario de la administración municipal.
Se cuenta como evidencia con dos actas de reunión, de fechas 24 y 30 de septiembre de 2021.
COMENTARIO OCIG:  Por parte de la Secretaría Administrativa se adjuntan actas de revisión aleatoria a incorporación de bienes al inventario de fechas 24 y 30 de septiembre de 2021.
Que, la acción propuesta establece dos (02) seguimientos aleatorios a la incorporación de los bienes al inventario de la Administración.  Porcentaje de avance:  100%.
</t>
  </si>
  <si>
    <t>31/12/2021 </t>
  </si>
  <si>
    <t xml:space="preserve">Se cuenta con un archivo consolidado de visitas realizadas, mediante el formato TOMA FÍSICA DE INVENTARIOS No. F-INV-8500-238,37-011, para la toma física de inventarios de bienes muebles, resaltando que en el periodo comprendido entre el 01 de octubre al 31 de diciembre de 2021 no se realizaron solicitudes por parte de las dependencias para efectuar tomas físicas de inventarios, sin embargo, desde el proceso de gestión de almacén e inventarios se han realizaron tomas físicas a diferentes dependencias como control de inventarios.
Como evidencia se cuenta los formatos de las tomas físicas de inventario realizadas desde la vigencia del plan hasta la fecha.
Como evidencia se adjuntan 11 formatos realizadas como verificación y control de inventarios.
COMENTARIO OCIG: La Secretaría Administrativa presenta formatos de toma física de Inventarios Código F-INV-8500-238,37-011 realizadas en Jornada de revisión a la Institución Educativa Oriente Miraflores Sede B, C, D, E, F Consecutivo 449 – 508 (octubre 19 y 20 de 2021), Institución Educativa Jorge Eliécer Gaitán Sede A Consecutivo 509, 718 - 772 (octubre 21 y 26 de 20219, Institución Educativa la Libertad Consecutivo 510 – 564 (octubre 14 de 2021), Institución Educativa Maipore Sede C Consecutivo 565 – 597, 674 (octubre 22 de 2021), Institución Educativa Maipore Sede B Consecutivo 598 – 630 (octubre 20 de 2021, Institución Educativa Maipore Sede A Consecutivo 631 - 673  (octubre 22 de 2021), Institución Educativa Andrés Páez de Sotomayor Consecutivo 675 – 717 (octubre 27 de 2021), Institución Educativa Jorge Eliécer Gaitán Sede B Consecutivo 773 –793 (octubre 21 de 2021), Secretaría de Hacienda – Tesorería Consecutivo 794 – 833 (noviembre 8 de 2021), Secretaría del Interior – Subsecretaría  Consecutivo 834 – 852 (noviembre 1y 7 de 2021), Secretaría del Interior – Centro de Atención a Víctimas – CAIV Consecutivo 853 – 854 (diciembre 14 de 2021).  
Algunos formatos no están completamente diligenciados y la fecha no es consecuente con el orden consecutivo de los formatos
La acción propuesta por la Secretaría Administrativa está relacionada con las visitas solicitadas para tomas físicas de inventarios de bienes muebles, no obstante, la evidencia aportada da cuenta de Jornadas de revisión periódica de inventarios.
A la fecha de corte, no se presentaron solicitudes de visitas por parte de las dependencias, por lo anterior, la Acción No Aplica (N/A) en el presente seguimiento. La OCIG recomienda ajustar la acción propuesta, con el fin de evitar la materialización de riesgos. </t>
  </si>
  <si>
    <t>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</si>
</sst>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68"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6"/>
      <color rgb="FF000000"/>
      <name val="Arial Narrow"/>
      <family val="2"/>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22"/>
      <color theme="1"/>
      <name val="Arial Narrow"/>
      <family val="2"/>
    </font>
    <font>
      <sz val="16"/>
      <color rgb="FFFF0000"/>
      <name val="Arial Narrow"/>
      <family val="2"/>
    </font>
    <font>
      <sz val="12"/>
      <color theme="1"/>
      <name val="Arial Narrow"/>
      <family val="2"/>
    </font>
    <font>
      <b/>
      <sz val="12"/>
      <color rgb="FF000000"/>
      <name val="Arial Narrow"/>
      <family val="2"/>
    </font>
    <font>
      <sz val="12"/>
      <color rgb="FF000000"/>
      <name val="Arial Narrow"/>
      <family val="2"/>
    </font>
    <font>
      <b/>
      <sz val="12"/>
      <color theme="9" tint="-0.249977111117893"/>
      <name val="Arial Narrow"/>
      <family val="2"/>
    </font>
    <font>
      <b/>
      <sz val="24"/>
      <color rgb="FF000000"/>
      <name val="Calibri"/>
      <family val="2"/>
    </font>
    <font>
      <b/>
      <sz val="20"/>
      <color theme="1"/>
      <name val="Calibri"/>
      <family val="2"/>
      <scheme val="minor"/>
    </font>
    <font>
      <b/>
      <sz val="12"/>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sz val="11"/>
      <color theme="1"/>
      <name val="Arial"/>
      <family val="2"/>
    </font>
    <font>
      <b/>
      <sz val="20"/>
      <color theme="0"/>
      <name val="Arial Narrow"/>
      <family val="2"/>
    </font>
    <font>
      <b/>
      <sz val="16"/>
      <color theme="0"/>
      <name val="Arial Narrow"/>
      <family val="2"/>
    </font>
    <font>
      <sz val="12"/>
      <name val="Arial Narrow"/>
      <family val="2"/>
    </font>
    <font>
      <b/>
      <sz val="12"/>
      <color theme="1"/>
      <name val="Arial Narrow"/>
      <family val="2"/>
    </font>
    <font>
      <sz val="16"/>
      <color theme="1"/>
      <name val="Arial Narrow"/>
      <family val="2"/>
    </font>
    <font>
      <b/>
      <sz val="16"/>
      <color rgb="FF000000"/>
      <name val="Calibri"/>
      <family val="2"/>
    </font>
    <font>
      <b/>
      <sz val="26"/>
      <name val="Arial Narrow"/>
      <family val="2"/>
    </font>
    <font>
      <b/>
      <sz val="10"/>
      <color theme="6" tint="-0.249977111117893"/>
      <name val="Arial Narrow"/>
      <family val="2"/>
    </font>
    <font>
      <sz val="9"/>
      <color theme="1"/>
      <name val="Arial"/>
      <family val="2"/>
    </font>
    <font>
      <b/>
      <sz val="12"/>
      <color rgb="FF000000"/>
      <name val="Arial"/>
      <family val="2"/>
    </font>
    <font>
      <b/>
      <sz val="14"/>
      <color rgb="FF000000"/>
      <name val="Arial"/>
      <family val="2"/>
    </font>
    <font>
      <b/>
      <sz val="11"/>
      <name val="Calibri"/>
      <family val="2"/>
      <scheme val="minor"/>
    </font>
    <font>
      <sz val="11"/>
      <color theme="0"/>
      <name val="Arial Narrow"/>
      <family val="2"/>
    </font>
    <font>
      <sz val="11"/>
      <color rgb="FFFF0000"/>
      <name val="Arial Narrow"/>
      <family val="2"/>
    </font>
    <font>
      <sz val="11"/>
      <color rgb="FF030303"/>
      <name val="Arial Narrow"/>
      <family val="2"/>
    </font>
    <font>
      <b/>
      <sz val="24"/>
      <name val="Arial Narrow"/>
      <family val="2"/>
    </font>
    <font>
      <sz val="16"/>
      <name val="Arial Narrow"/>
      <family val="2"/>
    </font>
    <font>
      <b/>
      <sz val="16"/>
      <color rgb="FF000000"/>
      <name val="Arial Narrow"/>
      <family val="2"/>
    </font>
    <font>
      <sz val="16"/>
      <color rgb="FFFFFFFF"/>
      <name val="Arial Narrow"/>
      <family val="2"/>
    </font>
    <font>
      <sz val="22"/>
      <name val="Arial Narrow"/>
      <family val="2"/>
    </font>
    <font>
      <b/>
      <sz val="22"/>
      <color rgb="FF000000"/>
      <name val="Arial Narrow"/>
      <family val="2"/>
    </font>
    <font>
      <sz val="22"/>
      <color rgb="FF000000"/>
      <name val="Arial Narrow"/>
      <family val="2"/>
    </font>
    <font>
      <sz val="22"/>
      <color rgb="FFFFFFFF"/>
      <name val="Arial Narrow"/>
      <family val="2"/>
    </font>
    <font>
      <b/>
      <sz val="16"/>
      <name val="Arial Narrow"/>
      <family val="2"/>
    </font>
    <font>
      <b/>
      <sz val="10"/>
      <name val="Arial"/>
      <family val="2"/>
    </font>
    <font>
      <sz val="10"/>
      <color theme="1"/>
      <name val="Arial"/>
      <family val="2"/>
    </font>
    <font>
      <sz val="11"/>
      <name val="Arial"/>
      <family val="2"/>
    </font>
  </fonts>
  <fills count="19">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FFFF"/>
        <bgColor rgb="FF000000"/>
      </patternFill>
    </fill>
    <fill>
      <patternFill patternType="solid">
        <fgColor theme="6" tint="0.39997558519241921"/>
        <bgColor indexed="64"/>
      </patternFill>
    </fill>
    <fill>
      <patternFill patternType="solid">
        <fgColor theme="0"/>
        <bgColor rgb="FF000000"/>
      </patternFill>
    </fill>
    <fill>
      <patternFill patternType="solid">
        <fgColor theme="6" tint="0.59999389629810485"/>
        <bgColor rgb="FF000000"/>
      </patternFill>
    </fill>
    <fill>
      <patternFill patternType="solid">
        <fgColor theme="2" tint="-9.9978637043366805E-2"/>
        <bgColor indexed="64"/>
      </patternFill>
    </fill>
    <fill>
      <patternFill patternType="solid">
        <fgColor theme="6" tint="0.59999389629810485"/>
        <bgColor indexed="64"/>
      </patternFill>
    </fill>
  </fills>
  <borders count="110">
    <border>
      <left/>
      <right/>
      <top/>
      <bottom/>
      <diagonal/>
    </border>
    <border>
      <left style="dotted">
        <color rgb="FFF79646"/>
      </left>
      <right style="dotted">
        <color rgb="FFF79646"/>
      </right>
      <top style="dotted">
        <color rgb="FFF79646"/>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style="hair">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thin">
        <color indexed="64"/>
      </right>
      <top style="thin">
        <color indexed="64"/>
      </top>
      <bottom/>
      <diagonal/>
    </border>
    <border>
      <left style="double">
        <color indexed="64"/>
      </left>
      <right style="hair">
        <color indexed="64"/>
      </right>
      <top style="thin">
        <color indexed="64"/>
      </top>
      <bottom style="double">
        <color indexed="64"/>
      </bottom>
      <diagonal/>
    </border>
    <border>
      <left/>
      <right style="double">
        <color indexed="64"/>
      </right>
      <top style="thin">
        <color indexed="64"/>
      </top>
      <bottom style="double">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thin">
        <color indexed="64"/>
      </top>
      <bottom style="double">
        <color indexed="64"/>
      </bottom>
      <diagonal/>
    </border>
    <border>
      <left style="hair">
        <color indexed="64"/>
      </left>
      <right style="hair">
        <color indexed="64"/>
      </right>
      <top/>
      <bottom style="hair">
        <color indexed="64"/>
      </bottom>
      <diagonal/>
    </border>
    <border>
      <left style="hair">
        <color indexed="64"/>
      </left>
      <right/>
      <top/>
      <bottom style="thin">
        <color indexed="64"/>
      </bottom>
      <diagonal/>
    </border>
    <border>
      <left/>
      <right style="double">
        <color indexed="64"/>
      </right>
      <top/>
      <bottom style="thin">
        <color indexed="64"/>
      </bottom>
      <diagonal/>
    </border>
    <border>
      <left/>
      <right style="thin">
        <color indexed="64"/>
      </right>
      <top/>
      <bottom/>
      <diagonal/>
    </border>
    <border>
      <left style="double">
        <color indexed="64"/>
      </left>
      <right/>
      <top style="double">
        <color indexed="64"/>
      </top>
      <bottom style="thin">
        <color indexed="64"/>
      </bottom>
      <diagonal/>
    </border>
    <border>
      <left/>
      <right style="thin">
        <color theme="0"/>
      </right>
      <top style="double">
        <color indexed="64"/>
      </top>
      <bottom style="thin">
        <color indexed="64"/>
      </bottom>
      <diagonal/>
    </border>
    <border>
      <left/>
      <right/>
      <top style="double">
        <color indexed="64"/>
      </top>
      <bottom style="thin">
        <color indexed="64"/>
      </bottom>
      <diagonal/>
    </border>
    <border>
      <left/>
      <right style="hair">
        <color indexed="64"/>
      </right>
      <top/>
      <bottom style="hair">
        <color indexed="64"/>
      </bottom>
      <diagonal/>
    </border>
    <border>
      <left/>
      <right style="hair">
        <color indexed="64"/>
      </right>
      <top style="thin">
        <color indexed="64"/>
      </top>
      <bottom style="hair">
        <color indexed="64"/>
      </bottom>
      <diagonal/>
    </border>
    <border>
      <left style="thin">
        <color indexed="64"/>
      </left>
      <right/>
      <top style="thin">
        <color indexed="64"/>
      </top>
      <bottom style="double">
        <color indexed="64"/>
      </bottom>
      <diagonal/>
    </border>
    <border>
      <left style="medium">
        <color indexed="64"/>
      </left>
      <right style="medium">
        <color indexed="64"/>
      </right>
      <top/>
      <bottom/>
      <diagonal/>
    </border>
    <border>
      <left style="medium">
        <color indexed="64"/>
      </left>
      <right style="double">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rgb="FF000000"/>
      </left>
      <right/>
      <top/>
      <bottom style="medium">
        <color indexed="64"/>
      </bottom>
      <diagonal/>
    </border>
    <border>
      <left/>
      <right style="medium">
        <color rgb="FF000000"/>
      </right>
      <top/>
      <bottom style="medium">
        <color indexed="64"/>
      </bottom>
      <diagonal/>
    </border>
    <border>
      <left style="medium">
        <color rgb="FF000000"/>
      </left>
      <right/>
      <top/>
      <bottom/>
      <diagonal/>
    </border>
    <border>
      <left/>
      <right style="medium">
        <color rgb="FF000000"/>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dashed">
        <color theme="9" tint="-0.24994659260841701"/>
      </right>
      <top style="medium">
        <color indexed="64"/>
      </top>
      <bottom style="medium">
        <color indexed="64"/>
      </bottom>
      <diagonal/>
    </border>
    <border>
      <left style="dashed">
        <color theme="9" tint="-0.24994659260841701"/>
      </left>
      <right/>
      <top style="medium">
        <color indexed="64"/>
      </top>
      <bottom style="medium">
        <color indexed="64"/>
      </bottom>
      <diagonal/>
    </border>
  </borders>
  <cellStyleXfs count="5">
    <xf numFmtId="0" fontId="0" fillId="0" borderId="0"/>
    <xf numFmtId="9" fontId="10" fillId="0" borderId="0" applyFont="0" applyFill="0" applyBorder="0" applyAlignment="0" applyProtection="0"/>
    <xf numFmtId="0" fontId="30" fillId="0" borderId="0"/>
    <xf numFmtId="0" fontId="31" fillId="0" borderId="0"/>
    <xf numFmtId="0" fontId="5" fillId="0" borderId="0"/>
  </cellStyleXfs>
  <cellXfs count="525">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1" fillId="0" borderId="0" xfId="0" applyFont="1" applyFill="1" applyAlignment="1">
      <alignment vertical="center"/>
    </xf>
    <xf numFmtId="0" fontId="9" fillId="0" borderId="0" xfId="0" applyFont="1" applyBorder="1" applyAlignment="1">
      <alignment horizontal="justify" vertical="center" wrapText="1" readingOrder="1"/>
    </xf>
    <xf numFmtId="0" fontId="15" fillId="9" borderId="2" xfId="0" applyFont="1" applyFill="1" applyBorder="1" applyAlignment="1" applyProtection="1">
      <alignment horizontal="center" vertical="center" wrapText="1" readingOrder="1"/>
      <protection hidden="1"/>
    </xf>
    <xf numFmtId="0" fontId="15" fillId="9" borderId="9" xfId="0" applyFont="1" applyFill="1" applyBorder="1" applyAlignment="1" applyProtection="1">
      <alignment horizontal="center" vertical="center" wrapText="1" readingOrder="1"/>
      <protection hidden="1"/>
    </xf>
    <xf numFmtId="0" fontId="15" fillId="9" borderId="3" xfId="0" applyFont="1" applyFill="1" applyBorder="1" applyAlignment="1" applyProtection="1">
      <alignment horizontal="center" vertical="center" wrapText="1" readingOrder="1"/>
      <protection hidden="1"/>
    </xf>
    <xf numFmtId="0" fontId="15" fillId="10" borderId="2" xfId="0" applyFont="1" applyFill="1" applyBorder="1" applyAlignment="1" applyProtection="1">
      <alignment horizontal="center" wrapText="1" readingOrder="1"/>
      <protection hidden="1"/>
    </xf>
    <xf numFmtId="0" fontId="15" fillId="10" borderId="9" xfId="0" applyFont="1" applyFill="1" applyBorder="1" applyAlignment="1" applyProtection="1">
      <alignment horizontal="center" wrapText="1" readingOrder="1"/>
      <protection hidden="1"/>
    </xf>
    <xf numFmtId="0" fontId="15" fillId="10" borderId="3" xfId="0" applyFont="1" applyFill="1" applyBorder="1" applyAlignment="1" applyProtection="1">
      <alignment horizontal="center" wrapText="1" readingOrder="1"/>
      <protection hidden="1"/>
    </xf>
    <xf numFmtId="0" fontId="15" fillId="9" borderId="4" xfId="0" applyFont="1" applyFill="1" applyBorder="1" applyAlignment="1" applyProtection="1">
      <alignment horizontal="center" vertical="center" wrapText="1" readingOrder="1"/>
      <protection hidden="1"/>
    </xf>
    <xf numFmtId="0" fontId="15" fillId="9" borderId="0" xfId="0" applyFont="1" applyFill="1" applyBorder="1" applyAlignment="1" applyProtection="1">
      <alignment horizontal="center" vertical="center" wrapText="1" readingOrder="1"/>
      <protection hidden="1"/>
    </xf>
    <xf numFmtId="0" fontId="15" fillId="9" borderId="5" xfId="0" applyFont="1" applyFill="1" applyBorder="1" applyAlignment="1" applyProtection="1">
      <alignment horizontal="center" vertical="center" wrapText="1" readingOrder="1"/>
      <protection hidden="1"/>
    </xf>
    <xf numFmtId="0" fontId="15" fillId="10" borderId="4" xfId="0" applyFont="1" applyFill="1" applyBorder="1" applyAlignment="1" applyProtection="1">
      <alignment horizontal="center" wrapText="1" readingOrder="1"/>
      <protection hidden="1"/>
    </xf>
    <xf numFmtId="0" fontId="15" fillId="10" borderId="0" xfId="0" applyFont="1" applyFill="1" applyBorder="1" applyAlignment="1" applyProtection="1">
      <alignment horizontal="center" wrapText="1" readingOrder="1"/>
      <protection hidden="1"/>
    </xf>
    <xf numFmtId="0" fontId="15" fillId="10" borderId="5" xfId="0" applyFont="1" applyFill="1" applyBorder="1" applyAlignment="1" applyProtection="1">
      <alignment horizontal="center" wrapText="1" readingOrder="1"/>
      <protection hidden="1"/>
    </xf>
    <xf numFmtId="0" fontId="15" fillId="9" borderId="0" xfId="0" applyFont="1" applyFill="1" applyAlignment="1" applyProtection="1">
      <alignment horizontal="center" vertical="center" wrapText="1" readingOrder="1"/>
      <protection hidden="1"/>
    </xf>
    <xf numFmtId="0" fontId="15" fillId="9" borderId="6" xfId="0" applyFont="1" applyFill="1" applyBorder="1" applyAlignment="1" applyProtection="1">
      <alignment horizontal="center" vertical="center" wrapText="1" readingOrder="1"/>
      <protection hidden="1"/>
    </xf>
    <xf numFmtId="0" fontId="15" fillId="9" borderId="8" xfId="0" applyFont="1" applyFill="1" applyBorder="1" applyAlignment="1" applyProtection="1">
      <alignment horizontal="center" vertical="center" wrapText="1" readingOrder="1"/>
      <protection hidden="1"/>
    </xf>
    <xf numFmtId="0" fontId="15" fillId="9" borderId="7" xfId="0" applyFont="1" applyFill="1" applyBorder="1" applyAlignment="1" applyProtection="1">
      <alignment horizontal="center" vertical="center" wrapText="1" readingOrder="1"/>
      <protection hidden="1"/>
    </xf>
    <xf numFmtId="0" fontId="15" fillId="10" borderId="6" xfId="0" applyFont="1" applyFill="1" applyBorder="1" applyAlignment="1" applyProtection="1">
      <alignment horizontal="center" wrapText="1" readingOrder="1"/>
      <protection hidden="1"/>
    </xf>
    <xf numFmtId="0" fontId="15" fillId="10" borderId="8" xfId="0" applyFont="1" applyFill="1" applyBorder="1" applyAlignment="1" applyProtection="1">
      <alignment horizontal="center" wrapText="1" readingOrder="1"/>
      <protection hidden="1"/>
    </xf>
    <xf numFmtId="0" fontId="15" fillId="10" borderId="7" xfId="0" applyFont="1" applyFill="1" applyBorder="1" applyAlignment="1" applyProtection="1">
      <alignment horizontal="center" wrapText="1" readingOrder="1"/>
      <protection hidden="1"/>
    </xf>
    <xf numFmtId="0" fontId="15" fillId="11" borderId="2" xfId="0" applyFont="1" applyFill="1" applyBorder="1" applyAlignment="1" applyProtection="1">
      <alignment horizontal="center" wrapText="1" readingOrder="1"/>
      <protection hidden="1"/>
    </xf>
    <xf numFmtId="0" fontId="15" fillId="11" borderId="9" xfId="0" applyFont="1" applyFill="1" applyBorder="1" applyAlignment="1" applyProtection="1">
      <alignment horizontal="center" wrapText="1" readingOrder="1"/>
      <protection hidden="1"/>
    </xf>
    <xf numFmtId="0" fontId="15" fillId="11" borderId="3" xfId="0" applyFont="1" applyFill="1" applyBorder="1" applyAlignment="1" applyProtection="1">
      <alignment horizontal="center" wrapText="1" readingOrder="1"/>
      <protection hidden="1"/>
    </xf>
    <xf numFmtId="0" fontId="15" fillId="11" borderId="4" xfId="0" applyFont="1" applyFill="1" applyBorder="1" applyAlignment="1" applyProtection="1">
      <alignment horizontal="center" wrapText="1" readingOrder="1"/>
      <protection hidden="1"/>
    </xf>
    <xf numFmtId="0" fontId="15" fillId="11" borderId="0" xfId="0" applyFont="1" applyFill="1" applyBorder="1" applyAlignment="1" applyProtection="1">
      <alignment horizontal="center" wrapText="1" readingOrder="1"/>
      <protection hidden="1"/>
    </xf>
    <xf numFmtId="0" fontId="15" fillId="11" borderId="5" xfId="0" applyFont="1" applyFill="1" applyBorder="1" applyAlignment="1" applyProtection="1">
      <alignment horizontal="center" wrapText="1" readingOrder="1"/>
      <protection hidden="1"/>
    </xf>
    <xf numFmtId="0" fontId="15" fillId="11" borderId="6" xfId="0" applyFont="1" applyFill="1" applyBorder="1" applyAlignment="1" applyProtection="1">
      <alignment horizontal="center" wrapText="1" readingOrder="1"/>
      <protection hidden="1"/>
    </xf>
    <xf numFmtId="0" fontId="15" fillId="11" borderId="8" xfId="0" applyFont="1" applyFill="1" applyBorder="1" applyAlignment="1" applyProtection="1">
      <alignment horizontal="center" wrapText="1" readingOrder="1"/>
      <protection hidden="1"/>
    </xf>
    <xf numFmtId="0" fontId="15" fillId="11" borderId="7" xfId="0" applyFont="1" applyFill="1" applyBorder="1" applyAlignment="1" applyProtection="1">
      <alignment horizontal="center" wrapText="1" readingOrder="1"/>
      <protection hidden="1"/>
    </xf>
    <xf numFmtId="0" fontId="15" fillId="5" borderId="2" xfId="0" applyFont="1" applyFill="1" applyBorder="1" applyAlignment="1" applyProtection="1">
      <alignment horizontal="center" wrapText="1" readingOrder="1"/>
      <protection hidden="1"/>
    </xf>
    <xf numFmtId="0" fontId="15" fillId="5" borderId="9" xfId="0" applyFont="1" applyFill="1" applyBorder="1" applyAlignment="1" applyProtection="1">
      <alignment horizontal="center" wrapText="1" readingOrder="1"/>
      <protection hidden="1"/>
    </xf>
    <xf numFmtId="0" fontId="15" fillId="5" borderId="3" xfId="0" applyFont="1" applyFill="1" applyBorder="1" applyAlignment="1" applyProtection="1">
      <alignment horizontal="center" wrapText="1" readingOrder="1"/>
      <protection hidden="1"/>
    </xf>
    <xf numFmtId="0" fontId="15" fillId="5" borderId="4" xfId="0" applyFont="1" applyFill="1" applyBorder="1" applyAlignment="1" applyProtection="1">
      <alignment horizontal="center" wrapText="1" readingOrder="1"/>
      <protection hidden="1"/>
    </xf>
    <xf numFmtId="0" fontId="15" fillId="5" borderId="0" xfId="0" applyFont="1" applyFill="1" applyBorder="1" applyAlignment="1" applyProtection="1">
      <alignment horizontal="center" wrapText="1" readingOrder="1"/>
      <protection hidden="1"/>
    </xf>
    <xf numFmtId="0" fontId="15" fillId="5" borderId="5" xfId="0" applyFont="1" applyFill="1" applyBorder="1" applyAlignment="1" applyProtection="1">
      <alignment horizontal="center" wrapText="1" readingOrder="1"/>
      <protection hidden="1"/>
    </xf>
    <xf numFmtId="0" fontId="15" fillId="5" borderId="6" xfId="0" applyFont="1" applyFill="1" applyBorder="1" applyAlignment="1" applyProtection="1">
      <alignment horizontal="center" wrapText="1" readingOrder="1"/>
      <protection hidden="1"/>
    </xf>
    <xf numFmtId="0" fontId="15" fillId="5" borderId="8" xfId="0" applyFont="1" applyFill="1" applyBorder="1" applyAlignment="1" applyProtection="1">
      <alignment horizontal="center" wrapText="1" readingOrder="1"/>
      <protection hidden="1"/>
    </xf>
    <xf numFmtId="0" fontId="15" fillId="5" borderId="7" xfId="0" applyFont="1" applyFill="1" applyBorder="1" applyAlignment="1" applyProtection="1">
      <alignment horizontal="center" wrapText="1" readingOrder="1"/>
      <protection hidden="1"/>
    </xf>
    <xf numFmtId="0" fontId="19" fillId="11" borderId="9" xfId="0" applyFont="1" applyFill="1" applyBorder="1" applyAlignment="1" applyProtection="1">
      <alignment horizontal="center" wrapText="1" readingOrder="1"/>
      <protection hidden="1"/>
    </xf>
    <xf numFmtId="0" fontId="0" fillId="3" borderId="0" xfId="0" applyFill="1"/>
    <xf numFmtId="0" fontId="32" fillId="3" borderId="36" xfId="2" applyFont="1" applyFill="1" applyBorder="1" applyProtection="1"/>
    <xf numFmtId="0" fontId="32" fillId="3" borderId="37" xfId="2" applyFont="1" applyFill="1" applyBorder="1" applyProtection="1"/>
    <xf numFmtId="0" fontId="32" fillId="3" borderId="38" xfId="2" applyFont="1" applyFill="1" applyBorder="1" applyProtection="1"/>
    <xf numFmtId="0" fontId="12" fillId="3" borderId="0" xfId="0" applyFont="1" applyFill="1" applyAlignment="1">
      <alignment vertical="center"/>
    </xf>
    <xf numFmtId="0" fontId="5" fillId="3" borderId="0" xfId="0" applyFont="1" applyFill="1"/>
    <xf numFmtId="0" fontId="24" fillId="3" borderId="19" xfId="0" applyFont="1" applyFill="1" applyBorder="1" applyAlignment="1">
      <alignment horizontal="justify" vertical="center" wrapText="1" readingOrder="1"/>
    </xf>
    <xf numFmtId="9" fontId="23" fillId="3" borderId="28" xfId="0" applyNumberFormat="1" applyFont="1" applyFill="1" applyBorder="1" applyAlignment="1">
      <alignment horizontal="center" vertical="center" wrapText="1" readingOrder="1"/>
    </xf>
    <xf numFmtId="0" fontId="24" fillId="3" borderId="18" xfId="0" applyFont="1" applyFill="1" applyBorder="1" applyAlignment="1">
      <alignment horizontal="justify" vertical="center" wrapText="1" readingOrder="1"/>
    </xf>
    <xf numFmtId="9" fontId="23" fillId="3" borderId="23" xfId="0" applyNumberFormat="1" applyFont="1" applyFill="1" applyBorder="1" applyAlignment="1">
      <alignment horizontal="center" vertical="center" wrapText="1" readingOrder="1"/>
    </xf>
    <xf numFmtId="0" fontId="24" fillId="3" borderId="23" xfId="0" applyFont="1" applyFill="1" applyBorder="1" applyAlignment="1">
      <alignment horizontal="center" vertical="center" wrapText="1" readingOrder="1"/>
    </xf>
    <xf numFmtId="0" fontId="24" fillId="3" borderId="25" xfId="0" applyFont="1" applyFill="1" applyBorder="1" applyAlignment="1">
      <alignment horizontal="justify" vertical="center" wrapText="1" readingOrder="1"/>
    </xf>
    <xf numFmtId="0" fontId="24" fillId="3" borderId="26" xfId="0" applyFont="1" applyFill="1" applyBorder="1" applyAlignment="1">
      <alignment horizontal="center" vertical="center" wrapText="1" readingOrder="1"/>
    </xf>
    <xf numFmtId="0" fontId="29" fillId="3" borderId="0" xfId="0" applyFont="1" applyFill="1"/>
    <xf numFmtId="0" fontId="9" fillId="3" borderId="0" xfId="0" applyFont="1" applyFill="1" applyBorder="1" applyAlignment="1">
      <alignment horizontal="justify" vertical="center" wrapText="1" readingOrder="1"/>
    </xf>
    <xf numFmtId="0" fontId="4" fillId="3" borderId="0" xfId="0" applyFont="1" applyFill="1" applyAlignment="1">
      <alignment vertical="center"/>
    </xf>
    <xf numFmtId="0" fontId="4" fillId="3" borderId="0" xfId="0" applyFont="1" applyFill="1" applyAlignment="1">
      <alignment horizontal="left" vertical="center"/>
    </xf>
    <xf numFmtId="0" fontId="32" fillId="3" borderId="4" xfId="2" applyFont="1" applyFill="1" applyBorder="1" applyProtection="1"/>
    <xf numFmtId="0" fontId="37" fillId="3" borderId="0" xfId="0" applyFont="1" applyFill="1" applyBorder="1" applyAlignment="1" applyProtection="1">
      <alignment horizontal="left" vertical="center" wrapText="1"/>
    </xf>
    <xf numFmtId="0" fontId="38" fillId="3" borderId="0" xfId="0" applyFont="1" applyFill="1" applyBorder="1" applyAlignment="1" applyProtection="1">
      <alignment horizontal="left" vertical="top" wrapText="1"/>
    </xf>
    <xf numFmtId="0" fontId="32" fillId="3" borderId="0" xfId="2" applyFont="1" applyFill="1" applyBorder="1" applyProtection="1"/>
    <xf numFmtId="0" fontId="32" fillId="3" borderId="5" xfId="2" applyFont="1" applyFill="1" applyBorder="1" applyProtection="1"/>
    <xf numFmtId="0" fontId="32" fillId="3" borderId="6" xfId="2" applyFont="1" applyFill="1" applyBorder="1" applyProtection="1"/>
    <xf numFmtId="0" fontId="32" fillId="3" borderId="8" xfId="2" applyFont="1" applyFill="1" applyBorder="1" applyProtection="1"/>
    <xf numFmtId="0" fontId="32" fillId="3" borderId="7" xfId="2" applyFont="1" applyFill="1" applyBorder="1" applyProtection="1"/>
    <xf numFmtId="0" fontId="35" fillId="3" borderId="0" xfId="2" quotePrefix="1" applyFont="1" applyFill="1" applyBorder="1" applyAlignment="1" applyProtection="1">
      <alignment horizontal="left" vertical="top" wrapText="1"/>
    </xf>
    <xf numFmtId="0" fontId="40" fillId="0" borderId="0" xfId="0" applyFont="1" applyAlignment="1">
      <alignment horizontal="center" vertical="center"/>
    </xf>
    <xf numFmtId="0" fontId="40" fillId="0" borderId="0" xfId="0" applyFont="1"/>
    <xf numFmtId="0" fontId="40" fillId="0" borderId="0" xfId="0" applyFont="1" applyAlignment="1">
      <alignment horizontal="center"/>
    </xf>
    <xf numFmtId="0" fontId="18" fillId="3" borderId="0" xfId="0" applyFont="1" applyFill="1"/>
    <xf numFmtId="0" fontId="18" fillId="0" borderId="0" xfId="0" applyFont="1"/>
    <xf numFmtId="0" fontId="45" fillId="3" borderId="0" xfId="0" applyFont="1" applyFill="1" applyBorder="1" applyAlignment="1">
      <alignment horizontal="justify" vertical="center" wrapText="1" readingOrder="1"/>
    </xf>
    <xf numFmtId="0" fontId="45" fillId="0" borderId="0" xfId="0" applyFont="1" applyBorder="1" applyAlignment="1">
      <alignment horizontal="justify" vertical="center" wrapText="1" readingOrder="1"/>
    </xf>
    <xf numFmtId="0" fontId="46" fillId="9" borderId="2" xfId="0" applyFont="1" applyFill="1" applyBorder="1" applyAlignment="1" applyProtection="1">
      <alignment horizontal="center" vertical="center" wrapText="1" readingOrder="1"/>
      <protection hidden="1"/>
    </xf>
    <xf numFmtId="0" fontId="40" fillId="0" borderId="0" xfId="0" applyFont="1" applyAlignment="1">
      <alignment wrapText="1"/>
    </xf>
    <xf numFmtId="0" fontId="1" fillId="3" borderId="0" xfId="0" applyFont="1" applyFill="1" applyAlignment="1">
      <alignment wrapText="1"/>
    </xf>
    <xf numFmtId="0" fontId="1" fillId="0" borderId="0" xfId="0" applyFont="1" applyAlignment="1">
      <alignment wrapText="1"/>
    </xf>
    <xf numFmtId="0" fontId="1" fillId="0" borderId="0" xfId="0" applyFont="1"/>
    <xf numFmtId="0" fontId="32" fillId="3" borderId="4" xfId="2" applyFont="1" applyFill="1" applyBorder="1" applyAlignment="1" applyProtection="1">
      <alignment horizontal="left" vertical="top" wrapText="1"/>
    </xf>
    <xf numFmtId="0" fontId="32" fillId="3" borderId="0" xfId="2" applyFont="1" applyFill="1" applyBorder="1" applyAlignment="1" applyProtection="1">
      <alignment horizontal="left" vertical="top" wrapText="1"/>
    </xf>
    <xf numFmtId="0" fontId="32" fillId="3" borderId="5" xfId="2" applyFont="1" applyFill="1" applyBorder="1" applyAlignment="1" applyProtection="1">
      <alignment horizontal="left" vertical="top" wrapText="1"/>
    </xf>
    <xf numFmtId="0" fontId="23" fillId="3" borderId="19" xfId="0" applyFont="1" applyFill="1" applyBorder="1" applyAlignment="1">
      <alignment horizontal="center" vertical="center" wrapText="1" readingOrder="1"/>
    </xf>
    <xf numFmtId="0" fontId="23" fillId="3" borderId="18" xfId="0" applyFont="1" applyFill="1" applyBorder="1" applyAlignment="1">
      <alignment horizontal="center" vertical="center" wrapText="1" readingOrder="1"/>
    </xf>
    <xf numFmtId="0" fontId="23" fillId="3" borderId="25" xfId="0" applyFont="1" applyFill="1" applyBorder="1" applyAlignment="1">
      <alignment horizontal="center" vertical="center" wrapText="1" readingOrder="1"/>
    </xf>
    <xf numFmtId="0" fontId="32" fillId="3" borderId="0" xfId="2" quotePrefix="1" applyFont="1" applyFill="1" applyBorder="1" applyAlignment="1" applyProtection="1">
      <alignment horizontal="left" vertical="top" wrapText="1"/>
    </xf>
    <xf numFmtId="0" fontId="35" fillId="3" borderId="82" xfId="2" quotePrefix="1" applyFont="1" applyFill="1" applyBorder="1" applyAlignment="1" applyProtection="1">
      <alignment horizontal="left" vertical="top" wrapText="1"/>
    </xf>
    <xf numFmtId="0" fontId="32" fillId="0" borderId="82" xfId="2" quotePrefix="1" applyFont="1" applyBorder="1" applyAlignment="1" applyProtection="1">
      <alignment horizontal="left" vertical="top" wrapText="1"/>
    </xf>
    <xf numFmtId="0" fontId="32" fillId="3" borderId="82" xfId="2" quotePrefix="1" applyFont="1" applyFill="1" applyBorder="1" applyAlignment="1" applyProtection="1">
      <alignment horizontal="left" vertical="top" wrapText="1"/>
    </xf>
    <xf numFmtId="0" fontId="32" fillId="3" borderId="82" xfId="2" applyFont="1" applyFill="1" applyBorder="1" applyProtection="1"/>
    <xf numFmtId="0" fontId="0" fillId="3" borderId="5" xfId="0" applyFill="1" applyBorder="1"/>
    <xf numFmtId="0" fontId="34" fillId="3" borderId="0" xfId="2" quotePrefix="1" applyFont="1" applyFill="1" applyBorder="1" applyAlignment="1" applyProtection="1">
      <alignment horizontal="left" vertical="top" wrapText="1"/>
    </xf>
    <xf numFmtId="0" fontId="36" fillId="3" borderId="0" xfId="2" quotePrefix="1" applyFont="1" applyFill="1" applyBorder="1" applyAlignment="1" applyProtection="1">
      <alignment horizontal="left" vertical="top" wrapText="1"/>
    </xf>
    <xf numFmtId="0" fontId="36" fillId="3" borderId="82" xfId="2" quotePrefix="1" applyFont="1" applyFill="1" applyBorder="1" applyAlignment="1" applyProtection="1">
      <alignment horizontal="left" vertical="top" wrapText="1"/>
    </xf>
    <xf numFmtId="0" fontId="36" fillId="3" borderId="90" xfId="2" quotePrefix="1" applyFont="1" applyFill="1" applyBorder="1" applyAlignment="1" applyProtection="1">
      <alignment horizontal="left" vertical="top" wrapText="1"/>
    </xf>
    <xf numFmtId="0" fontId="32" fillId="3" borderId="90" xfId="2" applyFont="1" applyFill="1" applyBorder="1" applyProtection="1"/>
    <xf numFmtId="0" fontId="44" fillId="16" borderId="64" xfId="0" applyFont="1" applyFill="1" applyBorder="1" applyAlignment="1">
      <alignment horizontal="center" vertical="center" wrapText="1"/>
    </xf>
    <xf numFmtId="0" fontId="44" fillId="16" borderId="53" xfId="0" applyFont="1" applyFill="1" applyBorder="1" applyAlignment="1">
      <alignment horizontal="center" vertical="center" wrapText="1"/>
    </xf>
    <xf numFmtId="0" fontId="28" fillId="16" borderId="62" xfId="0" applyFont="1" applyFill="1" applyBorder="1" applyAlignment="1">
      <alignment horizontal="left" vertical="center" wrapText="1" indent="1"/>
    </xf>
    <xf numFmtId="0" fontId="28" fillId="16" borderId="91" xfId="0" applyFont="1" applyFill="1" applyBorder="1" applyAlignment="1">
      <alignment horizontal="left" vertical="center" wrapText="1" indent="1"/>
    </xf>
    <xf numFmtId="0" fontId="0" fillId="0" borderId="0" xfId="0" applyAlignment="1">
      <alignment vertical="center"/>
    </xf>
    <xf numFmtId="0" fontId="49" fillId="0" borderId="0" xfId="0" applyFont="1" applyAlignment="1">
      <alignment horizontal="center" vertical="center"/>
    </xf>
    <xf numFmtId="0" fontId="50" fillId="0" borderId="0" xfId="0" applyFont="1" applyAlignment="1">
      <alignment horizontal="center" vertical="center"/>
    </xf>
    <xf numFmtId="0" fontId="11" fillId="17" borderId="0" xfId="0" applyFont="1" applyFill="1" applyAlignment="1">
      <alignment wrapText="1"/>
    </xf>
    <xf numFmtId="0" fontId="40" fillId="0" borderId="0" xfId="0" applyFont="1" applyAlignment="1">
      <alignment vertical="center" wrapText="1"/>
    </xf>
    <xf numFmtId="0" fontId="51" fillId="0" borderId="0" xfId="0" applyFont="1" applyAlignment="1">
      <alignment horizontal="center" vertical="center" wrapText="1"/>
    </xf>
    <xf numFmtId="0" fontId="5" fillId="0" borderId="0" xfId="0" applyFont="1" applyAlignment="1">
      <alignment vertical="top" wrapText="1"/>
    </xf>
    <xf numFmtId="0" fontId="30" fillId="3" borderId="99" xfId="0" applyFont="1" applyFill="1" applyBorder="1" applyAlignment="1">
      <alignment vertical="center" wrapText="1"/>
    </xf>
    <xf numFmtId="0" fontId="11" fillId="17" borderId="0" xfId="0" applyFont="1" applyFill="1" applyAlignment="1">
      <alignment horizontal="left" vertical="top" wrapText="1"/>
    </xf>
    <xf numFmtId="0" fontId="30" fillId="3" borderId="100" xfId="0" applyFont="1" applyFill="1" applyBorder="1" applyAlignment="1">
      <alignment vertical="center" wrapText="1"/>
    </xf>
    <xf numFmtId="0" fontId="18" fillId="0" borderId="0" xfId="0" applyFont="1" applyBorder="1"/>
    <xf numFmtId="0" fontId="23" fillId="18" borderId="30" xfId="0" applyFont="1" applyFill="1" applyBorder="1" applyAlignment="1">
      <alignment horizontal="center" vertical="center" wrapText="1" readingOrder="1"/>
    </xf>
    <xf numFmtId="0" fontId="23" fillId="18" borderId="31" xfId="0" applyFont="1" applyFill="1" applyBorder="1" applyAlignment="1">
      <alignment horizontal="center" vertical="center" wrapText="1" readingOrder="1"/>
    </xf>
    <xf numFmtId="0" fontId="2" fillId="3" borderId="0" xfId="0" applyFont="1" applyFill="1"/>
    <xf numFmtId="0" fontId="53" fillId="3" borderId="0" xfId="0" applyFont="1" applyFill="1"/>
    <xf numFmtId="0" fontId="53" fillId="0" borderId="0" xfId="0" applyFont="1"/>
    <xf numFmtId="0" fontId="1" fillId="0" borderId="0" xfId="0" pivotButton="1" applyFont="1"/>
    <xf numFmtId="0" fontId="21" fillId="0" borderId="0" xfId="0" applyFont="1" applyFill="1"/>
    <xf numFmtId="0" fontId="54" fillId="0" borderId="0" xfId="0" applyFont="1"/>
    <xf numFmtId="0" fontId="55" fillId="0" borderId="0" xfId="0" applyFont="1"/>
    <xf numFmtId="0" fontId="2" fillId="0" borderId="0" xfId="0" applyFont="1"/>
    <xf numFmtId="0" fontId="6" fillId="3" borderId="0" xfId="0" applyFont="1" applyFill="1"/>
    <xf numFmtId="0" fontId="22" fillId="3" borderId="0" xfId="0" applyFont="1" applyFill="1"/>
    <xf numFmtId="0" fontId="57" fillId="0" borderId="0" xfId="0" applyFont="1" applyAlignment="1">
      <alignment horizontal="center" vertical="center" wrapText="1"/>
    </xf>
    <xf numFmtId="0" fontId="58" fillId="18" borderId="102" xfId="0" applyFont="1" applyFill="1" applyBorder="1" applyAlignment="1">
      <alignment horizontal="center" vertical="center" wrapText="1" readingOrder="1"/>
    </xf>
    <xf numFmtId="0" fontId="58" fillId="18" borderId="103" xfId="0" applyFont="1" applyFill="1" applyBorder="1" applyAlignment="1">
      <alignment horizontal="center" vertical="center" wrapText="1" readingOrder="1"/>
    </xf>
    <xf numFmtId="0" fontId="9" fillId="5" borderId="33" xfId="0" applyFont="1" applyFill="1" applyBorder="1" applyAlignment="1">
      <alignment horizontal="center" vertical="center" wrapText="1" readingOrder="1"/>
    </xf>
    <xf numFmtId="0" fontId="9" fillId="0" borderId="62" xfId="0" applyFont="1" applyBorder="1" applyAlignment="1">
      <alignment horizontal="justify" vertical="center" wrapText="1" readingOrder="1"/>
    </xf>
    <xf numFmtId="9" fontId="9" fillId="0" borderId="70" xfId="0" applyNumberFormat="1" applyFont="1" applyBorder="1" applyAlignment="1">
      <alignment horizontal="center" vertical="center" wrapText="1" readingOrder="1"/>
    </xf>
    <xf numFmtId="0" fontId="9" fillId="6" borderId="63" xfId="0" applyFont="1" applyFill="1" applyBorder="1" applyAlignment="1">
      <alignment horizontal="center" vertical="center" wrapText="1" readingOrder="1"/>
    </xf>
    <xf numFmtId="0" fontId="9" fillId="0" borderId="22" xfId="0" applyFont="1" applyBorder="1" applyAlignment="1">
      <alignment horizontal="justify" vertical="center" wrapText="1" readingOrder="1"/>
    </xf>
    <xf numFmtId="9" fontId="9" fillId="0" borderId="23" xfId="0" applyNumberFormat="1" applyFont="1" applyBorder="1" applyAlignment="1">
      <alignment horizontal="center" vertical="center" wrapText="1" readingOrder="1"/>
    </xf>
    <xf numFmtId="0" fontId="9" fillId="4" borderId="63" xfId="0" applyFont="1" applyFill="1" applyBorder="1" applyAlignment="1">
      <alignment horizontal="center" vertical="center" wrapText="1" readingOrder="1"/>
    </xf>
    <xf numFmtId="0" fontId="9" fillId="7" borderId="63" xfId="0" applyFont="1" applyFill="1" applyBorder="1" applyAlignment="1">
      <alignment horizontal="center" vertical="center" wrapText="1" readingOrder="1"/>
    </xf>
    <xf numFmtId="0" fontId="59" fillId="8" borderId="65" xfId="0" applyFont="1" applyFill="1" applyBorder="1" applyAlignment="1">
      <alignment horizontal="center" vertical="center" wrapText="1" readingOrder="1"/>
    </xf>
    <xf numFmtId="0" fontId="9" fillId="0" borderId="24" xfId="0" applyFont="1" applyBorder="1" applyAlignment="1">
      <alignment horizontal="justify" vertical="center" wrapText="1" readingOrder="1"/>
    </xf>
    <xf numFmtId="9" fontId="9" fillId="0" borderId="26" xfId="0" applyNumberFormat="1" applyFont="1" applyBorder="1" applyAlignment="1">
      <alignment horizontal="center" vertical="center" wrapText="1" readingOrder="1"/>
    </xf>
    <xf numFmtId="0" fontId="60" fillId="3" borderId="0" xfId="0" applyFont="1" applyFill="1" applyAlignment="1">
      <alignment horizontal="center" vertical="center" wrapText="1"/>
    </xf>
    <xf numFmtId="0" fontId="61" fillId="18" borderId="2" xfId="0" applyFont="1" applyFill="1" applyBorder="1" applyAlignment="1">
      <alignment horizontal="center" vertical="center" wrapText="1" readingOrder="1"/>
    </xf>
    <xf numFmtId="0" fontId="61" fillId="18" borderId="3" xfId="0" applyFont="1" applyFill="1" applyBorder="1" applyAlignment="1">
      <alignment horizontal="center" vertical="center" wrapText="1" readingOrder="1"/>
    </xf>
    <xf numFmtId="0" fontId="62" fillId="5" borderId="33" xfId="0" applyFont="1" applyFill="1" applyBorder="1" applyAlignment="1">
      <alignment horizontal="center" vertical="center" wrapText="1" readingOrder="1"/>
    </xf>
    <xf numFmtId="0" fontId="62" fillId="0" borderId="62" xfId="0" applyFont="1" applyBorder="1" applyAlignment="1">
      <alignment horizontal="center" vertical="center" wrapText="1" readingOrder="1"/>
    </xf>
    <xf numFmtId="0" fontId="62" fillId="0" borderId="70" xfId="0" applyFont="1" applyBorder="1" applyAlignment="1">
      <alignment horizontal="justify" vertical="center" wrapText="1" readingOrder="1"/>
    </xf>
    <xf numFmtId="0" fontId="62" fillId="6" borderId="63" xfId="0" applyFont="1" applyFill="1" applyBorder="1" applyAlignment="1">
      <alignment horizontal="center" vertical="center" wrapText="1" readingOrder="1"/>
    </xf>
    <xf numFmtId="0" fontId="62" fillId="0" borderId="22" xfId="0" applyFont="1" applyBorder="1" applyAlignment="1">
      <alignment horizontal="center" vertical="center" wrapText="1" readingOrder="1"/>
    </xf>
    <xf numFmtId="0" fontId="62" fillId="0" borderId="23" xfId="0" applyFont="1" applyBorder="1" applyAlignment="1">
      <alignment horizontal="justify" vertical="center" wrapText="1" readingOrder="1"/>
    </xf>
    <xf numFmtId="0" fontId="62" fillId="4" borderId="63" xfId="0" applyFont="1" applyFill="1" applyBorder="1" applyAlignment="1">
      <alignment horizontal="center" vertical="center" wrapText="1" readingOrder="1"/>
    </xf>
    <xf numFmtId="0" fontId="62" fillId="7" borderId="63" xfId="0" applyFont="1" applyFill="1" applyBorder="1" applyAlignment="1">
      <alignment horizontal="center" vertical="center" wrapText="1" readingOrder="1"/>
    </xf>
    <xf numFmtId="0" fontId="63" fillId="8" borderId="65" xfId="0" applyFont="1" applyFill="1" applyBorder="1" applyAlignment="1">
      <alignment horizontal="center" vertical="center" wrapText="1" readingOrder="1"/>
    </xf>
    <xf numFmtId="0" fontId="62" fillId="0" borderId="24" xfId="0" applyFont="1" applyBorder="1" applyAlignment="1">
      <alignment horizontal="center" vertical="center" wrapText="1" readingOrder="1"/>
    </xf>
    <xf numFmtId="0" fontId="62" fillId="0" borderId="26" xfId="0" applyFont="1" applyBorder="1" applyAlignment="1">
      <alignment horizontal="justify" vertical="center" wrapText="1" readingOrder="1"/>
    </xf>
    <xf numFmtId="0" fontId="2" fillId="0" borderId="18" xfId="0" applyFont="1" applyBorder="1" applyAlignment="1" applyProtection="1">
      <alignment horizontal="center" vertical="center" wrapText="1"/>
      <protection locked="0"/>
    </xf>
    <xf numFmtId="0" fontId="67" fillId="0" borderId="18" xfId="0" applyFont="1" applyBorder="1" applyAlignment="1" applyProtection="1">
      <alignment horizontal="center" vertical="center" wrapText="1"/>
      <protection locked="0"/>
    </xf>
    <xf numFmtId="0" fontId="66" fillId="0" borderId="30" xfId="0" applyFont="1" applyBorder="1" applyAlignment="1">
      <alignment horizontal="justify" vertical="center" wrapText="1"/>
    </xf>
    <xf numFmtId="0" fontId="30" fillId="0" borderId="104" xfId="0" applyFont="1" applyBorder="1" applyAlignment="1">
      <alignment horizontal="justify" vertical="center" wrapText="1"/>
    </xf>
    <xf numFmtId="0" fontId="30" fillId="0" borderId="32" xfId="0" applyFont="1" applyBorder="1" applyAlignment="1">
      <alignment horizontal="justify" vertical="center" wrapText="1"/>
    </xf>
    <xf numFmtId="0" fontId="35" fillId="12" borderId="18" xfId="0" applyFont="1" applyFill="1" applyBorder="1" applyAlignment="1">
      <alignment horizontal="center" vertical="center" textRotation="90"/>
    </xf>
    <xf numFmtId="0" fontId="43" fillId="0" borderId="18" xfId="0" applyFont="1" applyBorder="1" applyAlignment="1" applyProtection="1">
      <alignment horizontal="center" vertical="center"/>
    </xf>
    <xf numFmtId="0" fontId="67" fillId="0" borderId="18" xfId="0" applyFont="1" applyBorder="1" applyAlignment="1" applyProtection="1">
      <alignment horizontal="justify" vertical="center" wrapText="1"/>
      <protection locked="0"/>
    </xf>
    <xf numFmtId="0" fontId="43" fillId="0" borderId="18" xfId="0" applyFont="1" applyBorder="1" applyAlignment="1" applyProtection="1">
      <alignment horizontal="center" vertical="center"/>
      <protection hidden="1"/>
    </xf>
    <xf numFmtId="0" fontId="43" fillId="0" borderId="18" xfId="0" applyFont="1" applyBorder="1" applyAlignment="1" applyProtection="1">
      <alignment horizontal="center" vertical="center" textRotation="90"/>
      <protection locked="0"/>
    </xf>
    <xf numFmtId="9" fontId="43" fillId="0" borderId="18" xfId="0" applyNumberFormat="1" applyFont="1" applyBorder="1" applyAlignment="1" applyProtection="1">
      <alignment horizontal="center" vertical="center"/>
      <protection hidden="1"/>
    </xf>
    <xf numFmtId="164" fontId="43" fillId="0" borderId="18" xfId="1" applyNumberFormat="1" applyFont="1" applyBorder="1" applyAlignment="1">
      <alignment horizontal="center" vertical="center"/>
    </xf>
    <xf numFmtId="0" fontId="28" fillId="0" borderId="18" xfId="0" applyFont="1" applyFill="1" applyBorder="1" applyAlignment="1" applyProtection="1">
      <alignment horizontal="center" vertical="center" textRotation="90" wrapText="1"/>
      <protection hidden="1"/>
    </xf>
    <xf numFmtId="0" fontId="28" fillId="0" borderId="18" xfId="0" applyFont="1" applyBorder="1" applyAlignment="1" applyProtection="1">
      <alignment horizontal="center" vertical="center" textRotation="90"/>
      <protection hidden="1"/>
    </xf>
    <xf numFmtId="14" fontId="67" fillId="0" borderId="18" xfId="0" applyNumberFormat="1" applyFont="1" applyBorder="1" applyAlignment="1" applyProtection="1">
      <alignment horizontal="center" vertical="center"/>
      <protection locked="0"/>
    </xf>
    <xf numFmtId="14" fontId="43" fillId="0" borderId="18" xfId="0" applyNumberFormat="1" applyFont="1" applyBorder="1" applyAlignment="1" applyProtection="1">
      <alignment horizontal="center" vertical="center"/>
      <protection locked="0"/>
    </xf>
    <xf numFmtId="0" fontId="43" fillId="0" borderId="18" xfId="0" applyFont="1" applyBorder="1" applyAlignment="1" applyProtection="1">
      <alignment horizontal="center" vertical="center" wrapText="1"/>
      <protection locked="0"/>
    </xf>
    <xf numFmtId="0" fontId="43" fillId="0" borderId="23" xfId="0" applyFont="1" applyBorder="1" applyAlignment="1" applyProtection="1">
      <alignment horizontal="center" vertical="center"/>
      <protection locked="0"/>
    </xf>
    <xf numFmtId="0" fontId="43" fillId="0" borderId="18" xfId="0" applyFont="1" applyBorder="1" applyAlignment="1" applyProtection="1">
      <alignment horizontal="justify" vertical="center"/>
      <protection locked="0"/>
    </xf>
    <xf numFmtId="0" fontId="43" fillId="0" borderId="18" xfId="0" applyFont="1" applyBorder="1" applyAlignment="1" applyProtection="1">
      <alignment horizontal="justify" vertical="center" wrapText="1"/>
      <protection locked="0"/>
    </xf>
    <xf numFmtId="0" fontId="2" fillId="0" borderId="18" xfId="0" applyFont="1" applyBorder="1" applyAlignment="1" applyProtection="1">
      <alignment horizontal="center" vertical="center"/>
    </xf>
    <xf numFmtId="0" fontId="32" fillId="0" borderId="18" xfId="0" applyFont="1" applyBorder="1" applyAlignment="1" applyProtection="1">
      <alignment horizontal="justify" vertical="center" wrapText="1"/>
      <protection locked="0"/>
    </xf>
    <xf numFmtId="0" fontId="2" fillId="0" borderId="18" xfId="0" applyFont="1" applyBorder="1" applyAlignment="1" applyProtection="1">
      <alignment horizontal="center" vertical="center"/>
      <protection hidden="1"/>
    </xf>
    <xf numFmtId="0" fontId="2" fillId="0" borderId="18" xfId="0" applyFont="1" applyBorder="1" applyAlignment="1" applyProtection="1">
      <alignment horizontal="center" vertical="center" textRotation="90"/>
      <protection locked="0"/>
    </xf>
    <xf numFmtId="9" fontId="2" fillId="0" borderId="18" xfId="0" applyNumberFormat="1" applyFont="1" applyBorder="1" applyAlignment="1" applyProtection="1">
      <alignment horizontal="center" vertical="center"/>
      <protection hidden="1"/>
    </xf>
    <xf numFmtId="164" fontId="2" fillId="0" borderId="18" xfId="1" applyNumberFormat="1" applyFont="1" applyBorder="1" applyAlignment="1">
      <alignment horizontal="center" vertical="center"/>
    </xf>
    <xf numFmtId="0" fontId="35" fillId="0" borderId="18" xfId="0" applyFont="1" applyFill="1" applyBorder="1" applyAlignment="1" applyProtection="1">
      <alignment horizontal="center" vertical="center" textRotation="90" wrapText="1"/>
      <protection hidden="1"/>
    </xf>
    <xf numFmtId="0" fontId="35" fillId="0" borderId="18" xfId="0" applyFont="1" applyBorder="1" applyAlignment="1" applyProtection="1">
      <alignment horizontal="center" vertical="center" textRotation="90"/>
      <protection hidden="1"/>
    </xf>
    <xf numFmtId="14" fontId="2" fillId="0" borderId="18" xfId="0" applyNumberFormat="1"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18" xfId="0" applyFont="1" applyBorder="1" applyAlignment="1" applyProtection="1">
      <alignment horizontal="justify" vertical="center"/>
      <protection locked="0"/>
    </xf>
    <xf numFmtId="164" fontId="2" fillId="8" borderId="18" xfId="1" applyNumberFormat="1" applyFont="1" applyFill="1" applyBorder="1" applyAlignment="1">
      <alignment horizontal="center" vertical="center"/>
    </xf>
    <xf numFmtId="0" fontId="2" fillId="0" borderId="0" xfId="0" applyFont="1" applyBorder="1"/>
    <xf numFmtId="0" fontId="2" fillId="0" borderId="0" xfId="0" applyFont="1" applyBorder="1" applyAlignment="1">
      <alignment wrapText="1"/>
    </xf>
    <xf numFmtId="0" fontId="2" fillId="0" borderId="5" xfId="0" applyFont="1" applyBorder="1"/>
    <xf numFmtId="0" fontId="2" fillId="0" borderId="106" xfId="0" applyFont="1" applyBorder="1" applyAlignment="1" applyProtection="1">
      <alignment horizontal="center" vertical="center"/>
    </xf>
    <xf numFmtId="0" fontId="32" fillId="0" borderId="106" xfId="0" applyFont="1" applyBorder="1" applyAlignment="1" applyProtection="1">
      <alignment horizontal="justify" vertical="center" wrapText="1"/>
      <protection locked="0"/>
    </xf>
    <xf numFmtId="0" fontId="2" fillId="0" borderId="106" xfId="0" applyFont="1" applyBorder="1" applyAlignment="1" applyProtection="1">
      <alignment horizontal="center" vertical="center"/>
      <protection hidden="1"/>
    </xf>
    <xf numFmtId="0" fontId="2" fillId="0" borderId="106" xfId="0" applyFont="1" applyBorder="1" applyAlignment="1" applyProtection="1">
      <alignment horizontal="center" vertical="center" textRotation="90"/>
      <protection locked="0"/>
    </xf>
    <xf numFmtId="9" fontId="2" fillId="0" borderId="106" xfId="0" applyNumberFormat="1" applyFont="1" applyBorder="1" applyAlignment="1" applyProtection="1">
      <alignment horizontal="center" vertical="center"/>
      <protection hidden="1"/>
    </xf>
    <xf numFmtId="164" fontId="2" fillId="0" borderId="106" xfId="1" applyNumberFormat="1" applyFont="1" applyBorder="1" applyAlignment="1">
      <alignment horizontal="center" vertical="center"/>
    </xf>
    <xf numFmtId="0" fontId="35" fillId="0" borderId="106" xfId="0" applyFont="1" applyFill="1" applyBorder="1" applyAlignment="1" applyProtection="1">
      <alignment horizontal="center" vertical="center" textRotation="90" wrapText="1"/>
      <protection hidden="1"/>
    </xf>
    <xf numFmtId="0" fontId="35" fillId="0" borderId="106" xfId="0" applyFont="1" applyBorder="1" applyAlignment="1" applyProtection="1">
      <alignment horizontal="center" vertical="center" textRotation="90"/>
      <protection hidden="1"/>
    </xf>
    <xf numFmtId="0" fontId="2" fillId="0" borderId="106" xfId="0" applyFont="1" applyBorder="1" applyAlignment="1" applyProtection="1">
      <alignment horizontal="center" vertical="center" wrapText="1"/>
      <protection locked="0"/>
    </xf>
    <xf numFmtId="14" fontId="2" fillId="0" borderId="106" xfId="0" applyNumberFormat="1" applyFont="1" applyBorder="1" applyAlignment="1" applyProtection="1">
      <alignment horizontal="center" vertical="center"/>
      <protection locked="0"/>
    </xf>
    <xf numFmtId="0" fontId="2" fillId="0" borderId="107" xfId="0" applyFont="1" applyBorder="1" applyAlignment="1" applyProtection="1">
      <alignment horizontal="center" vertical="center"/>
      <protection locked="0"/>
    </xf>
    <xf numFmtId="0" fontId="2" fillId="0" borderId="108" xfId="0" applyFont="1" applyBorder="1" applyAlignment="1">
      <alignment horizontal="center" vertical="center"/>
    </xf>
    <xf numFmtId="0" fontId="2" fillId="0" borderId="18" xfId="0" applyFont="1" applyBorder="1" applyAlignment="1" applyProtection="1">
      <alignment horizontal="center" vertical="center" wrapText="1"/>
      <protection locked="0"/>
    </xf>
    <xf numFmtId="0" fontId="43" fillId="0" borderId="18" xfId="0" applyFont="1" applyBorder="1" applyAlignment="1" applyProtection="1">
      <alignment horizontal="center" vertical="center" wrapText="1"/>
      <protection locked="0"/>
    </xf>
    <xf numFmtId="0" fontId="67" fillId="0" borderId="18" xfId="0" applyFont="1" applyBorder="1" applyAlignment="1" applyProtection="1">
      <alignment horizontal="center" vertical="center" wrapText="1"/>
      <protection locked="0"/>
    </xf>
    <xf numFmtId="0" fontId="67" fillId="0" borderId="18" xfId="0" applyFont="1" applyBorder="1" applyAlignment="1" applyProtection="1">
      <alignment horizontal="left" vertical="center" wrapText="1"/>
      <protection locked="0"/>
    </xf>
    <xf numFmtId="0" fontId="37" fillId="3" borderId="87" xfId="3" applyFont="1" applyFill="1" applyBorder="1" applyAlignment="1" applyProtection="1">
      <alignment horizontal="left" vertical="top" wrapText="1" readingOrder="1"/>
    </xf>
    <xf numFmtId="0" fontId="37" fillId="3" borderId="42" xfId="3" applyFont="1" applyFill="1" applyBorder="1" applyAlignment="1" applyProtection="1">
      <alignment horizontal="left" vertical="top" wrapText="1" readingOrder="1"/>
    </xf>
    <xf numFmtId="0" fontId="38" fillId="3" borderId="72" xfId="2" applyFont="1" applyFill="1" applyBorder="1" applyAlignment="1" applyProtection="1">
      <alignment horizontal="justify" vertical="center" wrapText="1"/>
    </xf>
    <xf numFmtId="0" fontId="38" fillId="3" borderId="73" xfId="2" applyFont="1" applyFill="1" applyBorder="1" applyAlignment="1" applyProtection="1">
      <alignment horizontal="justify" vertical="center" wrapText="1"/>
    </xf>
    <xf numFmtId="0" fontId="38" fillId="3" borderId="47" xfId="2" applyFont="1" applyFill="1" applyBorder="1" applyAlignment="1" applyProtection="1">
      <alignment horizontal="justify" vertical="center" wrapText="1"/>
    </xf>
    <xf numFmtId="0" fontId="38" fillId="3" borderId="48" xfId="2" applyFont="1" applyFill="1" applyBorder="1" applyAlignment="1" applyProtection="1">
      <alignment horizontal="justify" vertical="center" wrapText="1"/>
    </xf>
    <xf numFmtId="0" fontId="37" fillId="3" borderId="45" xfId="0" applyFont="1" applyFill="1" applyBorder="1" applyAlignment="1" applyProtection="1">
      <alignment horizontal="left" vertical="center" wrapText="1"/>
    </xf>
    <xf numFmtId="0" fontId="37" fillId="3" borderId="46" xfId="0" applyFont="1" applyFill="1" applyBorder="1" applyAlignment="1" applyProtection="1">
      <alignment horizontal="left" vertical="center" wrapText="1"/>
    </xf>
    <xf numFmtId="0" fontId="37" fillId="3" borderId="54" xfId="0" applyFont="1" applyFill="1" applyBorder="1" applyAlignment="1" applyProtection="1">
      <alignment horizontal="left" vertical="center" wrapText="1"/>
    </xf>
    <xf numFmtId="0" fontId="37" fillId="3" borderId="55" xfId="0" applyFont="1" applyFill="1" applyBorder="1" applyAlignment="1" applyProtection="1">
      <alignment horizontal="left" vertical="center" wrapText="1"/>
    </xf>
    <xf numFmtId="0" fontId="37" fillId="3" borderId="56" xfId="0" applyFont="1" applyFill="1" applyBorder="1" applyAlignment="1" applyProtection="1">
      <alignment horizontal="left" vertical="center" wrapText="1"/>
    </xf>
    <xf numFmtId="0" fontId="37" fillId="3" borderId="57" xfId="0" applyFont="1" applyFill="1" applyBorder="1" applyAlignment="1" applyProtection="1">
      <alignment horizontal="left" vertical="center" wrapText="1"/>
    </xf>
    <xf numFmtId="0" fontId="38" fillId="3" borderId="49" xfId="0" applyFont="1" applyFill="1" applyBorder="1" applyAlignment="1" applyProtection="1">
      <alignment horizontal="justify" vertical="center" wrapText="1"/>
    </xf>
    <xf numFmtId="0" fontId="38" fillId="3" borderId="50" xfId="0" applyFont="1" applyFill="1" applyBorder="1" applyAlignment="1" applyProtection="1">
      <alignment horizontal="justify" vertical="center" wrapText="1"/>
    </xf>
    <xf numFmtId="0" fontId="37" fillId="3" borderId="86" xfId="3" applyFont="1" applyFill="1" applyBorder="1" applyAlignment="1" applyProtection="1">
      <alignment horizontal="left" vertical="top" wrapText="1" readingOrder="1"/>
    </xf>
    <xf numFmtId="0" fontId="37" fillId="3" borderId="79" xfId="3" applyFont="1" applyFill="1" applyBorder="1" applyAlignment="1" applyProtection="1">
      <alignment horizontal="left" vertical="top" wrapText="1" readingOrder="1"/>
    </xf>
    <xf numFmtId="0" fontId="38" fillId="3" borderId="80" xfId="2" applyFont="1" applyFill="1" applyBorder="1" applyAlignment="1" applyProtection="1">
      <alignment horizontal="justify" vertical="center" wrapText="1"/>
    </xf>
    <xf numFmtId="0" fontId="38" fillId="3" borderId="81" xfId="2" applyFont="1" applyFill="1" applyBorder="1" applyAlignment="1" applyProtection="1">
      <alignment horizontal="justify" vertical="center" wrapText="1"/>
    </xf>
    <xf numFmtId="0" fontId="38" fillId="3" borderId="43" xfId="2" applyFont="1" applyFill="1" applyBorder="1" applyAlignment="1" applyProtection="1">
      <alignment horizontal="justify" vertical="center" wrapText="1"/>
    </xf>
    <xf numFmtId="0" fontId="38" fillId="3" borderId="44" xfId="2" applyFont="1" applyFill="1" applyBorder="1" applyAlignment="1" applyProtection="1">
      <alignment horizontal="justify" vertical="center" wrapText="1"/>
    </xf>
    <xf numFmtId="0" fontId="33" fillId="14" borderId="33" xfId="2" applyFont="1" applyFill="1" applyBorder="1" applyAlignment="1" applyProtection="1">
      <alignment horizontal="center" vertical="center" wrapText="1"/>
    </xf>
    <xf numFmtId="0" fontId="33" fillId="14" borderId="34" xfId="2" applyFont="1" applyFill="1" applyBorder="1" applyAlignment="1" applyProtection="1">
      <alignment horizontal="center" vertical="center" wrapText="1"/>
    </xf>
    <xf numFmtId="0" fontId="33" fillId="14" borderId="35" xfId="2" applyFont="1" applyFill="1" applyBorder="1" applyAlignment="1" applyProtection="1">
      <alignment horizontal="center" vertical="center" wrapText="1"/>
    </xf>
    <xf numFmtId="0" fontId="32" fillId="0" borderId="4" xfId="2" quotePrefix="1" applyFont="1" applyBorder="1" applyAlignment="1" applyProtection="1">
      <alignment horizontal="left" vertical="center" wrapText="1"/>
    </xf>
    <xf numFmtId="0" fontId="32" fillId="0" borderId="0" xfId="2" quotePrefix="1" applyFont="1" applyBorder="1" applyAlignment="1" applyProtection="1">
      <alignment horizontal="left" vertical="center" wrapText="1"/>
    </xf>
    <xf numFmtId="0" fontId="32" fillId="0" borderId="5" xfId="2" quotePrefix="1" applyFont="1" applyBorder="1" applyAlignment="1" applyProtection="1">
      <alignment horizontal="left" vertical="center" wrapText="1"/>
    </xf>
    <xf numFmtId="0" fontId="32" fillId="0" borderId="51" xfId="2" quotePrefix="1" applyFont="1" applyBorder="1" applyAlignment="1" applyProtection="1">
      <alignment horizontal="left" vertical="center" wrapText="1"/>
    </xf>
    <xf numFmtId="0" fontId="32" fillId="0" borderId="52" xfId="2" quotePrefix="1" applyFont="1" applyBorder="1" applyAlignment="1" applyProtection="1">
      <alignment horizontal="left" vertical="center" wrapText="1"/>
    </xf>
    <xf numFmtId="0" fontId="32" fillId="0" borderId="53" xfId="2" quotePrefix="1" applyFont="1" applyBorder="1" applyAlignment="1" applyProtection="1">
      <alignment horizontal="left" vertical="center" wrapText="1"/>
    </xf>
    <xf numFmtId="0" fontId="34" fillId="3" borderId="37" xfId="2" quotePrefix="1" applyFont="1" applyFill="1" applyBorder="1" applyAlignment="1" applyProtection="1">
      <alignment horizontal="left" vertical="top" wrapText="1"/>
    </xf>
    <xf numFmtId="0" fontId="35" fillId="3" borderId="37" xfId="2" quotePrefix="1" applyFont="1" applyFill="1" applyBorder="1" applyAlignment="1" applyProtection="1">
      <alignment horizontal="left" vertical="top" wrapText="1"/>
    </xf>
    <xf numFmtId="0" fontId="35" fillId="3" borderId="74" xfId="2" quotePrefix="1" applyFont="1" applyFill="1" applyBorder="1" applyAlignment="1" applyProtection="1">
      <alignment horizontal="left" vertical="top" wrapText="1"/>
    </xf>
    <xf numFmtId="0" fontId="32" fillId="3" borderId="0" xfId="2" quotePrefix="1" applyFont="1" applyFill="1" applyBorder="1" applyAlignment="1" applyProtection="1">
      <alignment horizontal="left" vertical="top" wrapText="1"/>
    </xf>
    <xf numFmtId="0" fontId="32" fillId="3" borderId="82" xfId="2" quotePrefix="1" applyFont="1" applyFill="1" applyBorder="1" applyAlignment="1" applyProtection="1">
      <alignment horizontal="left" vertical="top" wrapText="1"/>
    </xf>
    <xf numFmtId="0" fontId="37" fillId="14" borderId="85" xfId="3" applyFont="1" applyFill="1" applyBorder="1" applyAlignment="1" applyProtection="1">
      <alignment horizontal="center" vertical="center" wrapText="1"/>
    </xf>
    <xf numFmtId="0" fontId="37" fillId="14" borderId="84" xfId="3" applyFont="1" applyFill="1" applyBorder="1" applyAlignment="1" applyProtection="1">
      <alignment horizontal="center" vertical="center" wrapText="1"/>
    </xf>
    <xf numFmtId="0" fontId="37" fillId="14" borderId="39" xfId="2" applyFont="1" applyFill="1" applyBorder="1" applyAlignment="1" applyProtection="1">
      <alignment horizontal="center" vertical="center"/>
    </xf>
    <xf numFmtId="0" fontId="37" fillId="14" borderId="40" xfId="2" applyFont="1" applyFill="1" applyBorder="1" applyAlignment="1" applyProtection="1">
      <alignment horizontal="center" vertical="center"/>
    </xf>
    <xf numFmtId="0" fontId="2" fillId="3" borderId="52" xfId="2" quotePrefix="1" applyFont="1" applyFill="1" applyBorder="1" applyAlignment="1" applyProtection="1">
      <alignment horizontal="justify" vertical="center" wrapText="1"/>
    </xf>
    <xf numFmtId="0" fontId="2" fillId="3" borderId="64" xfId="2" quotePrefix="1" applyFont="1" applyFill="1" applyBorder="1" applyAlignment="1" applyProtection="1">
      <alignment horizontal="justify" vertical="center" wrapText="1"/>
    </xf>
    <xf numFmtId="0" fontId="37" fillId="14" borderId="83" xfId="3" applyFont="1" applyFill="1" applyBorder="1" applyAlignment="1" applyProtection="1">
      <alignment horizontal="center" vertical="center" wrapText="1"/>
    </xf>
    <xf numFmtId="0" fontId="37" fillId="3" borderId="41" xfId="3" applyFont="1" applyFill="1" applyBorder="1" applyAlignment="1" applyProtection="1">
      <alignment horizontal="left" vertical="top" wrapText="1" readingOrder="1"/>
    </xf>
    <xf numFmtId="0" fontId="37" fillId="3" borderId="77" xfId="3" applyFont="1" applyFill="1" applyBorder="1" applyAlignment="1" applyProtection="1">
      <alignment horizontal="left" vertical="top" wrapText="1" readingOrder="1"/>
    </xf>
    <xf numFmtId="0" fontId="38" fillId="3" borderId="59" xfId="2" applyFont="1" applyFill="1" applyBorder="1" applyAlignment="1" applyProtection="1">
      <alignment horizontal="justify" vertical="center" wrapText="1"/>
    </xf>
    <xf numFmtId="0" fontId="36" fillId="3" borderId="4" xfId="2" quotePrefix="1" applyFont="1" applyFill="1" applyBorder="1" applyAlignment="1" applyProtection="1">
      <alignment horizontal="center" vertical="top" wrapText="1"/>
    </xf>
    <xf numFmtId="0" fontId="36" fillId="3" borderId="0" xfId="2" quotePrefix="1" applyFont="1" applyFill="1" applyBorder="1" applyAlignment="1" applyProtection="1">
      <alignment horizontal="center" vertical="top" wrapText="1"/>
    </xf>
    <xf numFmtId="0" fontId="36" fillId="3" borderId="82" xfId="2" quotePrefix="1" applyFont="1" applyFill="1" applyBorder="1" applyAlignment="1" applyProtection="1">
      <alignment horizontal="center" vertical="top" wrapText="1"/>
    </xf>
    <xf numFmtId="0" fontId="37" fillId="3" borderId="75" xfId="3" applyFont="1" applyFill="1" applyBorder="1" applyAlignment="1" applyProtection="1">
      <alignment horizontal="left" vertical="top" wrapText="1" readingOrder="1"/>
    </xf>
    <xf numFmtId="0" fontId="37" fillId="3" borderId="78" xfId="3" applyFont="1" applyFill="1" applyBorder="1" applyAlignment="1" applyProtection="1">
      <alignment horizontal="left" vertical="top" wrapText="1" readingOrder="1"/>
    </xf>
    <xf numFmtId="0" fontId="38" fillId="3" borderId="58" xfId="2" applyFont="1" applyFill="1" applyBorder="1" applyAlignment="1" applyProtection="1">
      <alignment horizontal="justify" vertical="center" wrapText="1"/>
    </xf>
    <xf numFmtId="0" fontId="38" fillId="3" borderId="88" xfId="2" applyFont="1" applyFill="1" applyBorder="1" applyAlignment="1" applyProtection="1">
      <alignment horizontal="justify" vertical="center" wrapText="1"/>
    </xf>
    <xf numFmtId="0" fontId="38" fillId="3" borderId="76" xfId="2" applyFont="1" applyFill="1" applyBorder="1" applyAlignment="1" applyProtection="1">
      <alignment horizontal="justify" vertical="center" wrapText="1"/>
    </xf>
    <xf numFmtId="0" fontId="66" fillId="0" borderId="97" xfId="0" applyFont="1" applyBorder="1" applyAlignment="1">
      <alignment horizontal="justify" vertical="top" wrapText="1"/>
    </xf>
    <xf numFmtId="0" fontId="66" fillId="0" borderId="5" xfId="0" applyFont="1" applyBorder="1" applyAlignment="1">
      <alignment horizontal="justify" vertical="top" wrapText="1"/>
    </xf>
    <xf numFmtId="0" fontId="66" fillId="0" borderId="95" xfId="0" applyFont="1" applyBorder="1" applyAlignment="1">
      <alignment horizontal="justify" vertical="top" wrapText="1"/>
    </xf>
    <xf numFmtId="0" fontId="66" fillId="0" borderId="7" xfId="0" applyFont="1" applyBorder="1" applyAlignment="1">
      <alignment horizontal="justify" vertical="top" wrapText="1"/>
    </xf>
    <xf numFmtId="0" fontId="66" fillId="0" borderId="4" xfId="0" applyFont="1" applyBorder="1" applyAlignment="1">
      <alignment horizontal="justify" vertical="top" wrapText="1"/>
    </xf>
    <xf numFmtId="0" fontId="66" fillId="0" borderId="0" xfId="0" applyFont="1" applyAlignment="1">
      <alignment horizontal="justify" vertical="top" wrapText="1"/>
    </xf>
    <xf numFmtId="0" fontId="66" fillId="0" borderId="98" xfId="0" applyFont="1" applyBorder="1" applyAlignment="1">
      <alignment horizontal="justify" vertical="top" wrapText="1"/>
    </xf>
    <xf numFmtId="0" fontId="66" fillId="0" borderId="6" xfId="0" applyFont="1" applyBorder="1" applyAlignment="1">
      <alignment horizontal="justify" vertical="top" wrapText="1"/>
    </xf>
    <xf numFmtId="0" fontId="66" fillId="0" borderId="8" xfId="0" applyFont="1" applyBorder="1" applyAlignment="1">
      <alignment horizontal="justify" vertical="top" wrapText="1"/>
    </xf>
    <xf numFmtId="0" fontId="66" fillId="0" borderId="96" xfId="0" applyFont="1" applyBorder="1" applyAlignment="1">
      <alignment horizontal="justify" vertical="top" wrapText="1"/>
    </xf>
    <xf numFmtId="0" fontId="28" fillId="18" borderId="20" xfId="0" applyFont="1" applyFill="1" applyBorder="1" applyAlignment="1">
      <alignment horizontal="center" vertical="center" wrapText="1"/>
    </xf>
    <xf numFmtId="0" fontId="28" fillId="18" borderId="21" xfId="0" applyFont="1" applyFill="1" applyBorder="1" applyAlignment="1">
      <alignment horizontal="center" vertical="center" wrapText="1"/>
    </xf>
    <xf numFmtId="0" fontId="28" fillId="18" borderId="32" xfId="0" applyFont="1" applyFill="1" applyBorder="1" applyAlignment="1">
      <alignment horizontal="center" vertical="center" wrapText="1"/>
    </xf>
    <xf numFmtId="0" fontId="5" fillId="0" borderId="101" xfId="0" applyFont="1" applyBorder="1" applyAlignment="1">
      <alignment vertical="top" wrapText="1"/>
    </xf>
    <xf numFmtId="0" fontId="5" fillId="0" borderId="89" xfId="0" applyFont="1" applyBorder="1" applyAlignment="1">
      <alignment vertical="top" wrapText="1"/>
    </xf>
    <xf numFmtId="0" fontId="5" fillId="0" borderId="99" xfId="0" applyFont="1" applyBorder="1" applyAlignment="1">
      <alignment vertical="top" wrapText="1"/>
    </xf>
    <xf numFmtId="0" fontId="50" fillId="0" borderId="2" xfId="0" applyFont="1" applyBorder="1" applyAlignment="1">
      <alignment horizontal="center" vertical="center" wrapText="1"/>
    </xf>
    <xf numFmtId="0" fontId="50" fillId="0" borderId="9" xfId="0" applyFont="1" applyBorder="1" applyAlignment="1">
      <alignment horizontal="center" vertical="center" wrapText="1"/>
    </xf>
    <xf numFmtId="0" fontId="50" fillId="0" borderId="4" xfId="0" applyFont="1" applyBorder="1" applyAlignment="1">
      <alignment horizontal="center" vertical="center" wrapText="1"/>
    </xf>
    <xf numFmtId="0" fontId="50" fillId="0" borderId="0" xfId="0" applyFont="1" applyAlignment="1">
      <alignment horizontal="center" vertical="center" wrapText="1"/>
    </xf>
    <xf numFmtId="0" fontId="50" fillId="0" borderId="6" xfId="0" applyFont="1" applyBorder="1" applyAlignment="1">
      <alignment horizontal="center" vertical="center" wrapText="1"/>
    </xf>
    <xf numFmtId="0" fontId="50" fillId="0" borderId="8" xfId="0" applyFont="1" applyBorder="1" applyAlignment="1">
      <alignment horizontal="center" vertical="center" wrapText="1"/>
    </xf>
    <xf numFmtId="0" fontId="65" fillId="15" borderId="61" xfId="0" applyFont="1" applyFill="1" applyBorder="1" applyAlignment="1">
      <alignment horizontal="left" vertical="center" wrapText="1" indent="1"/>
    </xf>
    <xf numFmtId="0" fontId="65" fillId="15" borderId="34" xfId="0" applyFont="1" applyFill="1" applyBorder="1" applyAlignment="1">
      <alignment horizontal="left" vertical="center" wrapText="1" indent="1"/>
    </xf>
    <xf numFmtId="0" fontId="65" fillId="15" borderId="35" xfId="0" applyFont="1" applyFill="1" applyBorder="1" applyAlignment="1">
      <alignment horizontal="left" vertical="center" wrapText="1" indent="1"/>
    </xf>
    <xf numFmtId="0" fontId="30" fillId="15" borderId="92" xfId="0" applyFont="1" applyFill="1" applyBorder="1" applyAlignment="1">
      <alignment horizontal="left" vertical="center" wrapText="1" indent="1"/>
    </xf>
    <xf numFmtId="0" fontId="30" fillId="15" borderId="93" xfId="0" applyFont="1" applyFill="1" applyBorder="1" applyAlignment="1">
      <alignment horizontal="left" vertical="center" wrapText="1" indent="1"/>
    </xf>
    <xf numFmtId="0" fontId="30" fillId="15" borderId="94" xfId="0" applyFont="1" applyFill="1" applyBorder="1" applyAlignment="1">
      <alignment horizontal="left" vertical="center" wrapText="1" indent="1"/>
    </xf>
    <xf numFmtId="0" fontId="23" fillId="13" borderId="0" xfId="0" applyFont="1" applyFill="1" applyAlignment="1">
      <alignment horizontal="center" vertical="center" wrapText="1"/>
    </xf>
    <xf numFmtId="0" fontId="28" fillId="16" borderId="33" xfId="0" applyFont="1" applyFill="1" applyBorder="1" applyAlignment="1">
      <alignment horizontal="center" vertical="center" wrapText="1"/>
    </xf>
    <xf numFmtId="0" fontId="28" fillId="16" borderId="34" xfId="0" applyFont="1" applyFill="1" applyBorder="1" applyAlignment="1">
      <alignment horizontal="center" vertical="center" wrapText="1"/>
    </xf>
    <xf numFmtId="0" fontId="28" fillId="16" borderId="35" xfId="0" applyFont="1" applyFill="1" applyBorder="1" applyAlignment="1">
      <alignment horizontal="center" vertical="center" wrapText="1"/>
    </xf>
    <xf numFmtId="0" fontId="44" fillId="16" borderId="63" xfId="0" applyFont="1" applyFill="1" applyBorder="1" applyAlignment="1">
      <alignment horizontal="center" vertical="center" wrapText="1"/>
    </xf>
    <xf numFmtId="0" fontId="44" fillId="16" borderId="60" xfId="0" applyFont="1" applyFill="1" applyBorder="1" applyAlignment="1">
      <alignment horizontal="center" vertical="center" wrapText="1"/>
    </xf>
    <xf numFmtId="0" fontId="43" fillId="0" borderId="65" xfId="0" applyFont="1" applyBorder="1" applyAlignment="1">
      <alignment horizontal="justify" vertical="center" wrapText="1"/>
    </xf>
    <xf numFmtId="0" fontId="43" fillId="0" borderId="66" xfId="0" applyFont="1" applyBorder="1" applyAlignment="1">
      <alignment horizontal="justify" vertical="center" wrapText="1"/>
    </xf>
    <xf numFmtId="0" fontId="51" fillId="0" borderId="0" xfId="0" applyFont="1" applyAlignment="1">
      <alignment horizontal="center" vertical="center"/>
    </xf>
    <xf numFmtId="0" fontId="40" fillId="3" borderId="25" xfId="0" applyFont="1" applyFill="1" applyBorder="1" applyAlignment="1">
      <alignment horizontal="left"/>
    </xf>
    <xf numFmtId="0" fontId="40" fillId="3" borderId="26" xfId="0" applyFont="1" applyFill="1" applyBorder="1" applyAlignment="1">
      <alignment horizontal="left"/>
    </xf>
    <xf numFmtId="0" fontId="40" fillId="3" borderId="18" xfId="0" applyFont="1" applyFill="1" applyBorder="1" applyAlignment="1">
      <alignment horizontal="left"/>
    </xf>
    <xf numFmtId="0" fontId="40" fillId="3" borderId="23" xfId="0" applyFont="1" applyFill="1" applyBorder="1" applyAlignment="1">
      <alignment horizontal="left"/>
    </xf>
    <xf numFmtId="0" fontId="40" fillId="3" borderId="69" xfId="0" applyFont="1" applyFill="1" applyBorder="1" applyAlignment="1">
      <alignment horizontal="left"/>
    </xf>
    <xf numFmtId="0" fontId="40" fillId="3" borderId="70" xfId="0" applyFont="1" applyFill="1" applyBorder="1" applyAlignment="1">
      <alignment horizontal="left"/>
    </xf>
    <xf numFmtId="0" fontId="47" fillId="3" borderId="68" xfId="0" applyFont="1" applyFill="1" applyBorder="1" applyAlignment="1">
      <alignment horizontal="center" vertical="center"/>
    </xf>
    <xf numFmtId="0" fontId="47" fillId="3" borderId="9" xfId="0" applyFont="1" applyFill="1" applyBorder="1" applyAlignment="1">
      <alignment horizontal="center" vertical="center"/>
    </xf>
    <xf numFmtId="0" fontId="47" fillId="3" borderId="67" xfId="0" applyFont="1" applyFill="1" applyBorder="1" applyAlignment="1">
      <alignment horizontal="center" vertical="center"/>
    </xf>
    <xf numFmtId="0" fontId="47" fillId="3" borderId="0" xfId="0" applyFont="1" applyFill="1" applyBorder="1" applyAlignment="1">
      <alignment horizontal="center" vertical="center"/>
    </xf>
    <xf numFmtId="0" fontId="47" fillId="3" borderId="71" xfId="0" applyFont="1" applyFill="1" applyBorder="1" applyAlignment="1">
      <alignment horizontal="center" vertical="center"/>
    </xf>
    <xf numFmtId="0" fontId="47" fillId="3" borderId="8" xfId="0" applyFont="1" applyFill="1" applyBorder="1" applyAlignment="1">
      <alignment horizontal="center" vertical="center"/>
    </xf>
    <xf numFmtId="0" fontId="41" fillId="3" borderId="2" xfId="0" applyFont="1" applyFill="1" applyBorder="1" applyAlignment="1">
      <alignment horizontal="center" vertical="center"/>
    </xf>
    <xf numFmtId="0" fontId="41" fillId="3" borderId="9" xfId="0" applyFont="1" applyFill="1" applyBorder="1" applyAlignment="1">
      <alignment horizontal="center" vertical="center"/>
    </xf>
    <xf numFmtId="0" fontId="41" fillId="3" borderId="4" xfId="0" applyFont="1" applyFill="1" applyBorder="1" applyAlignment="1">
      <alignment horizontal="center" vertical="center"/>
    </xf>
    <xf numFmtId="0" fontId="41" fillId="3" borderId="0" xfId="0" applyFont="1" applyFill="1" applyBorder="1" applyAlignment="1">
      <alignment horizontal="center" vertical="center"/>
    </xf>
    <xf numFmtId="0" fontId="41" fillId="3" borderId="6" xfId="0" applyFont="1" applyFill="1" applyBorder="1" applyAlignment="1">
      <alignment horizontal="center" vertical="center"/>
    </xf>
    <xf numFmtId="0" fontId="41" fillId="3" borderId="8" xfId="0" applyFont="1" applyFill="1" applyBorder="1" applyAlignment="1">
      <alignment horizontal="center" vertical="center"/>
    </xf>
    <xf numFmtId="0" fontId="42" fillId="3" borderId="51" xfId="0" applyFont="1" applyFill="1" applyBorder="1" applyAlignment="1">
      <alignment horizontal="center" vertical="center"/>
    </xf>
    <xf numFmtId="0" fontId="42" fillId="3" borderId="52" xfId="0" applyFont="1" applyFill="1" applyBorder="1" applyAlignment="1">
      <alignment horizontal="center" vertical="center"/>
    </xf>
    <xf numFmtId="0" fontId="42" fillId="3" borderId="53" xfId="0" applyFont="1" applyFill="1" applyBorder="1" applyAlignment="1">
      <alignment horizontal="center" vertical="center"/>
    </xf>
    <xf numFmtId="0" fontId="28" fillId="16" borderId="62" xfId="0" applyFont="1" applyFill="1" applyBorder="1" applyAlignment="1">
      <alignment horizontal="left" vertical="center" wrapText="1" indent="1"/>
    </xf>
    <xf numFmtId="0" fontId="28" fillId="16" borderId="69" xfId="0" applyFont="1" applyFill="1" applyBorder="1" applyAlignment="1">
      <alignment horizontal="left" vertical="center" wrapText="1" indent="1"/>
    </xf>
    <xf numFmtId="0" fontId="28" fillId="16" borderId="22" xfId="0" applyFont="1" applyFill="1" applyBorder="1" applyAlignment="1">
      <alignment horizontal="left" vertical="center" wrapText="1" indent="1"/>
    </xf>
    <xf numFmtId="0" fontId="28" fillId="16" borderId="18" xfId="0" applyFont="1" applyFill="1" applyBorder="1" applyAlignment="1">
      <alignment horizontal="left" vertical="center" wrapText="1" indent="1"/>
    </xf>
    <xf numFmtId="0" fontId="28" fillId="16" borderId="24" xfId="0" applyFont="1" applyFill="1" applyBorder="1" applyAlignment="1">
      <alignment horizontal="left" vertical="center" wrapText="1" indent="1"/>
    </xf>
    <xf numFmtId="0" fontId="28" fillId="16" borderId="25" xfId="0" applyFont="1" applyFill="1" applyBorder="1" applyAlignment="1">
      <alignment horizontal="left" vertical="center" wrapText="1" indent="1"/>
    </xf>
    <xf numFmtId="0" fontId="8" fillId="3" borderId="69" xfId="0" applyFont="1" applyFill="1" applyBorder="1" applyAlignment="1" applyProtection="1">
      <alignment horizontal="left" vertical="center" indent="1"/>
      <protection locked="0"/>
    </xf>
    <xf numFmtId="0" fontId="8" fillId="3" borderId="70" xfId="0" applyFont="1" applyFill="1" applyBorder="1" applyAlignment="1" applyProtection="1">
      <alignment horizontal="left" vertical="center" indent="1"/>
      <protection locked="0"/>
    </xf>
    <xf numFmtId="0" fontId="8" fillId="3" borderId="18" xfId="0" applyFont="1" applyFill="1" applyBorder="1" applyAlignment="1" applyProtection="1">
      <alignment horizontal="left" vertical="center" indent="1"/>
      <protection locked="0"/>
    </xf>
    <xf numFmtId="0" fontId="8" fillId="3" borderId="23" xfId="0" applyFont="1" applyFill="1" applyBorder="1" applyAlignment="1" applyProtection="1">
      <alignment horizontal="left" vertical="center" indent="1"/>
      <protection locked="0"/>
    </xf>
    <xf numFmtId="0" fontId="8" fillId="3" borderId="25" xfId="0" applyFont="1" applyFill="1" applyBorder="1" applyAlignment="1" applyProtection="1">
      <alignment horizontal="left" vertical="center" indent="1"/>
      <protection locked="0"/>
    </xf>
    <xf numFmtId="0" fontId="8" fillId="3" borderId="26" xfId="0" applyFont="1" applyFill="1" applyBorder="1" applyAlignment="1" applyProtection="1">
      <alignment horizontal="left" vertical="center" indent="1"/>
      <protection locked="0"/>
    </xf>
    <xf numFmtId="0" fontId="33" fillId="14" borderId="22" xfId="0" applyFont="1" applyFill="1" applyBorder="1" applyAlignment="1">
      <alignment horizontal="center" vertical="center"/>
    </xf>
    <xf numFmtId="0" fontId="33" fillId="14" borderId="18" xfId="0" applyFont="1" applyFill="1" applyBorder="1" applyAlignment="1">
      <alignment horizontal="center" vertical="center"/>
    </xf>
    <xf numFmtId="0" fontId="33" fillId="14" borderId="23" xfId="0" applyFont="1" applyFill="1" applyBorder="1" applyAlignment="1">
      <alignment horizontal="center" vertical="center"/>
    </xf>
    <xf numFmtId="0" fontId="2" fillId="0" borderId="109" xfId="0" applyFont="1" applyBorder="1" applyAlignment="1">
      <alignment horizontal="left" vertical="center" wrapText="1"/>
    </xf>
    <xf numFmtId="0" fontId="2" fillId="0" borderId="21" xfId="0" applyFont="1" applyBorder="1" applyAlignment="1">
      <alignment horizontal="left" vertical="center" wrapText="1"/>
    </xf>
    <xf numFmtId="0" fontId="2" fillId="0" borderId="32" xfId="0" applyFont="1" applyBorder="1" applyAlignment="1">
      <alignment horizontal="left" vertical="center" wrapText="1"/>
    </xf>
    <xf numFmtId="9" fontId="2" fillId="0" borderId="18" xfId="0" applyNumberFormat="1" applyFont="1" applyBorder="1" applyAlignment="1" applyProtection="1">
      <alignment horizontal="center" vertical="center" wrapText="1"/>
      <protection hidden="1"/>
    </xf>
    <xf numFmtId="0" fontId="2" fillId="0" borderId="0" xfId="0" applyFont="1" applyBorder="1"/>
    <xf numFmtId="0" fontId="35" fillId="0" borderId="18" xfId="0" applyFont="1" applyBorder="1" applyAlignment="1" applyProtection="1">
      <alignment horizontal="center" vertical="center"/>
      <protection hidden="1"/>
    </xf>
    <xf numFmtId="0" fontId="2" fillId="0" borderId="22" xfId="0" applyFont="1" applyBorder="1" applyAlignment="1" applyProtection="1">
      <alignment horizontal="center" vertical="center"/>
    </xf>
    <xf numFmtId="0" fontId="2" fillId="0" borderId="105" xfId="0" applyFont="1" applyBorder="1" applyAlignment="1" applyProtection="1">
      <alignment horizontal="center" vertical="center"/>
    </xf>
    <xf numFmtId="0" fontId="2" fillId="0" borderId="18" xfId="0" applyFont="1" applyBorder="1" applyAlignment="1" applyProtection="1">
      <alignment horizontal="center" vertical="center" wrapText="1"/>
      <protection locked="0"/>
    </xf>
    <xf numFmtId="0" fontId="2" fillId="0" borderId="106" xfId="0" applyFont="1" applyBorder="1" applyAlignment="1" applyProtection="1">
      <alignment horizontal="center" vertical="center" wrapText="1"/>
      <protection locked="0"/>
    </xf>
    <xf numFmtId="0" fontId="2" fillId="0" borderId="18" xfId="0" applyFont="1" applyBorder="1" applyAlignment="1" applyProtection="1">
      <alignment horizontal="center" vertical="center"/>
      <protection locked="0"/>
    </xf>
    <xf numFmtId="0" fontId="2" fillId="0" borderId="106" xfId="0" applyFont="1" applyBorder="1" applyAlignment="1" applyProtection="1">
      <alignment horizontal="center" vertical="center"/>
      <protection locked="0"/>
    </xf>
    <xf numFmtId="0" fontId="35" fillId="0" borderId="18" xfId="0" applyFont="1" applyFill="1" applyBorder="1" applyAlignment="1" applyProtection="1">
      <alignment horizontal="center" vertical="center" wrapText="1"/>
      <protection hidden="1"/>
    </xf>
    <xf numFmtId="0" fontId="35" fillId="0" borderId="106" xfId="0" applyFont="1" applyFill="1" applyBorder="1" applyAlignment="1" applyProtection="1">
      <alignment horizontal="center" vertical="center" wrapText="1"/>
      <protection hidden="1"/>
    </xf>
    <xf numFmtId="9" fontId="2" fillId="0" borderId="106" xfId="0" applyNumberFormat="1" applyFont="1" applyBorder="1" applyAlignment="1" applyProtection="1">
      <alignment horizontal="center" vertical="center" wrapText="1"/>
      <protection hidden="1"/>
    </xf>
    <xf numFmtId="9" fontId="2" fillId="0" borderId="18" xfId="0" applyNumberFormat="1" applyFont="1" applyBorder="1" applyAlignment="1" applyProtection="1">
      <alignment horizontal="center" vertical="center" wrapText="1"/>
      <protection locked="0"/>
    </xf>
    <xf numFmtId="9" fontId="2" fillId="0" borderId="106" xfId="0" applyNumberFormat="1" applyFont="1" applyBorder="1" applyAlignment="1" applyProtection="1">
      <alignment horizontal="center" vertical="center" wrapText="1"/>
      <protection locked="0"/>
    </xf>
    <xf numFmtId="0" fontId="35" fillId="0" borderId="106" xfId="0" applyFont="1" applyBorder="1" applyAlignment="1" applyProtection="1">
      <alignment horizontal="center" vertical="center"/>
      <protection hidden="1"/>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center"/>
    </xf>
    <xf numFmtId="0" fontId="35" fillId="12" borderId="18" xfId="0" applyFont="1" applyFill="1" applyBorder="1" applyAlignment="1">
      <alignment horizontal="center" vertical="center" wrapText="1"/>
    </xf>
    <xf numFmtId="0" fontId="35" fillId="12" borderId="23" xfId="0" applyFont="1" applyFill="1" applyBorder="1" applyAlignment="1">
      <alignment horizontal="center" vertical="center" wrapText="1"/>
    </xf>
    <xf numFmtId="0" fontId="33" fillId="12" borderId="22" xfId="0" applyFont="1" applyFill="1" applyBorder="1" applyAlignment="1">
      <alignment horizontal="center" vertical="center" textRotation="90"/>
    </xf>
    <xf numFmtId="0" fontId="35" fillId="12" borderId="18" xfId="0" applyFont="1" applyFill="1" applyBorder="1" applyAlignment="1">
      <alignment horizontal="center" vertical="center"/>
    </xf>
    <xf numFmtId="0" fontId="35" fillId="12" borderId="18" xfId="0" applyFont="1" applyFill="1" applyBorder="1" applyAlignment="1">
      <alignment horizontal="center" vertical="center" textRotation="90" wrapText="1"/>
    </xf>
    <xf numFmtId="0" fontId="43" fillId="0" borderId="18" xfId="0" applyFont="1" applyBorder="1" applyAlignment="1" applyProtection="1">
      <alignment horizontal="center" vertical="center" wrapText="1"/>
      <protection locked="0"/>
    </xf>
    <xf numFmtId="0" fontId="43" fillId="0" borderId="18" xfId="0" applyFont="1" applyBorder="1" applyAlignment="1" applyProtection="1">
      <alignment horizontal="center" vertical="center"/>
      <protection locked="0"/>
    </xf>
    <xf numFmtId="0" fontId="28" fillId="0" borderId="18" xfId="0" applyFont="1" applyFill="1" applyBorder="1" applyAlignment="1" applyProtection="1">
      <alignment horizontal="center" vertical="center" wrapText="1"/>
      <protection hidden="1"/>
    </xf>
    <xf numFmtId="0" fontId="43" fillId="0" borderId="22" xfId="0" applyFont="1" applyBorder="1" applyAlignment="1" applyProtection="1">
      <alignment horizontal="center" vertical="center"/>
    </xf>
    <xf numFmtId="0" fontId="67" fillId="0" borderId="18" xfId="0" applyFont="1" applyBorder="1" applyAlignment="1" applyProtection="1">
      <alignment horizontal="center" vertical="center" wrapText="1"/>
      <protection locked="0"/>
    </xf>
    <xf numFmtId="0" fontId="28" fillId="0" borderId="18" xfId="0" applyFont="1" applyBorder="1" applyAlignment="1" applyProtection="1">
      <alignment horizontal="center" vertical="center"/>
      <protection hidden="1"/>
    </xf>
    <xf numFmtId="9" fontId="43" fillId="0" borderId="18" xfId="0" applyNumberFormat="1" applyFont="1" applyBorder="1" applyAlignment="1" applyProtection="1">
      <alignment horizontal="center" vertical="center" wrapText="1"/>
      <protection hidden="1"/>
    </xf>
    <xf numFmtId="9" fontId="43" fillId="0" borderId="18" xfId="0" applyNumberFormat="1" applyFont="1" applyBorder="1" applyAlignment="1" applyProtection="1">
      <alignment horizontal="center" vertical="center" wrapText="1"/>
      <protection locked="0"/>
    </xf>
    <xf numFmtId="0" fontId="14" fillId="18" borderId="0" xfId="0" applyFont="1" applyFill="1" applyAlignment="1">
      <alignment horizontal="center" vertical="center" textRotation="90" wrapText="1" readingOrder="1"/>
    </xf>
    <xf numFmtId="0" fontId="14" fillId="18" borderId="5" xfId="0" applyFont="1" applyFill="1" applyBorder="1" applyAlignment="1">
      <alignment horizontal="center" vertical="center" textRotation="90" wrapText="1" readingOrder="1"/>
    </xf>
    <xf numFmtId="0" fontId="17" fillId="10" borderId="10" xfId="0" applyFont="1" applyFill="1" applyBorder="1" applyAlignment="1">
      <alignment horizontal="center" vertical="center" wrapText="1" readingOrder="1"/>
    </xf>
    <xf numFmtId="0" fontId="17" fillId="10" borderId="11" xfId="0" applyFont="1" applyFill="1" applyBorder="1" applyAlignment="1">
      <alignment horizontal="center" vertical="center" wrapText="1" readingOrder="1"/>
    </xf>
    <xf numFmtId="0" fontId="17" fillId="10" borderId="12" xfId="0" applyFont="1" applyFill="1" applyBorder="1" applyAlignment="1">
      <alignment horizontal="center" vertical="center" wrapText="1" readingOrder="1"/>
    </xf>
    <xf numFmtId="0" fontId="17" fillId="10" borderId="13" xfId="0" applyFont="1" applyFill="1" applyBorder="1" applyAlignment="1">
      <alignment horizontal="center" vertical="center" wrapText="1" readingOrder="1"/>
    </xf>
    <xf numFmtId="0" fontId="17" fillId="10" borderId="0" xfId="0" applyFont="1" applyFill="1" applyBorder="1" applyAlignment="1">
      <alignment horizontal="center" vertical="center" wrapText="1" readingOrder="1"/>
    </xf>
    <xf numFmtId="0" fontId="17" fillId="10" borderId="14" xfId="0" applyFont="1" applyFill="1" applyBorder="1" applyAlignment="1">
      <alignment horizontal="center" vertical="center" wrapText="1" readingOrder="1"/>
    </xf>
    <xf numFmtId="0" fontId="17" fillId="10" borderId="15" xfId="0" applyFont="1" applyFill="1" applyBorder="1" applyAlignment="1">
      <alignment horizontal="center" vertical="center" wrapText="1" readingOrder="1"/>
    </xf>
    <xf numFmtId="0" fontId="17" fillId="10" borderId="16" xfId="0" applyFont="1" applyFill="1" applyBorder="1" applyAlignment="1">
      <alignment horizontal="center" vertical="center" wrapText="1" readingOrder="1"/>
    </xf>
    <xf numFmtId="0" fontId="17" fillId="10" borderId="17" xfId="0" applyFont="1" applyFill="1" applyBorder="1" applyAlignment="1">
      <alignment horizontal="center" vertical="center" wrapText="1" readingOrder="1"/>
    </xf>
    <xf numFmtId="0" fontId="17" fillId="9" borderId="10" xfId="0" applyFont="1" applyFill="1" applyBorder="1" applyAlignment="1">
      <alignment horizontal="center" vertical="center" wrapText="1" readingOrder="1"/>
    </xf>
    <xf numFmtId="0" fontId="17" fillId="9" borderId="11" xfId="0" applyFont="1" applyFill="1" applyBorder="1" applyAlignment="1">
      <alignment horizontal="center" vertical="center" wrapText="1" readingOrder="1"/>
    </xf>
    <xf numFmtId="0" fontId="17" fillId="9" borderId="12" xfId="0" applyFont="1" applyFill="1" applyBorder="1" applyAlignment="1">
      <alignment horizontal="center" vertical="center" wrapText="1" readingOrder="1"/>
    </xf>
    <xf numFmtId="0" fontId="17" fillId="9" borderId="13" xfId="0" applyFont="1" applyFill="1" applyBorder="1" applyAlignment="1">
      <alignment horizontal="center" vertical="center" wrapText="1" readingOrder="1"/>
    </xf>
    <xf numFmtId="0" fontId="17" fillId="9" borderId="0" xfId="0" applyFont="1" applyFill="1" applyBorder="1" applyAlignment="1">
      <alignment horizontal="center" vertical="center" wrapText="1" readingOrder="1"/>
    </xf>
    <xf numFmtId="0" fontId="17" fillId="9" borderId="14" xfId="0" applyFont="1" applyFill="1" applyBorder="1" applyAlignment="1">
      <alignment horizontal="center" vertical="center" wrapText="1" readingOrder="1"/>
    </xf>
    <xf numFmtId="0" fontId="17" fillId="9" borderId="15" xfId="0" applyFont="1" applyFill="1" applyBorder="1" applyAlignment="1">
      <alignment horizontal="center" vertical="center" wrapText="1" readingOrder="1"/>
    </xf>
    <xf numFmtId="0" fontId="17" fillId="9" borderId="16" xfId="0" applyFont="1" applyFill="1" applyBorder="1" applyAlignment="1">
      <alignment horizontal="center" vertical="center" wrapText="1" readingOrder="1"/>
    </xf>
    <xf numFmtId="0" fontId="17" fillId="9" borderId="17" xfId="0" applyFont="1" applyFill="1" applyBorder="1" applyAlignment="1">
      <alignment horizontal="center" vertical="center" wrapText="1" readingOrder="1"/>
    </xf>
    <xf numFmtId="0" fontId="17" fillId="11" borderId="10" xfId="0" applyFont="1" applyFill="1" applyBorder="1" applyAlignment="1">
      <alignment horizontal="center" vertical="center" wrapText="1" readingOrder="1"/>
    </xf>
    <xf numFmtId="0" fontId="17" fillId="11" borderId="11" xfId="0" applyFont="1" applyFill="1" applyBorder="1" applyAlignment="1">
      <alignment horizontal="center" vertical="center" wrapText="1" readingOrder="1"/>
    </xf>
    <xf numFmtId="0" fontId="17" fillId="11" borderId="12" xfId="0" applyFont="1" applyFill="1" applyBorder="1" applyAlignment="1">
      <alignment horizontal="center" vertical="center" wrapText="1" readingOrder="1"/>
    </xf>
    <xf numFmtId="0" fontId="17" fillId="11" borderId="13" xfId="0" applyFont="1" applyFill="1" applyBorder="1" applyAlignment="1">
      <alignment horizontal="center" vertical="center" wrapText="1" readingOrder="1"/>
    </xf>
    <xf numFmtId="0" fontId="17" fillId="11" borderId="0" xfId="0" applyFont="1" applyFill="1" applyBorder="1" applyAlignment="1">
      <alignment horizontal="center" vertical="center" wrapText="1" readingOrder="1"/>
    </xf>
    <xf numFmtId="0" fontId="17" fillId="11" borderId="14" xfId="0" applyFont="1" applyFill="1" applyBorder="1" applyAlignment="1">
      <alignment horizontal="center" vertical="center" wrapText="1" readingOrder="1"/>
    </xf>
    <xf numFmtId="0" fontId="17" fillId="11" borderId="15" xfId="0" applyFont="1" applyFill="1" applyBorder="1" applyAlignment="1">
      <alignment horizontal="center" vertical="center" wrapText="1" readingOrder="1"/>
    </xf>
    <xf numFmtId="0" fontId="17" fillId="11" borderId="16" xfId="0" applyFont="1" applyFill="1" applyBorder="1" applyAlignment="1">
      <alignment horizontal="center" vertical="center" wrapText="1" readingOrder="1"/>
    </xf>
    <xf numFmtId="0" fontId="17" fillId="11" borderId="17" xfId="0" applyFont="1" applyFill="1" applyBorder="1" applyAlignment="1">
      <alignment horizontal="center" vertical="center" wrapText="1" readingOrder="1"/>
    </xf>
    <xf numFmtId="0" fontId="17" fillId="5" borderId="10" xfId="0" applyFont="1" applyFill="1" applyBorder="1" applyAlignment="1">
      <alignment horizontal="center" vertical="center" wrapText="1" readingOrder="1"/>
    </xf>
    <xf numFmtId="0" fontId="17" fillId="5" borderId="11" xfId="0" applyFont="1" applyFill="1" applyBorder="1" applyAlignment="1">
      <alignment horizontal="center" vertical="center" wrapText="1" readingOrder="1"/>
    </xf>
    <xf numFmtId="0" fontId="17" fillId="5" borderId="12" xfId="0" applyFont="1" applyFill="1" applyBorder="1" applyAlignment="1">
      <alignment horizontal="center" vertical="center" wrapText="1" readingOrder="1"/>
    </xf>
    <xf numFmtId="0" fontId="17" fillId="5" borderId="13" xfId="0" applyFont="1" applyFill="1" applyBorder="1" applyAlignment="1">
      <alignment horizontal="center" vertical="center" wrapText="1" readingOrder="1"/>
    </xf>
    <xf numFmtId="0" fontId="17" fillId="5" borderId="0" xfId="0" applyFont="1" applyFill="1" applyBorder="1" applyAlignment="1">
      <alignment horizontal="center" vertical="center" wrapText="1" readingOrder="1"/>
    </xf>
    <xf numFmtId="0" fontId="17" fillId="5" borderId="14" xfId="0" applyFont="1" applyFill="1" applyBorder="1" applyAlignment="1">
      <alignment horizontal="center" vertical="center" wrapText="1" readingOrder="1"/>
    </xf>
    <xf numFmtId="0" fontId="17" fillId="5" borderId="15" xfId="0" applyFont="1" applyFill="1" applyBorder="1" applyAlignment="1">
      <alignment horizontal="center" vertical="center" wrapText="1" readingOrder="1"/>
    </xf>
    <xf numFmtId="0" fontId="17" fillId="5" borderId="16" xfId="0" applyFont="1" applyFill="1" applyBorder="1" applyAlignment="1">
      <alignment horizontal="center" vertical="center" wrapText="1" readingOrder="1"/>
    </xf>
    <xf numFmtId="0" fontId="17" fillId="5" borderId="17" xfId="0" applyFont="1" applyFill="1" applyBorder="1" applyAlignment="1">
      <alignment horizontal="center" vertical="center" wrapText="1" readingOrder="1"/>
    </xf>
    <xf numFmtId="0" fontId="13" fillId="0" borderId="2" xfId="0" applyFont="1" applyBorder="1" applyAlignment="1">
      <alignment horizontal="center" vertical="center" wrapText="1"/>
    </xf>
    <xf numFmtId="0" fontId="13" fillId="0" borderId="9"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0" xfId="0" applyFont="1" applyAlignment="1">
      <alignment horizontal="center" vertical="center"/>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13" fillId="0" borderId="8" xfId="0" applyFont="1" applyBorder="1" applyAlignment="1">
      <alignment horizontal="center" vertical="center"/>
    </xf>
    <xf numFmtId="0" fontId="13" fillId="0" borderId="7" xfId="0" applyFont="1" applyBorder="1" applyAlignment="1">
      <alignment horizontal="center" vertical="center"/>
    </xf>
    <xf numFmtId="0" fontId="16" fillId="9" borderId="0" xfId="0" applyFont="1" applyFill="1" applyAlignment="1" applyProtection="1">
      <alignment horizontal="center" vertical="center" wrapText="1" readingOrder="1"/>
      <protection hidden="1"/>
    </xf>
    <xf numFmtId="0" fontId="16" fillId="9" borderId="5" xfId="0" applyFont="1" applyFill="1" applyBorder="1" applyAlignment="1" applyProtection="1">
      <alignment horizontal="center" vertical="center" wrapText="1" readingOrder="1"/>
      <protection hidden="1"/>
    </xf>
    <xf numFmtId="0" fontId="16" fillId="9" borderId="0" xfId="0" applyFont="1" applyFill="1" applyBorder="1" applyAlignment="1" applyProtection="1">
      <alignment horizontal="center" vertical="center" wrapText="1" readingOrder="1"/>
      <protection hidden="1"/>
    </xf>
    <xf numFmtId="0" fontId="16" fillId="9" borderId="2" xfId="0" applyFont="1" applyFill="1" applyBorder="1" applyAlignment="1" applyProtection="1">
      <alignment horizontal="center" vertical="center" wrapText="1" readingOrder="1"/>
      <protection hidden="1"/>
    </xf>
    <xf numFmtId="0" fontId="16" fillId="9" borderId="9" xfId="0" applyFont="1" applyFill="1" applyBorder="1" applyAlignment="1" applyProtection="1">
      <alignment horizontal="center" vertical="center" wrapText="1" readingOrder="1"/>
      <protection hidden="1"/>
    </xf>
    <xf numFmtId="0" fontId="16" fillId="9" borderId="4" xfId="0" applyFont="1" applyFill="1" applyBorder="1" applyAlignment="1" applyProtection="1">
      <alignment horizontal="center" vertical="center" wrapText="1" readingOrder="1"/>
      <protection hidden="1"/>
    </xf>
    <xf numFmtId="0" fontId="16" fillId="9" borderId="3" xfId="0" applyFont="1" applyFill="1" applyBorder="1" applyAlignment="1" applyProtection="1">
      <alignment horizontal="center" vertical="center" wrapText="1" readingOrder="1"/>
      <protection hidden="1"/>
    </xf>
    <xf numFmtId="0" fontId="14" fillId="18" borderId="0" xfId="0" applyFont="1" applyFill="1" applyAlignment="1">
      <alignment horizontal="center" vertical="center" wrapText="1" readingOrder="1"/>
    </xf>
    <xf numFmtId="0" fontId="13" fillId="0" borderId="0" xfId="0" applyFont="1" applyBorder="1" applyAlignment="1">
      <alignment horizontal="center" vertical="center"/>
    </xf>
    <xf numFmtId="0" fontId="13" fillId="0" borderId="9" xfId="0" applyFont="1" applyBorder="1" applyAlignment="1">
      <alignment horizontal="center" vertical="center" wrapText="1"/>
    </xf>
    <xf numFmtId="0" fontId="16" fillId="9" borderId="6" xfId="0" applyFont="1" applyFill="1" applyBorder="1" applyAlignment="1" applyProtection="1">
      <alignment horizontal="center" vertical="center" wrapText="1" readingOrder="1"/>
      <protection hidden="1"/>
    </xf>
    <xf numFmtId="0" fontId="16" fillId="9" borderId="8" xfId="0" applyFont="1" applyFill="1" applyBorder="1" applyAlignment="1" applyProtection="1">
      <alignment horizontal="center" vertical="center" wrapText="1" readingOrder="1"/>
      <protection hidden="1"/>
    </xf>
    <xf numFmtId="0" fontId="16" fillId="9" borderId="7" xfId="0" applyFont="1" applyFill="1" applyBorder="1" applyAlignment="1" applyProtection="1">
      <alignment horizontal="center" vertical="center" wrapText="1" readingOrder="1"/>
      <protection hidden="1"/>
    </xf>
    <xf numFmtId="0" fontId="16" fillId="10" borderId="4" xfId="0" applyFont="1" applyFill="1" applyBorder="1" applyAlignment="1" applyProtection="1">
      <alignment horizontal="center" wrapText="1" readingOrder="1"/>
      <protection hidden="1"/>
    </xf>
    <xf numFmtId="0" fontId="16" fillId="10" borderId="0" xfId="0" applyFont="1" applyFill="1" applyBorder="1" applyAlignment="1" applyProtection="1">
      <alignment horizontal="center" wrapText="1" readingOrder="1"/>
      <protection hidden="1"/>
    </xf>
    <xf numFmtId="0" fontId="16" fillId="10" borderId="5" xfId="0" applyFont="1" applyFill="1" applyBorder="1" applyAlignment="1" applyProtection="1">
      <alignment horizontal="center" wrapText="1" readingOrder="1"/>
      <protection hidden="1"/>
    </xf>
    <xf numFmtId="0" fontId="16" fillId="10" borderId="6" xfId="0" applyFont="1" applyFill="1" applyBorder="1" applyAlignment="1" applyProtection="1">
      <alignment horizontal="center" wrapText="1" readingOrder="1"/>
      <protection hidden="1"/>
    </xf>
    <xf numFmtId="0" fontId="16" fillId="10" borderId="8" xfId="0" applyFont="1" applyFill="1" applyBorder="1" applyAlignment="1" applyProtection="1">
      <alignment horizontal="center" wrapText="1" readingOrder="1"/>
      <protection hidden="1"/>
    </xf>
    <xf numFmtId="0" fontId="16" fillId="10" borderId="7" xfId="0" applyFont="1" applyFill="1" applyBorder="1" applyAlignment="1" applyProtection="1">
      <alignment horizontal="center" wrapText="1" readingOrder="1"/>
      <protection hidden="1"/>
    </xf>
    <xf numFmtId="0" fontId="16" fillId="10" borderId="2" xfId="0" applyFont="1" applyFill="1" applyBorder="1" applyAlignment="1" applyProtection="1">
      <alignment horizontal="center" wrapText="1" readingOrder="1"/>
      <protection hidden="1"/>
    </xf>
    <xf numFmtId="0" fontId="16" fillId="10" borderId="9" xfId="0" applyFont="1" applyFill="1" applyBorder="1" applyAlignment="1" applyProtection="1">
      <alignment horizontal="center" wrapText="1" readingOrder="1"/>
      <protection hidden="1"/>
    </xf>
    <xf numFmtId="0" fontId="16" fillId="10" borderId="3" xfId="0" applyFont="1" applyFill="1" applyBorder="1" applyAlignment="1" applyProtection="1">
      <alignment horizontal="center" wrapText="1" readingOrder="1"/>
      <protection hidden="1"/>
    </xf>
    <xf numFmtId="0" fontId="16" fillId="11" borderId="4" xfId="0" applyFont="1" applyFill="1" applyBorder="1" applyAlignment="1" applyProtection="1">
      <alignment horizontal="center" wrapText="1" readingOrder="1"/>
      <protection hidden="1"/>
    </xf>
    <xf numFmtId="0" fontId="16" fillId="11" borderId="0" xfId="0" applyFont="1" applyFill="1" applyBorder="1" applyAlignment="1" applyProtection="1">
      <alignment horizontal="center" wrapText="1" readingOrder="1"/>
      <protection hidden="1"/>
    </xf>
    <xf numFmtId="0" fontId="16" fillId="11" borderId="5" xfId="0" applyFont="1" applyFill="1" applyBorder="1" applyAlignment="1" applyProtection="1">
      <alignment horizontal="center" wrapText="1" readingOrder="1"/>
      <protection hidden="1"/>
    </xf>
    <xf numFmtId="0" fontId="16" fillId="11" borderId="6" xfId="0" applyFont="1" applyFill="1" applyBorder="1" applyAlignment="1" applyProtection="1">
      <alignment horizontal="center" wrapText="1" readingOrder="1"/>
      <protection hidden="1"/>
    </xf>
    <xf numFmtId="0" fontId="16" fillId="11" borderId="8" xfId="0" applyFont="1" applyFill="1" applyBorder="1" applyAlignment="1" applyProtection="1">
      <alignment horizontal="center" wrapText="1" readingOrder="1"/>
      <protection hidden="1"/>
    </xf>
    <xf numFmtId="0" fontId="16" fillId="11" borderId="7" xfId="0" applyFont="1" applyFill="1" applyBorder="1" applyAlignment="1" applyProtection="1">
      <alignment horizontal="center" wrapText="1" readingOrder="1"/>
      <protection hidden="1"/>
    </xf>
    <xf numFmtId="0" fontId="16" fillId="11" borderId="2" xfId="0" applyFont="1" applyFill="1" applyBorder="1" applyAlignment="1" applyProtection="1">
      <alignment horizontal="center" wrapText="1" readingOrder="1"/>
      <protection hidden="1"/>
    </xf>
    <xf numFmtId="0" fontId="16" fillId="11" borderId="9" xfId="0" applyFont="1" applyFill="1" applyBorder="1" applyAlignment="1" applyProtection="1">
      <alignment horizontal="center" wrapText="1" readingOrder="1"/>
      <protection hidden="1"/>
    </xf>
    <xf numFmtId="0" fontId="16" fillId="11" borderId="3" xfId="0" applyFont="1" applyFill="1" applyBorder="1" applyAlignment="1" applyProtection="1">
      <alignment horizontal="center" wrapText="1" readingOrder="1"/>
      <protection hidden="1"/>
    </xf>
    <xf numFmtId="0" fontId="16" fillId="5" borderId="0" xfId="0" applyFont="1" applyFill="1" applyBorder="1" applyAlignment="1" applyProtection="1">
      <alignment horizontal="center" wrapText="1" readingOrder="1"/>
      <protection hidden="1"/>
    </xf>
    <xf numFmtId="0" fontId="16" fillId="5" borderId="5" xfId="0" applyFont="1" applyFill="1" applyBorder="1" applyAlignment="1" applyProtection="1">
      <alignment horizontal="center" wrapText="1" readingOrder="1"/>
      <protection hidden="1"/>
    </xf>
    <xf numFmtId="0" fontId="16" fillId="5" borderId="4" xfId="0" applyFont="1" applyFill="1" applyBorder="1" applyAlignment="1" applyProtection="1">
      <alignment horizontal="center" wrapText="1" readingOrder="1"/>
      <protection hidden="1"/>
    </xf>
    <xf numFmtId="0" fontId="16" fillId="5" borderId="6" xfId="0" applyFont="1" applyFill="1" applyBorder="1" applyAlignment="1" applyProtection="1">
      <alignment horizontal="center" wrapText="1" readingOrder="1"/>
      <protection hidden="1"/>
    </xf>
    <xf numFmtId="0" fontId="16" fillId="5" borderId="8" xfId="0" applyFont="1" applyFill="1" applyBorder="1" applyAlignment="1" applyProtection="1">
      <alignment horizontal="center" wrapText="1" readingOrder="1"/>
      <protection hidden="1"/>
    </xf>
    <xf numFmtId="0" fontId="16" fillId="5" borderId="7" xfId="0" applyFont="1" applyFill="1" applyBorder="1" applyAlignment="1" applyProtection="1">
      <alignment horizontal="center" wrapText="1" readingOrder="1"/>
      <protection hidden="1"/>
    </xf>
    <xf numFmtId="0" fontId="16" fillId="5" borderId="2" xfId="0" applyFont="1" applyFill="1" applyBorder="1" applyAlignment="1" applyProtection="1">
      <alignment horizontal="center" wrapText="1" readingOrder="1"/>
      <protection hidden="1"/>
    </xf>
    <xf numFmtId="0" fontId="16" fillId="5" borderId="9" xfId="0" applyFont="1" applyFill="1" applyBorder="1" applyAlignment="1" applyProtection="1">
      <alignment horizontal="center" wrapText="1" readingOrder="1"/>
      <protection hidden="1"/>
    </xf>
    <xf numFmtId="0" fontId="16" fillId="5" borderId="3" xfId="0" applyFont="1" applyFill="1" applyBorder="1" applyAlignment="1" applyProtection="1">
      <alignment horizontal="center" wrapText="1" readingOrder="1"/>
      <protection hidden="1"/>
    </xf>
    <xf numFmtId="0" fontId="20" fillId="0" borderId="0" xfId="0" applyFont="1" applyAlignment="1">
      <alignment horizontal="center" vertical="center" wrapText="1"/>
    </xf>
    <xf numFmtId="0" fontId="26" fillId="9" borderId="10" xfId="0" applyFont="1" applyFill="1" applyBorder="1" applyAlignment="1">
      <alignment horizontal="center" vertical="center" wrapText="1" readingOrder="1"/>
    </xf>
    <xf numFmtId="0" fontId="26" fillId="9" borderId="11" xfId="0" applyFont="1" applyFill="1" applyBorder="1" applyAlignment="1">
      <alignment horizontal="center" vertical="center" wrapText="1" readingOrder="1"/>
    </xf>
    <xf numFmtId="0" fontId="26" fillId="9" borderId="12" xfId="0" applyFont="1" applyFill="1" applyBorder="1" applyAlignment="1">
      <alignment horizontal="center" vertical="center" wrapText="1" readingOrder="1"/>
    </xf>
    <xf numFmtId="0" fontId="26" fillId="9" borderId="13" xfId="0" applyFont="1" applyFill="1" applyBorder="1" applyAlignment="1">
      <alignment horizontal="center" vertical="center" wrapText="1" readingOrder="1"/>
    </xf>
    <xf numFmtId="0" fontId="26" fillId="9" borderId="0" xfId="0" applyFont="1" applyFill="1" applyBorder="1" applyAlignment="1">
      <alignment horizontal="center" vertical="center" wrapText="1" readingOrder="1"/>
    </xf>
    <xf numFmtId="0" fontId="26" fillId="9" borderId="14" xfId="0" applyFont="1" applyFill="1" applyBorder="1" applyAlignment="1">
      <alignment horizontal="center" vertical="center" wrapText="1" readingOrder="1"/>
    </xf>
    <xf numFmtId="0" fontId="26" fillId="9" borderId="15" xfId="0" applyFont="1" applyFill="1" applyBorder="1" applyAlignment="1">
      <alignment horizontal="center" vertical="center" wrapText="1" readingOrder="1"/>
    </xf>
    <xf numFmtId="0" fontId="26" fillId="9" borderId="16" xfId="0" applyFont="1" applyFill="1" applyBorder="1" applyAlignment="1">
      <alignment horizontal="center" vertical="center" wrapText="1" readingOrder="1"/>
    </xf>
    <xf numFmtId="0" fontId="26" fillId="9" borderId="17" xfId="0" applyFont="1" applyFill="1" applyBorder="1" applyAlignment="1">
      <alignment horizontal="center" vertical="center" wrapText="1" readingOrder="1"/>
    </xf>
    <xf numFmtId="0" fontId="27" fillId="0" borderId="2" xfId="0" applyFont="1" applyBorder="1" applyAlignment="1">
      <alignment horizontal="center" vertical="center" wrapText="1"/>
    </xf>
    <xf numFmtId="0" fontId="27" fillId="0" borderId="9" xfId="0" applyFont="1" applyBorder="1" applyAlignment="1">
      <alignment horizontal="center" vertical="center"/>
    </xf>
    <xf numFmtId="0" fontId="27" fillId="0" borderId="4" xfId="0" applyFont="1" applyBorder="1" applyAlignment="1">
      <alignment horizontal="center" vertical="center" wrapText="1"/>
    </xf>
    <xf numFmtId="0" fontId="27" fillId="0" borderId="0" xfId="0" applyFont="1" applyBorder="1" applyAlignment="1">
      <alignment horizontal="center" vertical="center"/>
    </xf>
    <xf numFmtId="0" fontId="27" fillId="0" borderId="4" xfId="0" applyFont="1" applyBorder="1" applyAlignment="1">
      <alignment horizontal="center" vertical="center"/>
    </xf>
    <xf numFmtId="0" fontId="27" fillId="0" borderId="0" xfId="0" applyFont="1" applyAlignment="1">
      <alignment horizontal="center" vertical="center"/>
    </xf>
    <xf numFmtId="0" fontId="27" fillId="0" borderId="6" xfId="0" applyFont="1" applyBorder="1" applyAlignment="1">
      <alignment horizontal="center" vertical="center"/>
    </xf>
    <xf numFmtId="0" fontId="27" fillId="0" borderId="8" xfId="0" applyFont="1" applyBorder="1" applyAlignment="1">
      <alignment horizontal="center" vertical="center"/>
    </xf>
    <xf numFmtId="0" fontId="26" fillId="10" borderId="10" xfId="0" applyFont="1" applyFill="1" applyBorder="1" applyAlignment="1">
      <alignment horizontal="center" vertical="center" wrapText="1" readingOrder="1"/>
    </xf>
    <xf numFmtId="0" fontId="26" fillId="10" borderId="11" xfId="0" applyFont="1" applyFill="1" applyBorder="1" applyAlignment="1">
      <alignment horizontal="center" vertical="center" wrapText="1" readingOrder="1"/>
    </xf>
    <xf numFmtId="0" fontId="26" fillId="10" borderId="12" xfId="0" applyFont="1" applyFill="1" applyBorder="1" applyAlignment="1">
      <alignment horizontal="center" vertical="center" wrapText="1" readingOrder="1"/>
    </xf>
    <xf numFmtId="0" fontId="26" fillId="10" borderId="13" xfId="0" applyFont="1" applyFill="1" applyBorder="1" applyAlignment="1">
      <alignment horizontal="center" vertical="center" wrapText="1" readingOrder="1"/>
    </xf>
    <xf numFmtId="0" fontId="26" fillId="10" borderId="0" xfId="0" applyFont="1" applyFill="1" applyBorder="1" applyAlignment="1">
      <alignment horizontal="center" vertical="center" wrapText="1" readingOrder="1"/>
    </xf>
    <xf numFmtId="0" fontId="26" fillId="10" borderId="14" xfId="0" applyFont="1" applyFill="1" applyBorder="1" applyAlignment="1">
      <alignment horizontal="center" vertical="center" wrapText="1" readingOrder="1"/>
    </xf>
    <xf numFmtId="0" fontId="26" fillId="10" borderId="15" xfId="0" applyFont="1" applyFill="1" applyBorder="1" applyAlignment="1">
      <alignment horizontal="center" vertical="center" wrapText="1" readingOrder="1"/>
    </xf>
    <xf numFmtId="0" fontId="26" fillId="10" borderId="16" xfId="0" applyFont="1" applyFill="1" applyBorder="1" applyAlignment="1">
      <alignment horizontal="center" vertical="center" wrapText="1" readingOrder="1"/>
    </xf>
    <xf numFmtId="0" fontId="26" fillId="10" borderId="17" xfId="0" applyFont="1" applyFill="1" applyBorder="1" applyAlignment="1">
      <alignment horizontal="center" vertical="center" wrapText="1" readingOrder="1"/>
    </xf>
    <xf numFmtId="0" fontId="27" fillId="0" borderId="3" xfId="0" applyFont="1" applyBorder="1" applyAlignment="1">
      <alignment horizontal="center" vertical="center"/>
    </xf>
    <xf numFmtId="0" fontId="27" fillId="0" borderId="5" xfId="0" applyFont="1" applyBorder="1" applyAlignment="1">
      <alignment horizontal="center" vertical="center"/>
    </xf>
    <xf numFmtId="0" fontId="27" fillId="0" borderId="7" xfId="0" applyFont="1" applyBorder="1" applyAlignment="1">
      <alignment horizontal="center" vertical="center"/>
    </xf>
    <xf numFmtId="0" fontId="26" fillId="5" borderId="10" xfId="0" applyFont="1" applyFill="1" applyBorder="1" applyAlignment="1">
      <alignment horizontal="center" vertical="center" wrapText="1" readingOrder="1"/>
    </xf>
    <xf numFmtId="0" fontId="26" fillId="5" borderId="11" xfId="0" applyFont="1" applyFill="1" applyBorder="1" applyAlignment="1">
      <alignment horizontal="center" vertical="center" wrapText="1" readingOrder="1"/>
    </xf>
    <xf numFmtId="0" fontId="26" fillId="5" borderId="12" xfId="0" applyFont="1" applyFill="1" applyBorder="1" applyAlignment="1">
      <alignment horizontal="center" vertical="center" wrapText="1" readingOrder="1"/>
    </xf>
    <xf numFmtId="0" fontId="26" fillId="5" borderId="13" xfId="0" applyFont="1" applyFill="1" applyBorder="1" applyAlignment="1">
      <alignment horizontal="center" vertical="center" wrapText="1" readingOrder="1"/>
    </xf>
    <xf numFmtId="0" fontId="26" fillId="5" borderId="0" xfId="0" applyFont="1" applyFill="1" applyBorder="1" applyAlignment="1">
      <alignment horizontal="center" vertical="center" wrapText="1" readingOrder="1"/>
    </xf>
    <xf numFmtId="0" fontId="26" fillId="5" borderId="14" xfId="0" applyFont="1" applyFill="1" applyBorder="1" applyAlignment="1">
      <alignment horizontal="center" vertical="center" wrapText="1" readingOrder="1"/>
    </xf>
    <xf numFmtId="0" fontId="26" fillId="5" borderId="15" xfId="0" applyFont="1" applyFill="1" applyBorder="1" applyAlignment="1">
      <alignment horizontal="center" vertical="center" wrapText="1" readingOrder="1"/>
    </xf>
    <xf numFmtId="0" fontId="26" fillId="5" borderId="16" xfId="0" applyFont="1" applyFill="1" applyBorder="1" applyAlignment="1">
      <alignment horizontal="center" vertical="center" wrapText="1" readingOrder="1"/>
    </xf>
    <xf numFmtId="0" fontId="26" fillId="5" borderId="17" xfId="0" applyFont="1" applyFill="1" applyBorder="1" applyAlignment="1">
      <alignment horizontal="center" vertical="center" wrapText="1" readingOrder="1"/>
    </xf>
    <xf numFmtId="0" fontId="26" fillId="11" borderId="10" xfId="0" applyFont="1" applyFill="1" applyBorder="1" applyAlignment="1">
      <alignment horizontal="center" vertical="center" wrapText="1" readingOrder="1"/>
    </xf>
    <xf numFmtId="0" fontId="26" fillId="11" borderId="11" xfId="0" applyFont="1" applyFill="1" applyBorder="1" applyAlignment="1">
      <alignment horizontal="center" vertical="center" wrapText="1" readingOrder="1"/>
    </xf>
    <xf numFmtId="0" fontId="26" fillId="11" borderId="12" xfId="0" applyFont="1" applyFill="1" applyBorder="1" applyAlignment="1">
      <alignment horizontal="center" vertical="center" wrapText="1" readingOrder="1"/>
    </xf>
    <xf numFmtId="0" fontId="26" fillId="11" borderId="13" xfId="0" applyFont="1" applyFill="1" applyBorder="1" applyAlignment="1">
      <alignment horizontal="center" vertical="center" wrapText="1" readingOrder="1"/>
    </xf>
    <xf numFmtId="0" fontId="26" fillId="11" borderId="0" xfId="0" applyFont="1" applyFill="1" applyBorder="1" applyAlignment="1">
      <alignment horizontal="center" vertical="center" wrapText="1" readingOrder="1"/>
    </xf>
    <xf numFmtId="0" fontId="26" fillId="11" borderId="14" xfId="0" applyFont="1" applyFill="1" applyBorder="1" applyAlignment="1">
      <alignment horizontal="center" vertical="center" wrapText="1" readingOrder="1"/>
    </xf>
    <xf numFmtId="0" fontId="26" fillId="11" borderId="15" xfId="0" applyFont="1" applyFill="1" applyBorder="1" applyAlignment="1">
      <alignment horizontal="center" vertical="center" wrapText="1" readingOrder="1"/>
    </xf>
    <xf numFmtId="0" fontId="26" fillId="11" borderId="16" xfId="0" applyFont="1" applyFill="1" applyBorder="1" applyAlignment="1">
      <alignment horizontal="center" vertical="center" wrapText="1" readingOrder="1"/>
    </xf>
    <xf numFmtId="0" fontId="26" fillId="11" borderId="17" xfId="0" applyFont="1" applyFill="1" applyBorder="1" applyAlignment="1">
      <alignment horizontal="center" vertical="center" wrapText="1" readingOrder="1"/>
    </xf>
    <xf numFmtId="0" fontId="27" fillId="0" borderId="9" xfId="0" applyFont="1" applyBorder="1" applyAlignment="1">
      <alignment horizontal="center" vertical="center" wrapText="1"/>
    </xf>
    <xf numFmtId="0" fontId="64" fillId="18" borderId="20" xfId="0" applyFont="1" applyFill="1" applyBorder="1" applyAlignment="1">
      <alignment horizontal="center" vertical="center" wrapText="1" readingOrder="1"/>
    </xf>
    <xf numFmtId="0" fontId="64" fillId="18" borderId="21" xfId="0" applyFont="1" applyFill="1" applyBorder="1" applyAlignment="1">
      <alignment horizontal="center" vertical="center" wrapText="1" readingOrder="1"/>
    </xf>
    <xf numFmtId="0" fontId="64" fillId="18" borderId="32" xfId="0" applyFont="1" applyFill="1" applyBorder="1" applyAlignment="1">
      <alignment horizontal="center" vertical="center" wrapText="1" readingOrder="1"/>
    </xf>
    <xf numFmtId="0" fontId="56" fillId="18" borderId="20" xfId="0" applyFont="1" applyFill="1" applyBorder="1" applyAlignment="1">
      <alignment horizontal="center" vertical="center" wrapText="1" readingOrder="1"/>
    </xf>
    <xf numFmtId="0" fontId="56" fillId="18" borderId="21" xfId="0" applyFont="1" applyFill="1" applyBorder="1" applyAlignment="1">
      <alignment horizontal="center" vertical="center" wrapText="1" readingOrder="1"/>
    </xf>
    <xf numFmtId="0" fontId="22" fillId="3" borderId="0" xfId="0" applyFont="1" applyFill="1" applyBorder="1" applyAlignment="1">
      <alignment horizontal="justify" vertical="center" wrapText="1"/>
    </xf>
    <xf numFmtId="0" fontId="23" fillId="18" borderId="29" xfId="0" applyFont="1" applyFill="1" applyBorder="1" applyAlignment="1">
      <alignment horizontal="center" vertical="center" wrapText="1" readingOrder="1"/>
    </xf>
    <xf numFmtId="0" fontId="23" fillId="18" borderId="30" xfId="0" applyFont="1" applyFill="1" applyBorder="1" applyAlignment="1">
      <alignment horizontal="center" vertical="center" wrapText="1" readingOrder="1"/>
    </xf>
    <xf numFmtId="0" fontId="23" fillId="3" borderId="27" xfId="0" applyFont="1" applyFill="1" applyBorder="1" applyAlignment="1">
      <alignment horizontal="center" vertical="center" wrapText="1" readingOrder="1"/>
    </xf>
    <xf numFmtId="0" fontId="23" fillId="3" borderId="22" xfId="0" applyFont="1" applyFill="1" applyBorder="1" applyAlignment="1">
      <alignment horizontal="center" vertical="center" wrapText="1" readingOrder="1"/>
    </xf>
    <xf numFmtId="0" fontId="23" fillId="3" borderId="19" xfId="0" applyFont="1" applyFill="1" applyBorder="1" applyAlignment="1">
      <alignment horizontal="center" vertical="center" wrapText="1" readingOrder="1"/>
    </xf>
    <xf numFmtId="0" fontId="23" fillId="3" borderId="18" xfId="0" applyFont="1" applyFill="1" applyBorder="1" applyAlignment="1">
      <alignment horizontal="center" vertical="center" wrapText="1" readingOrder="1"/>
    </xf>
    <xf numFmtId="0" fontId="23" fillId="3" borderId="24" xfId="0" applyFont="1" applyFill="1" applyBorder="1" applyAlignment="1">
      <alignment horizontal="center" vertical="center" wrapText="1" readingOrder="1"/>
    </xf>
    <xf numFmtId="0" fontId="23" fillId="3" borderId="25" xfId="0" applyFont="1" applyFill="1" applyBorder="1" applyAlignment="1">
      <alignment horizontal="center" vertical="center" wrapText="1" readingOrder="1"/>
    </xf>
  </cellXfs>
  <cellStyles count="5">
    <cellStyle name="Normal" xfId="0" builtinId="0"/>
    <cellStyle name="Normal - Style1 2" xfId="2"/>
    <cellStyle name="Normal 2" xfId="4"/>
    <cellStyle name="Normal 2 2" xfId="3"/>
    <cellStyle name="Porcentaje" xfId="1" builtinId="5"/>
  </cellStyles>
  <dxfs count="241">
    <dxf>
      <font>
        <b val="0"/>
        <i val="0"/>
        <strike val="0"/>
        <condense val="0"/>
        <extend val="0"/>
        <outline val="0"/>
        <shadow val="0"/>
        <u val="none"/>
        <vertAlign val="baseline"/>
        <sz val="16"/>
        <color rgb="FFFF0000"/>
        <name val="Arial Narrow"/>
        <scheme val="none"/>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ont>
        <name val="Arial Narrow"/>
        <scheme val="none"/>
      </font>
    </dxf>
    <dxf>
      <font>
        <name val="Arial Narrow"/>
        <scheme val="none"/>
      </font>
    </dxf>
    <dxf>
      <font>
        <name val="Arial Narrow"/>
        <scheme val="none"/>
      </font>
    </dxf>
    <dxf>
      <font>
        <name val="Arial Narrow"/>
        <scheme val="none"/>
      </font>
    </dxf>
    <dxf>
      <font>
        <name val="Arial Narrow"/>
        <scheme val="none"/>
      </font>
    </dxf>
    <dxf>
      <font>
        <name val="Arial Narrow"/>
        <scheme val="none"/>
      </font>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00CD99"/>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heetMetadata" Target="metadata.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139560</xdr:colOff>
      <xdr:row>1</xdr:row>
      <xdr:rowOff>104671</xdr:rowOff>
    </xdr:from>
    <xdr:to>
      <xdr:col>1</xdr:col>
      <xdr:colOff>964259</xdr:colOff>
      <xdr:row>4</xdr:row>
      <xdr:rowOff>69781</xdr:rowOff>
    </xdr:to>
    <xdr:pic>
      <xdr:nvPicPr>
        <xdr:cNvPr id="2" name="Imagen 2" descr="escudo">
          <a:extLst>
            <a:ext uri="{FF2B5EF4-FFF2-40B4-BE49-F238E27FC236}">
              <a16:creationId xmlns:a16="http://schemas.microsoft.com/office/drawing/2014/main" id="{62820551-2059-4016-8C7F-8FC244B9FB2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0164" y="495440"/>
          <a:ext cx="824699" cy="6559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920750</xdr:colOff>
      <xdr:row>3</xdr:row>
      <xdr:rowOff>52387</xdr:rowOff>
    </xdr:from>
    <xdr:to>
      <xdr:col>3</xdr:col>
      <xdr:colOff>746126</xdr:colOff>
      <xdr:row>5</xdr:row>
      <xdr:rowOff>63499</xdr:rowOff>
    </xdr:to>
    <xdr:pic>
      <xdr:nvPicPr>
        <xdr:cNvPr id="2" name="Imagen 1">
          <a:extLst>
            <a:ext uri="{FF2B5EF4-FFF2-40B4-BE49-F238E27FC236}">
              <a16:creationId xmlns:a16="http://schemas.microsoft.com/office/drawing/2014/main" id="{83986E98-DAE3-4EBD-975D-03EBC1966525}"/>
            </a:ext>
          </a:extLst>
        </xdr:cNvPr>
        <xdr:cNvPicPr>
          <a:picLocks noChangeAspect="1"/>
        </xdr:cNvPicPr>
      </xdr:nvPicPr>
      <xdr:blipFill>
        <a:blip xmlns:r="http://schemas.openxmlformats.org/officeDocument/2006/relationships" r:embed="rId1"/>
        <a:stretch>
          <a:fillRect/>
        </a:stretch>
      </xdr:blipFill>
      <xdr:spPr>
        <a:xfrm>
          <a:off x="1547813" y="584200"/>
          <a:ext cx="817563" cy="654050"/>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ndres Marin" refreshedDate="44186.276661689815" createdVersion="6" refreshedVersion="6" minRefreshableVersion="3" recordCount="1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3"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10:E222"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formats count="6">
    <format dxfId="9">
      <pivotArea type="all" dataOnly="0" outline="0" fieldPosition="0"/>
    </format>
    <format dxfId="8">
      <pivotArea field="0" type="button" dataOnly="0" labelOnly="1" outline="0" axis="axisRow" fieldPosition="0"/>
    </format>
    <format dxfId="7">
      <pivotArea field="1" type="button" dataOnly="0" labelOnly="1" outline="0" axis="axisRow" fieldPosition="1"/>
    </format>
    <format dxfId="6">
      <pivotArea dataOnly="0" labelOnly="1" outline="0" fieldPosition="0">
        <references count="1">
          <reference field="0" count="0"/>
        </references>
      </pivotArea>
    </format>
    <format dxfId="5">
      <pivotArea dataOnly="0" labelOnly="1" outline="0" fieldPosition="0">
        <references count="2">
          <reference field="0" count="1" selected="0">
            <x v="0"/>
          </reference>
          <reference field="1" count="5">
            <x v="0"/>
            <x v="6"/>
            <x v="7"/>
            <x v="8"/>
            <x v="9"/>
          </reference>
        </references>
      </pivotArea>
    </format>
    <format dxfId="4">
      <pivotArea dataOnly="0" labelOnly="1" outline="0" fieldPosition="0">
        <references count="2">
          <reference field="0" count="1" selected="0">
            <x v="1"/>
          </reference>
          <reference field="1" count="5">
            <x v="1"/>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id="1" name="Tabla1" displayName="Tabla1" ref="B210:C220" totalsRowShown="0" headerRowDxfId="3" dataDxfId="2">
  <autoFilter ref="B210:C220"/>
  <tableColumns count="2">
    <tableColumn id="1" name="Criterios" dataDxfId="1"/>
    <tableColumn id="2"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zoomScale="120" zoomScaleNormal="120" workbookViewId="0"/>
  </sheetViews>
  <sheetFormatPr baseColWidth="10" defaultColWidth="11.42578125" defaultRowHeight="15" x14ac:dyDescent="0.25"/>
  <cols>
    <col min="1" max="1" width="2.7109375" style="55" customWidth="1" collapsed="1"/>
    <col min="2" max="3" width="24.7109375" style="55" customWidth="1" collapsed="1"/>
    <col min="4" max="4" width="16" style="55" customWidth="1" collapsed="1"/>
    <col min="5" max="5" width="24.7109375" style="55" customWidth="1" collapsed="1"/>
    <col min="6" max="6" width="27.7109375" style="55" customWidth="1" collapsed="1"/>
    <col min="7" max="8" width="24.7109375" style="55" customWidth="1" collapsed="1"/>
    <col min="9" max="16384" width="11.42578125" style="55" collapsed="1"/>
  </cols>
  <sheetData>
    <row r="1" spans="1:8" ht="15.75" thickBot="1" x14ac:dyDescent="0.3"/>
    <row r="2" spans="1:8" ht="18" x14ac:dyDescent="0.25">
      <c r="B2" s="236" t="s">
        <v>146</v>
      </c>
      <c r="C2" s="237"/>
      <c r="D2" s="237"/>
      <c r="E2" s="237"/>
      <c r="F2" s="237"/>
      <c r="G2" s="237"/>
      <c r="H2" s="238"/>
    </row>
    <row r="3" spans="1:8" x14ac:dyDescent="0.25">
      <c r="B3" s="56"/>
      <c r="C3" s="57"/>
      <c r="D3" s="57"/>
      <c r="E3" s="57"/>
      <c r="F3" s="57"/>
      <c r="G3" s="57"/>
      <c r="H3" s="58"/>
    </row>
    <row r="4" spans="1:8" ht="63" customHeight="1" x14ac:dyDescent="0.25">
      <c r="B4" s="239" t="s">
        <v>203</v>
      </c>
      <c r="C4" s="240"/>
      <c r="D4" s="240"/>
      <c r="E4" s="240"/>
      <c r="F4" s="240"/>
      <c r="G4" s="240"/>
      <c r="H4" s="241"/>
    </row>
    <row r="5" spans="1:8" ht="63" customHeight="1" x14ac:dyDescent="0.25">
      <c r="B5" s="242"/>
      <c r="C5" s="243"/>
      <c r="D5" s="243"/>
      <c r="E5" s="243"/>
      <c r="F5" s="243"/>
      <c r="G5" s="243"/>
      <c r="H5" s="244"/>
    </row>
    <row r="6" spans="1:8" ht="16.5" x14ac:dyDescent="0.25">
      <c r="A6" s="104"/>
      <c r="B6" s="245" t="s">
        <v>144</v>
      </c>
      <c r="C6" s="246"/>
      <c r="D6" s="246"/>
      <c r="E6" s="246"/>
      <c r="F6" s="246"/>
      <c r="G6" s="246"/>
      <c r="H6" s="247"/>
    </row>
    <row r="7" spans="1:8" ht="95.25" customHeight="1" x14ac:dyDescent="0.25">
      <c r="A7" s="104"/>
      <c r="B7" s="254" t="s">
        <v>149</v>
      </c>
      <c r="C7" s="254"/>
      <c r="D7" s="254"/>
      <c r="E7" s="254"/>
      <c r="F7" s="254"/>
      <c r="G7" s="254"/>
      <c r="H7" s="255"/>
    </row>
    <row r="8" spans="1:8" ht="16.5" x14ac:dyDescent="0.25">
      <c r="A8" s="104"/>
      <c r="B8" s="105"/>
      <c r="C8" s="80"/>
      <c r="D8" s="80"/>
      <c r="E8" s="80"/>
      <c r="F8" s="80"/>
      <c r="G8" s="80"/>
      <c r="H8" s="100"/>
    </row>
    <row r="9" spans="1:8" ht="16.5" customHeight="1" x14ac:dyDescent="0.25">
      <c r="A9" s="104"/>
      <c r="B9" s="248" t="s">
        <v>222</v>
      </c>
      <c r="C9" s="248"/>
      <c r="D9" s="248"/>
      <c r="E9" s="248"/>
      <c r="F9" s="248"/>
      <c r="G9" s="248"/>
      <c r="H9" s="249"/>
    </row>
    <row r="10" spans="1:8" ht="16.5" customHeight="1" x14ac:dyDescent="0.25">
      <c r="A10" s="104"/>
      <c r="B10" s="248"/>
      <c r="C10" s="248"/>
      <c r="D10" s="248"/>
      <c r="E10" s="248"/>
      <c r="F10" s="248"/>
      <c r="G10" s="248"/>
      <c r="H10" s="249"/>
    </row>
    <row r="11" spans="1:8" ht="11.65" customHeight="1" x14ac:dyDescent="0.25">
      <c r="A11" s="104"/>
      <c r="B11" s="248"/>
      <c r="C11" s="248"/>
      <c r="D11" s="248"/>
      <c r="E11" s="248"/>
      <c r="F11" s="248"/>
      <c r="G11" s="248"/>
      <c r="H11" s="249"/>
    </row>
    <row r="12" spans="1:8" ht="11.65" customHeight="1" thickBot="1" x14ac:dyDescent="0.3">
      <c r="A12" s="104"/>
      <c r="B12" s="99"/>
      <c r="C12" s="99"/>
      <c r="D12" s="99"/>
      <c r="E12" s="99"/>
      <c r="F12" s="99"/>
      <c r="G12" s="99"/>
      <c r="H12" s="102"/>
    </row>
    <row r="13" spans="1:8" ht="15.4" customHeight="1" thickTop="1" x14ac:dyDescent="0.25">
      <c r="A13" s="104"/>
      <c r="B13" s="99"/>
      <c r="C13" s="256" t="s">
        <v>145</v>
      </c>
      <c r="D13" s="251"/>
      <c r="E13" s="252" t="s">
        <v>182</v>
      </c>
      <c r="F13" s="253"/>
      <c r="G13" s="99"/>
      <c r="H13" s="102"/>
    </row>
    <row r="14" spans="1:8" ht="11.65" customHeight="1" x14ac:dyDescent="0.25">
      <c r="A14" s="104"/>
      <c r="B14" s="99"/>
      <c r="C14" s="257" t="s">
        <v>176</v>
      </c>
      <c r="D14" s="258"/>
      <c r="E14" s="259" t="s">
        <v>181</v>
      </c>
      <c r="F14" s="219"/>
      <c r="G14" s="99"/>
      <c r="H14" s="102"/>
    </row>
    <row r="15" spans="1:8" ht="11.65" customHeight="1" x14ac:dyDescent="0.25">
      <c r="A15" s="104"/>
      <c r="B15" s="99"/>
      <c r="C15" s="257" t="s">
        <v>178</v>
      </c>
      <c r="D15" s="258"/>
      <c r="E15" s="259" t="s">
        <v>180</v>
      </c>
      <c r="F15" s="219"/>
      <c r="G15" s="99"/>
      <c r="H15" s="102"/>
    </row>
    <row r="16" spans="1:8" ht="11.65" customHeight="1" x14ac:dyDescent="0.25">
      <c r="A16" s="104"/>
      <c r="B16" s="99"/>
      <c r="C16" s="257" t="s">
        <v>215</v>
      </c>
      <c r="D16" s="258"/>
      <c r="E16" s="259" t="s">
        <v>219</v>
      </c>
      <c r="F16" s="219"/>
      <c r="G16" s="99"/>
      <c r="H16" s="102"/>
    </row>
    <row r="17" spans="1:8" ht="13.5" customHeight="1" x14ac:dyDescent="0.25">
      <c r="A17" s="104"/>
      <c r="B17" s="99"/>
      <c r="C17" s="257" t="s">
        <v>216</v>
      </c>
      <c r="D17" s="258"/>
      <c r="E17" s="259" t="s">
        <v>179</v>
      </c>
      <c r="F17" s="219"/>
      <c r="G17" s="99"/>
      <c r="H17" s="101"/>
    </row>
    <row r="18" spans="1:8" ht="12.4" customHeight="1" x14ac:dyDescent="0.25">
      <c r="A18" s="104"/>
      <c r="B18" s="99"/>
      <c r="C18" s="257" t="s">
        <v>217</v>
      </c>
      <c r="D18" s="258"/>
      <c r="E18" s="265" t="s">
        <v>220</v>
      </c>
      <c r="F18" s="219"/>
      <c r="G18" s="99"/>
      <c r="H18" s="102"/>
    </row>
    <row r="19" spans="1:8" ht="24" customHeight="1" thickBot="1" x14ac:dyDescent="0.3">
      <c r="A19" s="104"/>
      <c r="B19" s="99"/>
      <c r="C19" s="263" t="s">
        <v>218</v>
      </c>
      <c r="D19" s="264"/>
      <c r="E19" s="266" t="s">
        <v>221</v>
      </c>
      <c r="F19" s="267"/>
      <c r="G19" s="99"/>
      <c r="H19" s="102"/>
    </row>
    <row r="20" spans="1:8" ht="11.65" customHeight="1" thickTop="1" x14ac:dyDescent="0.25">
      <c r="A20" s="104"/>
      <c r="B20" s="99"/>
      <c r="C20" s="106"/>
      <c r="D20" s="106"/>
      <c r="E20" s="106"/>
      <c r="F20" s="106"/>
      <c r="G20" s="99"/>
      <c r="H20" s="102"/>
    </row>
    <row r="21" spans="1:8" ht="27.4" customHeight="1" thickBot="1" x14ac:dyDescent="0.3">
      <c r="A21" s="104"/>
      <c r="B21" s="260" t="s">
        <v>214</v>
      </c>
      <c r="C21" s="261"/>
      <c r="D21" s="261"/>
      <c r="E21" s="261"/>
      <c r="F21" s="261"/>
      <c r="G21" s="261"/>
      <c r="H21" s="262"/>
    </row>
    <row r="22" spans="1:8" ht="15.75" thickTop="1" x14ac:dyDescent="0.25">
      <c r="A22" s="104"/>
      <c r="B22" s="108"/>
      <c r="C22" s="250" t="s">
        <v>145</v>
      </c>
      <c r="D22" s="251"/>
      <c r="E22" s="252" t="s">
        <v>182</v>
      </c>
      <c r="F22" s="253"/>
      <c r="G22" s="106"/>
      <c r="H22" s="107"/>
    </row>
    <row r="23" spans="1:8" ht="13.5" customHeight="1" x14ac:dyDescent="0.25">
      <c r="A23" s="104"/>
      <c r="B23" s="109"/>
      <c r="C23" s="230" t="s">
        <v>176</v>
      </c>
      <c r="D23" s="231"/>
      <c r="E23" s="232" t="s">
        <v>181</v>
      </c>
      <c r="F23" s="233"/>
      <c r="G23" s="75"/>
      <c r="H23" s="103"/>
    </row>
    <row r="24" spans="1:8" ht="13.5" customHeight="1" x14ac:dyDescent="0.25">
      <c r="A24" s="104"/>
      <c r="B24" s="109"/>
      <c r="C24" s="216" t="s">
        <v>177</v>
      </c>
      <c r="D24" s="217"/>
      <c r="E24" s="218" t="s">
        <v>179</v>
      </c>
      <c r="F24" s="219"/>
      <c r="G24" s="75"/>
      <c r="H24" s="103"/>
    </row>
    <row r="25" spans="1:8" ht="13.5" customHeight="1" x14ac:dyDescent="0.25">
      <c r="A25" s="104"/>
      <c r="B25" s="109"/>
      <c r="C25" s="216" t="s">
        <v>178</v>
      </c>
      <c r="D25" s="217"/>
      <c r="E25" s="218" t="s">
        <v>180</v>
      </c>
      <c r="F25" s="219"/>
      <c r="G25" s="75"/>
      <c r="H25" s="103"/>
    </row>
    <row r="26" spans="1:8" ht="22.9" customHeight="1" x14ac:dyDescent="0.25">
      <c r="A26" s="104"/>
      <c r="B26" s="109"/>
      <c r="C26" s="216" t="s">
        <v>147</v>
      </c>
      <c r="D26" s="217"/>
      <c r="E26" s="234" t="s">
        <v>148</v>
      </c>
      <c r="F26" s="235"/>
      <c r="G26" s="75"/>
      <c r="H26" s="103"/>
    </row>
    <row r="27" spans="1:8" ht="69.75" customHeight="1" x14ac:dyDescent="0.25">
      <c r="A27" s="104"/>
      <c r="B27" s="109"/>
      <c r="C27" s="225" t="s">
        <v>2</v>
      </c>
      <c r="D27" s="223"/>
      <c r="E27" s="220" t="s">
        <v>183</v>
      </c>
      <c r="F27" s="221"/>
      <c r="G27" s="75"/>
      <c r="H27" s="76"/>
    </row>
    <row r="28" spans="1:8" ht="34.5" customHeight="1" x14ac:dyDescent="0.25">
      <c r="B28" s="72"/>
      <c r="C28" s="222" t="s">
        <v>3</v>
      </c>
      <c r="D28" s="223"/>
      <c r="E28" s="220" t="s">
        <v>184</v>
      </c>
      <c r="F28" s="221"/>
      <c r="G28" s="75"/>
      <c r="H28" s="76"/>
    </row>
    <row r="29" spans="1:8" ht="27.75" customHeight="1" x14ac:dyDescent="0.25">
      <c r="B29" s="72"/>
      <c r="C29" s="222" t="s">
        <v>42</v>
      </c>
      <c r="D29" s="223"/>
      <c r="E29" s="220" t="s">
        <v>185</v>
      </c>
      <c r="F29" s="221"/>
      <c r="G29" s="75"/>
      <c r="H29" s="76"/>
    </row>
    <row r="30" spans="1:8" ht="28.5" customHeight="1" x14ac:dyDescent="0.25">
      <c r="B30" s="72"/>
      <c r="C30" s="222" t="s">
        <v>1</v>
      </c>
      <c r="D30" s="223"/>
      <c r="E30" s="220" t="s">
        <v>186</v>
      </c>
      <c r="F30" s="221"/>
      <c r="G30" s="75"/>
      <c r="H30" s="76"/>
    </row>
    <row r="31" spans="1:8" ht="72.75" customHeight="1" x14ac:dyDescent="0.25">
      <c r="B31" s="72"/>
      <c r="C31" s="222" t="s">
        <v>48</v>
      </c>
      <c r="D31" s="223"/>
      <c r="E31" s="220" t="s">
        <v>151</v>
      </c>
      <c r="F31" s="221"/>
      <c r="G31" s="75"/>
      <c r="H31" s="76"/>
    </row>
    <row r="32" spans="1:8" ht="64.5" customHeight="1" x14ac:dyDescent="0.25">
      <c r="B32" s="72"/>
      <c r="C32" s="222" t="s">
        <v>150</v>
      </c>
      <c r="D32" s="223"/>
      <c r="E32" s="220" t="s">
        <v>152</v>
      </c>
      <c r="F32" s="221"/>
      <c r="G32" s="75"/>
      <c r="H32" s="76"/>
    </row>
    <row r="33" spans="2:8" ht="71.25" customHeight="1" x14ac:dyDescent="0.25">
      <c r="B33" s="72"/>
      <c r="C33" s="224" t="s">
        <v>153</v>
      </c>
      <c r="D33" s="225"/>
      <c r="E33" s="220" t="s">
        <v>154</v>
      </c>
      <c r="F33" s="221"/>
      <c r="G33" s="75"/>
      <c r="H33" s="76"/>
    </row>
    <row r="34" spans="2:8" ht="55.5" customHeight="1" x14ac:dyDescent="0.25">
      <c r="B34" s="72"/>
      <c r="C34" s="224" t="s">
        <v>46</v>
      </c>
      <c r="D34" s="225"/>
      <c r="E34" s="220" t="s">
        <v>155</v>
      </c>
      <c r="F34" s="221"/>
      <c r="G34" s="75"/>
      <c r="H34" s="76"/>
    </row>
    <row r="35" spans="2:8" ht="42" customHeight="1" x14ac:dyDescent="0.25">
      <c r="B35" s="72"/>
      <c r="C35" s="224" t="s">
        <v>143</v>
      </c>
      <c r="D35" s="225"/>
      <c r="E35" s="220" t="s">
        <v>156</v>
      </c>
      <c r="F35" s="221"/>
      <c r="G35" s="75"/>
      <c r="H35" s="76"/>
    </row>
    <row r="36" spans="2:8" ht="59.25" customHeight="1" x14ac:dyDescent="0.25">
      <c r="B36" s="72"/>
      <c r="C36" s="224" t="s">
        <v>12</v>
      </c>
      <c r="D36" s="225"/>
      <c r="E36" s="220" t="s">
        <v>157</v>
      </c>
      <c r="F36" s="221"/>
      <c r="G36" s="75"/>
      <c r="H36" s="76"/>
    </row>
    <row r="37" spans="2:8" ht="23.25" customHeight="1" x14ac:dyDescent="0.25">
      <c r="B37" s="72"/>
      <c r="C37" s="224" t="s">
        <v>161</v>
      </c>
      <c r="D37" s="225"/>
      <c r="E37" s="220" t="s">
        <v>158</v>
      </c>
      <c r="F37" s="221"/>
      <c r="G37" s="75"/>
      <c r="H37" s="76"/>
    </row>
    <row r="38" spans="2:8" ht="30.75" customHeight="1" x14ac:dyDescent="0.25">
      <c r="B38" s="72"/>
      <c r="C38" s="224" t="s">
        <v>162</v>
      </c>
      <c r="D38" s="225"/>
      <c r="E38" s="220" t="s">
        <v>159</v>
      </c>
      <c r="F38" s="221"/>
      <c r="G38" s="75"/>
      <c r="H38" s="76"/>
    </row>
    <row r="39" spans="2:8" ht="35.25" customHeight="1" x14ac:dyDescent="0.25">
      <c r="B39" s="72"/>
      <c r="C39" s="224" t="s">
        <v>162</v>
      </c>
      <c r="D39" s="225"/>
      <c r="E39" s="220" t="s">
        <v>159</v>
      </c>
      <c r="F39" s="221"/>
      <c r="G39" s="75"/>
      <c r="H39" s="76"/>
    </row>
    <row r="40" spans="2:8" ht="33" customHeight="1" x14ac:dyDescent="0.25">
      <c r="B40" s="72"/>
      <c r="C40" s="224" t="s">
        <v>163</v>
      </c>
      <c r="D40" s="225"/>
      <c r="E40" s="220" t="s">
        <v>160</v>
      </c>
      <c r="F40" s="221"/>
      <c r="G40" s="75"/>
      <c r="H40" s="76"/>
    </row>
    <row r="41" spans="2:8" ht="30" customHeight="1" x14ac:dyDescent="0.25">
      <c r="B41" s="72"/>
      <c r="C41" s="224" t="s">
        <v>164</v>
      </c>
      <c r="D41" s="225"/>
      <c r="E41" s="220" t="s">
        <v>165</v>
      </c>
      <c r="F41" s="221"/>
      <c r="G41" s="75"/>
      <c r="H41" s="76"/>
    </row>
    <row r="42" spans="2:8" ht="35.25" customHeight="1" x14ac:dyDescent="0.25">
      <c r="B42" s="72"/>
      <c r="C42" s="224" t="s">
        <v>166</v>
      </c>
      <c r="D42" s="225"/>
      <c r="E42" s="220" t="s">
        <v>167</v>
      </c>
      <c r="F42" s="221"/>
      <c r="G42" s="75"/>
      <c r="H42" s="76"/>
    </row>
    <row r="43" spans="2:8" ht="31.5" customHeight="1" x14ac:dyDescent="0.25">
      <c r="B43" s="72"/>
      <c r="C43" s="224" t="s">
        <v>168</v>
      </c>
      <c r="D43" s="225"/>
      <c r="E43" s="220" t="s">
        <v>169</v>
      </c>
      <c r="F43" s="221"/>
      <c r="G43" s="75"/>
      <c r="H43" s="76"/>
    </row>
    <row r="44" spans="2:8" ht="35.25" customHeight="1" x14ac:dyDescent="0.25">
      <c r="B44" s="72"/>
      <c r="C44" s="224" t="s">
        <v>170</v>
      </c>
      <c r="D44" s="225"/>
      <c r="E44" s="220" t="s">
        <v>171</v>
      </c>
      <c r="F44" s="221"/>
      <c r="G44" s="75"/>
      <c r="H44" s="76"/>
    </row>
    <row r="45" spans="2:8" ht="59.25" customHeight="1" x14ac:dyDescent="0.25">
      <c r="B45" s="72"/>
      <c r="C45" s="224" t="s">
        <v>29</v>
      </c>
      <c r="D45" s="225"/>
      <c r="E45" s="220" t="s">
        <v>172</v>
      </c>
      <c r="F45" s="221"/>
      <c r="G45" s="75"/>
      <c r="H45" s="76"/>
    </row>
    <row r="46" spans="2:8" ht="29.25" customHeight="1" x14ac:dyDescent="0.25">
      <c r="B46" s="72"/>
      <c r="C46" s="224" t="s">
        <v>174</v>
      </c>
      <c r="D46" s="225"/>
      <c r="E46" s="220" t="s">
        <v>173</v>
      </c>
      <c r="F46" s="221"/>
      <c r="G46" s="75"/>
      <c r="H46" s="76"/>
    </row>
    <row r="47" spans="2:8" ht="82.5" customHeight="1" x14ac:dyDescent="0.25">
      <c r="B47" s="72"/>
      <c r="C47" s="224" t="s">
        <v>39</v>
      </c>
      <c r="D47" s="225"/>
      <c r="E47" s="220" t="s">
        <v>175</v>
      </c>
      <c r="F47" s="221"/>
      <c r="G47" s="75"/>
      <c r="H47" s="76"/>
    </row>
    <row r="48" spans="2:8" ht="46.5" customHeight="1" thickBot="1" x14ac:dyDescent="0.3">
      <c r="B48" s="72"/>
      <c r="C48" s="226"/>
      <c r="D48" s="227"/>
      <c r="E48" s="228"/>
      <c r="F48" s="229"/>
      <c r="G48" s="75"/>
      <c r="H48" s="76"/>
    </row>
    <row r="49" spans="2:8" ht="6.75" customHeight="1" thickTop="1" x14ac:dyDescent="0.25">
      <c r="B49" s="72"/>
      <c r="C49" s="73"/>
      <c r="D49" s="73"/>
      <c r="E49" s="74"/>
      <c r="F49" s="74"/>
      <c r="G49" s="75"/>
      <c r="H49" s="76"/>
    </row>
    <row r="50" spans="2:8" x14ac:dyDescent="0.25">
      <c r="B50" s="72"/>
      <c r="C50" s="94"/>
      <c r="D50" s="94"/>
      <c r="E50" s="94"/>
      <c r="F50" s="94"/>
      <c r="G50" s="75"/>
      <c r="H50" s="76"/>
    </row>
    <row r="51" spans="2:8" ht="21" customHeight="1" x14ac:dyDescent="0.25">
      <c r="B51" s="93" t="s">
        <v>207</v>
      </c>
      <c r="C51" s="94"/>
      <c r="D51" s="94"/>
      <c r="E51" s="94"/>
      <c r="F51" s="94"/>
      <c r="G51" s="94"/>
      <c r="H51" s="95"/>
    </row>
    <row r="52" spans="2:8" ht="20.25" customHeight="1" x14ac:dyDescent="0.25">
      <c r="B52" s="93" t="s">
        <v>208</v>
      </c>
      <c r="C52" s="94"/>
      <c r="D52" s="94"/>
      <c r="E52" s="94"/>
      <c r="F52" s="94"/>
      <c r="G52" s="94"/>
      <c r="H52" s="95"/>
    </row>
    <row r="53" spans="2:8" ht="20.25" customHeight="1" x14ac:dyDescent="0.25">
      <c r="B53" s="93" t="s">
        <v>209</v>
      </c>
      <c r="C53" s="94"/>
      <c r="D53" s="94"/>
      <c r="E53" s="94"/>
      <c r="F53" s="94"/>
      <c r="G53" s="94"/>
      <c r="H53" s="95"/>
    </row>
    <row r="54" spans="2:8" ht="20.25" customHeight="1" x14ac:dyDescent="0.25">
      <c r="B54" s="93" t="s">
        <v>210</v>
      </c>
      <c r="C54" s="94"/>
      <c r="D54" s="94"/>
      <c r="E54" s="94"/>
      <c r="F54" s="94"/>
      <c r="G54" s="94"/>
      <c r="H54" s="95"/>
    </row>
    <row r="55" spans="2:8" ht="14.65" customHeight="1" x14ac:dyDescent="0.25">
      <c r="B55" s="93" t="s">
        <v>211</v>
      </c>
      <c r="C55" s="94"/>
      <c r="D55" s="94"/>
      <c r="E55" s="94"/>
      <c r="F55" s="94"/>
      <c r="G55" s="94"/>
      <c r="H55" s="95"/>
    </row>
    <row r="56" spans="2:8" ht="15.75" thickBot="1" x14ac:dyDescent="0.3">
      <c r="B56" s="77"/>
      <c r="C56" s="78"/>
      <c r="D56" s="78"/>
      <c r="E56" s="78"/>
      <c r="F56" s="78"/>
      <c r="G56" s="78"/>
      <c r="H56" s="79"/>
    </row>
  </sheetData>
  <mergeCells count="74">
    <mergeCell ref="C19:D19"/>
    <mergeCell ref="C18:D18"/>
    <mergeCell ref="C17:D17"/>
    <mergeCell ref="C16:D16"/>
    <mergeCell ref="E16:F16"/>
    <mergeCell ref="E17:F17"/>
    <mergeCell ref="E18:F18"/>
    <mergeCell ref="E19:F19"/>
    <mergeCell ref="C24:D24"/>
    <mergeCell ref="E24:F24"/>
    <mergeCell ref="B2:H2"/>
    <mergeCell ref="B4:H5"/>
    <mergeCell ref="B6:H6"/>
    <mergeCell ref="B9:H11"/>
    <mergeCell ref="C22:D22"/>
    <mergeCell ref="E22:F22"/>
    <mergeCell ref="B7:H7"/>
    <mergeCell ref="C13:D13"/>
    <mergeCell ref="E13:F13"/>
    <mergeCell ref="C14:D14"/>
    <mergeCell ref="C15:D15"/>
    <mergeCell ref="E14:F14"/>
    <mergeCell ref="E15:F15"/>
    <mergeCell ref="B21:H21"/>
    <mergeCell ref="C36:D36"/>
    <mergeCell ref="E36:F36"/>
    <mergeCell ref="C23:D23"/>
    <mergeCell ref="E23:F23"/>
    <mergeCell ref="C27:D27"/>
    <mergeCell ref="E27:F27"/>
    <mergeCell ref="C31:D31"/>
    <mergeCell ref="C28:D28"/>
    <mergeCell ref="C29:D29"/>
    <mergeCell ref="C30:D30"/>
    <mergeCell ref="E28:F28"/>
    <mergeCell ref="E29:F29"/>
    <mergeCell ref="E30:F30"/>
    <mergeCell ref="E31:F31"/>
    <mergeCell ref="C26:D26"/>
    <mergeCell ref="E26:F26"/>
    <mergeCell ref="E44:F44"/>
    <mergeCell ref="C42:D42"/>
    <mergeCell ref="C41:D41"/>
    <mergeCell ref="E41:F41"/>
    <mergeCell ref="E42:F42"/>
    <mergeCell ref="C44:D44"/>
    <mergeCell ref="C37:D37"/>
    <mergeCell ref="E37:F37"/>
    <mergeCell ref="C43:D43"/>
    <mergeCell ref="C39:D39"/>
    <mergeCell ref="E39:F39"/>
    <mergeCell ref="C40:D40"/>
    <mergeCell ref="E40:F40"/>
    <mergeCell ref="E43:F43"/>
    <mergeCell ref="E38:F38"/>
    <mergeCell ref="C38:D38"/>
    <mergeCell ref="C45:D45"/>
    <mergeCell ref="E45:F45"/>
    <mergeCell ref="C46:D46"/>
    <mergeCell ref="E46:F46"/>
    <mergeCell ref="C48:D48"/>
    <mergeCell ref="E48:F48"/>
    <mergeCell ref="C47:D47"/>
    <mergeCell ref="E47:F47"/>
    <mergeCell ref="C25:D25"/>
    <mergeCell ref="E25:F25"/>
    <mergeCell ref="E32:F32"/>
    <mergeCell ref="C32:D32"/>
    <mergeCell ref="C35:D35"/>
    <mergeCell ref="E35:F35"/>
    <mergeCell ref="E33:F33"/>
    <mergeCell ref="C33:D33"/>
    <mergeCell ref="C34:D34"/>
    <mergeCell ref="E34:F34"/>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21"/>
  <sheetViews>
    <sheetView workbookViewId="0">
      <selection activeCell="A19" sqref="A19"/>
    </sheetView>
  </sheetViews>
  <sheetFormatPr baseColWidth="10" defaultColWidth="11.42578125" defaultRowHeight="12.75" x14ac:dyDescent="0.2"/>
  <cols>
    <col min="1" max="1" width="32.7109375" style="7" customWidth="1" collapsed="1"/>
    <col min="2" max="16384" width="11.42578125" style="7" collapsed="1"/>
  </cols>
  <sheetData>
    <row r="3" spans="1:1" x14ac:dyDescent="0.2">
      <c r="A3" s="8" t="s">
        <v>14</v>
      </c>
    </row>
    <row r="4" spans="1:1" x14ac:dyDescent="0.2">
      <c r="A4" s="8" t="s">
        <v>15</v>
      </c>
    </row>
    <row r="5" spans="1:1" x14ac:dyDescent="0.2">
      <c r="A5" s="8" t="s">
        <v>16</v>
      </c>
    </row>
    <row r="6" spans="1:1" x14ac:dyDescent="0.2">
      <c r="A6" s="8" t="s">
        <v>10</v>
      </c>
    </row>
    <row r="7" spans="1:1" x14ac:dyDescent="0.2">
      <c r="A7" s="8" t="s">
        <v>9</v>
      </c>
    </row>
    <row r="8" spans="1:1" x14ac:dyDescent="0.2">
      <c r="A8" s="8" t="s">
        <v>19</v>
      </c>
    </row>
    <row r="9" spans="1:1" x14ac:dyDescent="0.2">
      <c r="A9" s="8" t="s">
        <v>20</v>
      </c>
    </row>
    <row r="10" spans="1:1" x14ac:dyDescent="0.2">
      <c r="A10" s="8" t="s">
        <v>22</v>
      </c>
    </row>
    <row r="11" spans="1:1" x14ac:dyDescent="0.2">
      <c r="A11" s="8" t="s">
        <v>23</v>
      </c>
    </row>
    <row r="12" spans="1:1" x14ac:dyDescent="0.2">
      <c r="A12" s="8" t="s">
        <v>25</v>
      </c>
    </row>
    <row r="13" spans="1:1" x14ac:dyDescent="0.2">
      <c r="A13" s="8" t="s">
        <v>26</v>
      </c>
    </row>
    <row r="14" spans="1:1" x14ac:dyDescent="0.2">
      <c r="A14" s="8" t="s">
        <v>27</v>
      </c>
    </row>
    <row r="16" spans="1:1" x14ac:dyDescent="0.2">
      <c r="A16" s="8" t="s">
        <v>30</v>
      </c>
    </row>
    <row r="17" spans="1:1" x14ac:dyDescent="0.2">
      <c r="A17" s="8" t="s">
        <v>31</v>
      </c>
    </row>
    <row r="18" spans="1:1" x14ac:dyDescent="0.2">
      <c r="A18" s="8" t="s">
        <v>32</v>
      </c>
    </row>
    <row r="20" spans="1:1" x14ac:dyDescent="0.2">
      <c r="A20" s="8" t="s">
        <v>40</v>
      </c>
    </row>
    <row r="21" spans="1:1" x14ac:dyDescent="0.2">
      <c r="A21" s="8" t="s">
        <v>41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B1:AZ35"/>
  <sheetViews>
    <sheetView showGridLines="0" topLeftCell="A22" zoomScale="91" zoomScaleNormal="91" workbookViewId="0">
      <selection activeCell="B28" sqref="B28:D34"/>
    </sheetView>
  </sheetViews>
  <sheetFormatPr baseColWidth="10" defaultRowHeight="15" x14ac:dyDescent="0.25"/>
  <cols>
    <col min="1" max="1" width="7.5703125" customWidth="1"/>
    <col min="2" max="2" width="16.7109375" customWidth="1" collapsed="1"/>
    <col min="3" max="3" width="29.7109375" customWidth="1" collapsed="1"/>
    <col min="4" max="4" width="43.7109375" customWidth="1" collapsed="1"/>
    <col min="5" max="5" width="39.28515625" customWidth="1" collapsed="1"/>
    <col min="6" max="6" width="39.28515625" customWidth="1"/>
    <col min="15" max="15" width="37" customWidth="1"/>
    <col min="51" max="51" width="6.140625" customWidth="1"/>
    <col min="52" max="52" width="130.5703125" customWidth="1"/>
  </cols>
  <sheetData>
    <row r="1" spans="2:52" ht="16.5" customHeight="1" thickBot="1" x14ac:dyDescent="0.3">
      <c r="AZ1" s="122" t="s">
        <v>234</v>
      </c>
    </row>
    <row r="2" spans="2:52" ht="18" customHeight="1" thickBot="1" x14ac:dyDescent="0.3">
      <c r="B2" s="281"/>
      <c r="C2" s="284" t="s">
        <v>204</v>
      </c>
      <c r="D2" s="285"/>
      <c r="E2" s="285"/>
      <c r="F2" s="123" t="s">
        <v>233</v>
      </c>
      <c r="AZ2" s="122" t="s">
        <v>232</v>
      </c>
    </row>
    <row r="3" spans="2:52" ht="18" customHeight="1" thickBot="1" x14ac:dyDescent="0.3">
      <c r="B3" s="282"/>
      <c r="C3" s="286"/>
      <c r="D3" s="287"/>
      <c r="E3" s="287"/>
      <c r="F3" s="121" t="s">
        <v>231</v>
      </c>
      <c r="AZ3" s="122" t="s">
        <v>230</v>
      </c>
    </row>
    <row r="4" spans="2:52" ht="18" customHeight="1" thickBot="1" x14ac:dyDescent="0.3">
      <c r="B4" s="282"/>
      <c r="C4" s="286"/>
      <c r="D4" s="287"/>
      <c r="E4" s="287"/>
      <c r="F4" s="121" t="s">
        <v>241</v>
      </c>
      <c r="AZ4" s="122" t="s">
        <v>229</v>
      </c>
    </row>
    <row r="5" spans="2:52" ht="18" customHeight="1" thickBot="1" x14ac:dyDescent="0.3">
      <c r="B5" s="283"/>
      <c r="C5" s="288"/>
      <c r="D5" s="289"/>
      <c r="E5" s="289"/>
      <c r="F5" s="121" t="s">
        <v>228</v>
      </c>
      <c r="AZ5" s="117"/>
    </row>
    <row r="6" spans="2:52" ht="18" customHeight="1" thickBot="1" x14ac:dyDescent="0.3">
      <c r="B6" s="120"/>
      <c r="C6" s="119"/>
      <c r="D6" s="119"/>
      <c r="E6" s="119"/>
      <c r="F6" s="118"/>
      <c r="AZ6" s="117"/>
    </row>
    <row r="7" spans="2:52" ht="22.5" customHeight="1" x14ac:dyDescent="0.25">
      <c r="B7" s="112" t="s">
        <v>198</v>
      </c>
      <c r="C7" s="290" t="s">
        <v>243</v>
      </c>
      <c r="D7" s="291"/>
      <c r="E7" s="291"/>
      <c r="F7" s="292"/>
      <c r="AZ7" s="117"/>
    </row>
    <row r="8" spans="2:52" ht="33" customHeight="1" thickBot="1" x14ac:dyDescent="0.3">
      <c r="B8" s="113" t="s">
        <v>199</v>
      </c>
      <c r="C8" s="293" t="s">
        <v>244</v>
      </c>
      <c r="D8" s="294"/>
      <c r="E8" s="294"/>
      <c r="F8" s="295"/>
      <c r="AZ8" s="117"/>
    </row>
    <row r="9" spans="2:52" ht="16.5" thickBot="1" x14ac:dyDescent="0.3">
      <c r="B9" s="296"/>
      <c r="C9" s="296"/>
      <c r="D9" s="296"/>
      <c r="E9" s="296"/>
      <c r="F9" s="296"/>
    </row>
    <row r="10" spans="2:52" ht="15.6" customHeight="1" x14ac:dyDescent="0.25">
      <c r="B10" s="297" t="s">
        <v>204</v>
      </c>
      <c r="C10" s="298"/>
      <c r="D10" s="298"/>
      <c r="E10" s="298"/>
      <c r="F10" s="299"/>
    </row>
    <row r="11" spans="2:52" ht="32.25" thickBot="1" x14ac:dyDescent="0.3">
      <c r="B11" s="300" t="s">
        <v>197</v>
      </c>
      <c r="C11" s="301"/>
      <c r="D11" s="110" t="s">
        <v>212</v>
      </c>
      <c r="E11" s="110" t="s">
        <v>196</v>
      </c>
      <c r="F11" s="111" t="s">
        <v>206</v>
      </c>
    </row>
    <row r="12" spans="2:52" ht="186" customHeight="1" thickBot="1" x14ac:dyDescent="0.3">
      <c r="B12" s="302" t="s">
        <v>245</v>
      </c>
      <c r="C12" s="303"/>
      <c r="D12" s="167" t="s">
        <v>246</v>
      </c>
      <c r="E12" s="168" t="s">
        <v>247</v>
      </c>
      <c r="F12" s="169" t="s">
        <v>248</v>
      </c>
    </row>
    <row r="15" spans="2:52" ht="18" x14ac:dyDescent="0.25">
      <c r="B15" s="304" t="s">
        <v>227</v>
      </c>
      <c r="C15" s="304"/>
      <c r="D15" s="304"/>
      <c r="E15" s="304"/>
      <c r="F15" s="304"/>
    </row>
    <row r="16" spans="2:52" ht="15.75" x14ac:dyDescent="0.25">
      <c r="B16" s="116"/>
    </row>
    <row r="17" spans="2:6" ht="15.75" thickBot="1" x14ac:dyDescent="0.3">
      <c r="B17" s="115"/>
    </row>
    <row r="18" spans="2:6" ht="16.5" thickBot="1" x14ac:dyDescent="0.3">
      <c r="B18" s="278" t="s">
        <v>226</v>
      </c>
      <c r="C18" s="279"/>
      <c r="D18" s="280"/>
      <c r="E18" s="278" t="s">
        <v>225</v>
      </c>
      <c r="F18" s="280"/>
    </row>
    <row r="19" spans="2:6" ht="15" customHeight="1" x14ac:dyDescent="0.25">
      <c r="B19" s="272" t="s">
        <v>249</v>
      </c>
      <c r="C19" s="273"/>
      <c r="D19" s="274"/>
      <c r="E19" s="268" t="s">
        <v>250</v>
      </c>
      <c r="F19" s="269"/>
    </row>
    <row r="20" spans="2:6" ht="15" customHeight="1" x14ac:dyDescent="0.25">
      <c r="B20" s="272"/>
      <c r="C20" s="273"/>
      <c r="D20" s="274"/>
      <c r="E20" s="268"/>
      <c r="F20" s="269"/>
    </row>
    <row r="21" spans="2:6" ht="15" customHeight="1" x14ac:dyDescent="0.25">
      <c r="B21" s="272"/>
      <c r="C21" s="273"/>
      <c r="D21" s="274"/>
      <c r="E21" s="268"/>
      <c r="F21" s="269"/>
    </row>
    <row r="22" spans="2:6" ht="15" customHeight="1" x14ac:dyDescent="0.25">
      <c r="B22" s="272"/>
      <c r="C22" s="273"/>
      <c r="D22" s="274"/>
      <c r="E22" s="268"/>
      <c r="F22" s="269"/>
    </row>
    <row r="23" spans="2:6" ht="15" customHeight="1" x14ac:dyDescent="0.25">
      <c r="B23" s="272"/>
      <c r="C23" s="273"/>
      <c r="D23" s="274"/>
      <c r="E23" s="268"/>
      <c r="F23" s="269"/>
    </row>
    <row r="24" spans="2:6" ht="15" customHeight="1" x14ac:dyDescent="0.25">
      <c r="B24" s="272"/>
      <c r="C24" s="273"/>
      <c r="D24" s="274"/>
      <c r="E24" s="268"/>
      <c r="F24" s="269"/>
    </row>
    <row r="25" spans="2:6" ht="15" customHeight="1" x14ac:dyDescent="0.25">
      <c r="B25" s="272"/>
      <c r="C25" s="273"/>
      <c r="D25" s="274"/>
      <c r="E25" s="268"/>
      <c r="F25" s="269"/>
    </row>
    <row r="26" spans="2:6" ht="15.75" customHeight="1" thickBot="1" x14ac:dyDescent="0.3">
      <c r="B26" s="272"/>
      <c r="C26" s="273"/>
      <c r="D26" s="274"/>
      <c r="E26" s="268"/>
      <c r="F26" s="269"/>
    </row>
    <row r="27" spans="2:6" ht="16.5" thickBot="1" x14ac:dyDescent="0.3">
      <c r="B27" s="278" t="s">
        <v>224</v>
      </c>
      <c r="C27" s="279"/>
      <c r="D27" s="280"/>
      <c r="E27" s="278" t="s">
        <v>223</v>
      </c>
      <c r="F27" s="280"/>
    </row>
    <row r="28" spans="2:6" ht="15" customHeight="1" x14ac:dyDescent="0.25">
      <c r="B28" s="272" t="s">
        <v>251</v>
      </c>
      <c r="C28" s="273"/>
      <c r="D28" s="274"/>
      <c r="E28" s="268" t="s">
        <v>252</v>
      </c>
      <c r="F28" s="269"/>
    </row>
    <row r="29" spans="2:6" ht="15" customHeight="1" x14ac:dyDescent="0.25">
      <c r="B29" s="272"/>
      <c r="C29" s="273"/>
      <c r="D29" s="274"/>
      <c r="E29" s="268"/>
      <c r="F29" s="269"/>
    </row>
    <row r="30" spans="2:6" ht="15" customHeight="1" x14ac:dyDescent="0.25">
      <c r="B30" s="272"/>
      <c r="C30" s="273"/>
      <c r="D30" s="274"/>
      <c r="E30" s="268"/>
      <c r="F30" s="269"/>
    </row>
    <row r="31" spans="2:6" ht="15" customHeight="1" x14ac:dyDescent="0.25">
      <c r="B31" s="272"/>
      <c r="C31" s="273"/>
      <c r="D31" s="274"/>
      <c r="E31" s="268"/>
      <c r="F31" s="269"/>
    </row>
    <row r="32" spans="2:6" ht="15" customHeight="1" x14ac:dyDescent="0.25">
      <c r="B32" s="272"/>
      <c r="C32" s="273"/>
      <c r="D32" s="274"/>
      <c r="E32" s="268"/>
      <c r="F32" s="269"/>
    </row>
    <row r="33" spans="2:6" ht="15" customHeight="1" x14ac:dyDescent="0.25">
      <c r="B33" s="272"/>
      <c r="C33" s="273"/>
      <c r="D33" s="274"/>
      <c r="E33" s="268"/>
      <c r="F33" s="269"/>
    </row>
    <row r="34" spans="2:6" ht="15.75" customHeight="1" thickBot="1" x14ac:dyDescent="0.3">
      <c r="B34" s="275"/>
      <c r="C34" s="276"/>
      <c r="D34" s="277"/>
      <c r="E34" s="270"/>
      <c r="F34" s="271"/>
    </row>
    <row r="35" spans="2:6" x14ac:dyDescent="0.25">
      <c r="B35" s="114"/>
    </row>
  </sheetData>
  <mergeCells count="17">
    <mergeCell ref="B2:B5"/>
    <mergeCell ref="C2:E5"/>
    <mergeCell ref="B18:D18"/>
    <mergeCell ref="E27:F27"/>
    <mergeCell ref="C7:F7"/>
    <mergeCell ref="C8:F8"/>
    <mergeCell ref="B9:F9"/>
    <mergeCell ref="B10:F10"/>
    <mergeCell ref="B11:C11"/>
    <mergeCell ref="B12:C12"/>
    <mergeCell ref="B15:F15"/>
    <mergeCell ref="E18:F18"/>
    <mergeCell ref="E19:F26"/>
    <mergeCell ref="E28:F34"/>
    <mergeCell ref="B28:D34"/>
    <mergeCell ref="B19:D26"/>
    <mergeCell ref="B27:D27"/>
  </mergeCells>
  <dataValidations count="1">
    <dataValidation type="list" allowBlank="1" showInputMessage="1" showErrorMessage="1" sqref="B12:C12">
      <formula1>$AZ$1:$AZ$4</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BQ78"/>
  <sheetViews>
    <sheetView showGridLines="0" tabSelected="1" topLeftCell="V10" zoomScale="70" zoomScaleNormal="70" workbookViewId="0">
      <selection activeCell="AI16" sqref="AI16:AK17"/>
    </sheetView>
  </sheetViews>
  <sheetFormatPr baseColWidth="10" defaultColWidth="11.42578125" defaultRowHeight="26.1" customHeight="1" x14ac:dyDescent="0.3"/>
  <cols>
    <col min="1" max="1" width="5" style="92" customWidth="1"/>
    <col min="2" max="2" width="4" style="2" bestFit="1" customWidth="1" collapsed="1"/>
    <col min="3" max="3" width="14.28515625" style="2" customWidth="1" collapsed="1"/>
    <col min="4" max="4" width="13.28515625" style="2" customWidth="1" collapsed="1"/>
    <col min="5" max="5" width="16.28515625" style="2" customWidth="1" collapsed="1"/>
    <col min="6" max="6" width="32.42578125" style="1" customWidth="1" collapsed="1"/>
    <col min="7" max="7" width="19" style="5" customWidth="1" collapsed="1"/>
    <col min="8" max="8" width="17.7109375" style="1" customWidth="1" collapsed="1"/>
    <col min="9" max="9" width="16.5703125" style="1" customWidth="1" collapsed="1"/>
    <col min="10" max="10" width="6.28515625" style="1" bestFit="1" customWidth="1" collapsed="1"/>
    <col min="11" max="11" width="27.28515625" style="1" bestFit="1" customWidth="1" collapsed="1"/>
    <col min="12" max="12" width="30.5703125" style="1" hidden="1" customWidth="1" collapsed="1"/>
    <col min="13" max="13" width="17.5703125" style="1" customWidth="1" collapsed="1"/>
    <col min="14" max="14" width="6.28515625" style="1" bestFit="1" customWidth="1" collapsed="1"/>
    <col min="15" max="15" width="16" style="1" customWidth="1" collapsed="1"/>
    <col min="16" max="16" width="5.7109375" style="1" customWidth="1" collapsed="1"/>
    <col min="17" max="17" width="46.42578125" style="1" customWidth="1" collapsed="1"/>
    <col min="18" max="18" width="15.28515625" style="1" bestFit="1" customWidth="1" collapsed="1"/>
    <col min="19" max="19" width="6.7109375" style="1" customWidth="1" collapsed="1"/>
    <col min="20" max="20" width="5" style="1" customWidth="1" collapsed="1"/>
    <col min="21" max="21" width="5.5703125" style="1" customWidth="1" collapsed="1"/>
    <col min="22" max="22" width="7.28515625" style="1" customWidth="1" collapsed="1"/>
    <col min="23" max="23" width="6.7109375" style="1" customWidth="1" collapsed="1"/>
    <col min="24" max="24" width="7.5703125" style="1" customWidth="1" collapsed="1"/>
    <col min="25" max="25" width="9.85546875" style="1" customWidth="1" collapsed="1"/>
    <col min="26" max="26" width="8.7109375" style="1" customWidth="1" collapsed="1"/>
    <col min="27" max="27" width="6.28515625" style="1" customWidth="1" collapsed="1"/>
    <col min="28" max="28" width="9.28515625" style="1" customWidth="1" collapsed="1"/>
    <col min="29" max="29" width="6" style="1" customWidth="1" collapsed="1"/>
    <col min="30" max="30" width="8.42578125" style="1" customWidth="1" collapsed="1"/>
    <col min="31" max="31" width="7.28515625" style="1" customWidth="1" collapsed="1"/>
    <col min="32" max="32" width="27.28515625" style="1" customWidth="1" collapsed="1"/>
    <col min="33" max="33" width="18.7109375" style="91" customWidth="1" collapsed="1"/>
    <col min="34" max="34" width="16.7109375" style="1" customWidth="1" collapsed="1"/>
    <col min="35" max="35" width="14.7109375" style="1" customWidth="1" collapsed="1"/>
    <col min="36" max="36" width="18.5703125" style="1" customWidth="1" collapsed="1"/>
    <col min="37" max="37" width="21" style="1" customWidth="1" collapsed="1"/>
    <col min="38" max="16384" width="11.42578125" style="1" collapsed="1"/>
  </cols>
  <sheetData>
    <row r="1" spans="1:69" s="82" customFormat="1" ht="26.1" customHeight="1" x14ac:dyDescent="0.2">
      <c r="B1" s="81"/>
      <c r="C1" s="81"/>
      <c r="D1" s="81"/>
      <c r="E1" s="81"/>
      <c r="G1" s="83"/>
      <c r="AG1" s="89"/>
    </row>
    <row r="2" spans="1:69" s="82" customFormat="1" ht="26.1" customHeight="1" x14ac:dyDescent="0.2">
      <c r="B2" s="81"/>
      <c r="C2" s="81"/>
      <c r="D2" s="81"/>
      <c r="E2" s="81"/>
      <c r="G2" s="83"/>
      <c r="AG2" s="89"/>
    </row>
    <row r="3" spans="1:69" s="82" customFormat="1" ht="26.1" customHeight="1" thickBot="1" x14ac:dyDescent="0.25">
      <c r="B3" s="81"/>
      <c r="C3" s="81"/>
      <c r="D3" s="81"/>
      <c r="E3" s="81"/>
      <c r="G3" s="83"/>
      <c r="AG3" s="89"/>
    </row>
    <row r="4" spans="1:69" s="82" customFormat="1" ht="26.1" customHeight="1" x14ac:dyDescent="0.2">
      <c r="B4" s="317"/>
      <c r="C4" s="318"/>
      <c r="D4" s="318"/>
      <c r="E4" s="318"/>
      <c r="F4" s="311" t="s">
        <v>213</v>
      </c>
      <c r="G4" s="312"/>
      <c r="H4" s="312"/>
      <c r="I4" s="312"/>
      <c r="J4" s="312"/>
      <c r="K4" s="312"/>
      <c r="L4" s="312"/>
      <c r="M4" s="312"/>
      <c r="N4" s="312"/>
      <c r="O4" s="312"/>
      <c r="P4" s="312"/>
      <c r="Q4" s="312"/>
      <c r="R4" s="312"/>
      <c r="S4" s="312"/>
      <c r="T4" s="312"/>
      <c r="U4" s="312"/>
      <c r="V4" s="312"/>
      <c r="W4" s="312"/>
      <c r="X4" s="312"/>
      <c r="Y4" s="312"/>
      <c r="Z4" s="312"/>
      <c r="AA4" s="312"/>
      <c r="AB4" s="312"/>
      <c r="AC4" s="312"/>
      <c r="AD4" s="312"/>
      <c r="AE4" s="312"/>
      <c r="AF4" s="312"/>
      <c r="AG4" s="312"/>
      <c r="AH4" s="312"/>
      <c r="AI4" s="312"/>
      <c r="AJ4" s="309" t="s">
        <v>200</v>
      </c>
      <c r="AK4" s="310"/>
    </row>
    <row r="5" spans="1:69" s="82" customFormat="1" ht="26.1" customHeight="1" x14ac:dyDescent="0.2">
      <c r="B5" s="319"/>
      <c r="C5" s="320"/>
      <c r="D5" s="320"/>
      <c r="E5" s="320"/>
      <c r="F5" s="313"/>
      <c r="G5" s="314"/>
      <c r="H5" s="314"/>
      <c r="I5" s="314"/>
      <c r="J5" s="314"/>
      <c r="K5" s="314"/>
      <c r="L5" s="314"/>
      <c r="M5" s="314"/>
      <c r="N5" s="314"/>
      <c r="O5" s="314"/>
      <c r="P5" s="314"/>
      <c r="Q5" s="314"/>
      <c r="R5" s="314"/>
      <c r="S5" s="314"/>
      <c r="T5" s="314"/>
      <c r="U5" s="314"/>
      <c r="V5" s="314"/>
      <c r="W5" s="314"/>
      <c r="X5" s="314"/>
      <c r="Y5" s="314"/>
      <c r="Z5" s="314"/>
      <c r="AA5" s="314"/>
      <c r="AB5" s="314"/>
      <c r="AC5" s="314"/>
      <c r="AD5" s="314"/>
      <c r="AE5" s="314"/>
      <c r="AF5" s="314"/>
      <c r="AG5" s="314"/>
      <c r="AH5" s="314"/>
      <c r="AI5" s="314"/>
      <c r="AJ5" s="307" t="s">
        <v>201</v>
      </c>
      <c r="AK5" s="308"/>
    </row>
    <row r="6" spans="1:69" ht="26.1" customHeight="1" x14ac:dyDescent="0.3">
      <c r="B6" s="319"/>
      <c r="C6" s="320"/>
      <c r="D6" s="320"/>
      <c r="E6" s="320"/>
      <c r="F6" s="313"/>
      <c r="G6" s="314"/>
      <c r="H6" s="314"/>
      <c r="I6" s="314"/>
      <c r="J6" s="314"/>
      <c r="K6" s="314"/>
      <c r="L6" s="314"/>
      <c r="M6" s="314"/>
      <c r="N6" s="314"/>
      <c r="O6" s="314"/>
      <c r="P6" s="314"/>
      <c r="Q6" s="314"/>
      <c r="R6" s="314"/>
      <c r="S6" s="314"/>
      <c r="T6" s="314"/>
      <c r="U6" s="314"/>
      <c r="V6" s="314"/>
      <c r="W6" s="314"/>
      <c r="X6" s="314"/>
      <c r="Y6" s="314"/>
      <c r="Z6" s="314"/>
      <c r="AA6" s="314"/>
      <c r="AB6" s="314"/>
      <c r="AC6" s="314"/>
      <c r="AD6" s="314"/>
      <c r="AE6" s="314"/>
      <c r="AF6" s="314"/>
      <c r="AG6" s="314"/>
      <c r="AH6" s="314"/>
      <c r="AI6" s="314"/>
      <c r="AJ6" s="307" t="s">
        <v>242</v>
      </c>
      <c r="AK6" s="308"/>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row>
    <row r="7" spans="1:69" ht="26.1" customHeight="1" thickBot="1" x14ac:dyDescent="0.35">
      <c r="B7" s="321"/>
      <c r="C7" s="322"/>
      <c r="D7" s="322"/>
      <c r="E7" s="322"/>
      <c r="F7" s="315"/>
      <c r="G7" s="316"/>
      <c r="H7" s="316"/>
      <c r="I7" s="316"/>
      <c r="J7" s="316"/>
      <c r="K7" s="316"/>
      <c r="L7" s="316"/>
      <c r="M7" s="316"/>
      <c r="N7" s="316"/>
      <c r="O7" s="316"/>
      <c r="P7" s="316"/>
      <c r="Q7" s="316"/>
      <c r="R7" s="316"/>
      <c r="S7" s="316"/>
      <c r="T7" s="316"/>
      <c r="U7" s="316"/>
      <c r="V7" s="316"/>
      <c r="W7" s="316"/>
      <c r="X7" s="316"/>
      <c r="Y7" s="316"/>
      <c r="Z7" s="316"/>
      <c r="AA7" s="316"/>
      <c r="AB7" s="316"/>
      <c r="AC7" s="316"/>
      <c r="AD7" s="316"/>
      <c r="AE7" s="316"/>
      <c r="AF7" s="316"/>
      <c r="AG7" s="316"/>
      <c r="AH7" s="316"/>
      <c r="AI7" s="316"/>
      <c r="AJ7" s="305" t="s">
        <v>202</v>
      </c>
      <c r="AK7" s="30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row>
    <row r="8" spans="1:69" ht="26.1" customHeight="1" thickBot="1" x14ac:dyDescent="0.35">
      <c r="B8" s="13"/>
      <c r="C8" s="14"/>
      <c r="D8" s="13"/>
      <c r="E8" s="13"/>
      <c r="F8" s="6"/>
      <c r="G8" s="12"/>
      <c r="H8" s="6"/>
      <c r="I8" s="6"/>
      <c r="J8" s="6"/>
      <c r="K8" s="6"/>
      <c r="L8" s="6"/>
      <c r="M8" s="6"/>
      <c r="N8" s="6"/>
      <c r="O8" s="6"/>
      <c r="P8" s="6"/>
      <c r="Q8" s="6"/>
      <c r="R8" s="6"/>
      <c r="S8" s="6"/>
      <c r="T8" s="6"/>
      <c r="U8" s="6"/>
      <c r="V8" s="6"/>
      <c r="W8" s="6"/>
      <c r="X8" s="6"/>
      <c r="Y8" s="6"/>
      <c r="Z8" s="6"/>
      <c r="AA8" s="6"/>
      <c r="AB8" s="6"/>
      <c r="AC8" s="6"/>
      <c r="AD8" s="6"/>
      <c r="AE8" s="6"/>
      <c r="AF8" s="6"/>
      <c r="AG8" s="90"/>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row>
    <row r="9" spans="1:69" s="85" customFormat="1" ht="26.1" customHeight="1" x14ac:dyDescent="0.35">
      <c r="A9" s="124"/>
      <c r="B9" s="326" t="s">
        <v>198</v>
      </c>
      <c r="C9" s="327"/>
      <c r="D9" s="332" t="str">
        <f>CONTEXTO!C7</f>
        <v>ALMACEN E INVENTARIOS</v>
      </c>
      <c r="E9" s="332"/>
      <c r="F9" s="332"/>
      <c r="G9" s="332"/>
      <c r="H9" s="332"/>
      <c r="I9" s="332"/>
      <c r="J9" s="332"/>
      <c r="K9" s="332"/>
      <c r="L9" s="332"/>
      <c r="M9" s="332"/>
      <c r="N9" s="332"/>
      <c r="O9" s="332"/>
      <c r="P9" s="332"/>
      <c r="Q9" s="332"/>
      <c r="R9" s="332"/>
      <c r="S9" s="332"/>
      <c r="T9" s="332"/>
      <c r="U9" s="332"/>
      <c r="V9" s="332"/>
      <c r="W9" s="332"/>
      <c r="X9" s="332"/>
      <c r="Y9" s="332"/>
      <c r="Z9" s="332"/>
      <c r="AA9" s="332"/>
      <c r="AB9" s="332"/>
      <c r="AC9" s="332"/>
      <c r="AD9" s="332"/>
      <c r="AE9" s="332"/>
      <c r="AF9" s="332"/>
      <c r="AG9" s="332"/>
      <c r="AH9" s="332"/>
      <c r="AI9" s="332"/>
      <c r="AJ9" s="332"/>
      <c r="AK9" s="333"/>
      <c r="AL9" s="84"/>
      <c r="AM9" s="84"/>
      <c r="AN9" s="84"/>
      <c r="AO9" s="84"/>
      <c r="AP9" s="84"/>
      <c r="AQ9" s="84"/>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row>
    <row r="10" spans="1:69" s="85" customFormat="1" ht="26.1" customHeight="1" x14ac:dyDescent="0.35">
      <c r="A10" s="124"/>
      <c r="B10" s="328" t="s">
        <v>205</v>
      </c>
      <c r="C10" s="329"/>
      <c r="D10" s="334" t="str">
        <f>CONTEXTO!D12</f>
        <v>Garantizar la custodia, asegurabilidad, suministro de bienes muebles (activos fijos y devolutivos de consumo con control) y bienes de consumo (papelería, cafetería, aseo, alumbrado público, combustible y eléctricos) a todos los procesos de la administración central einstituciones educativas del Municipio de Bucaramanga, realizando una gestión efectiva que contribuya al cumplimiento de los objetivos de la entidad.</v>
      </c>
      <c r="E10" s="334"/>
      <c r="F10" s="334"/>
      <c r="G10" s="334"/>
      <c r="H10" s="334"/>
      <c r="I10" s="334"/>
      <c r="J10" s="334"/>
      <c r="K10" s="334"/>
      <c r="L10" s="334"/>
      <c r="M10" s="334"/>
      <c r="N10" s="334"/>
      <c r="O10" s="334"/>
      <c r="P10" s="334"/>
      <c r="Q10" s="334"/>
      <c r="R10" s="334"/>
      <c r="S10" s="334"/>
      <c r="T10" s="334"/>
      <c r="U10" s="334"/>
      <c r="V10" s="334"/>
      <c r="W10" s="334"/>
      <c r="X10" s="334"/>
      <c r="Y10" s="334"/>
      <c r="Z10" s="334"/>
      <c r="AA10" s="334"/>
      <c r="AB10" s="334"/>
      <c r="AC10" s="334"/>
      <c r="AD10" s="334"/>
      <c r="AE10" s="334"/>
      <c r="AF10" s="334"/>
      <c r="AG10" s="334"/>
      <c r="AH10" s="334"/>
      <c r="AI10" s="334"/>
      <c r="AJ10" s="334"/>
      <c r="AK10" s="335"/>
      <c r="AL10" s="84"/>
      <c r="AM10" s="84"/>
      <c r="AN10" s="84"/>
      <c r="AO10" s="84"/>
      <c r="AP10" s="84"/>
      <c r="AQ10" s="84"/>
      <c r="AR10" s="84"/>
      <c r="AS10" s="84"/>
      <c r="AT10" s="84"/>
      <c r="AU10" s="84"/>
      <c r="AV10" s="84"/>
      <c r="AW10" s="84"/>
      <c r="AX10" s="84"/>
      <c r="AY10" s="84"/>
      <c r="AZ10" s="84"/>
      <c r="BA10" s="84"/>
      <c r="BB10" s="84"/>
      <c r="BC10" s="84"/>
      <c r="BD10" s="84"/>
      <c r="BE10" s="84"/>
      <c r="BF10" s="84"/>
      <c r="BG10" s="84"/>
      <c r="BH10" s="84"/>
      <c r="BI10" s="84"/>
      <c r="BJ10" s="84"/>
      <c r="BK10" s="84"/>
      <c r="BL10" s="84"/>
      <c r="BM10" s="84"/>
      <c r="BN10" s="84"/>
      <c r="BO10" s="84"/>
      <c r="BP10" s="84"/>
      <c r="BQ10" s="84"/>
    </row>
    <row r="11" spans="1:69" s="85" customFormat="1" ht="26.1" customHeight="1" thickBot="1" x14ac:dyDescent="0.4">
      <c r="B11" s="330" t="s">
        <v>199</v>
      </c>
      <c r="C11" s="331"/>
      <c r="D11" s="336" t="str">
        <f>CONTEXTO!C8</f>
        <v>Gustodiar los bienes muebles distribuidos en la Administración Municipal y las instituciones educativas, guiados por el manejo adecuado de los traslados, incorporación, inclusión y procedimientos de baja de acuerdo a los lineamientos estipulados en el SIGC.</v>
      </c>
      <c r="E11" s="336"/>
      <c r="F11" s="336"/>
      <c r="G11" s="336"/>
      <c r="H11" s="336"/>
      <c r="I11" s="336"/>
      <c r="J11" s="336"/>
      <c r="K11" s="336"/>
      <c r="L11" s="336"/>
      <c r="M11" s="336"/>
      <c r="N11" s="336"/>
      <c r="O11" s="336"/>
      <c r="P11" s="336"/>
      <c r="Q11" s="336"/>
      <c r="R11" s="336"/>
      <c r="S11" s="336"/>
      <c r="T11" s="336"/>
      <c r="U11" s="336"/>
      <c r="V11" s="336"/>
      <c r="W11" s="336"/>
      <c r="X11" s="336"/>
      <c r="Y11" s="336"/>
      <c r="Z11" s="336"/>
      <c r="AA11" s="336"/>
      <c r="AB11" s="336"/>
      <c r="AC11" s="336"/>
      <c r="AD11" s="336"/>
      <c r="AE11" s="336"/>
      <c r="AF11" s="336"/>
      <c r="AG11" s="336"/>
      <c r="AH11" s="336"/>
      <c r="AI11" s="336"/>
      <c r="AJ11" s="336"/>
      <c r="AK11" s="337"/>
      <c r="AL11" s="84"/>
      <c r="AM11" s="84"/>
      <c r="AN11" s="84"/>
      <c r="AO11" s="84"/>
      <c r="AP11" s="84"/>
      <c r="AQ11" s="84"/>
      <c r="AR11" s="84"/>
      <c r="AS11" s="84"/>
      <c r="AT11" s="84"/>
      <c r="AU11" s="84"/>
      <c r="AV11" s="84"/>
      <c r="AW11" s="84"/>
      <c r="AX11" s="84"/>
      <c r="AY11" s="84"/>
      <c r="AZ11" s="84"/>
      <c r="BA11" s="84"/>
      <c r="BB11" s="84"/>
      <c r="BC11" s="84"/>
      <c r="BD11" s="84"/>
      <c r="BE11" s="84"/>
      <c r="BF11" s="84"/>
      <c r="BG11" s="84"/>
      <c r="BH11" s="84"/>
      <c r="BI11" s="84"/>
      <c r="BJ11" s="84"/>
      <c r="BK11" s="84"/>
      <c r="BL11" s="84"/>
      <c r="BM11" s="84"/>
      <c r="BN11" s="84"/>
      <c r="BO11" s="84"/>
      <c r="BP11" s="84"/>
      <c r="BQ11" s="84"/>
    </row>
    <row r="12" spans="1:69" s="85" customFormat="1" ht="26.1" customHeight="1" x14ac:dyDescent="0.35">
      <c r="B12" s="323"/>
      <c r="C12" s="324"/>
      <c r="D12" s="324"/>
      <c r="E12" s="324"/>
      <c r="F12" s="324"/>
      <c r="G12" s="324"/>
      <c r="H12" s="324"/>
      <c r="I12" s="324"/>
      <c r="J12" s="324"/>
      <c r="K12" s="324"/>
      <c r="L12" s="324"/>
      <c r="M12" s="324"/>
      <c r="N12" s="324"/>
      <c r="O12" s="324"/>
      <c r="P12" s="324"/>
      <c r="Q12" s="324"/>
      <c r="R12" s="324"/>
      <c r="S12" s="324"/>
      <c r="T12" s="324"/>
      <c r="U12" s="324"/>
      <c r="V12" s="324"/>
      <c r="W12" s="324"/>
      <c r="X12" s="324"/>
      <c r="Y12" s="324"/>
      <c r="Z12" s="324"/>
      <c r="AA12" s="324"/>
      <c r="AB12" s="324"/>
      <c r="AC12" s="324"/>
      <c r="AD12" s="324"/>
      <c r="AE12" s="324"/>
      <c r="AF12" s="324"/>
      <c r="AG12" s="324"/>
      <c r="AH12" s="324"/>
      <c r="AI12" s="324"/>
      <c r="AJ12" s="324"/>
      <c r="AK12" s="325"/>
      <c r="AL12" s="84"/>
      <c r="AM12" s="84"/>
      <c r="AN12" s="84"/>
      <c r="AO12" s="84"/>
      <c r="AP12" s="84"/>
      <c r="AQ12" s="84"/>
      <c r="AR12" s="84"/>
      <c r="AS12" s="84"/>
      <c r="AT12" s="84"/>
      <c r="AU12" s="84"/>
      <c r="AV12" s="84"/>
      <c r="AW12" s="84"/>
      <c r="AX12" s="84"/>
      <c r="AY12" s="84"/>
      <c r="AZ12" s="84"/>
      <c r="BA12" s="84"/>
      <c r="BB12" s="84"/>
      <c r="BC12" s="84"/>
      <c r="BD12" s="84"/>
      <c r="BE12" s="84"/>
      <c r="BF12" s="84"/>
      <c r="BG12" s="84"/>
      <c r="BH12" s="84"/>
      <c r="BI12" s="84"/>
      <c r="BJ12" s="84"/>
      <c r="BK12" s="84"/>
      <c r="BL12" s="84"/>
      <c r="BM12" s="84"/>
      <c r="BN12" s="84"/>
      <c r="BO12" s="84"/>
      <c r="BP12" s="84"/>
      <c r="BQ12" s="84"/>
    </row>
    <row r="13" spans="1:69" ht="26.1" customHeight="1" x14ac:dyDescent="0.3">
      <c r="B13" s="338" t="s">
        <v>120</v>
      </c>
      <c r="C13" s="339"/>
      <c r="D13" s="339"/>
      <c r="E13" s="339"/>
      <c r="F13" s="339"/>
      <c r="G13" s="339"/>
      <c r="H13" s="339"/>
      <c r="I13" s="339" t="s">
        <v>121</v>
      </c>
      <c r="J13" s="339"/>
      <c r="K13" s="339"/>
      <c r="L13" s="339"/>
      <c r="M13" s="339"/>
      <c r="N13" s="339"/>
      <c r="O13" s="339"/>
      <c r="P13" s="339" t="s">
        <v>122</v>
      </c>
      <c r="Q13" s="339"/>
      <c r="R13" s="339"/>
      <c r="S13" s="339"/>
      <c r="T13" s="339"/>
      <c r="U13" s="339"/>
      <c r="V13" s="339"/>
      <c r="W13" s="339"/>
      <c r="X13" s="339"/>
      <c r="Y13" s="339" t="s">
        <v>123</v>
      </c>
      <c r="Z13" s="339"/>
      <c r="AA13" s="339"/>
      <c r="AB13" s="339"/>
      <c r="AC13" s="339"/>
      <c r="AD13" s="339"/>
      <c r="AE13" s="339"/>
      <c r="AF13" s="339" t="s">
        <v>34</v>
      </c>
      <c r="AG13" s="339"/>
      <c r="AH13" s="339"/>
      <c r="AI13" s="339"/>
      <c r="AJ13" s="339"/>
      <c r="AK13" s="340"/>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row>
    <row r="14" spans="1:69" ht="26.1" customHeight="1" x14ac:dyDescent="0.3">
      <c r="B14" s="364" t="s">
        <v>0</v>
      </c>
      <c r="C14" s="365" t="s">
        <v>2</v>
      </c>
      <c r="D14" s="362" t="s">
        <v>3</v>
      </c>
      <c r="E14" s="362" t="s">
        <v>42</v>
      </c>
      <c r="F14" s="365" t="s">
        <v>1</v>
      </c>
      <c r="G14" s="362" t="s">
        <v>48</v>
      </c>
      <c r="H14" s="362" t="s">
        <v>116</v>
      </c>
      <c r="I14" s="362" t="s">
        <v>33</v>
      </c>
      <c r="J14" s="365" t="s">
        <v>5</v>
      </c>
      <c r="K14" s="362" t="s">
        <v>78</v>
      </c>
      <c r="L14" s="362" t="s">
        <v>83</v>
      </c>
      <c r="M14" s="362" t="s">
        <v>43</v>
      </c>
      <c r="N14" s="365" t="s">
        <v>5</v>
      </c>
      <c r="O14" s="362" t="s">
        <v>46</v>
      </c>
      <c r="P14" s="366" t="s">
        <v>11</v>
      </c>
      <c r="Q14" s="362" t="s">
        <v>143</v>
      </c>
      <c r="R14" s="362" t="s">
        <v>12</v>
      </c>
      <c r="S14" s="362" t="s">
        <v>8</v>
      </c>
      <c r="T14" s="362"/>
      <c r="U14" s="362"/>
      <c r="V14" s="362"/>
      <c r="W14" s="362"/>
      <c r="X14" s="362"/>
      <c r="Y14" s="366" t="s">
        <v>119</v>
      </c>
      <c r="Z14" s="366" t="s">
        <v>44</v>
      </c>
      <c r="AA14" s="366" t="s">
        <v>5</v>
      </c>
      <c r="AB14" s="366" t="s">
        <v>45</v>
      </c>
      <c r="AC14" s="366" t="s">
        <v>5</v>
      </c>
      <c r="AD14" s="366" t="s">
        <v>47</v>
      </c>
      <c r="AE14" s="366" t="s">
        <v>29</v>
      </c>
      <c r="AF14" s="362" t="s">
        <v>34</v>
      </c>
      <c r="AG14" s="362" t="s">
        <v>35</v>
      </c>
      <c r="AH14" s="362" t="s">
        <v>36</v>
      </c>
      <c r="AI14" s="362" t="s">
        <v>38</v>
      </c>
      <c r="AJ14" s="362" t="s">
        <v>37</v>
      </c>
      <c r="AK14" s="363" t="s">
        <v>39</v>
      </c>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row>
    <row r="15" spans="1:69" s="4" customFormat="1" ht="99" customHeight="1" x14ac:dyDescent="0.3">
      <c r="A15" s="92"/>
      <c r="B15" s="364"/>
      <c r="C15" s="365"/>
      <c r="D15" s="362"/>
      <c r="E15" s="362"/>
      <c r="F15" s="365"/>
      <c r="G15" s="362"/>
      <c r="H15" s="362"/>
      <c r="I15" s="362"/>
      <c r="J15" s="365"/>
      <c r="K15" s="362"/>
      <c r="L15" s="362"/>
      <c r="M15" s="365"/>
      <c r="N15" s="365"/>
      <c r="O15" s="362"/>
      <c r="P15" s="366"/>
      <c r="Q15" s="362"/>
      <c r="R15" s="362"/>
      <c r="S15" s="170" t="s">
        <v>13</v>
      </c>
      <c r="T15" s="170" t="s">
        <v>17</v>
      </c>
      <c r="U15" s="170" t="s">
        <v>28</v>
      </c>
      <c r="V15" s="170" t="s">
        <v>18</v>
      </c>
      <c r="W15" s="170" t="s">
        <v>21</v>
      </c>
      <c r="X15" s="170" t="s">
        <v>24</v>
      </c>
      <c r="Y15" s="366"/>
      <c r="Z15" s="366"/>
      <c r="AA15" s="366"/>
      <c r="AB15" s="366"/>
      <c r="AC15" s="366"/>
      <c r="AD15" s="366"/>
      <c r="AE15" s="366"/>
      <c r="AF15" s="362"/>
      <c r="AG15" s="362"/>
      <c r="AH15" s="362"/>
      <c r="AI15" s="362"/>
      <c r="AJ15" s="362"/>
      <c r="AK15" s="363"/>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row>
    <row r="16" spans="1:69" s="3" customFormat="1" ht="93" customHeight="1" x14ac:dyDescent="0.25">
      <c r="B16" s="370">
        <v>1</v>
      </c>
      <c r="C16" s="367" t="s">
        <v>195</v>
      </c>
      <c r="D16" s="371" t="s">
        <v>256</v>
      </c>
      <c r="E16" s="371" t="s">
        <v>253</v>
      </c>
      <c r="F16" s="371" t="s">
        <v>257</v>
      </c>
      <c r="G16" s="367" t="s">
        <v>188</v>
      </c>
      <c r="H16" s="368">
        <v>246</v>
      </c>
      <c r="I16" s="369" t="str">
        <f>IF(H16&lt;=0,"",IF(H16&lt;=2,"Muy Baja",IF(H16&lt;=24,"Baja",IF(H16&lt;=500,"Media",IF(H16&lt;=5000,"Alta","Muy Alta")))))</f>
        <v>Media</v>
      </c>
      <c r="J16" s="373">
        <f>IF(I16="","",IF(I16="Muy Baja",0.2,IF(I16="Baja",0.4,IF(I16="Media",0.6,IF(I16="Alta",0.8,IF(I16="Muy Alta",1,))))))</f>
        <v>0.6</v>
      </c>
      <c r="K16" s="374" t="s">
        <v>136</v>
      </c>
      <c r="L16" s="373" t="str">
        <f>IF(NOT(ISERROR(MATCH(K16,'Tabla Impacto'!$B$222:$B$224,0))),'Tabla Impacto'!$F$224&amp;"Por favor no seleccionar los criterios de impacto(Afectación Económica o presupuestal y Pérdida Reputacional)",K16)</f>
        <v xml:space="preserve">     El riesgo afecta la imagen de de la entidad con efecto publicitario sostenido a nivel de sector administrativo, nivel departamental o municipal</v>
      </c>
      <c r="M16" s="369" t="str">
        <f>IF(OR(L16='Tabla Impacto'!$C$12,L16='Tabla Impacto'!$D$12),"Leve",IF(OR(L16='Tabla Impacto'!$C$13,L16='Tabla Impacto'!$D$13),"Menor",IF(OR(L16='Tabla Impacto'!$C$14,L16='Tabla Impacto'!$D$14),"Moderado",IF(OR(L16='Tabla Impacto'!$C$15,L16='Tabla Impacto'!$D$15),"Mayor",IF(OR(L16='Tabla Impacto'!$C$16,L16='Tabla Impacto'!$D$16),"Catastrófico","")))))</f>
        <v>Mayor</v>
      </c>
      <c r="N16" s="373">
        <f>IF(M16="","",IF(M16="Leve",0.2,IF(M16="Menor",0.4,IF(M16="Moderado",0.6,IF(M16="Mayor",0.8,IF(M16="Catastrófico",1,))))))</f>
        <v>0.8</v>
      </c>
      <c r="O16" s="372" t="str">
        <f>IF(OR(AND(I16="Muy Baja",M16="Leve"),AND(I16="Muy Baja",M16="Menor"),AND(I16="Baja",M16="Leve")),"Bajo",IF(OR(AND(I16="Muy baja",M16="Moderado"),AND(I16="Baja",M16="Menor"),AND(I16="Baja",M16="Moderado"),AND(I16="Media",M16="Leve"),AND(I16="Media",M16="Menor"),AND(I16="Media",M16="Moderado"),AND(I16="Alta",M16="Leve"),AND(I16="Alta",M16="Menor")),"Moderado",IF(OR(AND(I16="Muy Baja",M16="Mayor"),AND(I16="Baja",M16="Mayor"),AND(I16="Media",M16="Mayor"),AND(I16="Alta",M16="Moderado"),AND(I16="Alta",M16="Mayor"),AND(I16="Muy Alta",M16="Leve"),AND(I16="Muy Alta",M16="Menor"),AND(I16="Muy Alta",M16="Moderado"),AND(I16="Muy Alta",M16="Mayor")),"Alto",IF(OR(AND(I16="Muy Baja",M16="Catastrófico"),AND(I16="Baja",M16="Catastrófico"),AND(I16="Media",M16="Catastrófico"),AND(I16="Alta",M16="Catastrófico"),AND(I16="Muy Alta",M16="Catastrófico")),"Extremo",""))))</f>
        <v>Alto</v>
      </c>
      <c r="P16" s="171">
        <v>1</v>
      </c>
      <c r="Q16" s="172" t="s">
        <v>258</v>
      </c>
      <c r="R16" s="173" t="str">
        <f t="shared" ref="R16:R18" si="0">IF(OR(S16="Preventivo",S16="Detectivo"),"Probabilidad",IF(S16="Correctivo","Impacto",""))</f>
        <v>Probabilidad</v>
      </c>
      <c r="S16" s="174" t="s">
        <v>14</v>
      </c>
      <c r="T16" s="174" t="s">
        <v>9</v>
      </c>
      <c r="U16" s="175" t="str">
        <f t="shared" ref="U16:U21" si="1">IF(AND(S16="Preventivo",T16="Automático"),"50%",IF(AND(S16="Preventivo",T16="Manual"),"40%",IF(AND(S16="Detectivo",T16="Automático"),"40%",IF(AND(S16="Detectivo",T16="Manual"),"30%",IF(AND(S16="Correctivo",T16="Automático"),"35%",IF(AND(S16="Correctivo",T16="Manual"),"25%",""))))))</f>
        <v>40%</v>
      </c>
      <c r="V16" s="174" t="s">
        <v>19</v>
      </c>
      <c r="W16" s="174" t="s">
        <v>22</v>
      </c>
      <c r="X16" s="174" t="s">
        <v>110</v>
      </c>
      <c r="Y16" s="176">
        <f>IFERROR(IF(R16="Probabilidad",(J16-(+J16*U16)),IF(R16="Impacto",J16,"")),"")</f>
        <v>0.36</v>
      </c>
      <c r="Z16" s="177" t="str">
        <f>IFERROR(IF(Y16="","",IF(Y16&lt;=0.2,"Muy Baja",IF(Y16&lt;=0.4,"Baja",IF(Y16&lt;=0.6,"Media",IF(Y16&lt;=0.8,"Alta","Muy Alta"))))),"")</f>
        <v>Baja</v>
      </c>
      <c r="AA16" s="175">
        <f>+Y16</f>
        <v>0.36</v>
      </c>
      <c r="AB16" s="177" t="str">
        <f>IFERROR(IF(AC16="","",IF(AC16&lt;=0.2,"Leve",IF(AC16&lt;=0.4,"Menor",IF(AC16&lt;=0.6,"Moderado",IF(AC16&lt;=0.8,"Mayor","Catastrófico"))))),"")</f>
        <v>Mayor</v>
      </c>
      <c r="AC16" s="175">
        <f>IFERROR(IF(R16="Impacto",(N16-(+N16*U16)),IF(R16="Probabilidad",N16,"")),"")</f>
        <v>0.8</v>
      </c>
      <c r="AD16" s="178" t="str">
        <f>IFERROR(IF(OR(AND(Z16="Muy Baja",AB16="Leve"),AND(Z16="Muy Baja",AB16="Menor"),AND(Z16="Baja",AB16="Leve")),"Bajo",IF(OR(AND(Z16="Muy baja",AB16="Moderado"),AND(Z16="Baja",AB16="Menor"),AND(Z16="Baja",AB16="Moderado"),AND(Z16="Media",AB16="Leve"),AND(Z16="Media",AB16="Menor"),AND(Z16="Media",AB16="Moderado"),AND(Z16="Alta",AB16="Leve"),AND(Z16="Alta",AB16="Menor")),"Moderado",IF(OR(AND(Z16="Muy Baja",AB16="Mayor"),AND(Z16="Baja",AB16="Mayor"),AND(Z16="Media",AB16="Mayor"),AND(Z16="Alta",AB16="Moderado"),AND(Z16="Alta",AB16="Mayor"),AND(Z16="Muy Alta",AB16="Leve"),AND(Z16="Muy Alta",AB16="Menor"),AND(Z16="Muy Alta",AB16="Moderado"),AND(Z16="Muy Alta",AB16="Mayor")),"Alto",IF(OR(AND(Z16="Muy Baja",AB16="Catastrófico"),AND(Z16="Baja",AB16="Catastrófico"),AND(Z16="Media",AB16="Catastrófico"),AND(Z16="Alta",AB16="Catastrófico"),AND(Z16="Muy Alta",AB16="Catastrófico")),"Extremo","")))),"")</f>
        <v>Alto</v>
      </c>
      <c r="AE16" s="174" t="s">
        <v>117</v>
      </c>
      <c r="AF16" s="166" t="s">
        <v>254</v>
      </c>
      <c r="AG16" s="166" t="s">
        <v>259</v>
      </c>
      <c r="AH16" s="179">
        <v>44407</v>
      </c>
      <c r="AI16" s="214" t="s">
        <v>265</v>
      </c>
      <c r="AJ16" s="215" t="s">
        <v>266</v>
      </c>
      <c r="AK16" s="214" t="s">
        <v>263</v>
      </c>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row>
    <row r="17" spans="2:69" ht="106.5" customHeight="1" thickBot="1" x14ac:dyDescent="0.35">
      <c r="B17" s="370"/>
      <c r="C17" s="367"/>
      <c r="D17" s="371"/>
      <c r="E17" s="371"/>
      <c r="F17" s="371"/>
      <c r="G17" s="367"/>
      <c r="H17" s="368"/>
      <c r="I17" s="369"/>
      <c r="J17" s="373"/>
      <c r="K17" s="374"/>
      <c r="L17" s="373">
        <f>IF(NOT(ISERROR(MATCH(K17,_xlfn.ANCHORARRAY(F28),0))),J30&amp;"Por favor no seleccionar los criterios de impacto",K17)</f>
        <v>0</v>
      </c>
      <c r="M17" s="369"/>
      <c r="N17" s="373"/>
      <c r="O17" s="372"/>
      <c r="P17" s="171">
        <v>2</v>
      </c>
      <c r="Q17" s="172" t="s">
        <v>261</v>
      </c>
      <c r="R17" s="173" t="str">
        <f t="shared" si="0"/>
        <v>Probabilidad</v>
      </c>
      <c r="S17" s="174" t="s">
        <v>14</v>
      </c>
      <c r="T17" s="174" t="s">
        <v>9</v>
      </c>
      <c r="U17" s="175" t="str">
        <f t="shared" si="1"/>
        <v>40%</v>
      </c>
      <c r="V17" s="174" t="s">
        <v>19</v>
      </c>
      <c r="W17" s="174" t="s">
        <v>22</v>
      </c>
      <c r="X17" s="174" t="s">
        <v>110</v>
      </c>
      <c r="Y17" s="176">
        <f>IFERROR(IF(AND(R16="Probabilidad",R17="Probabilidad"),(AA16-(+AA16*U17)),IF(R17="Probabilidad",(J16-(+J16*U17)),IF(R17="Impacto",AA16,""))),"")</f>
        <v>0.216</v>
      </c>
      <c r="Z17" s="177" t="str">
        <f t="shared" ref="Z17:Z75" si="2">IFERROR(IF(Y17="","",IF(Y17&lt;=0.2,"Muy Baja",IF(Y17&lt;=0.4,"Baja",IF(Y17&lt;=0.6,"Media",IF(Y17&lt;=0.8,"Alta","Muy Alta"))))),"")</f>
        <v>Baja</v>
      </c>
      <c r="AA17" s="175">
        <f t="shared" ref="AA17:AA21" si="3">+Y17</f>
        <v>0.216</v>
      </c>
      <c r="AB17" s="177" t="str">
        <f t="shared" ref="AB17:AB75" si="4">IFERROR(IF(AC17="","",IF(AC17&lt;=0.2,"Leve",IF(AC17&lt;=0.4,"Menor",IF(AC17&lt;=0.6,"Moderado",IF(AC17&lt;=0.8,"Mayor","Catastrófico"))))),"")</f>
        <v>Mayor</v>
      </c>
      <c r="AC17" s="175">
        <f>IFERROR(IF(AND(R16="Impacto",R17="Impacto"),(AC16-(+AC16*U17)),IF(R17="Impacto",($N$16-(+$N$16*U17)),IF(R17="Probabilidad",AC16,""))),"")</f>
        <v>0.8</v>
      </c>
      <c r="AD17" s="178" t="str">
        <f t="shared" ref="AD17:AD21" si="5">IFERROR(IF(OR(AND(Z17="Muy Baja",AB17="Leve"),AND(Z17="Muy Baja",AB17="Menor"),AND(Z17="Baja",AB17="Leve")),"Bajo",IF(OR(AND(Z17="Muy baja",AB17="Moderado"),AND(Z17="Baja",AB17="Menor"),AND(Z17="Baja",AB17="Moderado"),AND(Z17="Media",AB17="Leve"),AND(Z17="Media",AB17="Menor"),AND(Z17="Media",AB17="Moderado"),AND(Z17="Alta",AB17="Leve"),AND(Z17="Alta",AB17="Menor")),"Moderado",IF(OR(AND(Z17="Muy Baja",AB17="Mayor"),AND(Z17="Baja",AB17="Mayor"),AND(Z17="Media",AB17="Mayor"),AND(Z17="Alta",AB17="Moderado"),AND(Z17="Alta",AB17="Mayor"),AND(Z17="Muy Alta",AB17="Leve"),AND(Z17="Muy Alta",AB17="Menor"),AND(Z17="Muy Alta",AB17="Moderado"),AND(Z17="Muy Alta",AB17="Mayor")),"Alto",IF(OR(AND(Z17="Muy Baja",AB17="Catastrófico"),AND(Z17="Baja",AB17="Catastrófico"),AND(Z17="Media",AB17="Catastrófico"),AND(Z17="Alta",AB17="Catastrófico"),AND(Z17="Muy Alta",AB17="Catastrófico")),"Extremo","")))),"")</f>
        <v>Alto</v>
      </c>
      <c r="AE17" s="174" t="s">
        <v>117</v>
      </c>
      <c r="AF17" s="166" t="s">
        <v>260</v>
      </c>
      <c r="AG17" s="166" t="s">
        <v>255</v>
      </c>
      <c r="AH17" s="179">
        <v>44407</v>
      </c>
      <c r="AI17" s="214" t="s">
        <v>265</v>
      </c>
      <c r="AJ17" s="215" t="s">
        <v>264</v>
      </c>
      <c r="AK17" s="214" t="s">
        <v>267</v>
      </c>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row>
    <row r="18" spans="2:69" ht="26.1" hidden="1" customHeight="1" x14ac:dyDescent="0.3">
      <c r="B18" s="370"/>
      <c r="C18" s="367"/>
      <c r="D18" s="371"/>
      <c r="E18" s="371"/>
      <c r="F18" s="371"/>
      <c r="G18" s="367"/>
      <c r="H18" s="368"/>
      <c r="I18" s="369"/>
      <c r="J18" s="373"/>
      <c r="K18" s="374"/>
      <c r="L18" s="373">
        <f>IF(NOT(ISERROR(MATCH(K18,_xlfn.ANCHORARRAY(F29),0))),J31&amp;"Por favor no seleccionar los criterios de impacto",K18)</f>
        <v>0</v>
      </c>
      <c r="M18" s="369"/>
      <c r="N18" s="373"/>
      <c r="O18" s="372"/>
      <c r="P18" s="171">
        <v>3</v>
      </c>
      <c r="Q18" s="183"/>
      <c r="R18" s="173" t="str">
        <f t="shared" si="0"/>
        <v/>
      </c>
      <c r="S18" s="174"/>
      <c r="T18" s="174"/>
      <c r="U18" s="175" t="str">
        <f t="shared" si="1"/>
        <v/>
      </c>
      <c r="V18" s="174"/>
      <c r="W18" s="174"/>
      <c r="X18" s="174"/>
      <c r="Y18" s="176" t="str">
        <f>IFERROR(IF(AND(R17="Probabilidad",R18="Probabilidad"),(AA17-(+AA17*U18)),IF(AND(R17="Impacto",R18="Probabilidad"),(AA16-(+AA16*U18)),IF(R18="Impacto",AA17,""))),"")</f>
        <v/>
      </c>
      <c r="Z18" s="177" t="str">
        <f t="shared" si="2"/>
        <v/>
      </c>
      <c r="AA18" s="175" t="str">
        <f t="shared" si="3"/>
        <v/>
      </c>
      <c r="AB18" s="177" t="str">
        <f t="shared" si="4"/>
        <v/>
      </c>
      <c r="AC18" s="175" t="str">
        <f>IFERROR(IF(AND(R17="Impacto",R18="Impacto"),(AC17-(+AC17*U18)),IF(AND(R17="Probabilidad",R18="Impacto"),(AC16-(+AC16*U18)),IF(R18="Probabilidad",AC17,""))),"")</f>
        <v/>
      </c>
      <c r="AD18" s="178" t="str">
        <f t="shared" si="5"/>
        <v/>
      </c>
      <c r="AE18" s="174"/>
      <c r="AF18" s="181"/>
      <c r="AG18" s="181"/>
      <c r="AH18" s="180"/>
      <c r="AI18" s="180"/>
      <c r="AJ18" s="213"/>
      <c r="AK18" s="182"/>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row>
    <row r="19" spans="2:69" ht="26.1" hidden="1" customHeight="1" x14ac:dyDescent="0.3">
      <c r="B19" s="370"/>
      <c r="C19" s="367"/>
      <c r="D19" s="371"/>
      <c r="E19" s="371"/>
      <c r="F19" s="371"/>
      <c r="G19" s="367"/>
      <c r="H19" s="368"/>
      <c r="I19" s="369"/>
      <c r="J19" s="373"/>
      <c r="K19" s="374"/>
      <c r="L19" s="373">
        <f>IF(NOT(ISERROR(MATCH(K19,_xlfn.ANCHORARRAY(F30),0))),J32&amp;"Por favor no seleccionar los criterios de impacto",K19)</f>
        <v>0</v>
      </c>
      <c r="M19" s="369"/>
      <c r="N19" s="373"/>
      <c r="O19" s="372"/>
      <c r="P19" s="171">
        <v>4</v>
      </c>
      <c r="Q19" s="184"/>
      <c r="R19" s="173" t="str">
        <f t="shared" ref="R19:R21" si="6">IF(OR(S19="Preventivo",S19="Detectivo"),"Probabilidad",IF(S19="Correctivo","Impacto",""))</f>
        <v/>
      </c>
      <c r="S19" s="174"/>
      <c r="T19" s="174"/>
      <c r="U19" s="175" t="str">
        <f t="shared" si="1"/>
        <v/>
      </c>
      <c r="V19" s="174"/>
      <c r="W19" s="174"/>
      <c r="X19" s="174"/>
      <c r="Y19" s="176" t="str">
        <f t="shared" ref="Y19:Y21" si="7">IFERROR(IF(AND(R18="Probabilidad",R19="Probabilidad"),(AA18-(+AA18*U19)),IF(AND(R18="Impacto",R19="Probabilidad"),(AA17-(+AA17*U19)),IF(R19="Impacto",AA18,""))),"")</f>
        <v/>
      </c>
      <c r="Z19" s="177" t="str">
        <f t="shared" si="2"/>
        <v/>
      </c>
      <c r="AA19" s="175" t="str">
        <f t="shared" si="3"/>
        <v/>
      </c>
      <c r="AB19" s="177" t="str">
        <f t="shared" si="4"/>
        <v/>
      </c>
      <c r="AC19" s="175" t="str">
        <f t="shared" ref="AC19:AC21" si="8">IFERROR(IF(AND(R18="Impacto",R19="Impacto"),(AC18-(+AC18*U19)),IF(AND(R18="Probabilidad",R19="Impacto"),(AC17-(+AC17*U19)),IF(R19="Probabilidad",AC18,""))),"")</f>
        <v/>
      </c>
      <c r="AD19" s="178" t="str">
        <f>IFERROR(IF(OR(AND(Z19="Muy Baja",AB19="Leve"),AND(Z19="Muy Baja",AB19="Menor"),AND(Z19="Baja",AB19="Leve")),"Bajo",IF(OR(AND(Z19="Muy baja",AB19="Moderado"),AND(Z19="Baja",AB19="Menor"),AND(Z19="Baja",AB19="Moderado"),AND(Z19="Media",AB19="Leve"),AND(Z19="Media",AB19="Menor"),AND(Z19="Media",AB19="Moderado"),AND(Z19="Alta",AB19="Leve"),AND(Z19="Alta",AB19="Menor")),"Moderado",IF(OR(AND(Z19="Muy Baja",AB19="Mayor"),AND(Z19="Baja",AB19="Mayor"),AND(Z19="Media",AB19="Mayor"),AND(Z19="Alta",AB19="Moderado"),AND(Z19="Alta",AB19="Mayor"),AND(Z19="Muy Alta",AB19="Leve"),AND(Z19="Muy Alta",AB19="Menor"),AND(Z19="Muy Alta",AB19="Moderado"),AND(Z19="Muy Alta",AB19="Mayor")),"Alto",IF(OR(AND(Z19="Muy Baja",AB19="Catastrófico"),AND(Z19="Baja",AB19="Catastrófico"),AND(Z19="Media",AB19="Catastrófico"),AND(Z19="Alta",AB19="Catastrófico"),AND(Z19="Muy Alta",AB19="Catastrófico")),"Extremo","")))),"")</f>
        <v/>
      </c>
      <c r="AE19" s="174"/>
      <c r="AF19" s="181"/>
      <c r="AG19" s="181"/>
      <c r="AH19" s="180"/>
      <c r="AI19" s="180"/>
      <c r="AJ19" s="213"/>
      <c r="AK19" s="182"/>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row>
    <row r="20" spans="2:69" ht="26.1" hidden="1" customHeight="1" x14ac:dyDescent="0.3">
      <c r="B20" s="370"/>
      <c r="C20" s="367"/>
      <c r="D20" s="371"/>
      <c r="E20" s="371"/>
      <c r="F20" s="371"/>
      <c r="G20" s="367"/>
      <c r="H20" s="368"/>
      <c r="I20" s="369"/>
      <c r="J20" s="373"/>
      <c r="K20" s="374"/>
      <c r="L20" s="373">
        <f>IF(NOT(ISERROR(MATCH(K20,_xlfn.ANCHORARRAY(F31),0))),J33&amp;"Por favor no seleccionar los criterios de impacto",K20)</f>
        <v>0</v>
      </c>
      <c r="M20" s="369"/>
      <c r="N20" s="373"/>
      <c r="O20" s="372"/>
      <c r="P20" s="171">
        <v>5</v>
      </c>
      <c r="Q20" s="184"/>
      <c r="R20" s="173" t="str">
        <f t="shared" si="6"/>
        <v/>
      </c>
      <c r="S20" s="174"/>
      <c r="T20" s="174"/>
      <c r="U20" s="175" t="str">
        <f t="shared" si="1"/>
        <v/>
      </c>
      <c r="V20" s="174"/>
      <c r="W20" s="174"/>
      <c r="X20" s="174"/>
      <c r="Y20" s="176" t="str">
        <f t="shared" si="7"/>
        <v/>
      </c>
      <c r="Z20" s="177" t="str">
        <f t="shared" si="2"/>
        <v/>
      </c>
      <c r="AA20" s="175" t="str">
        <f t="shared" si="3"/>
        <v/>
      </c>
      <c r="AB20" s="177" t="str">
        <f t="shared" si="4"/>
        <v/>
      </c>
      <c r="AC20" s="175" t="str">
        <f t="shared" si="8"/>
        <v/>
      </c>
      <c r="AD20" s="178" t="str">
        <f t="shared" si="5"/>
        <v/>
      </c>
      <c r="AE20" s="174"/>
      <c r="AF20" s="181"/>
      <c r="AG20" s="181"/>
      <c r="AH20" s="180"/>
      <c r="AI20" s="180"/>
      <c r="AJ20" s="213"/>
      <c r="AK20" s="182"/>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row>
    <row r="21" spans="2:69" ht="26.1" hidden="1" customHeight="1" x14ac:dyDescent="0.3">
      <c r="B21" s="370"/>
      <c r="C21" s="367"/>
      <c r="D21" s="371"/>
      <c r="E21" s="371"/>
      <c r="F21" s="371"/>
      <c r="G21" s="367"/>
      <c r="H21" s="368"/>
      <c r="I21" s="369"/>
      <c r="J21" s="373"/>
      <c r="K21" s="374"/>
      <c r="L21" s="373">
        <f>IF(NOT(ISERROR(MATCH(K21,_xlfn.ANCHORARRAY(F32),0))),J34&amp;"Por favor no seleccionar los criterios de impacto",K21)</f>
        <v>0</v>
      </c>
      <c r="M21" s="369"/>
      <c r="N21" s="373"/>
      <c r="O21" s="372"/>
      <c r="P21" s="171">
        <v>6</v>
      </c>
      <c r="Q21" s="184"/>
      <c r="R21" s="173" t="str">
        <f t="shared" si="6"/>
        <v/>
      </c>
      <c r="S21" s="174"/>
      <c r="T21" s="174"/>
      <c r="U21" s="175" t="str">
        <f t="shared" si="1"/>
        <v/>
      </c>
      <c r="V21" s="174"/>
      <c r="W21" s="174"/>
      <c r="X21" s="174"/>
      <c r="Y21" s="176" t="str">
        <f t="shared" si="7"/>
        <v/>
      </c>
      <c r="Z21" s="177" t="str">
        <f t="shared" si="2"/>
        <v/>
      </c>
      <c r="AA21" s="175" t="str">
        <f t="shared" si="3"/>
        <v/>
      </c>
      <c r="AB21" s="177" t="str">
        <f t="shared" si="4"/>
        <v/>
      </c>
      <c r="AC21" s="175" t="str">
        <f t="shared" si="8"/>
        <v/>
      </c>
      <c r="AD21" s="178" t="str">
        <f t="shared" si="5"/>
        <v/>
      </c>
      <c r="AE21" s="174"/>
      <c r="AF21" s="181"/>
      <c r="AG21" s="181"/>
      <c r="AH21" s="180"/>
      <c r="AI21" s="180"/>
      <c r="AJ21" s="213"/>
      <c r="AK21" s="182"/>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row>
    <row r="22" spans="2:69" ht="26.1" hidden="1" customHeight="1" x14ac:dyDescent="0.3">
      <c r="B22" s="347">
        <v>2</v>
      </c>
      <c r="C22" s="349"/>
      <c r="D22" s="349"/>
      <c r="E22" s="349"/>
      <c r="F22" s="349"/>
      <c r="G22" s="349"/>
      <c r="H22" s="351"/>
      <c r="I22" s="353" t="str">
        <f>IF(H22&lt;=0,"",IF(H22&lt;=2,"Muy Baja",IF(H22&lt;=24,"Baja",IF(H22&lt;=500,"Media",IF(H22&lt;=5000,"Alta","Muy Alta")))))</f>
        <v/>
      </c>
      <c r="J22" s="344" t="str">
        <f>IF(I22="","",IF(I22="Muy Baja",0.2,IF(I22="Baja",0.4,IF(I22="Media",0.6,IF(I22="Alta",0.8,IF(I22="Muy Alta",1,))))))</f>
        <v/>
      </c>
      <c r="K22" s="356"/>
      <c r="L22" s="344">
        <f>IF(NOT(ISERROR(MATCH(K22,'Tabla Impacto'!$B$222:$B$224,0))),'Tabla Impacto'!$F$224&amp;"Por favor no seleccionar los criterios de impacto(Afectación Económica o presupuestal y Pérdida Reputacional)",K22)</f>
        <v>0</v>
      </c>
      <c r="M22" s="353" t="str">
        <f>IF(OR(L22='Tabla Impacto'!$C$12,L22='Tabla Impacto'!$D$12),"Leve",IF(OR(L22='Tabla Impacto'!$C$13,L22='Tabla Impacto'!$D$13),"Menor",IF(OR(L22='Tabla Impacto'!$C$14,L22='Tabla Impacto'!$D$14),"Moderado",IF(OR(L22='Tabla Impacto'!$C$15,L22='Tabla Impacto'!$D$15),"Mayor",IF(OR(L22='Tabla Impacto'!$C$16,L22='Tabla Impacto'!$D$16),"Catastrófico","")))))</f>
        <v/>
      </c>
      <c r="N22" s="344" t="str">
        <f>IF(M22="","",IF(M22="Leve",0.2,IF(M22="Menor",0.4,IF(M22="Moderado",0.6,IF(M22="Mayor",0.8,IF(M22="Catastrófico",1,))))))</f>
        <v/>
      </c>
      <c r="O22" s="346" t="str">
        <f>IF(OR(AND(I22="Muy Baja",M22="Leve"),AND(I22="Muy Baja",M22="Menor"),AND(I22="Baja",M22="Leve")),"Bajo",IF(OR(AND(I22="Muy baja",M22="Moderado"),AND(I22="Baja",M22="Menor"),AND(I22="Baja",M22="Moderado"),AND(I22="Media",M22="Leve"),AND(I22="Media",M22="Menor"),AND(I22="Media",M22="Moderado"),AND(I22="Alta",M22="Leve"),AND(I22="Alta",M22="Menor")),"Moderado",IF(OR(AND(I22="Muy Baja",M22="Mayor"),AND(I22="Baja",M22="Mayor"),AND(I22="Media",M22="Mayor"),AND(I22="Alta",M22="Moderado"),AND(I22="Alta",M22="Mayor"),AND(I22="Muy Alta",M22="Leve"),AND(I22="Muy Alta",M22="Menor"),AND(I22="Muy Alta",M22="Moderado"),AND(I22="Muy Alta",M22="Mayor")),"Alto",IF(OR(AND(I22="Muy Baja",M22="Catastrófico"),AND(I22="Baja",M22="Catastrófico"),AND(I22="Media",M22="Catastrófico"),AND(I22="Alta",M22="Catastrófico"),AND(I22="Muy Alta",M22="Catastrófico")),"Extremo",""))))</f>
        <v/>
      </c>
      <c r="P22" s="185">
        <v>1</v>
      </c>
      <c r="Q22" s="186"/>
      <c r="R22" s="187" t="str">
        <f>IF(OR(S22="Preventivo",S22="Detectivo"),"Probabilidad",IF(S22="Correctivo","Impacto",""))</f>
        <v/>
      </c>
      <c r="S22" s="188"/>
      <c r="T22" s="188"/>
      <c r="U22" s="189" t="str">
        <f>IF(AND(S22="Preventivo",T22="Automático"),"50%",IF(AND(S22="Preventivo",T22="Manual"),"40%",IF(AND(S22="Detectivo",T22="Automático"),"40%",IF(AND(S22="Detectivo",T22="Manual"),"30%",IF(AND(S22="Correctivo",T22="Automático"),"35%",IF(AND(S22="Correctivo",T22="Manual"),"25%",""))))))</f>
        <v/>
      </c>
      <c r="V22" s="188"/>
      <c r="W22" s="188"/>
      <c r="X22" s="188"/>
      <c r="Y22" s="190" t="str">
        <f>IFERROR(IF(R22="Probabilidad",(J22-(+J22*U22)),IF(R22="Impacto",J22,"")),"")</f>
        <v/>
      </c>
      <c r="Z22" s="191" t="str">
        <f>IFERROR(IF(Y22="","",IF(Y22&lt;=0.2,"Muy Baja",IF(Y22&lt;=0.4,"Baja",IF(Y22&lt;=0.6,"Media",IF(Y22&lt;=0.8,"Alta","Muy Alta"))))),"")</f>
        <v/>
      </c>
      <c r="AA22" s="189" t="str">
        <f>+Y22</f>
        <v/>
      </c>
      <c r="AB22" s="191" t="str">
        <f>IFERROR(IF(AC22="","",IF(AC22&lt;=0.2,"Leve",IF(AC22&lt;=0.4,"Menor",IF(AC22&lt;=0.6,"Moderado",IF(AC22&lt;=0.8,"Mayor","Catastrófico"))))),"")</f>
        <v/>
      </c>
      <c r="AC22" s="189" t="str">
        <f>IFERROR(IF(R22="Impacto",(N22-(+N22*U22)),IF(R22="Probabilidad",N22,"")),"")</f>
        <v/>
      </c>
      <c r="AD22" s="192" t="str">
        <f>IFERROR(IF(OR(AND(Z22="Muy Baja",AB22="Leve"),AND(Z22="Muy Baja",AB22="Menor"),AND(Z22="Baja",AB22="Leve")),"Bajo",IF(OR(AND(Z22="Muy baja",AB22="Moderado"),AND(Z22="Baja",AB22="Menor"),AND(Z22="Baja",AB22="Moderado"),AND(Z22="Media",AB22="Leve"),AND(Z22="Media",AB22="Menor"),AND(Z22="Media",AB22="Moderado"),AND(Z22="Alta",AB22="Leve"),AND(Z22="Alta",AB22="Menor")),"Moderado",IF(OR(AND(Z22="Muy Baja",AB22="Mayor"),AND(Z22="Baja",AB22="Mayor"),AND(Z22="Media",AB22="Mayor"),AND(Z22="Alta",AB22="Moderado"),AND(Z22="Alta",AB22="Mayor"),AND(Z22="Muy Alta",AB22="Leve"),AND(Z22="Muy Alta",AB22="Menor"),AND(Z22="Muy Alta",AB22="Moderado"),AND(Z22="Muy Alta",AB22="Mayor")),"Alto",IF(OR(AND(Z22="Muy Baja",AB22="Catastrófico"),AND(Z22="Baja",AB22="Catastrófico"),AND(Z22="Media",AB22="Catastrófico"),AND(Z22="Alta",AB22="Catastrófico"),AND(Z22="Muy Alta",AB22="Catastrófico")),"Extremo","")))),"")</f>
        <v/>
      </c>
      <c r="AE22" s="188"/>
      <c r="AF22" s="165"/>
      <c r="AG22" s="165"/>
      <c r="AH22" s="193"/>
      <c r="AI22" s="193"/>
      <c r="AJ22" s="212"/>
      <c r="AK22" s="194"/>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row>
    <row r="23" spans="2:69" ht="26.1" hidden="1" customHeight="1" x14ac:dyDescent="0.3">
      <c r="B23" s="347"/>
      <c r="C23" s="349"/>
      <c r="D23" s="349"/>
      <c r="E23" s="349"/>
      <c r="F23" s="349"/>
      <c r="G23" s="349"/>
      <c r="H23" s="351"/>
      <c r="I23" s="353"/>
      <c r="J23" s="344"/>
      <c r="K23" s="356"/>
      <c r="L23" s="344">
        <f>IF(NOT(ISERROR(MATCH(K23,_xlfn.ANCHORARRAY(F34),0))),J36&amp;"Por favor no seleccionar los criterios de impacto",K23)</f>
        <v>0</v>
      </c>
      <c r="M23" s="353"/>
      <c r="N23" s="344"/>
      <c r="O23" s="346"/>
      <c r="P23" s="185">
        <v>2</v>
      </c>
      <c r="Q23" s="186"/>
      <c r="R23" s="187" t="str">
        <f>IF(OR(S23="Preventivo",S23="Detectivo"),"Probabilidad",IF(S23="Correctivo","Impacto",""))</f>
        <v/>
      </c>
      <c r="S23" s="188"/>
      <c r="T23" s="188"/>
      <c r="U23" s="189" t="str">
        <f t="shared" ref="U23:U27" si="9">IF(AND(S23="Preventivo",T23="Automático"),"50%",IF(AND(S23="Preventivo",T23="Manual"),"40%",IF(AND(S23="Detectivo",T23="Automático"),"40%",IF(AND(S23="Detectivo",T23="Manual"),"30%",IF(AND(S23="Correctivo",T23="Automático"),"35%",IF(AND(S23="Correctivo",T23="Manual"),"25%",""))))))</f>
        <v/>
      </c>
      <c r="V23" s="188"/>
      <c r="W23" s="188"/>
      <c r="X23" s="188"/>
      <c r="Y23" s="190" t="str">
        <f>IFERROR(IF(AND(R22="Probabilidad",R23="Probabilidad"),(AA22-(+AA22*U23)),IF(R23="Probabilidad",(J22-(+J22*U23)),IF(R23="Impacto",AA22,""))),"")</f>
        <v/>
      </c>
      <c r="Z23" s="191" t="str">
        <f t="shared" si="2"/>
        <v/>
      </c>
      <c r="AA23" s="189" t="str">
        <f t="shared" ref="AA23:AA27" si="10">+Y23</f>
        <v/>
      </c>
      <c r="AB23" s="191" t="str">
        <f t="shared" si="4"/>
        <v/>
      </c>
      <c r="AC23" s="189" t="str">
        <f>IFERROR(IF(AND(R22="Impacto",R23="Impacto"),(AC16-(+AC16*U23)),IF(R23="Impacto",($N$22-(+$N$22*U23)),IF(R23="Probabilidad",AC16,""))),"")</f>
        <v/>
      </c>
      <c r="AD23" s="192" t="str">
        <f t="shared" ref="AD23:AD24" si="11">IFERROR(IF(OR(AND(Z23="Muy Baja",AB23="Leve"),AND(Z23="Muy Baja",AB23="Menor"),AND(Z23="Baja",AB23="Leve")),"Bajo",IF(OR(AND(Z23="Muy baja",AB23="Moderado"),AND(Z23="Baja",AB23="Menor"),AND(Z23="Baja",AB23="Moderado"),AND(Z23="Media",AB23="Leve"),AND(Z23="Media",AB23="Menor"),AND(Z23="Media",AB23="Moderado"),AND(Z23="Alta",AB23="Leve"),AND(Z23="Alta",AB23="Menor")),"Moderado",IF(OR(AND(Z23="Muy Baja",AB23="Mayor"),AND(Z23="Baja",AB23="Mayor"),AND(Z23="Media",AB23="Mayor"),AND(Z23="Alta",AB23="Moderado"),AND(Z23="Alta",AB23="Mayor"),AND(Z23="Muy Alta",AB23="Leve"),AND(Z23="Muy Alta",AB23="Menor"),AND(Z23="Muy Alta",AB23="Moderado"),AND(Z23="Muy Alta",AB23="Mayor")),"Alto",IF(OR(AND(Z23="Muy Baja",AB23="Catastrófico"),AND(Z23="Baja",AB23="Catastrófico"),AND(Z23="Media",AB23="Catastrófico"),AND(Z23="Alta",AB23="Catastrófico"),AND(Z23="Muy Alta",AB23="Catastrófico")),"Extremo","")))),"")</f>
        <v/>
      </c>
      <c r="AE23" s="188"/>
      <c r="AF23" s="165"/>
      <c r="AG23" s="165"/>
      <c r="AH23" s="193"/>
      <c r="AI23" s="193"/>
      <c r="AJ23" s="212"/>
      <c r="AK23" s="194"/>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row>
    <row r="24" spans="2:69" ht="26.1" hidden="1" customHeight="1" x14ac:dyDescent="0.3">
      <c r="B24" s="347"/>
      <c r="C24" s="349"/>
      <c r="D24" s="349"/>
      <c r="E24" s="349"/>
      <c r="F24" s="349"/>
      <c r="G24" s="349"/>
      <c r="H24" s="351"/>
      <c r="I24" s="353"/>
      <c r="J24" s="344"/>
      <c r="K24" s="356"/>
      <c r="L24" s="344">
        <f>IF(NOT(ISERROR(MATCH(K24,_xlfn.ANCHORARRAY(F35),0))),J37&amp;"Por favor no seleccionar los criterios de impacto",K24)</f>
        <v>0</v>
      </c>
      <c r="M24" s="353"/>
      <c r="N24" s="344"/>
      <c r="O24" s="346"/>
      <c r="P24" s="185">
        <v>3</v>
      </c>
      <c r="Q24" s="195"/>
      <c r="R24" s="187" t="str">
        <f>IF(OR(S24="Preventivo",S24="Detectivo"),"Probabilidad",IF(S24="Correctivo","Impacto",""))</f>
        <v/>
      </c>
      <c r="S24" s="188"/>
      <c r="T24" s="188"/>
      <c r="U24" s="189" t="str">
        <f t="shared" si="9"/>
        <v/>
      </c>
      <c r="V24" s="188"/>
      <c r="W24" s="188"/>
      <c r="X24" s="188"/>
      <c r="Y24" s="190" t="str">
        <f>IFERROR(IF(AND(R23="Probabilidad",R24="Probabilidad"),(AA23-(+AA23*U24)),IF(AND(R23="Impacto",R24="Probabilidad"),(AA22-(+AA22*U24)),IF(R24="Impacto",AA23,""))),"")</f>
        <v/>
      </c>
      <c r="Z24" s="191" t="str">
        <f t="shared" si="2"/>
        <v/>
      </c>
      <c r="AA24" s="189" t="str">
        <f t="shared" si="10"/>
        <v/>
      </c>
      <c r="AB24" s="191" t="str">
        <f t="shared" si="4"/>
        <v/>
      </c>
      <c r="AC24" s="189" t="str">
        <f>IFERROR(IF(AND(R23="Impacto",R24="Impacto"),(AC23-(+AC23*U24)),IF(AND(R23="Probabilidad",R24="Impacto"),(AC22-(+AC22*U24)),IF(R24="Probabilidad",AC23,""))),"")</f>
        <v/>
      </c>
      <c r="AD24" s="192" t="str">
        <f t="shared" si="11"/>
        <v/>
      </c>
      <c r="AE24" s="188"/>
      <c r="AF24" s="165"/>
      <c r="AG24" s="165"/>
      <c r="AH24" s="193"/>
      <c r="AI24" s="193"/>
      <c r="AJ24" s="212"/>
      <c r="AK24" s="194"/>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row>
    <row r="25" spans="2:69" ht="26.1" hidden="1" customHeight="1" x14ac:dyDescent="0.3">
      <c r="B25" s="347"/>
      <c r="C25" s="349"/>
      <c r="D25" s="349"/>
      <c r="E25" s="349"/>
      <c r="F25" s="349"/>
      <c r="G25" s="349"/>
      <c r="H25" s="351"/>
      <c r="I25" s="353"/>
      <c r="J25" s="344"/>
      <c r="K25" s="356"/>
      <c r="L25" s="344">
        <f>IF(NOT(ISERROR(MATCH(K25,_xlfn.ANCHORARRAY(F36),0))),J38&amp;"Por favor no seleccionar los criterios de impacto",K25)</f>
        <v>0</v>
      </c>
      <c r="M25" s="353"/>
      <c r="N25" s="344"/>
      <c r="O25" s="346"/>
      <c r="P25" s="185">
        <v>4</v>
      </c>
      <c r="Q25" s="186"/>
      <c r="R25" s="187" t="str">
        <f t="shared" ref="R25:R27" si="12">IF(OR(S25="Preventivo",S25="Detectivo"),"Probabilidad",IF(S25="Correctivo","Impacto",""))</f>
        <v/>
      </c>
      <c r="S25" s="188"/>
      <c r="T25" s="188"/>
      <c r="U25" s="189" t="str">
        <f t="shared" si="9"/>
        <v/>
      </c>
      <c r="V25" s="188"/>
      <c r="W25" s="188"/>
      <c r="X25" s="188"/>
      <c r="Y25" s="190" t="str">
        <f t="shared" ref="Y25:Y27" si="13">IFERROR(IF(AND(R24="Probabilidad",R25="Probabilidad"),(AA24-(+AA24*U25)),IF(AND(R24="Impacto",R25="Probabilidad"),(AA23-(+AA23*U25)),IF(R25="Impacto",AA24,""))),"")</f>
        <v/>
      </c>
      <c r="Z25" s="191" t="str">
        <f t="shared" si="2"/>
        <v/>
      </c>
      <c r="AA25" s="189" t="str">
        <f t="shared" si="10"/>
        <v/>
      </c>
      <c r="AB25" s="191" t="str">
        <f t="shared" si="4"/>
        <v/>
      </c>
      <c r="AC25" s="189" t="str">
        <f t="shared" ref="AC25:AC27" si="14">IFERROR(IF(AND(R24="Impacto",R25="Impacto"),(AC24-(+AC24*U25)),IF(AND(R24="Probabilidad",R25="Impacto"),(AC23-(+AC23*U25)),IF(R25="Probabilidad",AC24,""))),"")</f>
        <v/>
      </c>
      <c r="AD25" s="192" t="str">
        <f>IFERROR(IF(OR(AND(Z25="Muy Baja",AB25="Leve"),AND(Z25="Muy Baja",AB25="Menor"),AND(Z25="Baja",AB25="Leve")),"Bajo",IF(OR(AND(Z25="Muy baja",AB25="Moderado"),AND(Z25="Baja",AB25="Menor"),AND(Z25="Baja",AB25="Moderado"),AND(Z25="Media",AB25="Leve"),AND(Z25="Media",AB25="Menor"),AND(Z25="Media",AB25="Moderado"),AND(Z25="Alta",AB25="Leve"),AND(Z25="Alta",AB25="Menor")),"Moderado",IF(OR(AND(Z25="Muy Baja",AB25="Mayor"),AND(Z25="Baja",AB25="Mayor"),AND(Z25="Media",AB25="Mayor"),AND(Z25="Alta",AB25="Moderado"),AND(Z25="Alta",AB25="Mayor"),AND(Z25="Muy Alta",AB25="Leve"),AND(Z25="Muy Alta",AB25="Menor"),AND(Z25="Muy Alta",AB25="Moderado"),AND(Z25="Muy Alta",AB25="Mayor")),"Alto",IF(OR(AND(Z25="Muy Baja",AB25="Catastrófico"),AND(Z25="Baja",AB25="Catastrófico"),AND(Z25="Media",AB25="Catastrófico"),AND(Z25="Alta",AB25="Catastrófico"),AND(Z25="Muy Alta",AB25="Catastrófico")),"Extremo","")))),"")</f>
        <v/>
      </c>
      <c r="AE25" s="188"/>
      <c r="AF25" s="165"/>
      <c r="AG25" s="165"/>
      <c r="AH25" s="193"/>
      <c r="AI25" s="193"/>
      <c r="AJ25" s="212"/>
      <c r="AK25" s="194"/>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row>
    <row r="26" spans="2:69" ht="26.1" hidden="1" customHeight="1" x14ac:dyDescent="0.3">
      <c r="B26" s="347"/>
      <c r="C26" s="349"/>
      <c r="D26" s="349"/>
      <c r="E26" s="349"/>
      <c r="F26" s="349"/>
      <c r="G26" s="349"/>
      <c r="H26" s="351"/>
      <c r="I26" s="353"/>
      <c r="J26" s="344"/>
      <c r="K26" s="356"/>
      <c r="L26" s="344">
        <f>IF(NOT(ISERROR(MATCH(K26,_xlfn.ANCHORARRAY(F37),0))),J39&amp;"Por favor no seleccionar los criterios de impacto",K26)</f>
        <v>0</v>
      </c>
      <c r="M26" s="353"/>
      <c r="N26" s="344"/>
      <c r="O26" s="346"/>
      <c r="P26" s="185">
        <v>5</v>
      </c>
      <c r="Q26" s="186"/>
      <c r="R26" s="187" t="str">
        <f t="shared" si="12"/>
        <v/>
      </c>
      <c r="S26" s="188"/>
      <c r="T26" s="188"/>
      <c r="U26" s="189" t="str">
        <f t="shared" si="9"/>
        <v/>
      </c>
      <c r="V26" s="188"/>
      <c r="W26" s="188"/>
      <c r="X26" s="188"/>
      <c r="Y26" s="190" t="str">
        <f t="shared" si="13"/>
        <v/>
      </c>
      <c r="Z26" s="191" t="str">
        <f t="shared" si="2"/>
        <v/>
      </c>
      <c r="AA26" s="189" t="str">
        <f t="shared" si="10"/>
        <v/>
      </c>
      <c r="AB26" s="191" t="str">
        <f t="shared" si="4"/>
        <v/>
      </c>
      <c r="AC26" s="189" t="str">
        <f t="shared" si="14"/>
        <v/>
      </c>
      <c r="AD26" s="192" t="str">
        <f t="shared" ref="AD26:AD27" si="15">IFERROR(IF(OR(AND(Z26="Muy Baja",AB26="Leve"),AND(Z26="Muy Baja",AB26="Menor"),AND(Z26="Baja",AB26="Leve")),"Bajo",IF(OR(AND(Z26="Muy baja",AB26="Moderado"),AND(Z26="Baja",AB26="Menor"),AND(Z26="Baja",AB26="Moderado"),AND(Z26="Media",AB26="Leve"),AND(Z26="Media",AB26="Menor"),AND(Z26="Media",AB26="Moderado"),AND(Z26="Alta",AB26="Leve"),AND(Z26="Alta",AB26="Menor")),"Moderado",IF(OR(AND(Z26="Muy Baja",AB26="Mayor"),AND(Z26="Baja",AB26="Mayor"),AND(Z26="Media",AB26="Mayor"),AND(Z26="Alta",AB26="Moderado"),AND(Z26="Alta",AB26="Mayor"),AND(Z26="Muy Alta",AB26="Leve"),AND(Z26="Muy Alta",AB26="Menor"),AND(Z26="Muy Alta",AB26="Moderado"),AND(Z26="Muy Alta",AB26="Mayor")),"Alto",IF(OR(AND(Z26="Muy Baja",AB26="Catastrófico"),AND(Z26="Baja",AB26="Catastrófico"),AND(Z26="Media",AB26="Catastrófico"),AND(Z26="Alta",AB26="Catastrófico"),AND(Z26="Muy Alta",AB26="Catastrófico")),"Extremo","")))),"")</f>
        <v/>
      </c>
      <c r="AE26" s="188"/>
      <c r="AF26" s="165"/>
      <c r="AG26" s="165"/>
      <c r="AH26" s="193"/>
      <c r="AI26" s="193"/>
      <c r="AJ26" s="165"/>
      <c r="AK26" s="194"/>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row>
    <row r="27" spans="2:69" ht="26.1" hidden="1" customHeight="1" x14ac:dyDescent="0.3">
      <c r="B27" s="347"/>
      <c r="C27" s="349"/>
      <c r="D27" s="349"/>
      <c r="E27" s="349"/>
      <c r="F27" s="349"/>
      <c r="G27" s="349"/>
      <c r="H27" s="351"/>
      <c r="I27" s="353"/>
      <c r="J27" s="344"/>
      <c r="K27" s="356"/>
      <c r="L27" s="344">
        <f>IF(NOT(ISERROR(MATCH(K27,_xlfn.ANCHORARRAY(F38),0))),J40&amp;"Por favor no seleccionar los criterios de impacto",K27)</f>
        <v>0</v>
      </c>
      <c r="M27" s="353"/>
      <c r="N27" s="344"/>
      <c r="O27" s="346"/>
      <c r="P27" s="185">
        <v>6</v>
      </c>
      <c r="Q27" s="186"/>
      <c r="R27" s="187" t="str">
        <f t="shared" si="12"/>
        <v/>
      </c>
      <c r="S27" s="188"/>
      <c r="T27" s="188"/>
      <c r="U27" s="189" t="str">
        <f t="shared" si="9"/>
        <v/>
      </c>
      <c r="V27" s="188"/>
      <c r="W27" s="188"/>
      <c r="X27" s="188"/>
      <c r="Y27" s="190" t="str">
        <f t="shared" si="13"/>
        <v/>
      </c>
      <c r="Z27" s="191" t="str">
        <f t="shared" si="2"/>
        <v/>
      </c>
      <c r="AA27" s="189" t="str">
        <f t="shared" si="10"/>
        <v/>
      </c>
      <c r="AB27" s="191" t="str">
        <f t="shared" si="4"/>
        <v/>
      </c>
      <c r="AC27" s="189" t="str">
        <f t="shared" si="14"/>
        <v/>
      </c>
      <c r="AD27" s="192" t="str">
        <f t="shared" si="15"/>
        <v/>
      </c>
      <c r="AE27" s="188"/>
      <c r="AF27" s="165"/>
      <c r="AG27" s="165"/>
      <c r="AH27" s="193"/>
      <c r="AI27" s="193"/>
      <c r="AJ27" s="165"/>
      <c r="AK27" s="194"/>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row>
    <row r="28" spans="2:69" ht="26.1" hidden="1" customHeight="1" x14ac:dyDescent="0.3">
      <c r="B28" s="347">
        <v>3</v>
      </c>
      <c r="C28" s="349"/>
      <c r="D28" s="349"/>
      <c r="E28" s="349"/>
      <c r="F28" s="349"/>
      <c r="G28" s="349"/>
      <c r="H28" s="351"/>
      <c r="I28" s="353" t="str">
        <f>IF(H28&lt;=0,"",IF(H28&lt;=2,"Muy Baja",IF(H28&lt;=24,"Baja",IF(H28&lt;=500,"Media",IF(H28&lt;=5000,"Alta","Muy Alta")))))</f>
        <v/>
      </c>
      <c r="J28" s="344" t="str">
        <f>IF(I28="","",IF(I28="Muy Baja",0.2,IF(I28="Baja",0.4,IF(I28="Media",0.6,IF(I28="Alta",0.8,IF(I28="Muy Alta",1,))))))</f>
        <v/>
      </c>
      <c r="K28" s="356"/>
      <c r="L28" s="344">
        <f>IF(NOT(ISERROR(MATCH(K28,'Tabla Impacto'!$B$222:$B$224,0))),'Tabla Impacto'!$F$224&amp;"Por favor no seleccionar los criterios de impacto(Afectación Económica o presupuestal y Pérdida Reputacional)",K28)</f>
        <v>0</v>
      </c>
      <c r="M28" s="353" t="str">
        <f>IF(OR(L28='Tabla Impacto'!$C$12,L28='Tabla Impacto'!$D$12),"Leve",IF(OR(L28='Tabla Impacto'!$C$13,L28='Tabla Impacto'!$D$13),"Menor",IF(OR(L28='Tabla Impacto'!$C$14,L28='Tabla Impacto'!$D$14),"Moderado",IF(OR(L28='Tabla Impacto'!$C$15,L28='Tabla Impacto'!$D$15),"Mayor",IF(OR(L28='Tabla Impacto'!$C$16,L28='Tabla Impacto'!$D$16),"Catastrófico","")))))</f>
        <v/>
      </c>
      <c r="N28" s="344" t="str">
        <f>IF(M28="","",IF(M28="Leve",0.2,IF(M28="Menor",0.4,IF(M28="Moderado",0.6,IF(M28="Mayor",0.8,IF(M28="Catastrófico",1,))))))</f>
        <v/>
      </c>
      <c r="O28" s="346" t="str">
        <f>IF(OR(AND(I28="Muy Baja",M28="Leve"),AND(I28="Muy Baja",M28="Menor"),AND(I28="Baja",M28="Leve")),"Bajo",IF(OR(AND(I28="Muy baja",M28="Moderado"),AND(I28="Baja",M28="Menor"),AND(I28="Baja",M28="Moderado"),AND(I28="Media",M28="Leve"),AND(I28="Media",M28="Menor"),AND(I28="Media",M28="Moderado"),AND(I28="Alta",M28="Leve"),AND(I28="Alta",M28="Menor")),"Moderado",IF(OR(AND(I28="Muy Baja",M28="Mayor"),AND(I28="Baja",M28="Mayor"),AND(I28="Media",M28="Mayor"),AND(I28="Alta",M28="Moderado"),AND(I28="Alta",M28="Mayor"),AND(I28="Muy Alta",M28="Leve"),AND(I28="Muy Alta",M28="Menor"),AND(I28="Muy Alta",M28="Moderado"),AND(I28="Muy Alta",M28="Mayor")),"Alto",IF(OR(AND(I28="Muy Baja",M28="Catastrófico"),AND(I28="Baja",M28="Catastrófico"),AND(I28="Media",M28="Catastrófico"),AND(I28="Alta",M28="Catastrófico"),AND(I28="Muy Alta",M28="Catastrófico")),"Extremo",""))))</f>
        <v/>
      </c>
      <c r="P28" s="185">
        <v>1</v>
      </c>
      <c r="Q28" s="186"/>
      <c r="R28" s="187" t="str">
        <f>IF(OR(S28="Preventivo",S28="Detectivo"),"Probabilidad",IF(S28="Correctivo","Impacto",""))</f>
        <v/>
      </c>
      <c r="S28" s="188"/>
      <c r="T28" s="188"/>
      <c r="U28" s="189" t="str">
        <f>IF(AND(S28="Preventivo",T28="Automático"),"50%",IF(AND(S28="Preventivo",T28="Manual"),"40%",IF(AND(S28="Detectivo",T28="Automático"),"40%",IF(AND(S28="Detectivo",T28="Manual"),"30%",IF(AND(S28="Correctivo",T28="Automático"),"35%",IF(AND(S28="Correctivo",T28="Manual"),"25%",""))))))</f>
        <v/>
      </c>
      <c r="V28" s="188"/>
      <c r="W28" s="188"/>
      <c r="X28" s="188"/>
      <c r="Y28" s="190" t="str">
        <f>IFERROR(IF(R28="Probabilidad",(J28-(+J28*U28)),IF(R28="Impacto",J28,"")),"")</f>
        <v/>
      </c>
      <c r="Z28" s="191" t="str">
        <f>IFERROR(IF(Y28="","",IF(Y28&lt;=0.2,"Muy Baja",IF(Y28&lt;=0.4,"Baja",IF(Y28&lt;=0.6,"Media",IF(Y28&lt;=0.8,"Alta","Muy Alta"))))),"")</f>
        <v/>
      </c>
      <c r="AA28" s="189" t="str">
        <f>+Y28</f>
        <v/>
      </c>
      <c r="AB28" s="191" t="str">
        <f>IFERROR(IF(AC28="","",IF(AC28&lt;=0.2,"Leve",IF(AC28&lt;=0.4,"Menor",IF(AC28&lt;=0.6,"Moderado",IF(AC28&lt;=0.8,"Mayor","Catastrófico"))))),"")</f>
        <v/>
      </c>
      <c r="AC28" s="189" t="str">
        <f>IFERROR(IF(R28="Impacto",(N28-(+N28*U28)),IF(R28="Probabilidad",N28,"")),"")</f>
        <v/>
      </c>
      <c r="AD28" s="192" t="str">
        <f>IFERROR(IF(OR(AND(Z28="Muy Baja",AB28="Leve"),AND(Z28="Muy Baja",AB28="Menor"),AND(Z28="Baja",AB28="Leve")),"Bajo",IF(OR(AND(Z28="Muy baja",AB28="Moderado"),AND(Z28="Baja",AB28="Menor"),AND(Z28="Baja",AB28="Moderado"),AND(Z28="Media",AB28="Leve"),AND(Z28="Media",AB28="Menor"),AND(Z28="Media",AB28="Moderado"),AND(Z28="Alta",AB28="Leve"),AND(Z28="Alta",AB28="Menor")),"Moderado",IF(OR(AND(Z28="Muy Baja",AB28="Mayor"),AND(Z28="Baja",AB28="Mayor"),AND(Z28="Media",AB28="Mayor"),AND(Z28="Alta",AB28="Moderado"),AND(Z28="Alta",AB28="Mayor"),AND(Z28="Muy Alta",AB28="Leve"),AND(Z28="Muy Alta",AB28="Menor"),AND(Z28="Muy Alta",AB28="Moderado"),AND(Z28="Muy Alta",AB28="Mayor")),"Alto",IF(OR(AND(Z28="Muy Baja",AB28="Catastrófico"),AND(Z28="Baja",AB28="Catastrófico"),AND(Z28="Media",AB28="Catastrófico"),AND(Z28="Alta",AB28="Catastrófico"),AND(Z28="Muy Alta",AB28="Catastrófico")),"Extremo","")))),"")</f>
        <v/>
      </c>
      <c r="AE28" s="188"/>
      <c r="AF28" s="165"/>
      <c r="AG28" s="165"/>
      <c r="AH28" s="193"/>
      <c r="AI28" s="193"/>
      <c r="AJ28" s="165"/>
      <c r="AK28" s="194"/>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row>
    <row r="29" spans="2:69" ht="26.1" hidden="1" customHeight="1" x14ac:dyDescent="0.3">
      <c r="B29" s="347"/>
      <c r="C29" s="349"/>
      <c r="D29" s="349"/>
      <c r="E29" s="349"/>
      <c r="F29" s="349"/>
      <c r="G29" s="349"/>
      <c r="H29" s="351"/>
      <c r="I29" s="353"/>
      <c r="J29" s="344"/>
      <c r="K29" s="356"/>
      <c r="L29" s="344">
        <f t="shared" ref="L29:L33" si="16">IF(NOT(ISERROR(MATCH(K29,_xlfn.ANCHORARRAY(F40),0))),J42&amp;"Por favor no seleccionar los criterios de impacto",K29)</f>
        <v>0</v>
      </c>
      <c r="M29" s="353"/>
      <c r="N29" s="344"/>
      <c r="O29" s="346"/>
      <c r="P29" s="185">
        <v>2</v>
      </c>
      <c r="Q29" s="186"/>
      <c r="R29" s="187" t="str">
        <f>IF(OR(S29="Preventivo",S29="Detectivo"),"Probabilidad",IF(S29="Correctivo","Impacto",""))</f>
        <v/>
      </c>
      <c r="S29" s="188"/>
      <c r="T29" s="188"/>
      <c r="U29" s="189" t="str">
        <f t="shared" ref="U29:U33" si="17">IF(AND(S29="Preventivo",T29="Automático"),"50%",IF(AND(S29="Preventivo",T29="Manual"),"40%",IF(AND(S29="Detectivo",T29="Automático"),"40%",IF(AND(S29="Detectivo",T29="Manual"),"30%",IF(AND(S29="Correctivo",T29="Automático"),"35%",IF(AND(S29="Correctivo",T29="Manual"),"25%",""))))))</f>
        <v/>
      </c>
      <c r="V29" s="188"/>
      <c r="W29" s="188"/>
      <c r="X29" s="188"/>
      <c r="Y29" s="196" t="str">
        <f>IFERROR(IF(AND(R28="Probabilidad",R29="Probabilidad"),(AA28-(+AA28*U29)),IF(R29="Probabilidad",(J28-(+J28*U29)),IF(R29="Impacto",AA28,""))),"")</f>
        <v/>
      </c>
      <c r="Z29" s="191" t="str">
        <f t="shared" si="2"/>
        <v/>
      </c>
      <c r="AA29" s="189" t="str">
        <f t="shared" ref="AA29:AA33" si="18">+Y29</f>
        <v/>
      </c>
      <c r="AB29" s="191" t="str">
        <f t="shared" si="4"/>
        <v/>
      </c>
      <c r="AC29" s="189" t="str">
        <f>IFERROR(IF(AND(R28="Impacto",R29="Impacto"),(AC22-(+AC22*U29)),IF(R29="Impacto",($N$28-(+$N$28*U29)),IF(R29="Probabilidad",AC22,""))),"")</f>
        <v/>
      </c>
      <c r="AD29" s="192" t="str">
        <f t="shared" ref="AD29:AD30" si="19">IFERROR(IF(OR(AND(Z29="Muy Baja",AB29="Leve"),AND(Z29="Muy Baja",AB29="Menor"),AND(Z29="Baja",AB29="Leve")),"Bajo",IF(OR(AND(Z29="Muy baja",AB29="Moderado"),AND(Z29="Baja",AB29="Menor"),AND(Z29="Baja",AB29="Moderado"),AND(Z29="Media",AB29="Leve"),AND(Z29="Media",AB29="Menor"),AND(Z29="Media",AB29="Moderado"),AND(Z29="Alta",AB29="Leve"),AND(Z29="Alta",AB29="Menor")),"Moderado",IF(OR(AND(Z29="Muy Baja",AB29="Mayor"),AND(Z29="Baja",AB29="Mayor"),AND(Z29="Media",AB29="Mayor"),AND(Z29="Alta",AB29="Moderado"),AND(Z29="Alta",AB29="Mayor"),AND(Z29="Muy Alta",AB29="Leve"),AND(Z29="Muy Alta",AB29="Menor"),AND(Z29="Muy Alta",AB29="Moderado"),AND(Z29="Muy Alta",AB29="Mayor")),"Alto",IF(OR(AND(Z29="Muy Baja",AB29="Catastrófico"),AND(Z29="Baja",AB29="Catastrófico"),AND(Z29="Media",AB29="Catastrófico"),AND(Z29="Alta",AB29="Catastrófico"),AND(Z29="Muy Alta",AB29="Catastrófico")),"Extremo","")))),"")</f>
        <v/>
      </c>
      <c r="AE29" s="188"/>
      <c r="AF29" s="165"/>
      <c r="AG29" s="165"/>
      <c r="AH29" s="193"/>
      <c r="AI29" s="193"/>
      <c r="AJ29" s="165"/>
      <c r="AK29" s="194"/>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row>
    <row r="30" spans="2:69" ht="26.1" hidden="1" customHeight="1" x14ac:dyDescent="0.3">
      <c r="B30" s="347"/>
      <c r="C30" s="349"/>
      <c r="D30" s="349"/>
      <c r="E30" s="349"/>
      <c r="F30" s="349"/>
      <c r="G30" s="349"/>
      <c r="H30" s="351"/>
      <c r="I30" s="353"/>
      <c r="J30" s="344"/>
      <c r="K30" s="356"/>
      <c r="L30" s="344">
        <f t="shared" si="16"/>
        <v>0</v>
      </c>
      <c r="M30" s="353"/>
      <c r="N30" s="344"/>
      <c r="O30" s="346"/>
      <c r="P30" s="185">
        <v>3</v>
      </c>
      <c r="Q30" s="195"/>
      <c r="R30" s="187" t="str">
        <f>IF(OR(S30="Preventivo",S30="Detectivo"),"Probabilidad",IF(S30="Correctivo","Impacto",""))</f>
        <v/>
      </c>
      <c r="S30" s="188"/>
      <c r="T30" s="188"/>
      <c r="U30" s="189" t="str">
        <f t="shared" si="17"/>
        <v/>
      </c>
      <c r="V30" s="188"/>
      <c r="W30" s="188"/>
      <c r="X30" s="188"/>
      <c r="Y30" s="190" t="str">
        <f>IFERROR(IF(AND(R29="Probabilidad",R30="Probabilidad"),(AA29-(+AA29*U30)),IF(AND(R29="Impacto",R30="Probabilidad"),(AA28-(+AA28*U30)),IF(R30="Impacto",AA29,""))),"")</f>
        <v/>
      </c>
      <c r="Z30" s="191" t="str">
        <f t="shared" si="2"/>
        <v/>
      </c>
      <c r="AA30" s="189" t="str">
        <f t="shared" si="18"/>
        <v/>
      </c>
      <c r="AB30" s="191" t="str">
        <f t="shared" si="4"/>
        <v/>
      </c>
      <c r="AC30" s="189" t="str">
        <f>IFERROR(IF(AND(R29="Impacto",R30="Impacto"),(AC29-(+AC29*U30)),IF(AND(R29="Probabilidad",R30="Impacto"),(AC28-(+AC28*U30)),IF(R30="Probabilidad",AC29,""))),"")</f>
        <v/>
      </c>
      <c r="AD30" s="192" t="str">
        <f t="shared" si="19"/>
        <v/>
      </c>
      <c r="AE30" s="188"/>
      <c r="AF30" s="165"/>
      <c r="AG30" s="165"/>
      <c r="AH30" s="193"/>
      <c r="AI30" s="193"/>
      <c r="AJ30" s="165"/>
      <c r="AK30" s="194"/>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row>
    <row r="31" spans="2:69" ht="26.1" hidden="1" customHeight="1" x14ac:dyDescent="0.3">
      <c r="B31" s="347"/>
      <c r="C31" s="349"/>
      <c r="D31" s="349"/>
      <c r="E31" s="349"/>
      <c r="F31" s="349"/>
      <c r="G31" s="349"/>
      <c r="H31" s="351"/>
      <c r="I31" s="353"/>
      <c r="J31" s="344"/>
      <c r="K31" s="356"/>
      <c r="L31" s="344">
        <f t="shared" si="16"/>
        <v>0</v>
      </c>
      <c r="M31" s="353"/>
      <c r="N31" s="344"/>
      <c r="O31" s="346"/>
      <c r="P31" s="185">
        <v>4</v>
      </c>
      <c r="Q31" s="186"/>
      <c r="R31" s="187" t="str">
        <f t="shared" ref="R31:R33" si="20">IF(OR(S31="Preventivo",S31="Detectivo"),"Probabilidad",IF(S31="Correctivo","Impacto",""))</f>
        <v/>
      </c>
      <c r="S31" s="188"/>
      <c r="T31" s="188"/>
      <c r="U31" s="189" t="str">
        <f t="shared" si="17"/>
        <v/>
      </c>
      <c r="V31" s="188"/>
      <c r="W31" s="188"/>
      <c r="X31" s="188"/>
      <c r="Y31" s="190" t="str">
        <f t="shared" ref="Y31:Y33" si="21">IFERROR(IF(AND(R30="Probabilidad",R31="Probabilidad"),(AA30-(+AA30*U31)),IF(AND(R30="Impacto",R31="Probabilidad"),(AA29-(+AA29*U31)),IF(R31="Impacto",AA30,""))),"")</f>
        <v/>
      </c>
      <c r="Z31" s="191" t="str">
        <f t="shared" si="2"/>
        <v/>
      </c>
      <c r="AA31" s="189" t="str">
        <f t="shared" si="18"/>
        <v/>
      </c>
      <c r="AB31" s="191" t="str">
        <f t="shared" si="4"/>
        <v/>
      </c>
      <c r="AC31" s="189" t="str">
        <f t="shared" ref="AC31:AC33" si="22">IFERROR(IF(AND(R30="Impacto",R31="Impacto"),(AC30-(+AC30*U31)),IF(AND(R30="Probabilidad",R31="Impacto"),(AC29-(+AC29*U31)),IF(R31="Probabilidad",AC30,""))),"")</f>
        <v/>
      </c>
      <c r="AD31" s="192" t="str">
        <f>IFERROR(IF(OR(AND(Z31="Muy Baja",AB31="Leve"),AND(Z31="Muy Baja",AB31="Menor"),AND(Z31="Baja",AB31="Leve")),"Bajo",IF(OR(AND(Z31="Muy baja",AB31="Moderado"),AND(Z31="Baja",AB31="Menor"),AND(Z31="Baja",AB31="Moderado"),AND(Z31="Media",AB31="Leve"),AND(Z31="Media",AB31="Menor"),AND(Z31="Media",AB31="Moderado"),AND(Z31="Alta",AB31="Leve"),AND(Z31="Alta",AB31="Menor")),"Moderado",IF(OR(AND(Z31="Muy Baja",AB31="Mayor"),AND(Z31="Baja",AB31="Mayor"),AND(Z31="Media",AB31="Mayor"),AND(Z31="Alta",AB31="Moderado"),AND(Z31="Alta",AB31="Mayor"),AND(Z31="Muy Alta",AB31="Leve"),AND(Z31="Muy Alta",AB31="Menor"),AND(Z31="Muy Alta",AB31="Moderado"),AND(Z31="Muy Alta",AB31="Mayor")),"Alto",IF(OR(AND(Z31="Muy Baja",AB31="Catastrófico"),AND(Z31="Baja",AB31="Catastrófico"),AND(Z31="Media",AB31="Catastrófico"),AND(Z31="Alta",AB31="Catastrófico"),AND(Z31="Muy Alta",AB31="Catastrófico")),"Extremo","")))),"")</f>
        <v/>
      </c>
      <c r="AE31" s="188"/>
      <c r="AF31" s="165"/>
      <c r="AG31" s="165"/>
      <c r="AH31" s="193"/>
      <c r="AI31" s="193"/>
      <c r="AJ31" s="165"/>
      <c r="AK31" s="194"/>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row>
    <row r="32" spans="2:69" ht="26.1" hidden="1" customHeight="1" x14ac:dyDescent="0.3">
      <c r="B32" s="347"/>
      <c r="C32" s="349"/>
      <c r="D32" s="349"/>
      <c r="E32" s="349"/>
      <c r="F32" s="349"/>
      <c r="G32" s="349"/>
      <c r="H32" s="351"/>
      <c r="I32" s="353"/>
      <c r="J32" s="344"/>
      <c r="K32" s="356"/>
      <c r="L32" s="344">
        <f t="shared" si="16"/>
        <v>0</v>
      </c>
      <c r="M32" s="353"/>
      <c r="N32" s="344"/>
      <c r="O32" s="346"/>
      <c r="P32" s="185">
        <v>5</v>
      </c>
      <c r="Q32" s="186"/>
      <c r="R32" s="187" t="str">
        <f t="shared" si="20"/>
        <v/>
      </c>
      <c r="S32" s="188"/>
      <c r="T32" s="188"/>
      <c r="U32" s="189" t="str">
        <f t="shared" si="17"/>
        <v/>
      </c>
      <c r="V32" s="188"/>
      <c r="W32" s="188"/>
      <c r="X32" s="188"/>
      <c r="Y32" s="190" t="str">
        <f t="shared" si="21"/>
        <v/>
      </c>
      <c r="Z32" s="191" t="str">
        <f t="shared" si="2"/>
        <v/>
      </c>
      <c r="AA32" s="189" t="str">
        <f t="shared" si="18"/>
        <v/>
      </c>
      <c r="AB32" s="191" t="str">
        <f t="shared" si="4"/>
        <v/>
      </c>
      <c r="AC32" s="189" t="str">
        <f t="shared" si="22"/>
        <v/>
      </c>
      <c r="AD32" s="192" t="str">
        <f t="shared" ref="AD32:AD33" si="23">IFERROR(IF(OR(AND(Z32="Muy Baja",AB32="Leve"),AND(Z32="Muy Baja",AB32="Menor"),AND(Z32="Baja",AB32="Leve")),"Bajo",IF(OR(AND(Z32="Muy baja",AB32="Moderado"),AND(Z32="Baja",AB32="Menor"),AND(Z32="Baja",AB32="Moderado"),AND(Z32="Media",AB32="Leve"),AND(Z32="Media",AB32="Menor"),AND(Z32="Media",AB32="Moderado"),AND(Z32="Alta",AB32="Leve"),AND(Z32="Alta",AB32="Menor")),"Moderado",IF(OR(AND(Z32="Muy Baja",AB32="Mayor"),AND(Z32="Baja",AB32="Mayor"),AND(Z32="Media",AB32="Mayor"),AND(Z32="Alta",AB32="Moderado"),AND(Z32="Alta",AB32="Mayor"),AND(Z32="Muy Alta",AB32="Leve"),AND(Z32="Muy Alta",AB32="Menor"),AND(Z32="Muy Alta",AB32="Moderado"),AND(Z32="Muy Alta",AB32="Mayor")),"Alto",IF(OR(AND(Z32="Muy Baja",AB32="Catastrófico"),AND(Z32="Baja",AB32="Catastrófico"),AND(Z32="Media",AB32="Catastrófico"),AND(Z32="Alta",AB32="Catastrófico"),AND(Z32="Muy Alta",AB32="Catastrófico")),"Extremo","")))),"")</f>
        <v/>
      </c>
      <c r="AE32" s="188"/>
      <c r="AF32" s="165"/>
      <c r="AG32" s="165"/>
      <c r="AH32" s="193"/>
      <c r="AI32" s="193"/>
      <c r="AJ32" s="165"/>
      <c r="AK32" s="194"/>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row>
    <row r="33" spans="2:69" ht="26.1" hidden="1" customHeight="1" x14ac:dyDescent="0.3">
      <c r="B33" s="347"/>
      <c r="C33" s="349"/>
      <c r="D33" s="349"/>
      <c r="E33" s="349"/>
      <c r="F33" s="349"/>
      <c r="G33" s="349"/>
      <c r="H33" s="351"/>
      <c r="I33" s="353"/>
      <c r="J33" s="344"/>
      <c r="K33" s="356"/>
      <c r="L33" s="344">
        <f t="shared" si="16"/>
        <v>0</v>
      </c>
      <c r="M33" s="353"/>
      <c r="N33" s="344"/>
      <c r="O33" s="346"/>
      <c r="P33" s="185">
        <v>6</v>
      </c>
      <c r="Q33" s="186"/>
      <c r="R33" s="187" t="str">
        <f t="shared" si="20"/>
        <v/>
      </c>
      <c r="S33" s="188"/>
      <c r="T33" s="188"/>
      <c r="U33" s="189" t="str">
        <f t="shared" si="17"/>
        <v/>
      </c>
      <c r="V33" s="188"/>
      <c r="W33" s="188"/>
      <c r="X33" s="188"/>
      <c r="Y33" s="190" t="str">
        <f t="shared" si="21"/>
        <v/>
      </c>
      <c r="Z33" s="191" t="str">
        <f t="shared" si="2"/>
        <v/>
      </c>
      <c r="AA33" s="189" t="str">
        <f t="shared" si="18"/>
        <v/>
      </c>
      <c r="AB33" s="191" t="str">
        <f t="shared" si="4"/>
        <v/>
      </c>
      <c r="AC33" s="189" t="str">
        <f t="shared" si="22"/>
        <v/>
      </c>
      <c r="AD33" s="192" t="str">
        <f t="shared" si="23"/>
        <v/>
      </c>
      <c r="AE33" s="188"/>
      <c r="AF33" s="165"/>
      <c r="AG33" s="165"/>
      <c r="AH33" s="193"/>
      <c r="AI33" s="193"/>
      <c r="AJ33" s="165"/>
      <c r="AK33" s="194"/>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row>
    <row r="34" spans="2:69" ht="26.1" hidden="1" customHeight="1" x14ac:dyDescent="0.3">
      <c r="B34" s="347">
        <v>4</v>
      </c>
      <c r="C34" s="349"/>
      <c r="D34" s="349"/>
      <c r="E34" s="349"/>
      <c r="F34" s="349"/>
      <c r="G34" s="349"/>
      <c r="H34" s="351"/>
      <c r="I34" s="353" t="str">
        <f>IF(H34&lt;=0,"",IF(H34&lt;=2,"Muy Baja",IF(H34&lt;=24,"Baja",IF(H34&lt;=500,"Media",IF(H34&lt;=5000,"Alta","Muy Alta")))))</f>
        <v/>
      </c>
      <c r="J34" s="344" t="str">
        <f>IF(I34="","",IF(I34="Muy Baja",0.2,IF(I34="Baja",0.4,IF(I34="Media",0.6,IF(I34="Alta",0.8,IF(I34="Muy Alta",1,))))))</f>
        <v/>
      </c>
      <c r="K34" s="356"/>
      <c r="L34" s="344">
        <f>IF(NOT(ISERROR(MATCH(K34,'Tabla Impacto'!$B$222:$B$224,0))),'Tabla Impacto'!$F$224&amp;"Por favor no seleccionar los criterios de impacto(Afectación Económica o presupuestal y Pérdida Reputacional)",K34)</f>
        <v>0</v>
      </c>
      <c r="M34" s="353" t="str">
        <f>IF(OR(L34='Tabla Impacto'!$C$12,L34='Tabla Impacto'!$D$12),"Leve",IF(OR(L34='Tabla Impacto'!$C$13,L34='Tabla Impacto'!$D$13),"Menor",IF(OR(L34='Tabla Impacto'!$C$14,L34='Tabla Impacto'!$D$14),"Moderado",IF(OR(L34='Tabla Impacto'!$C$15,L34='Tabla Impacto'!$D$15),"Mayor",IF(OR(L34='Tabla Impacto'!$C$16,L34='Tabla Impacto'!$D$16),"Catastrófico","")))))</f>
        <v/>
      </c>
      <c r="N34" s="344" t="str">
        <f>IF(M34="","",IF(M34="Leve",0.2,IF(M34="Menor",0.4,IF(M34="Moderado",0.6,IF(M34="Mayor",0.8,IF(M34="Catastrófico",1,))))))</f>
        <v/>
      </c>
      <c r="O34" s="346" t="str">
        <f>IF(OR(AND(I34="Muy Baja",M34="Leve"),AND(I34="Muy Baja",M34="Menor"),AND(I34="Baja",M34="Leve")),"Bajo",IF(OR(AND(I34="Muy baja",M34="Moderado"),AND(I34="Baja",M34="Menor"),AND(I34="Baja",M34="Moderado"),AND(I34="Media",M34="Leve"),AND(I34="Media",M34="Menor"),AND(I34="Media",M34="Moderado"),AND(I34="Alta",M34="Leve"),AND(I34="Alta",M34="Menor")),"Moderado",IF(OR(AND(I34="Muy Baja",M34="Mayor"),AND(I34="Baja",M34="Mayor"),AND(I34="Media",M34="Mayor"),AND(I34="Alta",M34="Moderado"),AND(I34="Alta",M34="Mayor"),AND(I34="Muy Alta",M34="Leve"),AND(I34="Muy Alta",M34="Menor"),AND(I34="Muy Alta",M34="Moderado"),AND(I34="Muy Alta",M34="Mayor")),"Alto",IF(OR(AND(I34="Muy Baja",M34="Catastrófico"),AND(I34="Baja",M34="Catastrófico"),AND(I34="Media",M34="Catastrófico"),AND(I34="Alta",M34="Catastrófico"),AND(I34="Muy Alta",M34="Catastrófico")),"Extremo",""))))</f>
        <v/>
      </c>
      <c r="P34" s="185">
        <v>1</v>
      </c>
      <c r="Q34" s="186"/>
      <c r="R34" s="187" t="str">
        <f>IF(OR(S34="Preventivo",S34="Detectivo"),"Probabilidad",IF(S34="Correctivo","Impacto",""))</f>
        <v/>
      </c>
      <c r="S34" s="188"/>
      <c r="T34" s="188"/>
      <c r="U34" s="189" t="str">
        <f>IF(AND(S34="Preventivo",T34="Automático"),"50%",IF(AND(S34="Preventivo",T34="Manual"),"40%",IF(AND(S34="Detectivo",T34="Automático"),"40%",IF(AND(S34="Detectivo",T34="Manual"),"30%",IF(AND(S34="Correctivo",T34="Automático"),"35%",IF(AND(S34="Correctivo",T34="Manual"),"25%",""))))))</f>
        <v/>
      </c>
      <c r="V34" s="188"/>
      <c r="W34" s="188"/>
      <c r="X34" s="188"/>
      <c r="Y34" s="190" t="str">
        <f>IFERROR(IF(R34="Probabilidad",(J34-(+J34*U34)),IF(R34="Impacto",J34,"")),"")</f>
        <v/>
      </c>
      <c r="Z34" s="191" t="str">
        <f>IFERROR(IF(Y34="","",IF(Y34&lt;=0.2,"Muy Baja",IF(Y34&lt;=0.4,"Baja",IF(Y34&lt;=0.6,"Media",IF(Y34&lt;=0.8,"Alta","Muy Alta"))))),"")</f>
        <v/>
      </c>
      <c r="AA34" s="189" t="str">
        <f>+Y34</f>
        <v/>
      </c>
      <c r="AB34" s="191" t="str">
        <f>IFERROR(IF(AC34="","",IF(AC34&lt;=0.2,"Leve",IF(AC34&lt;=0.4,"Menor",IF(AC34&lt;=0.6,"Moderado",IF(AC34&lt;=0.8,"Mayor","Catastrófico"))))),"")</f>
        <v/>
      </c>
      <c r="AC34" s="189" t="str">
        <f>IFERROR(IF(R34="Impacto",(N34-(+N34*U34)),IF(R34="Probabilidad",N34,"")),"")</f>
        <v/>
      </c>
      <c r="AD34" s="192" t="str">
        <f>IFERROR(IF(OR(AND(Z34="Muy Baja",AB34="Leve"),AND(Z34="Muy Baja",AB34="Menor"),AND(Z34="Baja",AB34="Leve")),"Bajo",IF(OR(AND(Z34="Muy baja",AB34="Moderado"),AND(Z34="Baja",AB34="Menor"),AND(Z34="Baja",AB34="Moderado"),AND(Z34="Media",AB34="Leve"),AND(Z34="Media",AB34="Menor"),AND(Z34="Media",AB34="Moderado"),AND(Z34="Alta",AB34="Leve"),AND(Z34="Alta",AB34="Menor")),"Moderado",IF(OR(AND(Z34="Muy Baja",AB34="Mayor"),AND(Z34="Baja",AB34="Mayor"),AND(Z34="Media",AB34="Mayor"),AND(Z34="Alta",AB34="Moderado"),AND(Z34="Alta",AB34="Mayor"),AND(Z34="Muy Alta",AB34="Leve"),AND(Z34="Muy Alta",AB34="Menor"),AND(Z34="Muy Alta",AB34="Moderado"),AND(Z34="Muy Alta",AB34="Mayor")),"Alto",IF(OR(AND(Z34="Muy Baja",AB34="Catastrófico"),AND(Z34="Baja",AB34="Catastrófico"),AND(Z34="Media",AB34="Catastrófico"),AND(Z34="Alta",AB34="Catastrófico"),AND(Z34="Muy Alta",AB34="Catastrófico")),"Extremo","")))),"")</f>
        <v/>
      </c>
      <c r="AE34" s="188"/>
      <c r="AF34" s="165"/>
      <c r="AG34" s="165"/>
      <c r="AH34" s="193"/>
      <c r="AI34" s="193"/>
      <c r="AJ34" s="165"/>
      <c r="AK34" s="194"/>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row>
    <row r="35" spans="2:69" ht="26.1" hidden="1" customHeight="1" x14ac:dyDescent="0.3">
      <c r="B35" s="347"/>
      <c r="C35" s="349"/>
      <c r="D35" s="349"/>
      <c r="E35" s="349"/>
      <c r="F35" s="349"/>
      <c r="G35" s="349"/>
      <c r="H35" s="351"/>
      <c r="I35" s="353"/>
      <c r="J35" s="344"/>
      <c r="K35" s="356"/>
      <c r="L35" s="344">
        <f t="shared" ref="L35:L39" si="24">IF(NOT(ISERROR(MATCH(K35,_xlfn.ANCHORARRAY(F46),0))),J48&amp;"Por favor no seleccionar los criterios de impacto",K35)</f>
        <v>0</v>
      </c>
      <c r="M35" s="353"/>
      <c r="N35" s="344"/>
      <c r="O35" s="346"/>
      <c r="P35" s="185">
        <v>2</v>
      </c>
      <c r="Q35" s="186"/>
      <c r="R35" s="187" t="str">
        <f>IF(OR(S35="Preventivo",S35="Detectivo"),"Probabilidad",IF(S35="Correctivo","Impacto",""))</f>
        <v/>
      </c>
      <c r="S35" s="188"/>
      <c r="T35" s="188"/>
      <c r="U35" s="189" t="str">
        <f t="shared" ref="U35:U39" si="25">IF(AND(S35="Preventivo",T35="Automático"),"50%",IF(AND(S35="Preventivo",T35="Manual"),"40%",IF(AND(S35="Detectivo",T35="Automático"),"40%",IF(AND(S35="Detectivo",T35="Manual"),"30%",IF(AND(S35="Correctivo",T35="Automático"),"35%",IF(AND(S35="Correctivo",T35="Manual"),"25%",""))))))</f>
        <v/>
      </c>
      <c r="V35" s="188"/>
      <c r="W35" s="188"/>
      <c r="X35" s="188"/>
      <c r="Y35" s="190" t="str">
        <f>IFERROR(IF(AND(R34="Probabilidad",R35="Probabilidad"),(AA34-(+AA34*U35)),IF(R35="Probabilidad",(J34-(+J34*U35)),IF(R35="Impacto",AA34,""))),"")</f>
        <v/>
      </c>
      <c r="Z35" s="191" t="str">
        <f t="shared" si="2"/>
        <v/>
      </c>
      <c r="AA35" s="189" t="str">
        <f t="shared" ref="AA35:AA39" si="26">+Y35</f>
        <v/>
      </c>
      <c r="AB35" s="191" t="str">
        <f t="shared" si="4"/>
        <v/>
      </c>
      <c r="AC35" s="189" t="str">
        <f>IFERROR(IF(AND(R34="Impacto",R35="Impacto"),(AC28-(+AC28*U35)),IF(R35="Impacto",($N$34-(+$N$34*U35)),IF(R35="Probabilidad",AC28,""))),"")</f>
        <v/>
      </c>
      <c r="AD35" s="192" t="str">
        <f t="shared" ref="AD35:AD36" si="27">IFERROR(IF(OR(AND(Z35="Muy Baja",AB35="Leve"),AND(Z35="Muy Baja",AB35="Menor"),AND(Z35="Baja",AB35="Leve")),"Bajo",IF(OR(AND(Z35="Muy baja",AB35="Moderado"),AND(Z35="Baja",AB35="Menor"),AND(Z35="Baja",AB35="Moderado"),AND(Z35="Media",AB35="Leve"),AND(Z35="Media",AB35="Menor"),AND(Z35="Media",AB35="Moderado"),AND(Z35="Alta",AB35="Leve"),AND(Z35="Alta",AB35="Menor")),"Moderado",IF(OR(AND(Z35="Muy Baja",AB35="Mayor"),AND(Z35="Baja",AB35="Mayor"),AND(Z35="Media",AB35="Mayor"),AND(Z35="Alta",AB35="Moderado"),AND(Z35="Alta",AB35="Mayor"),AND(Z35="Muy Alta",AB35="Leve"),AND(Z35="Muy Alta",AB35="Menor"),AND(Z35="Muy Alta",AB35="Moderado"),AND(Z35="Muy Alta",AB35="Mayor")),"Alto",IF(OR(AND(Z35="Muy Baja",AB35="Catastrófico"),AND(Z35="Baja",AB35="Catastrófico"),AND(Z35="Media",AB35="Catastrófico"),AND(Z35="Alta",AB35="Catastrófico"),AND(Z35="Muy Alta",AB35="Catastrófico")),"Extremo","")))),"")</f>
        <v/>
      </c>
      <c r="AE35" s="188"/>
      <c r="AF35" s="165"/>
      <c r="AG35" s="165"/>
      <c r="AH35" s="193"/>
      <c r="AI35" s="193"/>
      <c r="AJ35" s="165"/>
      <c r="AK35" s="194"/>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row>
    <row r="36" spans="2:69" ht="26.1" hidden="1" customHeight="1" x14ac:dyDescent="0.3">
      <c r="B36" s="347"/>
      <c r="C36" s="349"/>
      <c r="D36" s="349"/>
      <c r="E36" s="349"/>
      <c r="F36" s="349"/>
      <c r="G36" s="349"/>
      <c r="H36" s="351"/>
      <c r="I36" s="353"/>
      <c r="J36" s="344"/>
      <c r="K36" s="356"/>
      <c r="L36" s="344">
        <f t="shared" si="24"/>
        <v>0</v>
      </c>
      <c r="M36" s="353"/>
      <c r="N36" s="344"/>
      <c r="O36" s="346"/>
      <c r="P36" s="185">
        <v>3</v>
      </c>
      <c r="Q36" s="195"/>
      <c r="R36" s="187" t="str">
        <f>IF(OR(S36="Preventivo",S36="Detectivo"),"Probabilidad",IF(S36="Correctivo","Impacto",""))</f>
        <v/>
      </c>
      <c r="S36" s="188"/>
      <c r="T36" s="188"/>
      <c r="U36" s="189" t="str">
        <f t="shared" si="25"/>
        <v/>
      </c>
      <c r="V36" s="188"/>
      <c r="W36" s="188"/>
      <c r="X36" s="188"/>
      <c r="Y36" s="190" t="str">
        <f>IFERROR(IF(AND(R35="Probabilidad",R36="Probabilidad"),(AA35-(+AA35*U36)),IF(AND(R35="Impacto",R36="Probabilidad"),(AA34-(+AA34*U36)),IF(R36="Impacto",AA35,""))),"")</f>
        <v/>
      </c>
      <c r="Z36" s="191" t="str">
        <f t="shared" si="2"/>
        <v/>
      </c>
      <c r="AA36" s="189" t="str">
        <f t="shared" si="26"/>
        <v/>
      </c>
      <c r="AB36" s="191" t="str">
        <f t="shared" si="4"/>
        <v/>
      </c>
      <c r="AC36" s="189" t="str">
        <f>IFERROR(IF(AND(R35="Impacto",R36="Impacto"),(AC35-(+AC35*U36)),IF(AND(R35="Probabilidad",R36="Impacto"),(AC34-(+AC34*U36)),IF(R36="Probabilidad",AC35,""))),"")</f>
        <v/>
      </c>
      <c r="AD36" s="192" t="str">
        <f t="shared" si="27"/>
        <v/>
      </c>
      <c r="AE36" s="188"/>
      <c r="AF36" s="165"/>
      <c r="AG36" s="165"/>
      <c r="AH36" s="193"/>
      <c r="AI36" s="193"/>
      <c r="AJ36" s="165"/>
      <c r="AK36" s="194"/>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row>
    <row r="37" spans="2:69" ht="26.1" hidden="1" customHeight="1" x14ac:dyDescent="0.3">
      <c r="B37" s="347"/>
      <c r="C37" s="349"/>
      <c r="D37" s="349"/>
      <c r="E37" s="349"/>
      <c r="F37" s="349"/>
      <c r="G37" s="349"/>
      <c r="H37" s="351"/>
      <c r="I37" s="353"/>
      <c r="J37" s="344"/>
      <c r="K37" s="356"/>
      <c r="L37" s="344">
        <f t="shared" si="24"/>
        <v>0</v>
      </c>
      <c r="M37" s="353"/>
      <c r="N37" s="344"/>
      <c r="O37" s="346"/>
      <c r="P37" s="185">
        <v>4</v>
      </c>
      <c r="Q37" s="186"/>
      <c r="R37" s="187" t="str">
        <f t="shared" ref="R37:R39" si="28">IF(OR(S37="Preventivo",S37="Detectivo"),"Probabilidad",IF(S37="Correctivo","Impacto",""))</f>
        <v/>
      </c>
      <c r="S37" s="188"/>
      <c r="T37" s="188"/>
      <c r="U37" s="189" t="str">
        <f t="shared" si="25"/>
        <v/>
      </c>
      <c r="V37" s="188"/>
      <c r="W37" s="188"/>
      <c r="X37" s="188"/>
      <c r="Y37" s="190" t="str">
        <f t="shared" ref="Y37:Y39" si="29">IFERROR(IF(AND(R36="Probabilidad",R37="Probabilidad"),(AA36-(+AA36*U37)),IF(AND(R36="Impacto",R37="Probabilidad"),(AA35-(+AA35*U37)),IF(R37="Impacto",AA36,""))),"")</f>
        <v/>
      </c>
      <c r="Z37" s="191" t="str">
        <f t="shared" si="2"/>
        <v/>
      </c>
      <c r="AA37" s="189" t="str">
        <f t="shared" si="26"/>
        <v/>
      </c>
      <c r="AB37" s="191" t="str">
        <f t="shared" si="4"/>
        <v/>
      </c>
      <c r="AC37" s="189" t="str">
        <f t="shared" ref="AC37:AC39" si="30">IFERROR(IF(AND(R36="Impacto",R37="Impacto"),(AC36-(+AC36*U37)),IF(AND(R36="Probabilidad",R37="Impacto"),(AC35-(+AC35*U37)),IF(R37="Probabilidad",AC36,""))),"")</f>
        <v/>
      </c>
      <c r="AD37" s="192" t="str">
        <f>IFERROR(IF(OR(AND(Z37="Muy Baja",AB37="Leve"),AND(Z37="Muy Baja",AB37="Menor"),AND(Z37="Baja",AB37="Leve")),"Bajo",IF(OR(AND(Z37="Muy baja",AB37="Moderado"),AND(Z37="Baja",AB37="Menor"),AND(Z37="Baja",AB37="Moderado"),AND(Z37="Media",AB37="Leve"),AND(Z37="Media",AB37="Menor"),AND(Z37="Media",AB37="Moderado"),AND(Z37="Alta",AB37="Leve"),AND(Z37="Alta",AB37="Menor")),"Moderado",IF(OR(AND(Z37="Muy Baja",AB37="Mayor"),AND(Z37="Baja",AB37="Mayor"),AND(Z37="Media",AB37="Mayor"),AND(Z37="Alta",AB37="Moderado"),AND(Z37="Alta",AB37="Mayor"),AND(Z37="Muy Alta",AB37="Leve"),AND(Z37="Muy Alta",AB37="Menor"),AND(Z37="Muy Alta",AB37="Moderado"),AND(Z37="Muy Alta",AB37="Mayor")),"Alto",IF(OR(AND(Z37="Muy Baja",AB37="Catastrófico"),AND(Z37="Baja",AB37="Catastrófico"),AND(Z37="Media",AB37="Catastrófico"),AND(Z37="Alta",AB37="Catastrófico"),AND(Z37="Muy Alta",AB37="Catastrófico")),"Extremo","")))),"")</f>
        <v/>
      </c>
      <c r="AE37" s="188"/>
      <c r="AF37" s="165"/>
      <c r="AG37" s="165"/>
      <c r="AH37" s="193"/>
      <c r="AI37" s="193"/>
      <c r="AJ37" s="165"/>
      <c r="AK37" s="194"/>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row>
    <row r="38" spans="2:69" ht="26.1" hidden="1" customHeight="1" x14ac:dyDescent="0.3">
      <c r="B38" s="347"/>
      <c r="C38" s="349"/>
      <c r="D38" s="349"/>
      <c r="E38" s="349"/>
      <c r="F38" s="349"/>
      <c r="G38" s="349"/>
      <c r="H38" s="351"/>
      <c r="I38" s="353"/>
      <c r="J38" s="344"/>
      <c r="K38" s="356"/>
      <c r="L38" s="344">
        <f t="shared" si="24"/>
        <v>0</v>
      </c>
      <c r="M38" s="353"/>
      <c r="N38" s="344"/>
      <c r="O38" s="346"/>
      <c r="P38" s="185">
        <v>5</v>
      </c>
      <c r="Q38" s="186"/>
      <c r="R38" s="187" t="str">
        <f t="shared" si="28"/>
        <v/>
      </c>
      <c r="S38" s="188"/>
      <c r="T38" s="188"/>
      <c r="U38" s="189" t="str">
        <f t="shared" si="25"/>
        <v/>
      </c>
      <c r="V38" s="188"/>
      <c r="W38" s="188"/>
      <c r="X38" s="188"/>
      <c r="Y38" s="196" t="str">
        <f t="shared" si="29"/>
        <v/>
      </c>
      <c r="Z38" s="191" t="str">
        <f>IFERROR(IF(Y38="","",IF(Y38&lt;=0.2,"Muy Baja",IF(Y38&lt;=0.4,"Baja",IF(Y38&lt;=0.6,"Media",IF(Y38&lt;=0.8,"Alta","Muy Alta"))))),"")</f>
        <v/>
      </c>
      <c r="AA38" s="189" t="str">
        <f t="shared" si="26"/>
        <v/>
      </c>
      <c r="AB38" s="191" t="str">
        <f t="shared" si="4"/>
        <v/>
      </c>
      <c r="AC38" s="189" t="str">
        <f t="shared" si="30"/>
        <v/>
      </c>
      <c r="AD38" s="192" t="str">
        <f t="shared" ref="AD38:AD39" si="31">IFERROR(IF(OR(AND(Z38="Muy Baja",AB38="Leve"),AND(Z38="Muy Baja",AB38="Menor"),AND(Z38="Baja",AB38="Leve")),"Bajo",IF(OR(AND(Z38="Muy baja",AB38="Moderado"),AND(Z38="Baja",AB38="Menor"),AND(Z38="Baja",AB38="Moderado"),AND(Z38="Media",AB38="Leve"),AND(Z38="Media",AB38="Menor"),AND(Z38="Media",AB38="Moderado"),AND(Z38="Alta",AB38="Leve"),AND(Z38="Alta",AB38="Menor")),"Moderado",IF(OR(AND(Z38="Muy Baja",AB38="Mayor"),AND(Z38="Baja",AB38="Mayor"),AND(Z38="Media",AB38="Mayor"),AND(Z38="Alta",AB38="Moderado"),AND(Z38="Alta",AB38="Mayor"),AND(Z38="Muy Alta",AB38="Leve"),AND(Z38="Muy Alta",AB38="Menor"),AND(Z38="Muy Alta",AB38="Moderado"),AND(Z38="Muy Alta",AB38="Mayor")),"Alto",IF(OR(AND(Z38="Muy Baja",AB38="Catastrófico"),AND(Z38="Baja",AB38="Catastrófico"),AND(Z38="Media",AB38="Catastrófico"),AND(Z38="Alta",AB38="Catastrófico"),AND(Z38="Muy Alta",AB38="Catastrófico")),"Extremo","")))),"")</f>
        <v/>
      </c>
      <c r="AE38" s="188"/>
      <c r="AF38" s="165"/>
      <c r="AG38" s="165"/>
      <c r="AH38" s="193"/>
      <c r="AI38" s="193"/>
      <c r="AJ38" s="165"/>
      <c r="AK38" s="194"/>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row>
    <row r="39" spans="2:69" ht="26.1" hidden="1" customHeight="1" x14ac:dyDescent="0.3">
      <c r="B39" s="347"/>
      <c r="C39" s="349"/>
      <c r="D39" s="349"/>
      <c r="E39" s="349"/>
      <c r="F39" s="349"/>
      <c r="G39" s="349"/>
      <c r="H39" s="351"/>
      <c r="I39" s="353"/>
      <c r="J39" s="344"/>
      <c r="K39" s="356"/>
      <c r="L39" s="344">
        <f t="shared" si="24"/>
        <v>0</v>
      </c>
      <c r="M39" s="353"/>
      <c r="N39" s="344"/>
      <c r="O39" s="346"/>
      <c r="P39" s="185">
        <v>6</v>
      </c>
      <c r="Q39" s="186"/>
      <c r="R39" s="187" t="str">
        <f t="shared" si="28"/>
        <v/>
      </c>
      <c r="S39" s="188"/>
      <c r="T39" s="188"/>
      <c r="U39" s="189" t="str">
        <f t="shared" si="25"/>
        <v/>
      </c>
      <c r="V39" s="188"/>
      <c r="W39" s="188"/>
      <c r="X39" s="188"/>
      <c r="Y39" s="190" t="str">
        <f t="shared" si="29"/>
        <v/>
      </c>
      <c r="Z39" s="191" t="str">
        <f t="shared" si="2"/>
        <v/>
      </c>
      <c r="AA39" s="189" t="str">
        <f t="shared" si="26"/>
        <v/>
      </c>
      <c r="AB39" s="191" t="str">
        <f t="shared" si="4"/>
        <v/>
      </c>
      <c r="AC39" s="189" t="str">
        <f t="shared" si="30"/>
        <v/>
      </c>
      <c r="AD39" s="192" t="str">
        <f t="shared" si="31"/>
        <v/>
      </c>
      <c r="AE39" s="188"/>
      <c r="AF39" s="165"/>
      <c r="AG39" s="165"/>
      <c r="AH39" s="193"/>
      <c r="AI39" s="193"/>
      <c r="AJ39" s="165"/>
      <c r="AK39" s="194"/>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row>
    <row r="40" spans="2:69" ht="26.1" hidden="1" customHeight="1" x14ac:dyDescent="0.3">
      <c r="B40" s="347">
        <v>5</v>
      </c>
      <c r="C40" s="349"/>
      <c r="D40" s="349"/>
      <c r="E40" s="349"/>
      <c r="F40" s="349"/>
      <c r="G40" s="349"/>
      <c r="H40" s="351"/>
      <c r="I40" s="353" t="str">
        <f>IF(H40&lt;=0,"",IF(H40&lt;=2,"Muy Baja",IF(H40&lt;=24,"Baja",IF(H40&lt;=500,"Media",IF(H40&lt;=5000,"Alta","Muy Alta")))))</f>
        <v/>
      </c>
      <c r="J40" s="344" t="str">
        <f>IF(I40="","",IF(I40="Muy Baja",0.2,IF(I40="Baja",0.4,IF(I40="Media",0.6,IF(I40="Alta",0.8,IF(I40="Muy Alta",1,))))))</f>
        <v/>
      </c>
      <c r="K40" s="356"/>
      <c r="L40" s="344">
        <f>IF(NOT(ISERROR(MATCH(K40,'Tabla Impacto'!$B$222:$B$224,0))),'Tabla Impacto'!$F$224&amp;"Por favor no seleccionar los criterios de impacto(Afectación Económica o presupuestal y Pérdida Reputacional)",K40)</f>
        <v>0</v>
      </c>
      <c r="M40" s="353" t="str">
        <f>IF(OR(L40='Tabla Impacto'!$C$12,L40='Tabla Impacto'!$D$12),"Leve",IF(OR(L40='Tabla Impacto'!$C$13,L40='Tabla Impacto'!$D$13),"Menor",IF(OR(L40='Tabla Impacto'!$C$14,L40='Tabla Impacto'!$D$14),"Moderado",IF(OR(L40='Tabla Impacto'!$C$15,L40='Tabla Impacto'!$D$15),"Mayor",IF(OR(L40='Tabla Impacto'!$C$16,L40='Tabla Impacto'!$D$16),"Catastrófico","")))))</f>
        <v/>
      </c>
      <c r="N40" s="344" t="str">
        <f>IF(M40="","",IF(M40="Leve",0.2,IF(M40="Menor",0.4,IF(M40="Moderado",0.6,IF(M40="Mayor",0.8,IF(M40="Catastrófico",1,))))))</f>
        <v/>
      </c>
      <c r="O40" s="346" t="str">
        <f>IF(OR(AND(I40="Muy Baja",M40="Leve"),AND(I40="Muy Baja",M40="Menor"),AND(I40="Baja",M40="Leve")),"Bajo",IF(OR(AND(I40="Muy baja",M40="Moderado"),AND(I40="Baja",M40="Menor"),AND(I40="Baja",M40="Moderado"),AND(I40="Media",M40="Leve"),AND(I40="Media",M40="Menor"),AND(I40="Media",M40="Moderado"),AND(I40="Alta",M40="Leve"),AND(I40="Alta",M40="Menor")),"Moderado",IF(OR(AND(I40="Muy Baja",M40="Mayor"),AND(I40="Baja",M40="Mayor"),AND(I40="Media",M40="Mayor"),AND(I40="Alta",M40="Moderado"),AND(I40="Alta",M40="Mayor"),AND(I40="Muy Alta",M40="Leve"),AND(I40="Muy Alta",M40="Menor"),AND(I40="Muy Alta",M40="Moderado"),AND(I40="Muy Alta",M40="Mayor")),"Alto",IF(OR(AND(I40="Muy Baja",M40="Catastrófico"),AND(I40="Baja",M40="Catastrófico"),AND(I40="Media",M40="Catastrófico"),AND(I40="Alta",M40="Catastrófico"),AND(I40="Muy Alta",M40="Catastrófico")),"Extremo",""))))</f>
        <v/>
      </c>
      <c r="P40" s="185">
        <v>1</v>
      </c>
      <c r="Q40" s="186"/>
      <c r="R40" s="187" t="str">
        <f>IF(OR(S40="Preventivo",S40="Detectivo"),"Probabilidad",IF(S40="Correctivo","Impacto",""))</f>
        <v/>
      </c>
      <c r="S40" s="188"/>
      <c r="T40" s="188"/>
      <c r="U40" s="189" t="str">
        <f>IF(AND(S40="Preventivo",T40="Automático"),"50%",IF(AND(S40="Preventivo",T40="Manual"),"40%",IF(AND(S40="Detectivo",T40="Automático"),"40%",IF(AND(S40="Detectivo",T40="Manual"),"30%",IF(AND(S40="Correctivo",T40="Automático"),"35%",IF(AND(S40="Correctivo",T40="Manual"),"25%",""))))))</f>
        <v/>
      </c>
      <c r="V40" s="188"/>
      <c r="W40" s="188"/>
      <c r="X40" s="188"/>
      <c r="Y40" s="190" t="str">
        <f>IFERROR(IF(R40="Probabilidad",(J40-(+J40*U40)),IF(R40="Impacto",J40,"")),"")</f>
        <v/>
      </c>
      <c r="Z40" s="191" t="str">
        <f>IFERROR(IF(Y40="","",IF(Y40&lt;=0.2,"Muy Baja",IF(Y40&lt;=0.4,"Baja",IF(Y40&lt;=0.6,"Media",IF(Y40&lt;=0.8,"Alta","Muy Alta"))))),"")</f>
        <v/>
      </c>
      <c r="AA40" s="189" t="str">
        <f>+Y40</f>
        <v/>
      </c>
      <c r="AB40" s="191" t="str">
        <f>IFERROR(IF(AC40="","",IF(AC40&lt;=0.2,"Leve",IF(AC40&lt;=0.4,"Menor",IF(AC40&lt;=0.6,"Moderado",IF(AC40&lt;=0.8,"Mayor","Catastrófico"))))),"")</f>
        <v/>
      </c>
      <c r="AC40" s="189" t="str">
        <f>IFERROR(IF(R40="Impacto",(N40-(+N40*U40)),IF(R40="Probabilidad",N40,"")),"")</f>
        <v/>
      </c>
      <c r="AD40" s="192" t="str">
        <f>IFERROR(IF(OR(AND(Z40="Muy Baja",AB40="Leve"),AND(Z40="Muy Baja",AB40="Menor"),AND(Z40="Baja",AB40="Leve")),"Bajo",IF(OR(AND(Z40="Muy baja",AB40="Moderado"),AND(Z40="Baja",AB40="Menor"),AND(Z40="Baja",AB40="Moderado"),AND(Z40="Media",AB40="Leve"),AND(Z40="Media",AB40="Menor"),AND(Z40="Media",AB40="Moderado"),AND(Z40="Alta",AB40="Leve"),AND(Z40="Alta",AB40="Menor")),"Moderado",IF(OR(AND(Z40="Muy Baja",AB40="Mayor"),AND(Z40="Baja",AB40="Mayor"),AND(Z40="Media",AB40="Mayor"),AND(Z40="Alta",AB40="Moderado"),AND(Z40="Alta",AB40="Mayor"),AND(Z40="Muy Alta",AB40="Leve"),AND(Z40="Muy Alta",AB40="Menor"),AND(Z40="Muy Alta",AB40="Moderado"),AND(Z40="Muy Alta",AB40="Mayor")),"Alto",IF(OR(AND(Z40="Muy Baja",AB40="Catastrófico"),AND(Z40="Baja",AB40="Catastrófico"),AND(Z40="Media",AB40="Catastrófico"),AND(Z40="Alta",AB40="Catastrófico"),AND(Z40="Muy Alta",AB40="Catastrófico")),"Extremo","")))),"")</f>
        <v/>
      </c>
      <c r="AE40" s="188"/>
      <c r="AF40" s="165"/>
      <c r="AG40" s="165"/>
      <c r="AH40" s="193"/>
      <c r="AI40" s="193"/>
      <c r="AJ40" s="165"/>
      <c r="AK40" s="194"/>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row>
    <row r="41" spans="2:69" ht="26.1" hidden="1" customHeight="1" x14ac:dyDescent="0.3">
      <c r="B41" s="347"/>
      <c r="C41" s="349"/>
      <c r="D41" s="349"/>
      <c r="E41" s="349"/>
      <c r="F41" s="349"/>
      <c r="G41" s="349"/>
      <c r="H41" s="351"/>
      <c r="I41" s="353"/>
      <c r="J41" s="344"/>
      <c r="K41" s="356"/>
      <c r="L41" s="344">
        <f t="shared" ref="L41:L45" si="32">IF(NOT(ISERROR(MATCH(K41,_xlfn.ANCHORARRAY(F52),0))),J54&amp;"Por favor no seleccionar los criterios de impacto",K41)</f>
        <v>0</v>
      </c>
      <c r="M41" s="353"/>
      <c r="N41" s="344"/>
      <c r="O41" s="346"/>
      <c r="P41" s="185">
        <v>2</v>
      </c>
      <c r="Q41" s="186"/>
      <c r="R41" s="187" t="str">
        <f>IF(OR(S41="Preventivo",S41="Detectivo"),"Probabilidad",IF(S41="Correctivo","Impacto",""))</f>
        <v/>
      </c>
      <c r="S41" s="188"/>
      <c r="T41" s="188"/>
      <c r="U41" s="189" t="str">
        <f t="shared" ref="U41:U45" si="33">IF(AND(S41="Preventivo",T41="Automático"),"50%",IF(AND(S41="Preventivo",T41="Manual"),"40%",IF(AND(S41="Detectivo",T41="Automático"),"40%",IF(AND(S41="Detectivo",T41="Manual"),"30%",IF(AND(S41="Correctivo",T41="Automático"),"35%",IF(AND(S41="Correctivo",T41="Manual"),"25%",""))))))</f>
        <v/>
      </c>
      <c r="V41" s="188"/>
      <c r="W41" s="188"/>
      <c r="X41" s="188"/>
      <c r="Y41" s="190" t="str">
        <f>IFERROR(IF(AND(R40="Probabilidad",R41="Probabilidad"),(AA40-(+AA40*U41)),IF(R41="Probabilidad",(J40-(+J40*U41)),IF(R41="Impacto",AA40,""))),"")</f>
        <v/>
      </c>
      <c r="Z41" s="191" t="str">
        <f t="shared" si="2"/>
        <v/>
      </c>
      <c r="AA41" s="189" t="str">
        <f t="shared" ref="AA41:AA45" si="34">+Y41</f>
        <v/>
      </c>
      <c r="AB41" s="191" t="str">
        <f t="shared" si="4"/>
        <v/>
      </c>
      <c r="AC41" s="189" t="str">
        <f>IFERROR(IF(AND(R40="Impacto",R41="Impacto"),(AC34-(+AC34*U41)),IF(R41="Impacto",($N$40-(+$N$40*U41)),IF(R41="Probabilidad",AC34,""))),"")</f>
        <v/>
      </c>
      <c r="AD41" s="192" t="str">
        <f t="shared" ref="AD41:AD42" si="35">IFERROR(IF(OR(AND(Z41="Muy Baja",AB41="Leve"),AND(Z41="Muy Baja",AB41="Menor"),AND(Z41="Baja",AB41="Leve")),"Bajo",IF(OR(AND(Z41="Muy baja",AB41="Moderado"),AND(Z41="Baja",AB41="Menor"),AND(Z41="Baja",AB41="Moderado"),AND(Z41="Media",AB41="Leve"),AND(Z41="Media",AB41="Menor"),AND(Z41="Media",AB41="Moderado"),AND(Z41="Alta",AB41="Leve"),AND(Z41="Alta",AB41="Menor")),"Moderado",IF(OR(AND(Z41="Muy Baja",AB41="Mayor"),AND(Z41="Baja",AB41="Mayor"),AND(Z41="Media",AB41="Mayor"),AND(Z41="Alta",AB41="Moderado"),AND(Z41="Alta",AB41="Mayor"),AND(Z41="Muy Alta",AB41="Leve"),AND(Z41="Muy Alta",AB41="Menor"),AND(Z41="Muy Alta",AB41="Moderado"),AND(Z41="Muy Alta",AB41="Mayor")),"Alto",IF(OR(AND(Z41="Muy Baja",AB41="Catastrófico"),AND(Z41="Baja",AB41="Catastrófico"),AND(Z41="Media",AB41="Catastrófico"),AND(Z41="Alta",AB41="Catastrófico"),AND(Z41="Muy Alta",AB41="Catastrófico")),"Extremo","")))),"")</f>
        <v/>
      </c>
      <c r="AE41" s="188"/>
      <c r="AF41" s="165"/>
      <c r="AG41" s="165"/>
      <c r="AH41" s="193"/>
      <c r="AI41" s="193"/>
      <c r="AJ41" s="165"/>
      <c r="AK41" s="194"/>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row>
    <row r="42" spans="2:69" ht="26.1" hidden="1" customHeight="1" x14ac:dyDescent="0.3">
      <c r="B42" s="347"/>
      <c r="C42" s="349"/>
      <c r="D42" s="349"/>
      <c r="E42" s="349"/>
      <c r="F42" s="349"/>
      <c r="G42" s="349"/>
      <c r="H42" s="351"/>
      <c r="I42" s="353"/>
      <c r="J42" s="344"/>
      <c r="K42" s="356"/>
      <c r="L42" s="344">
        <f t="shared" si="32"/>
        <v>0</v>
      </c>
      <c r="M42" s="353"/>
      <c r="N42" s="344"/>
      <c r="O42" s="346"/>
      <c r="P42" s="185">
        <v>3</v>
      </c>
      <c r="Q42" s="195"/>
      <c r="R42" s="187" t="str">
        <f>IF(OR(S42="Preventivo",S42="Detectivo"),"Probabilidad",IF(S42="Correctivo","Impacto",""))</f>
        <v/>
      </c>
      <c r="S42" s="188"/>
      <c r="T42" s="188"/>
      <c r="U42" s="189" t="str">
        <f t="shared" si="33"/>
        <v/>
      </c>
      <c r="V42" s="188"/>
      <c r="W42" s="188"/>
      <c r="X42" s="188"/>
      <c r="Y42" s="190" t="str">
        <f>IFERROR(IF(AND(R41="Probabilidad",R42="Probabilidad"),(AA41-(+AA41*U42)),IF(AND(R41="Impacto",R42="Probabilidad"),(AA40-(+AA40*U42)),IF(R42="Impacto",AA41,""))),"")</f>
        <v/>
      </c>
      <c r="Z42" s="191" t="str">
        <f t="shared" si="2"/>
        <v/>
      </c>
      <c r="AA42" s="189" t="str">
        <f t="shared" si="34"/>
        <v/>
      </c>
      <c r="AB42" s="191" t="str">
        <f t="shared" si="4"/>
        <v/>
      </c>
      <c r="AC42" s="189" t="str">
        <f>IFERROR(IF(AND(R41="Impacto",R42="Impacto"),(AC41-(+AC41*U42)),IF(AND(R41="Probabilidad",R42="Impacto"),(AC40-(+AC40*U42)),IF(R42="Probabilidad",AC41,""))),"")</f>
        <v/>
      </c>
      <c r="AD42" s="192" t="str">
        <f t="shared" si="35"/>
        <v/>
      </c>
      <c r="AE42" s="188"/>
      <c r="AF42" s="165"/>
      <c r="AG42" s="165"/>
      <c r="AH42" s="193"/>
      <c r="AI42" s="193"/>
      <c r="AJ42" s="165"/>
      <c r="AK42" s="194"/>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row>
    <row r="43" spans="2:69" ht="26.1" hidden="1" customHeight="1" x14ac:dyDescent="0.3">
      <c r="B43" s="347"/>
      <c r="C43" s="349"/>
      <c r="D43" s="349"/>
      <c r="E43" s="349"/>
      <c r="F43" s="349"/>
      <c r="G43" s="349"/>
      <c r="H43" s="351"/>
      <c r="I43" s="353"/>
      <c r="J43" s="344"/>
      <c r="K43" s="356"/>
      <c r="L43" s="344">
        <f t="shared" si="32"/>
        <v>0</v>
      </c>
      <c r="M43" s="353"/>
      <c r="N43" s="344"/>
      <c r="O43" s="346"/>
      <c r="P43" s="185">
        <v>4</v>
      </c>
      <c r="Q43" s="186"/>
      <c r="R43" s="187" t="str">
        <f t="shared" ref="R43:R45" si="36">IF(OR(S43="Preventivo",S43="Detectivo"),"Probabilidad",IF(S43="Correctivo","Impacto",""))</f>
        <v/>
      </c>
      <c r="S43" s="188"/>
      <c r="T43" s="188"/>
      <c r="U43" s="189" t="str">
        <f t="shared" si="33"/>
        <v/>
      </c>
      <c r="V43" s="188"/>
      <c r="W43" s="188"/>
      <c r="X43" s="188"/>
      <c r="Y43" s="190" t="str">
        <f t="shared" ref="Y43:Y45" si="37">IFERROR(IF(AND(R42="Probabilidad",R43="Probabilidad"),(AA42-(+AA42*U43)),IF(AND(R42="Impacto",R43="Probabilidad"),(AA41-(+AA41*U43)),IF(R43="Impacto",AA42,""))),"")</f>
        <v/>
      </c>
      <c r="Z43" s="191" t="str">
        <f t="shared" si="2"/>
        <v/>
      </c>
      <c r="AA43" s="189" t="str">
        <f t="shared" si="34"/>
        <v/>
      </c>
      <c r="AB43" s="191" t="str">
        <f t="shared" si="4"/>
        <v/>
      </c>
      <c r="AC43" s="189" t="str">
        <f t="shared" ref="AC43:AC45" si="38">IFERROR(IF(AND(R42="Impacto",R43="Impacto"),(AC42-(+AC42*U43)),IF(AND(R42="Probabilidad",R43="Impacto"),(AC41-(+AC41*U43)),IF(R43="Probabilidad",AC42,""))),"")</f>
        <v/>
      </c>
      <c r="AD43" s="192" t="str">
        <f>IFERROR(IF(OR(AND(Z43="Muy Baja",AB43="Leve"),AND(Z43="Muy Baja",AB43="Menor"),AND(Z43="Baja",AB43="Leve")),"Bajo",IF(OR(AND(Z43="Muy baja",AB43="Moderado"),AND(Z43="Baja",AB43="Menor"),AND(Z43="Baja",AB43="Moderado"),AND(Z43="Media",AB43="Leve"),AND(Z43="Media",AB43="Menor"),AND(Z43="Media",AB43="Moderado"),AND(Z43="Alta",AB43="Leve"),AND(Z43="Alta",AB43="Menor")),"Moderado",IF(OR(AND(Z43="Muy Baja",AB43="Mayor"),AND(Z43="Baja",AB43="Mayor"),AND(Z43="Media",AB43="Mayor"),AND(Z43="Alta",AB43="Moderado"),AND(Z43="Alta",AB43="Mayor"),AND(Z43="Muy Alta",AB43="Leve"),AND(Z43="Muy Alta",AB43="Menor"),AND(Z43="Muy Alta",AB43="Moderado"),AND(Z43="Muy Alta",AB43="Mayor")),"Alto",IF(OR(AND(Z43="Muy Baja",AB43="Catastrófico"),AND(Z43="Baja",AB43="Catastrófico"),AND(Z43="Media",AB43="Catastrófico"),AND(Z43="Alta",AB43="Catastrófico"),AND(Z43="Muy Alta",AB43="Catastrófico")),"Extremo","")))),"")</f>
        <v/>
      </c>
      <c r="AE43" s="188"/>
      <c r="AF43" s="165"/>
      <c r="AG43" s="165"/>
      <c r="AH43" s="193"/>
      <c r="AI43" s="193"/>
      <c r="AJ43" s="165"/>
      <c r="AK43" s="194"/>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row>
    <row r="44" spans="2:69" ht="26.1" hidden="1" customHeight="1" x14ac:dyDescent="0.3">
      <c r="B44" s="347"/>
      <c r="C44" s="349"/>
      <c r="D44" s="349"/>
      <c r="E44" s="349"/>
      <c r="F44" s="349"/>
      <c r="G44" s="349"/>
      <c r="H44" s="351"/>
      <c r="I44" s="353"/>
      <c r="J44" s="344"/>
      <c r="K44" s="356"/>
      <c r="L44" s="344">
        <f t="shared" si="32"/>
        <v>0</v>
      </c>
      <c r="M44" s="353"/>
      <c r="N44" s="344"/>
      <c r="O44" s="346"/>
      <c r="P44" s="185">
        <v>5</v>
      </c>
      <c r="Q44" s="186"/>
      <c r="R44" s="187" t="str">
        <f t="shared" si="36"/>
        <v/>
      </c>
      <c r="S44" s="188"/>
      <c r="T44" s="188"/>
      <c r="U44" s="189" t="str">
        <f t="shared" si="33"/>
        <v/>
      </c>
      <c r="V44" s="188"/>
      <c r="W44" s="188"/>
      <c r="X44" s="188"/>
      <c r="Y44" s="190" t="str">
        <f t="shared" si="37"/>
        <v/>
      </c>
      <c r="Z44" s="191" t="str">
        <f t="shared" si="2"/>
        <v/>
      </c>
      <c r="AA44" s="189" t="str">
        <f t="shared" si="34"/>
        <v/>
      </c>
      <c r="AB44" s="191" t="str">
        <f t="shared" si="4"/>
        <v/>
      </c>
      <c r="AC44" s="189" t="str">
        <f t="shared" si="38"/>
        <v/>
      </c>
      <c r="AD44" s="192" t="str">
        <f t="shared" ref="AD44:AD45" si="39">IFERROR(IF(OR(AND(Z44="Muy Baja",AB44="Leve"),AND(Z44="Muy Baja",AB44="Menor"),AND(Z44="Baja",AB44="Leve")),"Bajo",IF(OR(AND(Z44="Muy baja",AB44="Moderado"),AND(Z44="Baja",AB44="Menor"),AND(Z44="Baja",AB44="Moderado"),AND(Z44="Media",AB44="Leve"),AND(Z44="Media",AB44="Menor"),AND(Z44="Media",AB44="Moderado"),AND(Z44="Alta",AB44="Leve"),AND(Z44="Alta",AB44="Menor")),"Moderado",IF(OR(AND(Z44="Muy Baja",AB44="Mayor"),AND(Z44="Baja",AB44="Mayor"),AND(Z44="Media",AB44="Mayor"),AND(Z44="Alta",AB44="Moderado"),AND(Z44="Alta",AB44="Mayor"),AND(Z44="Muy Alta",AB44="Leve"),AND(Z44="Muy Alta",AB44="Menor"),AND(Z44="Muy Alta",AB44="Moderado"),AND(Z44="Muy Alta",AB44="Mayor")),"Alto",IF(OR(AND(Z44="Muy Baja",AB44="Catastrófico"),AND(Z44="Baja",AB44="Catastrófico"),AND(Z44="Media",AB44="Catastrófico"),AND(Z44="Alta",AB44="Catastrófico"),AND(Z44="Muy Alta",AB44="Catastrófico")),"Extremo","")))),"")</f>
        <v/>
      </c>
      <c r="AE44" s="188"/>
      <c r="AF44" s="165"/>
      <c r="AG44" s="165"/>
      <c r="AH44" s="193"/>
      <c r="AI44" s="193"/>
      <c r="AJ44" s="165"/>
      <c r="AK44" s="194"/>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row>
    <row r="45" spans="2:69" ht="26.1" hidden="1" customHeight="1" x14ac:dyDescent="0.3">
      <c r="B45" s="347"/>
      <c r="C45" s="349"/>
      <c r="D45" s="349"/>
      <c r="E45" s="349"/>
      <c r="F45" s="349"/>
      <c r="G45" s="349"/>
      <c r="H45" s="351"/>
      <c r="I45" s="353"/>
      <c r="J45" s="344"/>
      <c r="K45" s="356"/>
      <c r="L45" s="344">
        <f t="shared" si="32"/>
        <v>0</v>
      </c>
      <c r="M45" s="353"/>
      <c r="N45" s="344"/>
      <c r="O45" s="346"/>
      <c r="P45" s="185">
        <v>6</v>
      </c>
      <c r="Q45" s="186"/>
      <c r="R45" s="187" t="str">
        <f t="shared" si="36"/>
        <v/>
      </c>
      <c r="S45" s="188"/>
      <c r="T45" s="188"/>
      <c r="U45" s="189" t="str">
        <f t="shared" si="33"/>
        <v/>
      </c>
      <c r="V45" s="188"/>
      <c r="W45" s="188"/>
      <c r="X45" s="188"/>
      <c r="Y45" s="190" t="str">
        <f t="shared" si="37"/>
        <v/>
      </c>
      <c r="Z45" s="191" t="str">
        <f t="shared" si="2"/>
        <v/>
      </c>
      <c r="AA45" s="189" t="str">
        <f t="shared" si="34"/>
        <v/>
      </c>
      <c r="AB45" s="191" t="str">
        <f t="shared" si="4"/>
        <v/>
      </c>
      <c r="AC45" s="189" t="str">
        <f t="shared" si="38"/>
        <v/>
      </c>
      <c r="AD45" s="192" t="str">
        <f t="shared" si="39"/>
        <v/>
      </c>
      <c r="AE45" s="188"/>
      <c r="AF45" s="165"/>
      <c r="AG45" s="165"/>
      <c r="AH45" s="193"/>
      <c r="AI45" s="193"/>
      <c r="AJ45" s="165"/>
      <c r="AK45" s="194"/>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row>
    <row r="46" spans="2:69" ht="26.1" hidden="1" customHeight="1" x14ac:dyDescent="0.3">
      <c r="B46" s="347">
        <v>6</v>
      </c>
      <c r="C46" s="349"/>
      <c r="D46" s="349"/>
      <c r="E46" s="349"/>
      <c r="F46" s="349"/>
      <c r="G46" s="349"/>
      <c r="H46" s="351"/>
      <c r="I46" s="353" t="str">
        <f>IF(H46&lt;=0,"",IF(H46&lt;=2,"Muy Baja",IF(H46&lt;=24,"Baja",IF(H46&lt;=500,"Media",IF(H46&lt;=5000,"Alta","Muy Alta")))))</f>
        <v/>
      </c>
      <c r="J46" s="344" t="str">
        <f>IF(I46="","",IF(I46="Muy Baja",0.2,IF(I46="Baja",0.4,IF(I46="Media",0.6,IF(I46="Alta",0.8,IF(I46="Muy Alta",1,))))))</f>
        <v/>
      </c>
      <c r="K46" s="356"/>
      <c r="L46" s="344">
        <f>IF(NOT(ISERROR(MATCH(K46,'Tabla Impacto'!$B$222:$B$224,0))),'Tabla Impacto'!$F$224&amp;"Por favor no seleccionar los criterios de impacto(Afectación Económica o presupuestal y Pérdida Reputacional)",K46)</f>
        <v>0</v>
      </c>
      <c r="M46" s="353" t="str">
        <f>IF(OR(L46='Tabla Impacto'!$C$12,L46='Tabla Impacto'!$D$12),"Leve",IF(OR(L46='Tabla Impacto'!$C$13,L46='Tabla Impacto'!$D$13),"Menor",IF(OR(L46='Tabla Impacto'!$C$14,L46='Tabla Impacto'!$D$14),"Moderado",IF(OR(L46='Tabla Impacto'!$C$15,L46='Tabla Impacto'!$D$15),"Mayor",IF(OR(L46='Tabla Impacto'!$C$16,L46='Tabla Impacto'!$D$16),"Catastrófico","")))))</f>
        <v/>
      </c>
      <c r="N46" s="344" t="str">
        <f>IF(M46="","",IF(M46="Leve",0.2,IF(M46="Menor",0.4,IF(M46="Moderado",0.6,IF(M46="Mayor",0.8,IF(M46="Catastrófico",1,))))))</f>
        <v/>
      </c>
      <c r="O46" s="346" t="str">
        <f>IF(OR(AND(I46="Muy Baja",M46="Leve"),AND(I46="Muy Baja",M46="Menor"),AND(I46="Baja",M46="Leve")),"Bajo",IF(OR(AND(I46="Muy baja",M46="Moderado"),AND(I46="Baja",M46="Menor"),AND(I46="Baja",M46="Moderado"),AND(I46="Media",M46="Leve"),AND(I46="Media",M46="Menor"),AND(I46="Media",M46="Moderado"),AND(I46="Alta",M46="Leve"),AND(I46="Alta",M46="Menor")),"Moderado",IF(OR(AND(I46="Muy Baja",M46="Mayor"),AND(I46="Baja",M46="Mayor"),AND(I46="Media",M46="Mayor"),AND(I46="Alta",M46="Moderado"),AND(I46="Alta",M46="Mayor"),AND(I46="Muy Alta",M46="Leve"),AND(I46="Muy Alta",M46="Menor"),AND(I46="Muy Alta",M46="Moderado"),AND(I46="Muy Alta",M46="Mayor")),"Alto",IF(OR(AND(I46="Muy Baja",M46="Catastrófico"),AND(I46="Baja",M46="Catastrófico"),AND(I46="Media",M46="Catastrófico"),AND(I46="Alta",M46="Catastrófico"),AND(I46="Muy Alta",M46="Catastrófico")),"Extremo",""))))</f>
        <v/>
      </c>
      <c r="P46" s="185">
        <v>1</v>
      </c>
      <c r="Q46" s="186"/>
      <c r="R46" s="187" t="str">
        <f>IF(OR(S46="Preventivo",S46="Detectivo"),"Probabilidad",IF(S46="Correctivo","Impacto",""))</f>
        <v/>
      </c>
      <c r="S46" s="188"/>
      <c r="T46" s="188"/>
      <c r="U46" s="189" t="str">
        <f>IF(AND(S46="Preventivo",T46="Automático"),"50%",IF(AND(S46="Preventivo",T46="Manual"),"40%",IF(AND(S46="Detectivo",T46="Automático"),"40%",IF(AND(S46="Detectivo",T46="Manual"),"30%",IF(AND(S46="Correctivo",T46="Automático"),"35%",IF(AND(S46="Correctivo",T46="Manual"),"25%",""))))))</f>
        <v/>
      </c>
      <c r="V46" s="188"/>
      <c r="W46" s="188"/>
      <c r="X46" s="188"/>
      <c r="Y46" s="190" t="str">
        <f>IFERROR(IF(R46="Probabilidad",(J46-(+J46*U46)),IF(R46="Impacto",J46,"")),"")</f>
        <v/>
      </c>
      <c r="Z46" s="191" t="str">
        <f>IFERROR(IF(Y46="","",IF(Y46&lt;=0.2,"Muy Baja",IF(Y46&lt;=0.4,"Baja",IF(Y46&lt;=0.6,"Media",IF(Y46&lt;=0.8,"Alta","Muy Alta"))))),"")</f>
        <v/>
      </c>
      <c r="AA46" s="189" t="str">
        <f>+Y46</f>
        <v/>
      </c>
      <c r="AB46" s="191" t="str">
        <f>IFERROR(IF(AC46="","",IF(AC46&lt;=0.2,"Leve",IF(AC46&lt;=0.4,"Menor",IF(AC46&lt;=0.6,"Moderado",IF(AC46&lt;=0.8,"Mayor","Catastrófico"))))),"")</f>
        <v/>
      </c>
      <c r="AC46" s="189" t="str">
        <f>IFERROR(IF(R46="Impacto",(N46-(+N46*U46)),IF(R46="Probabilidad",N46,"")),"")</f>
        <v/>
      </c>
      <c r="AD46" s="192" t="str">
        <f>IFERROR(IF(OR(AND(Z46="Muy Baja",AB46="Leve"),AND(Z46="Muy Baja",AB46="Menor"),AND(Z46="Baja",AB46="Leve")),"Bajo",IF(OR(AND(Z46="Muy baja",AB46="Moderado"),AND(Z46="Baja",AB46="Menor"),AND(Z46="Baja",AB46="Moderado"),AND(Z46="Media",AB46="Leve"),AND(Z46="Media",AB46="Menor"),AND(Z46="Media",AB46="Moderado"),AND(Z46="Alta",AB46="Leve"),AND(Z46="Alta",AB46="Menor")),"Moderado",IF(OR(AND(Z46="Muy Baja",AB46="Mayor"),AND(Z46="Baja",AB46="Mayor"),AND(Z46="Media",AB46="Mayor"),AND(Z46="Alta",AB46="Moderado"),AND(Z46="Alta",AB46="Mayor"),AND(Z46="Muy Alta",AB46="Leve"),AND(Z46="Muy Alta",AB46="Menor"),AND(Z46="Muy Alta",AB46="Moderado"),AND(Z46="Muy Alta",AB46="Mayor")),"Alto",IF(OR(AND(Z46="Muy Baja",AB46="Catastrófico"),AND(Z46="Baja",AB46="Catastrófico"),AND(Z46="Media",AB46="Catastrófico"),AND(Z46="Alta",AB46="Catastrófico"),AND(Z46="Muy Alta",AB46="Catastrófico")),"Extremo","")))),"")</f>
        <v/>
      </c>
      <c r="AE46" s="188"/>
      <c r="AF46" s="165"/>
      <c r="AG46" s="165"/>
      <c r="AH46" s="193"/>
      <c r="AI46" s="193"/>
      <c r="AJ46" s="165"/>
      <c r="AK46" s="194"/>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row>
    <row r="47" spans="2:69" ht="26.1" hidden="1" customHeight="1" x14ac:dyDescent="0.3">
      <c r="B47" s="347"/>
      <c r="C47" s="349"/>
      <c r="D47" s="349"/>
      <c r="E47" s="349"/>
      <c r="F47" s="349"/>
      <c r="G47" s="349"/>
      <c r="H47" s="351"/>
      <c r="I47" s="353"/>
      <c r="J47" s="344"/>
      <c r="K47" s="356"/>
      <c r="L47" s="344">
        <f t="shared" ref="L47:L51" si="40">IF(NOT(ISERROR(MATCH(K47,_xlfn.ANCHORARRAY(F58),0))),J60&amp;"Por favor no seleccionar los criterios de impacto",K47)</f>
        <v>0</v>
      </c>
      <c r="M47" s="353"/>
      <c r="N47" s="344"/>
      <c r="O47" s="346"/>
      <c r="P47" s="185">
        <v>2</v>
      </c>
      <c r="Q47" s="186"/>
      <c r="R47" s="187" t="str">
        <f>IF(OR(S47="Preventivo",S47="Detectivo"),"Probabilidad",IF(S47="Correctivo","Impacto",""))</f>
        <v/>
      </c>
      <c r="S47" s="188"/>
      <c r="T47" s="188"/>
      <c r="U47" s="189" t="str">
        <f t="shared" ref="U47:U51" si="41">IF(AND(S47="Preventivo",T47="Automático"),"50%",IF(AND(S47="Preventivo",T47="Manual"),"40%",IF(AND(S47="Detectivo",T47="Automático"),"40%",IF(AND(S47="Detectivo",T47="Manual"),"30%",IF(AND(S47="Correctivo",T47="Automático"),"35%",IF(AND(S47="Correctivo",T47="Manual"),"25%",""))))))</f>
        <v/>
      </c>
      <c r="V47" s="188"/>
      <c r="W47" s="188"/>
      <c r="X47" s="188"/>
      <c r="Y47" s="190" t="str">
        <f>IFERROR(IF(AND(R46="Probabilidad",R47="Probabilidad"),(AA46-(+AA46*U47)),IF(R47="Probabilidad",(J46-(+J46*U47)),IF(R47="Impacto",AA46,""))),"")</f>
        <v/>
      </c>
      <c r="Z47" s="191" t="str">
        <f t="shared" si="2"/>
        <v/>
      </c>
      <c r="AA47" s="189" t="str">
        <f t="shared" ref="AA47:AA51" si="42">+Y47</f>
        <v/>
      </c>
      <c r="AB47" s="191" t="str">
        <f t="shared" si="4"/>
        <v/>
      </c>
      <c r="AC47" s="189" t="str">
        <f>IFERROR(IF(AND(R46="Impacto",R47="Impacto"),(AC40-(+AC40*U47)),IF(R47="Impacto",($N$46-(+$N$46*U47)),IF(R47="Probabilidad",AC40,""))),"")</f>
        <v/>
      </c>
      <c r="AD47" s="192" t="str">
        <f t="shared" ref="AD47:AD48" si="43">IFERROR(IF(OR(AND(Z47="Muy Baja",AB47="Leve"),AND(Z47="Muy Baja",AB47="Menor"),AND(Z47="Baja",AB47="Leve")),"Bajo",IF(OR(AND(Z47="Muy baja",AB47="Moderado"),AND(Z47="Baja",AB47="Menor"),AND(Z47="Baja",AB47="Moderado"),AND(Z47="Media",AB47="Leve"),AND(Z47="Media",AB47="Menor"),AND(Z47="Media",AB47="Moderado"),AND(Z47="Alta",AB47="Leve"),AND(Z47="Alta",AB47="Menor")),"Moderado",IF(OR(AND(Z47="Muy Baja",AB47="Mayor"),AND(Z47="Baja",AB47="Mayor"),AND(Z47="Media",AB47="Mayor"),AND(Z47="Alta",AB47="Moderado"),AND(Z47="Alta",AB47="Mayor"),AND(Z47="Muy Alta",AB47="Leve"),AND(Z47="Muy Alta",AB47="Menor"),AND(Z47="Muy Alta",AB47="Moderado"),AND(Z47="Muy Alta",AB47="Mayor")),"Alto",IF(OR(AND(Z47="Muy Baja",AB47="Catastrófico"),AND(Z47="Baja",AB47="Catastrófico"),AND(Z47="Media",AB47="Catastrófico"),AND(Z47="Alta",AB47="Catastrófico"),AND(Z47="Muy Alta",AB47="Catastrófico")),"Extremo","")))),"")</f>
        <v/>
      </c>
      <c r="AE47" s="188"/>
      <c r="AF47" s="165"/>
      <c r="AG47" s="165"/>
      <c r="AH47" s="193"/>
      <c r="AI47" s="193"/>
      <c r="AJ47" s="165"/>
      <c r="AK47" s="194"/>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row>
    <row r="48" spans="2:69" ht="26.1" hidden="1" customHeight="1" x14ac:dyDescent="0.3">
      <c r="B48" s="347"/>
      <c r="C48" s="349"/>
      <c r="D48" s="349"/>
      <c r="E48" s="349"/>
      <c r="F48" s="349"/>
      <c r="G48" s="349"/>
      <c r="H48" s="351"/>
      <c r="I48" s="353"/>
      <c r="J48" s="344"/>
      <c r="K48" s="356"/>
      <c r="L48" s="344">
        <f t="shared" si="40"/>
        <v>0</v>
      </c>
      <c r="M48" s="353"/>
      <c r="N48" s="344"/>
      <c r="O48" s="346"/>
      <c r="P48" s="185">
        <v>3</v>
      </c>
      <c r="Q48" s="195"/>
      <c r="R48" s="187" t="str">
        <f>IF(OR(S48="Preventivo",S48="Detectivo"),"Probabilidad",IF(S48="Correctivo","Impacto",""))</f>
        <v/>
      </c>
      <c r="S48" s="188"/>
      <c r="T48" s="188"/>
      <c r="U48" s="189" t="str">
        <f t="shared" si="41"/>
        <v/>
      </c>
      <c r="V48" s="188"/>
      <c r="W48" s="188"/>
      <c r="X48" s="188"/>
      <c r="Y48" s="190" t="str">
        <f>IFERROR(IF(AND(R47="Probabilidad",R48="Probabilidad"),(AA47-(+AA47*U48)),IF(AND(R47="Impacto",R48="Probabilidad"),(AA46-(+AA46*U48)),IF(R48="Impacto",AA47,""))),"")</f>
        <v/>
      </c>
      <c r="Z48" s="191" t="str">
        <f t="shared" si="2"/>
        <v/>
      </c>
      <c r="AA48" s="189" t="str">
        <f t="shared" si="42"/>
        <v/>
      </c>
      <c r="AB48" s="191" t="str">
        <f t="shared" si="4"/>
        <v/>
      </c>
      <c r="AC48" s="189" t="str">
        <f>IFERROR(IF(AND(R47="Impacto",R48="Impacto"),(AC47-(+AC47*U48)),IF(AND(R47="Probabilidad",R48="Impacto"),(AC46-(+AC46*U48)),IF(R48="Probabilidad",AC47,""))),"")</f>
        <v/>
      </c>
      <c r="AD48" s="192" t="str">
        <f t="shared" si="43"/>
        <v/>
      </c>
      <c r="AE48" s="188"/>
      <c r="AF48" s="165"/>
      <c r="AG48" s="165"/>
      <c r="AH48" s="193"/>
      <c r="AI48" s="193"/>
      <c r="AJ48" s="165"/>
      <c r="AK48" s="194"/>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row>
    <row r="49" spans="2:69" ht="26.1" hidden="1" customHeight="1" x14ac:dyDescent="0.3">
      <c r="B49" s="347"/>
      <c r="C49" s="349"/>
      <c r="D49" s="349"/>
      <c r="E49" s="349"/>
      <c r="F49" s="349"/>
      <c r="G49" s="349"/>
      <c r="H49" s="351"/>
      <c r="I49" s="353"/>
      <c r="J49" s="344"/>
      <c r="K49" s="356"/>
      <c r="L49" s="344">
        <f t="shared" si="40"/>
        <v>0</v>
      </c>
      <c r="M49" s="353"/>
      <c r="N49" s="344"/>
      <c r="O49" s="346"/>
      <c r="P49" s="185">
        <v>4</v>
      </c>
      <c r="Q49" s="186"/>
      <c r="R49" s="187" t="str">
        <f t="shared" ref="R49:R51" si="44">IF(OR(S49="Preventivo",S49="Detectivo"),"Probabilidad",IF(S49="Correctivo","Impacto",""))</f>
        <v/>
      </c>
      <c r="S49" s="188"/>
      <c r="T49" s="188"/>
      <c r="U49" s="189" t="str">
        <f t="shared" si="41"/>
        <v/>
      </c>
      <c r="V49" s="188"/>
      <c r="W49" s="188"/>
      <c r="X49" s="188"/>
      <c r="Y49" s="190" t="str">
        <f t="shared" ref="Y49:Y51" si="45">IFERROR(IF(AND(R48="Probabilidad",R49="Probabilidad"),(AA48-(+AA48*U49)),IF(AND(R48="Impacto",R49="Probabilidad"),(AA47-(+AA47*U49)),IF(R49="Impacto",AA48,""))),"")</f>
        <v/>
      </c>
      <c r="Z49" s="191" t="str">
        <f t="shared" si="2"/>
        <v/>
      </c>
      <c r="AA49" s="189" t="str">
        <f t="shared" si="42"/>
        <v/>
      </c>
      <c r="AB49" s="191" t="str">
        <f t="shared" si="4"/>
        <v/>
      </c>
      <c r="AC49" s="189" t="str">
        <f t="shared" ref="AC49:AC51" si="46">IFERROR(IF(AND(R48="Impacto",R49="Impacto"),(AC48-(+AC48*U49)),IF(AND(R48="Probabilidad",R49="Impacto"),(AC47-(+AC47*U49)),IF(R49="Probabilidad",AC48,""))),"")</f>
        <v/>
      </c>
      <c r="AD49" s="192" t="str">
        <f>IFERROR(IF(OR(AND(Z49="Muy Baja",AB49="Leve"),AND(Z49="Muy Baja",AB49="Menor"),AND(Z49="Baja",AB49="Leve")),"Bajo",IF(OR(AND(Z49="Muy baja",AB49="Moderado"),AND(Z49="Baja",AB49="Menor"),AND(Z49="Baja",AB49="Moderado"),AND(Z49="Media",AB49="Leve"),AND(Z49="Media",AB49="Menor"),AND(Z49="Media",AB49="Moderado"),AND(Z49="Alta",AB49="Leve"),AND(Z49="Alta",AB49="Menor")),"Moderado",IF(OR(AND(Z49="Muy Baja",AB49="Mayor"),AND(Z49="Baja",AB49="Mayor"),AND(Z49="Media",AB49="Mayor"),AND(Z49="Alta",AB49="Moderado"),AND(Z49="Alta",AB49="Mayor"),AND(Z49="Muy Alta",AB49="Leve"),AND(Z49="Muy Alta",AB49="Menor"),AND(Z49="Muy Alta",AB49="Moderado"),AND(Z49="Muy Alta",AB49="Mayor")),"Alto",IF(OR(AND(Z49="Muy Baja",AB49="Catastrófico"),AND(Z49="Baja",AB49="Catastrófico"),AND(Z49="Media",AB49="Catastrófico"),AND(Z49="Alta",AB49="Catastrófico"),AND(Z49="Muy Alta",AB49="Catastrófico")),"Extremo","")))),"")</f>
        <v/>
      </c>
      <c r="AE49" s="188"/>
      <c r="AF49" s="165"/>
      <c r="AG49" s="165"/>
      <c r="AH49" s="193"/>
      <c r="AI49" s="193"/>
      <c r="AJ49" s="165"/>
      <c r="AK49" s="194"/>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row>
    <row r="50" spans="2:69" ht="26.1" hidden="1" customHeight="1" x14ac:dyDescent="0.3">
      <c r="B50" s="347"/>
      <c r="C50" s="349"/>
      <c r="D50" s="349"/>
      <c r="E50" s="349"/>
      <c r="F50" s="349"/>
      <c r="G50" s="349"/>
      <c r="H50" s="351"/>
      <c r="I50" s="353"/>
      <c r="J50" s="344"/>
      <c r="K50" s="356"/>
      <c r="L50" s="344">
        <f t="shared" si="40"/>
        <v>0</v>
      </c>
      <c r="M50" s="353"/>
      <c r="N50" s="344"/>
      <c r="O50" s="346"/>
      <c r="P50" s="185">
        <v>5</v>
      </c>
      <c r="Q50" s="186"/>
      <c r="R50" s="187" t="str">
        <f t="shared" si="44"/>
        <v/>
      </c>
      <c r="S50" s="188"/>
      <c r="T50" s="188"/>
      <c r="U50" s="189" t="str">
        <f t="shared" si="41"/>
        <v/>
      </c>
      <c r="V50" s="188"/>
      <c r="W50" s="188"/>
      <c r="X50" s="188"/>
      <c r="Y50" s="190" t="str">
        <f t="shared" si="45"/>
        <v/>
      </c>
      <c r="Z50" s="191" t="str">
        <f t="shared" si="2"/>
        <v/>
      </c>
      <c r="AA50" s="189" t="str">
        <f t="shared" si="42"/>
        <v/>
      </c>
      <c r="AB50" s="191" t="str">
        <f t="shared" si="4"/>
        <v/>
      </c>
      <c r="AC50" s="189" t="str">
        <f t="shared" si="46"/>
        <v/>
      </c>
      <c r="AD50" s="192" t="str">
        <f t="shared" ref="AD50" si="47">IFERROR(IF(OR(AND(Z50="Muy Baja",AB50="Leve"),AND(Z50="Muy Baja",AB50="Menor"),AND(Z50="Baja",AB50="Leve")),"Bajo",IF(OR(AND(Z50="Muy baja",AB50="Moderado"),AND(Z50="Baja",AB50="Menor"),AND(Z50="Baja",AB50="Moderado"),AND(Z50="Media",AB50="Leve"),AND(Z50="Media",AB50="Menor"),AND(Z50="Media",AB50="Moderado"),AND(Z50="Alta",AB50="Leve"),AND(Z50="Alta",AB50="Menor")),"Moderado",IF(OR(AND(Z50="Muy Baja",AB50="Mayor"),AND(Z50="Baja",AB50="Mayor"),AND(Z50="Media",AB50="Mayor"),AND(Z50="Alta",AB50="Moderado"),AND(Z50="Alta",AB50="Mayor"),AND(Z50="Muy Alta",AB50="Leve"),AND(Z50="Muy Alta",AB50="Menor"),AND(Z50="Muy Alta",AB50="Moderado"),AND(Z50="Muy Alta",AB50="Mayor")),"Alto",IF(OR(AND(Z50="Muy Baja",AB50="Catastrófico"),AND(Z50="Baja",AB50="Catastrófico"),AND(Z50="Media",AB50="Catastrófico"),AND(Z50="Alta",AB50="Catastrófico"),AND(Z50="Muy Alta",AB50="Catastrófico")),"Extremo","")))),"")</f>
        <v/>
      </c>
      <c r="AE50" s="188"/>
      <c r="AF50" s="165"/>
      <c r="AG50" s="165"/>
      <c r="AH50" s="193"/>
      <c r="AI50" s="193"/>
      <c r="AJ50" s="165"/>
      <c r="AK50" s="194"/>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row>
    <row r="51" spans="2:69" ht="26.1" hidden="1" customHeight="1" x14ac:dyDescent="0.3">
      <c r="B51" s="347"/>
      <c r="C51" s="349"/>
      <c r="D51" s="349"/>
      <c r="E51" s="349"/>
      <c r="F51" s="349"/>
      <c r="G51" s="349"/>
      <c r="H51" s="351"/>
      <c r="I51" s="353"/>
      <c r="J51" s="344"/>
      <c r="K51" s="356"/>
      <c r="L51" s="344">
        <f t="shared" si="40"/>
        <v>0</v>
      </c>
      <c r="M51" s="353"/>
      <c r="N51" s="344"/>
      <c r="O51" s="346"/>
      <c r="P51" s="185">
        <v>6</v>
      </c>
      <c r="Q51" s="186"/>
      <c r="R51" s="187" t="str">
        <f t="shared" si="44"/>
        <v/>
      </c>
      <c r="S51" s="188"/>
      <c r="T51" s="188"/>
      <c r="U51" s="189" t="str">
        <f t="shared" si="41"/>
        <v/>
      </c>
      <c r="V51" s="188"/>
      <c r="W51" s="188"/>
      <c r="X51" s="188"/>
      <c r="Y51" s="190" t="str">
        <f t="shared" si="45"/>
        <v/>
      </c>
      <c r="Z51" s="191" t="str">
        <f t="shared" si="2"/>
        <v/>
      </c>
      <c r="AA51" s="189" t="str">
        <f t="shared" si="42"/>
        <v/>
      </c>
      <c r="AB51" s="191" t="str">
        <f>IFERROR(IF(AC51="","",IF(AC51&lt;=0.2,"Leve",IF(AC51&lt;=0.4,"Menor",IF(AC51&lt;=0.6,"Moderado",IF(AC51&lt;=0.8,"Mayor","Catastrófico"))))),"")</f>
        <v/>
      </c>
      <c r="AC51" s="189" t="str">
        <f t="shared" si="46"/>
        <v/>
      </c>
      <c r="AD51" s="192" t="str">
        <f>IFERROR(IF(OR(AND(Z51="Muy Baja",AB51="Leve"),AND(Z51="Muy Baja",AB51="Menor"),AND(Z51="Baja",AB51="Leve")),"Bajo",IF(OR(AND(Z51="Muy baja",AB51="Moderado"),AND(Z51="Baja",AB51="Menor"),AND(Z51="Baja",AB51="Moderado"),AND(Z51="Media",AB51="Leve"),AND(Z51="Media",AB51="Menor"),AND(Z51="Media",AB51="Moderado"),AND(Z51="Alta",AB51="Leve"),AND(Z51="Alta",AB51="Menor")),"Moderado",IF(OR(AND(Z51="Muy Baja",AB51="Mayor"),AND(Z51="Baja",AB51="Mayor"),AND(Z51="Media",AB51="Mayor"),AND(Z51="Alta",AB51="Moderado"),AND(Z51="Alta",AB51="Mayor"),AND(Z51="Muy Alta",AB51="Leve"),AND(Z51="Muy Alta",AB51="Menor"),AND(Z51="Muy Alta",AB51="Moderado"),AND(Z51="Muy Alta",AB51="Mayor")),"Alto",IF(OR(AND(Z51="Muy Baja",AB51="Catastrófico"),AND(Z51="Baja",AB51="Catastrófico"),AND(Z51="Media",AB51="Catastrófico"),AND(Z51="Alta",AB51="Catastrófico"),AND(Z51="Muy Alta",AB51="Catastrófico")),"Extremo","")))),"")</f>
        <v/>
      </c>
      <c r="AE51" s="188"/>
      <c r="AF51" s="165"/>
      <c r="AG51" s="165"/>
      <c r="AH51" s="193"/>
      <c r="AI51" s="193"/>
      <c r="AJ51" s="165"/>
      <c r="AK51" s="194"/>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row>
    <row r="52" spans="2:69" ht="26.1" hidden="1" customHeight="1" x14ac:dyDescent="0.3">
      <c r="B52" s="347">
        <v>7</v>
      </c>
      <c r="C52" s="349"/>
      <c r="D52" s="349"/>
      <c r="E52" s="349"/>
      <c r="F52" s="349"/>
      <c r="G52" s="349"/>
      <c r="H52" s="351"/>
      <c r="I52" s="353" t="str">
        <f>IF(H52&lt;=0,"",IF(H52&lt;=2,"Muy Baja",IF(H52&lt;=24,"Baja",IF(H52&lt;=500,"Media",IF(H52&lt;=5000,"Alta","Muy Alta")))))</f>
        <v/>
      </c>
      <c r="J52" s="344" t="str">
        <f>IF(I52="","",IF(I52="Muy Baja",0.2,IF(I52="Baja",0.4,IF(I52="Media",0.6,IF(I52="Alta",0.8,IF(I52="Muy Alta",1,))))))</f>
        <v/>
      </c>
      <c r="K52" s="356"/>
      <c r="L52" s="344">
        <f>IF(NOT(ISERROR(MATCH(K52,'Tabla Impacto'!$B$222:$B$224,0))),'Tabla Impacto'!$F$224&amp;"Por favor no seleccionar los criterios de impacto(Afectación Económica o presupuestal y Pérdida Reputacional)",K52)</f>
        <v>0</v>
      </c>
      <c r="M52" s="353" t="str">
        <f>IF(OR(L52='Tabla Impacto'!$C$12,L52='Tabla Impacto'!$D$12),"Leve",IF(OR(L52='Tabla Impacto'!$C$13,L52='Tabla Impacto'!$D$13),"Menor",IF(OR(L52='Tabla Impacto'!$C$14,L52='Tabla Impacto'!$D$14),"Moderado",IF(OR(L52='Tabla Impacto'!$C$15,L52='Tabla Impacto'!$D$15),"Mayor",IF(OR(L52='Tabla Impacto'!$C$16,L52='Tabla Impacto'!$D$16),"Catastrófico","")))))</f>
        <v/>
      </c>
      <c r="N52" s="344" t="str">
        <f>IF(M52="","",IF(M52="Leve",0.2,IF(M52="Menor",0.4,IF(M52="Moderado",0.6,IF(M52="Mayor",0.8,IF(M52="Catastrófico",1,))))))</f>
        <v/>
      </c>
      <c r="O52" s="346" t="str">
        <f>IF(OR(AND(I52="Muy Baja",M52="Leve"),AND(I52="Muy Baja",M52="Menor"),AND(I52="Baja",M52="Leve")),"Bajo",IF(OR(AND(I52="Muy baja",M52="Moderado"),AND(I52="Baja",M52="Menor"),AND(I52="Baja",M52="Moderado"),AND(I52="Media",M52="Leve"),AND(I52="Media",M52="Menor"),AND(I52="Media",M52="Moderado"),AND(I52="Alta",M52="Leve"),AND(I52="Alta",M52="Menor")),"Moderado",IF(OR(AND(I52="Muy Baja",M52="Mayor"),AND(I52="Baja",M52="Mayor"),AND(I52="Media",M52="Mayor"),AND(I52="Alta",M52="Moderado"),AND(I52="Alta",M52="Mayor"),AND(I52="Muy Alta",M52="Leve"),AND(I52="Muy Alta",M52="Menor"),AND(I52="Muy Alta",M52="Moderado"),AND(I52="Muy Alta",M52="Mayor")),"Alto",IF(OR(AND(I52="Muy Baja",M52="Catastrófico"),AND(I52="Baja",M52="Catastrófico"),AND(I52="Media",M52="Catastrófico"),AND(I52="Alta",M52="Catastrófico"),AND(I52="Muy Alta",M52="Catastrófico")),"Extremo",""))))</f>
        <v/>
      </c>
      <c r="P52" s="185">
        <v>1</v>
      </c>
      <c r="Q52" s="186"/>
      <c r="R52" s="187" t="str">
        <f>IF(OR(S52="Preventivo",S52="Detectivo"),"Probabilidad",IF(S52="Correctivo","Impacto",""))</f>
        <v/>
      </c>
      <c r="S52" s="188"/>
      <c r="T52" s="188"/>
      <c r="U52" s="189" t="str">
        <f>IF(AND(S52="Preventivo",T52="Automático"),"50%",IF(AND(S52="Preventivo",T52="Manual"),"40%",IF(AND(S52="Detectivo",T52="Automático"),"40%",IF(AND(S52="Detectivo",T52="Manual"),"30%",IF(AND(S52="Correctivo",T52="Automático"),"35%",IF(AND(S52="Correctivo",T52="Manual"),"25%",""))))))</f>
        <v/>
      </c>
      <c r="V52" s="188"/>
      <c r="W52" s="188"/>
      <c r="X52" s="188"/>
      <c r="Y52" s="190" t="str">
        <f>IFERROR(IF(R52="Probabilidad",(J52-(+J52*U52)),IF(R52="Impacto",J52,"")),"")</f>
        <v/>
      </c>
      <c r="Z52" s="191" t="str">
        <f>IFERROR(IF(Y52="","",IF(Y52&lt;=0.2,"Muy Baja",IF(Y52&lt;=0.4,"Baja",IF(Y52&lt;=0.6,"Media",IF(Y52&lt;=0.8,"Alta","Muy Alta"))))),"")</f>
        <v/>
      </c>
      <c r="AA52" s="189" t="str">
        <f>+Y52</f>
        <v/>
      </c>
      <c r="AB52" s="191" t="str">
        <f>IFERROR(IF(AC52="","",IF(AC52&lt;=0.2,"Leve",IF(AC52&lt;=0.4,"Menor",IF(AC52&lt;=0.6,"Moderado",IF(AC52&lt;=0.8,"Mayor","Catastrófico"))))),"")</f>
        <v/>
      </c>
      <c r="AC52" s="189" t="str">
        <f>IFERROR(IF(R52="Impacto",(N52-(+N52*U52)),IF(R52="Probabilidad",N52,"")),"")</f>
        <v/>
      </c>
      <c r="AD52" s="192" t="str">
        <f>IFERROR(IF(OR(AND(Z52="Muy Baja",AB52="Leve"),AND(Z52="Muy Baja",AB52="Menor"),AND(Z52="Baja",AB52="Leve")),"Bajo",IF(OR(AND(Z52="Muy baja",AB52="Moderado"),AND(Z52="Baja",AB52="Menor"),AND(Z52="Baja",AB52="Moderado"),AND(Z52="Media",AB52="Leve"),AND(Z52="Media",AB52="Menor"),AND(Z52="Media",AB52="Moderado"),AND(Z52="Alta",AB52="Leve"),AND(Z52="Alta",AB52="Menor")),"Moderado",IF(OR(AND(Z52="Muy Baja",AB52="Mayor"),AND(Z52="Baja",AB52="Mayor"),AND(Z52="Media",AB52="Mayor"),AND(Z52="Alta",AB52="Moderado"),AND(Z52="Alta",AB52="Mayor"),AND(Z52="Muy Alta",AB52="Leve"),AND(Z52="Muy Alta",AB52="Menor"),AND(Z52="Muy Alta",AB52="Moderado"),AND(Z52="Muy Alta",AB52="Mayor")),"Alto",IF(OR(AND(Z52="Muy Baja",AB52="Catastrófico"),AND(Z52="Baja",AB52="Catastrófico"),AND(Z52="Media",AB52="Catastrófico"),AND(Z52="Alta",AB52="Catastrófico"),AND(Z52="Muy Alta",AB52="Catastrófico")),"Extremo","")))),"")</f>
        <v/>
      </c>
      <c r="AE52" s="188"/>
      <c r="AF52" s="165"/>
      <c r="AG52" s="165"/>
      <c r="AH52" s="193"/>
      <c r="AI52" s="193"/>
      <c r="AJ52" s="165"/>
      <c r="AK52" s="194"/>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row>
    <row r="53" spans="2:69" ht="26.1" hidden="1" customHeight="1" x14ac:dyDescent="0.3">
      <c r="B53" s="347"/>
      <c r="C53" s="349"/>
      <c r="D53" s="349"/>
      <c r="E53" s="349"/>
      <c r="F53" s="349"/>
      <c r="G53" s="349"/>
      <c r="H53" s="351"/>
      <c r="I53" s="353"/>
      <c r="J53" s="344"/>
      <c r="K53" s="356"/>
      <c r="L53" s="344">
        <f t="shared" ref="L53:L57" si="48">IF(NOT(ISERROR(MATCH(K53,_xlfn.ANCHORARRAY(F64),0))),J66&amp;"Por favor no seleccionar los criterios de impacto",K53)</f>
        <v>0</v>
      </c>
      <c r="M53" s="353"/>
      <c r="N53" s="344"/>
      <c r="O53" s="346"/>
      <c r="P53" s="185">
        <v>2</v>
      </c>
      <c r="Q53" s="186"/>
      <c r="R53" s="187" t="str">
        <f>IF(OR(S53="Preventivo",S53="Detectivo"),"Probabilidad",IF(S53="Correctivo","Impacto",""))</f>
        <v/>
      </c>
      <c r="S53" s="188"/>
      <c r="T53" s="188"/>
      <c r="U53" s="189" t="str">
        <f t="shared" ref="U53:U57" si="49">IF(AND(S53="Preventivo",T53="Automático"),"50%",IF(AND(S53="Preventivo",T53="Manual"),"40%",IF(AND(S53="Detectivo",T53="Automático"),"40%",IF(AND(S53="Detectivo",T53="Manual"),"30%",IF(AND(S53="Correctivo",T53="Automático"),"35%",IF(AND(S53="Correctivo",T53="Manual"),"25%",""))))))</f>
        <v/>
      </c>
      <c r="V53" s="188"/>
      <c r="W53" s="188"/>
      <c r="X53" s="188"/>
      <c r="Y53" s="190" t="str">
        <f>IFERROR(IF(AND(R52="Probabilidad",R53="Probabilidad"),(AA52-(+AA52*U53)),IF(R53="Probabilidad",(J52-(+J52*U53)),IF(R53="Impacto",AA52,""))),"")</f>
        <v/>
      </c>
      <c r="Z53" s="191" t="str">
        <f t="shared" si="2"/>
        <v/>
      </c>
      <c r="AA53" s="189" t="str">
        <f t="shared" ref="AA53:AA57" si="50">+Y53</f>
        <v/>
      </c>
      <c r="AB53" s="191" t="str">
        <f t="shared" si="4"/>
        <v/>
      </c>
      <c r="AC53" s="189" t="str">
        <f>IFERROR(IF(AND(R52="Impacto",R53="Impacto"),(AC46-(+AC46*U53)),IF(R53="Impacto",($N$52-(+$N$52*U53)),IF(R53="Probabilidad",AC46,""))),"")</f>
        <v/>
      </c>
      <c r="AD53" s="192" t="str">
        <f t="shared" ref="AD53:AD54" si="51">IFERROR(IF(OR(AND(Z53="Muy Baja",AB53="Leve"),AND(Z53="Muy Baja",AB53="Menor"),AND(Z53="Baja",AB53="Leve")),"Bajo",IF(OR(AND(Z53="Muy baja",AB53="Moderado"),AND(Z53="Baja",AB53="Menor"),AND(Z53="Baja",AB53="Moderado"),AND(Z53="Media",AB53="Leve"),AND(Z53="Media",AB53="Menor"),AND(Z53="Media",AB53="Moderado"),AND(Z53="Alta",AB53="Leve"),AND(Z53="Alta",AB53="Menor")),"Moderado",IF(OR(AND(Z53="Muy Baja",AB53="Mayor"),AND(Z53="Baja",AB53="Mayor"),AND(Z53="Media",AB53="Mayor"),AND(Z53="Alta",AB53="Moderado"),AND(Z53="Alta",AB53="Mayor"),AND(Z53="Muy Alta",AB53="Leve"),AND(Z53="Muy Alta",AB53="Menor"),AND(Z53="Muy Alta",AB53="Moderado"),AND(Z53="Muy Alta",AB53="Mayor")),"Alto",IF(OR(AND(Z53="Muy Baja",AB53="Catastrófico"),AND(Z53="Baja",AB53="Catastrófico"),AND(Z53="Media",AB53="Catastrófico"),AND(Z53="Alta",AB53="Catastrófico"),AND(Z53="Muy Alta",AB53="Catastrófico")),"Extremo","")))),"")</f>
        <v/>
      </c>
      <c r="AE53" s="188"/>
      <c r="AF53" s="165"/>
      <c r="AG53" s="165"/>
      <c r="AH53" s="193"/>
      <c r="AI53" s="193"/>
      <c r="AJ53" s="165"/>
      <c r="AK53" s="194"/>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row>
    <row r="54" spans="2:69" ht="26.1" hidden="1" customHeight="1" x14ac:dyDescent="0.3">
      <c r="B54" s="347"/>
      <c r="C54" s="349"/>
      <c r="D54" s="349"/>
      <c r="E54" s="349"/>
      <c r="F54" s="349"/>
      <c r="G54" s="349"/>
      <c r="H54" s="351"/>
      <c r="I54" s="353"/>
      <c r="J54" s="344"/>
      <c r="K54" s="356"/>
      <c r="L54" s="344">
        <f t="shared" si="48"/>
        <v>0</v>
      </c>
      <c r="M54" s="353"/>
      <c r="N54" s="344"/>
      <c r="O54" s="346"/>
      <c r="P54" s="185">
        <v>3</v>
      </c>
      <c r="Q54" s="195"/>
      <c r="R54" s="187" t="str">
        <f>IF(OR(S54="Preventivo",S54="Detectivo"),"Probabilidad",IF(S54="Correctivo","Impacto",""))</f>
        <v/>
      </c>
      <c r="S54" s="188"/>
      <c r="T54" s="188"/>
      <c r="U54" s="189" t="str">
        <f t="shared" si="49"/>
        <v/>
      </c>
      <c r="V54" s="188"/>
      <c r="W54" s="188"/>
      <c r="X54" s="188"/>
      <c r="Y54" s="190" t="str">
        <f>IFERROR(IF(AND(R53="Probabilidad",R54="Probabilidad"),(AA53-(+AA53*U54)),IF(AND(R53="Impacto",R54="Probabilidad"),(AA52-(+AA52*U54)),IF(R54="Impacto",AA53,""))),"")</f>
        <v/>
      </c>
      <c r="Z54" s="191" t="str">
        <f t="shared" si="2"/>
        <v/>
      </c>
      <c r="AA54" s="189" t="str">
        <f t="shared" si="50"/>
        <v/>
      </c>
      <c r="AB54" s="191" t="str">
        <f t="shared" si="4"/>
        <v/>
      </c>
      <c r="AC54" s="189" t="str">
        <f>IFERROR(IF(AND(R53="Impacto",R54="Impacto"),(AC53-(+AC53*U54)),IF(AND(R53="Probabilidad",R54="Impacto"),(AC52-(+AC52*U54)),IF(R54="Probabilidad",AC53,""))),"")</f>
        <v/>
      </c>
      <c r="AD54" s="192" t="str">
        <f t="shared" si="51"/>
        <v/>
      </c>
      <c r="AE54" s="188"/>
      <c r="AF54" s="165"/>
      <c r="AG54" s="165"/>
      <c r="AH54" s="193"/>
      <c r="AI54" s="193"/>
      <c r="AJ54" s="165"/>
      <c r="AK54" s="194"/>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row>
    <row r="55" spans="2:69" ht="26.1" hidden="1" customHeight="1" x14ac:dyDescent="0.3">
      <c r="B55" s="347"/>
      <c r="C55" s="349"/>
      <c r="D55" s="349"/>
      <c r="E55" s="349"/>
      <c r="F55" s="349"/>
      <c r="G55" s="349"/>
      <c r="H55" s="351"/>
      <c r="I55" s="353"/>
      <c r="J55" s="344"/>
      <c r="K55" s="356"/>
      <c r="L55" s="344">
        <f t="shared" si="48"/>
        <v>0</v>
      </c>
      <c r="M55" s="353"/>
      <c r="N55" s="344"/>
      <c r="O55" s="346"/>
      <c r="P55" s="185">
        <v>4</v>
      </c>
      <c r="Q55" s="186"/>
      <c r="R55" s="187" t="str">
        <f t="shared" ref="R55:R57" si="52">IF(OR(S55="Preventivo",S55="Detectivo"),"Probabilidad",IF(S55="Correctivo","Impacto",""))</f>
        <v/>
      </c>
      <c r="S55" s="188"/>
      <c r="T55" s="188"/>
      <c r="U55" s="189" t="str">
        <f t="shared" si="49"/>
        <v/>
      </c>
      <c r="V55" s="188"/>
      <c r="W55" s="188"/>
      <c r="X55" s="188"/>
      <c r="Y55" s="190" t="str">
        <f t="shared" ref="Y55:Y57" si="53">IFERROR(IF(AND(R54="Probabilidad",R55="Probabilidad"),(AA54-(+AA54*U55)),IF(AND(R54="Impacto",R55="Probabilidad"),(AA53-(+AA53*U55)),IF(R55="Impacto",AA54,""))),"")</f>
        <v/>
      </c>
      <c r="Z55" s="191" t="str">
        <f t="shared" si="2"/>
        <v/>
      </c>
      <c r="AA55" s="189" t="str">
        <f t="shared" si="50"/>
        <v/>
      </c>
      <c r="AB55" s="191" t="str">
        <f t="shared" si="4"/>
        <v/>
      </c>
      <c r="AC55" s="189" t="str">
        <f t="shared" ref="AC55:AC57" si="54">IFERROR(IF(AND(R54="Impacto",R55="Impacto"),(AC54-(+AC54*U55)),IF(AND(R54="Probabilidad",R55="Impacto"),(AC53-(+AC53*U55)),IF(R55="Probabilidad",AC54,""))),"")</f>
        <v/>
      </c>
      <c r="AD55" s="192" t="str">
        <f>IFERROR(IF(OR(AND(Z55="Muy Baja",AB55="Leve"),AND(Z55="Muy Baja",AB55="Menor"),AND(Z55="Baja",AB55="Leve")),"Bajo",IF(OR(AND(Z55="Muy baja",AB55="Moderado"),AND(Z55="Baja",AB55="Menor"),AND(Z55="Baja",AB55="Moderado"),AND(Z55="Media",AB55="Leve"),AND(Z55="Media",AB55="Menor"),AND(Z55="Media",AB55="Moderado"),AND(Z55="Alta",AB55="Leve"),AND(Z55="Alta",AB55="Menor")),"Moderado",IF(OR(AND(Z55="Muy Baja",AB55="Mayor"),AND(Z55="Baja",AB55="Mayor"),AND(Z55="Media",AB55="Mayor"),AND(Z55="Alta",AB55="Moderado"),AND(Z55="Alta",AB55="Mayor"),AND(Z55="Muy Alta",AB55="Leve"),AND(Z55="Muy Alta",AB55="Menor"),AND(Z55="Muy Alta",AB55="Moderado"),AND(Z55="Muy Alta",AB55="Mayor")),"Alto",IF(OR(AND(Z55="Muy Baja",AB55="Catastrófico"),AND(Z55="Baja",AB55="Catastrófico"),AND(Z55="Media",AB55="Catastrófico"),AND(Z55="Alta",AB55="Catastrófico"),AND(Z55="Muy Alta",AB55="Catastrófico")),"Extremo","")))),"")</f>
        <v/>
      </c>
      <c r="AE55" s="188"/>
      <c r="AF55" s="165"/>
      <c r="AG55" s="165"/>
      <c r="AH55" s="193"/>
      <c r="AI55" s="193"/>
      <c r="AJ55" s="165"/>
      <c r="AK55" s="194"/>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row>
    <row r="56" spans="2:69" ht="26.1" hidden="1" customHeight="1" x14ac:dyDescent="0.3">
      <c r="B56" s="347"/>
      <c r="C56" s="349"/>
      <c r="D56" s="349"/>
      <c r="E56" s="349"/>
      <c r="F56" s="349"/>
      <c r="G56" s="349"/>
      <c r="H56" s="351"/>
      <c r="I56" s="353"/>
      <c r="J56" s="344"/>
      <c r="K56" s="356"/>
      <c r="L56" s="344">
        <f t="shared" si="48"/>
        <v>0</v>
      </c>
      <c r="M56" s="353"/>
      <c r="N56" s="344"/>
      <c r="O56" s="346"/>
      <c r="P56" s="185">
        <v>5</v>
      </c>
      <c r="Q56" s="186"/>
      <c r="R56" s="187" t="str">
        <f t="shared" si="52"/>
        <v/>
      </c>
      <c r="S56" s="188"/>
      <c r="T56" s="188"/>
      <c r="U56" s="189" t="str">
        <f t="shared" si="49"/>
        <v/>
      </c>
      <c r="V56" s="188"/>
      <c r="W56" s="188"/>
      <c r="X56" s="188"/>
      <c r="Y56" s="190" t="str">
        <f t="shared" si="53"/>
        <v/>
      </c>
      <c r="Z56" s="191" t="str">
        <f t="shared" si="2"/>
        <v/>
      </c>
      <c r="AA56" s="189" t="str">
        <f t="shared" si="50"/>
        <v/>
      </c>
      <c r="AB56" s="191" t="str">
        <f t="shared" si="4"/>
        <v/>
      </c>
      <c r="AC56" s="189" t="str">
        <f t="shared" si="54"/>
        <v/>
      </c>
      <c r="AD56" s="192" t="str">
        <f t="shared" ref="AD56:AD57" si="55">IFERROR(IF(OR(AND(Z56="Muy Baja",AB56="Leve"),AND(Z56="Muy Baja",AB56="Menor"),AND(Z56="Baja",AB56="Leve")),"Bajo",IF(OR(AND(Z56="Muy baja",AB56="Moderado"),AND(Z56="Baja",AB56="Menor"),AND(Z56="Baja",AB56="Moderado"),AND(Z56="Media",AB56="Leve"),AND(Z56="Media",AB56="Menor"),AND(Z56="Media",AB56="Moderado"),AND(Z56="Alta",AB56="Leve"),AND(Z56="Alta",AB56="Menor")),"Moderado",IF(OR(AND(Z56="Muy Baja",AB56="Mayor"),AND(Z56="Baja",AB56="Mayor"),AND(Z56="Media",AB56="Mayor"),AND(Z56="Alta",AB56="Moderado"),AND(Z56="Alta",AB56="Mayor"),AND(Z56="Muy Alta",AB56="Leve"),AND(Z56="Muy Alta",AB56="Menor"),AND(Z56="Muy Alta",AB56="Moderado"),AND(Z56="Muy Alta",AB56="Mayor")),"Alto",IF(OR(AND(Z56="Muy Baja",AB56="Catastrófico"),AND(Z56="Baja",AB56="Catastrófico"),AND(Z56="Media",AB56="Catastrófico"),AND(Z56="Alta",AB56="Catastrófico"),AND(Z56="Muy Alta",AB56="Catastrófico")),"Extremo","")))),"")</f>
        <v/>
      </c>
      <c r="AE56" s="188"/>
      <c r="AF56" s="165"/>
      <c r="AG56" s="165"/>
      <c r="AH56" s="193"/>
      <c r="AI56" s="193"/>
      <c r="AJ56" s="165"/>
      <c r="AK56" s="194"/>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row>
    <row r="57" spans="2:69" ht="26.1" hidden="1" customHeight="1" x14ac:dyDescent="0.3">
      <c r="B57" s="347"/>
      <c r="C57" s="349"/>
      <c r="D57" s="349"/>
      <c r="E57" s="349"/>
      <c r="F57" s="349"/>
      <c r="G57" s="349"/>
      <c r="H57" s="351"/>
      <c r="I57" s="353"/>
      <c r="J57" s="344"/>
      <c r="K57" s="356"/>
      <c r="L57" s="344">
        <f t="shared" si="48"/>
        <v>0</v>
      </c>
      <c r="M57" s="353"/>
      <c r="N57" s="344"/>
      <c r="O57" s="346"/>
      <c r="P57" s="185">
        <v>6</v>
      </c>
      <c r="Q57" s="186"/>
      <c r="R57" s="187" t="str">
        <f t="shared" si="52"/>
        <v/>
      </c>
      <c r="S57" s="188"/>
      <c r="T57" s="188"/>
      <c r="U57" s="189" t="str">
        <f t="shared" si="49"/>
        <v/>
      </c>
      <c r="V57" s="188"/>
      <c r="W57" s="188"/>
      <c r="X57" s="188"/>
      <c r="Y57" s="190" t="str">
        <f t="shared" si="53"/>
        <v/>
      </c>
      <c r="Z57" s="191" t="str">
        <f t="shared" si="2"/>
        <v/>
      </c>
      <c r="AA57" s="189" t="str">
        <f t="shared" si="50"/>
        <v/>
      </c>
      <c r="AB57" s="191" t="str">
        <f t="shared" si="4"/>
        <v/>
      </c>
      <c r="AC57" s="189" t="str">
        <f t="shared" si="54"/>
        <v/>
      </c>
      <c r="AD57" s="192" t="str">
        <f t="shared" si="55"/>
        <v/>
      </c>
      <c r="AE57" s="188"/>
      <c r="AF57" s="165"/>
      <c r="AG57" s="165"/>
      <c r="AH57" s="193"/>
      <c r="AI57" s="193"/>
      <c r="AJ57" s="165"/>
      <c r="AK57" s="194"/>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row>
    <row r="58" spans="2:69" ht="26.1" hidden="1" customHeight="1" x14ac:dyDescent="0.3">
      <c r="B58" s="347">
        <v>8</v>
      </c>
      <c r="C58" s="349"/>
      <c r="D58" s="349"/>
      <c r="E58" s="349"/>
      <c r="F58" s="349"/>
      <c r="G58" s="349"/>
      <c r="H58" s="351"/>
      <c r="I58" s="353" t="str">
        <f>IF(H58&lt;=0,"",IF(H58&lt;=2,"Muy Baja",IF(H58&lt;=24,"Baja",IF(H58&lt;=500,"Media",IF(H58&lt;=5000,"Alta","Muy Alta")))))</f>
        <v/>
      </c>
      <c r="J58" s="344" t="str">
        <f>IF(I58="","",IF(I58="Muy Baja",0.2,IF(I58="Baja",0.4,IF(I58="Media",0.6,IF(I58="Alta",0.8,IF(I58="Muy Alta",1,))))))</f>
        <v/>
      </c>
      <c r="K58" s="356"/>
      <c r="L58" s="344">
        <f>IF(NOT(ISERROR(MATCH(K58,'Tabla Impacto'!$B$222:$B$224,0))),'Tabla Impacto'!$F$224&amp;"Por favor no seleccionar los criterios de impacto(Afectación Económica o presupuestal y Pérdida Reputacional)",K58)</f>
        <v>0</v>
      </c>
      <c r="M58" s="353" t="str">
        <f>IF(OR(L58='Tabla Impacto'!$C$12,L58='Tabla Impacto'!$D$12),"Leve",IF(OR(L58='Tabla Impacto'!$C$13,L58='Tabla Impacto'!$D$13),"Menor",IF(OR(L58='Tabla Impacto'!$C$14,L58='Tabla Impacto'!$D$14),"Moderado",IF(OR(L58='Tabla Impacto'!$C$15,L58='Tabla Impacto'!$D$15),"Mayor",IF(OR(L58='Tabla Impacto'!$C$16,L58='Tabla Impacto'!$D$16),"Catastrófico","")))))</f>
        <v/>
      </c>
      <c r="N58" s="344" t="str">
        <f>IF(M58="","",IF(M58="Leve",0.2,IF(M58="Menor",0.4,IF(M58="Moderado",0.6,IF(M58="Mayor",0.8,IF(M58="Catastrófico",1,))))))</f>
        <v/>
      </c>
      <c r="O58" s="346" t="str">
        <f>IF(OR(AND(I58="Muy Baja",M58="Leve"),AND(I58="Muy Baja",M58="Menor"),AND(I58="Baja",M58="Leve")),"Bajo",IF(OR(AND(I58="Muy baja",M58="Moderado"),AND(I58="Baja",M58="Menor"),AND(I58="Baja",M58="Moderado"),AND(I58="Media",M58="Leve"),AND(I58="Media",M58="Menor"),AND(I58="Media",M58="Moderado"),AND(I58="Alta",M58="Leve"),AND(I58="Alta",M58="Menor")),"Moderado",IF(OR(AND(I58="Muy Baja",M58="Mayor"),AND(I58="Baja",M58="Mayor"),AND(I58="Media",M58="Mayor"),AND(I58="Alta",M58="Moderado"),AND(I58="Alta",M58="Mayor"),AND(I58="Muy Alta",M58="Leve"),AND(I58="Muy Alta",M58="Menor"),AND(I58="Muy Alta",M58="Moderado"),AND(I58="Muy Alta",M58="Mayor")),"Alto",IF(OR(AND(I58="Muy Baja",M58="Catastrófico"),AND(I58="Baja",M58="Catastrófico"),AND(I58="Media",M58="Catastrófico"),AND(I58="Alta",M58="Catastrófico"),AND(I58="Muy Alta",M58="Catastrófico")),"Extremo",""))))</f>
        <v/>
      </c>
      <c r="P58" s="185">
        <v>1</v>
      </c>
      <c r="Q58" s="186"/>
      <c r="R58" s="187" t="str">
        <f>IF(OR(S58="Preventivo",S58="Detectivo"),"Probabilidad",IF(S58="Correctivo","Impacto",""))</f>
        <v/>
      </c>
      <c r="S58" s="188"/>
      <c r="T58" s="188"/>
      <c r="U58" s="189" t="str">
        <f>IF(AND(S58="Preventivo",T58="Automático"),"50%",IF(AND(S58="Preventivo",T58="Manual"),"40%",IF(AND(S58="Detectivo",T58="Automático"),"40%",IF(AND(S58="Detectivo",T58="Manual"),"30%",IF(AND(S58="Correctivo",T58="Automático"),"35%",IF(AND(S58="Correctivo",T58="Manual"),"25%",""))))))</f>
        <v/>
      </c>
      <c r="V58" s="188"/>
      <c r="W58" s="188"/>
      <c r="X58" s="188"/>
      <c r="Y58" s="190" t="str">
        <f>IFERROR(IF(R58="Probabilidad",(J58-(+J58*U58)),IF(R58="Impacto",J58,"")),"")</f>
        <v/>
      </c>
      <c r="Z58" s="191" t="str">
        <f>IFERROR(IF(Y58="","",IF(Y58&lt;=0.2,"Muy Baja",IF(Y58&lt;=0.4,"Baja",IF(Y58&lt;=0.6,"Media",IF(Y58&lt;=0.8,"Alta","Muy Alta"))))),"")</f>
        <v/>
      </c>
      <c r="AA58" s="189" t="str">
        <f>+Y58</f>
        <v/>
      </c>
      <c r="AB58" s="191" t="str">
        <f>IFERROR(IF(AC58="","",IF(AC58&lt;=0.2,"Leve",IF(AC58&lt;=0.4,"Menor",IF(AC58&lt;=0.6,"Moderado",IF(AC58&lt;=0.8,"Mayor","Catastrófico"))))),"")</f>
        <v/>
      </c>
      <c r="AC58" s="189" t="str">
        <f>IFERROR(IF(R58="Impacto",(N58-(+N58*U58)),IF(R58="Probabilidad",N58,"")),"")</f>
        <v/>
      </c>
      <c r="AD58" s="192" t="str">
        <f>IFERROR(IF(OR(AND(Z58="Muy Baja",AB58="Leve"),AND(Z58="Muy Baja",AB58="Menor"),AND(Z58="Baja",AB58="Leve")),"Bajo",IF(OR(AND(Z58="Muy baja",AB58="Moderado"),AND(Z58="Baja",AB58="Menor"),AND(Z58="Baja",AB58="Moderado"),AND(Z58="Media",AB58="Leve"),AND(Z58="Media",AB58="Menor"),AND(Z58="Media",AB58="Moderado"),AND(Z58="Alta",AB58="Leve"),AND(Z58="Alta",AB58="Menor")),"Moderado",IF(OR(AND(Z58="Muy Baja",AB58="Mayor"),AND(Z58="Baja",AB58="Mayor"),AND(Z58="Media",AB58="Mayor"),AND(Z58="Alta",AB58="Moderado"),AND(Z58="Alta",AB58="Mayor"),AND(Z58="Muy Alta",AB58="Leve"),AND(Z58="Muy Alta",AB58="Menor"),AND(Z58="Muy Alta",AB58="Moderado"),AND(Z58="Muy Alta",AB58="Mayor")),"Alto",IF(OR(AND(Z58="Muy Baja",AB58="Catastrófico"),AND(Z58="Baja",AB58="Catastrófico"),AND(Z58="Media",AB58="Catastrófico"),AND(Z58="Alta",AB58="Catastrófico"),AND(Z58="Muy Alta",AB58="Catastrófico")),"Extremo","")))),"")</f>
        <v/>
      </c>
      <c r="AE58" s="188"/>
      <c r="AF58" s="165"/>
      <c r="AG58" s="165"/>
      <c r="AH58" s="193"/>
      <c r="AI58" s="193"/>
      <c r="AJ58" s="165"/>
      <c r="AK58" s="194"/>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row>
    <row r="59" spans="2:69" ht="26.1" hidden="1" customHeight="1" x14ac:dyDescent="0.3">
      <c r="B59" s="347"/>
      <c r="C59" s="349"/>
      <c r="D59" s="349"/>
      <c r="E59" s="349"/>
      <c r="F59" s="349"/>
      <c r="G59" s="349"/>
      <c r="H59" s="351"/>
      <c r="I59" s="353"/>
      <c r="J59" s="344"/>
      <c r="K59" s="356"/>
      <c r="L59" s="344">
        <f>IF(NOT(ISERROR(MATCH(K59,_xlfn.ANCHORARRAY(F70),0))),J72&amp;"Por favor no seleccionar los criterios de impacto",K59)</f>
        <v>0</v>
      </c>
      <c r="M59" s="353"/>
      <c r="N59" s="344"/>
      <c r="O59" s="346"/>
      <c r="P59" s="185">
        <v>2</v>
      </c>
      <c r="Q59" s="186"/>
      <c r="R59" s="187" t="str">
        <f>IF(OR(S59="Preventivo",S59="Detectivo"),"Probabilidad",IF(S59="Correctivo","Impacto",""))</f>
        <v/>
      </c>
      <c r="S59" s="188"/>
      <c r="T59" s="188"/>
      <c r="U59" s="189" t="str">
        <f t="shared" ref="U59:U63" si="56">IF(AND(S59="Preventivo",T59="Automático"),"50%",IF(AND(S59="Preventivo",T59="Manual"),"40%",IF(AND(S59="Detectivo",T59="Automático"),"40%",IF(AND(S59="Detectivo",T59="Manual"),"30%",IF(AND(S59="Correctivo",T59="Automático"),"35%",IF(AND(S59="Correctivo",T59="Manual"),"25%",""))))))</f>
        <v/>
      </c>
      <c r="V59" s="188"/>
      <c r="W59" s="188"/>
      <c r="X59" s="188"/>
      <c r="Y59" s="190" t="str">
        <f>IFERROR(IF(AND(R58="Probabilidad",R59="Probabilidad"),(AA58-(+AA58*U59)),IF(R59="Probabilidad",(J58-(+J58*U59)),IF(R59="Impacto",AA58,""))),"")</f>
        <v/>
      </c>
      <c r="Z59" s="191" t="str">
        <f t="shared" si="2"/>
        <v/>
      </c>
      <c r="AA59" s="189" t="str">
        <f t="shared" ref="AA59:AA63" si="57">+Y59</f>
        <v/>
      </c>
      <c r="AB59" s="191" t="str">
        <f t="shared" si="4"/>
        <v/>
      </c>
      <c r="AC59" s="189" t="str">
        <f>IFERROR(IF(AND(R58="Impacto",R59="Impacto"),(AC52-(+AC52*U59)),IF(R59="Impacto",($N$58-(+$N$58*U59)),IF(R59="Probabilidad",AC52,""))),"")</f>
        <v/>
      </c>
      <c r="AD59" s="192" t="str">
        <f t="shared" ref="AD59:AD60" si="58">IFERROR(IF(OR(AND(Z59="Muy Baja",AB59="Leve"),AND(Z59="Muy Baja",AB59="Menor"),AND(Z59="Baja",AB59="Leve")),"Bajo",IF(OR(AND(Z59="Muy baja",AB59="Moderado"),AND(Z59="Baja",AB59="Menor"),AND(Z59="Baja",AB59="Moderado"),AND(Z59="Media",AB59="Leve"),AND(Z59="Media",AB59="Menor"),AND(Z59="Media",AB59="Moderado"),AND(Z59="Alta",AB59="Leve"),AND(Z59="Alta",AB59="Menor")),"Moderado",IF(OR(AND(Z59="Muy Baja",AB59="Mayor"),AND(Z59="Baja",AB59="Mayor"),AND(Z59="Media",AB59="Mayor"),AND(Z59="Alta",AB59="Moderado"),AND(Z59="Alta",AB59="Mayor"),AND(Z59="Muy Alta",AB59="Leve"),AND(Z59="Muy Alta",AB59="Menor"),AND(Z59="Muy Alta",AB59="Moderado"),AND(Z59="Muy Alta",AB59="Mayor")),"Alto",IF(OR(AND(Z59="Muy Baja",AB59="Catastrófico"),AND(Z59="Baja",AB59="Catastrófico"),AND(Z59="Media",AB59="Catastrófico"),AND(Z59="Alta",AB59="Catastrófico"),AND(Z59="Muy Alta",AB59="Catastrófico")),"Extremo","")))),"")</f>
        <v/>
      </c>
      <c r="AE59" s="188"/>
      <c r="AF59" s="165"/>
      <c r="AG59" s="165"/>
      <c r="AH59" s="193"/>
      <c r="AI59" s="193"/>
      <c r="AJ59" s="165"/>
      <c r="AK59" s="194"/>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row>
    <row r="60" spans="2:69" ht="26.1" hidden="1" customHeight="1" x14ac:dyDescent="0.3">
      <c r="B60" s="347"/>
      <c r="C60" s="349"/>
      <c r="D60" s="349"/>
      <c r="E60" s="349"/>
      <c r="F60" s="349"/>
      <c r="G60" s="349"/>
      <c r="H60" s="351"/>
      <c r="I60" s="353"/>
      <c r="J60" s="344"/>
      <c r="K60" s="356"/>
      <c r="L60" s="344">
        <f>IF(NOT(ISERROR(MATCH(K60,_xlfn.ANCHORARRAY(F71),0))),J73&amp;"Por favor no seleccionar los criterios de impacto",K60)</f>
        <v>0</v>
      </c>
      <c r="M60" s="353"/>
      <c r="N60" s="344"/>
      <c r="O60" s="346"/>
      <c r="P60" s="185">
        <v>3</v>
      </c>
      <c r="Q60" s="195"/>
      <c r="R60" s="187" t="str">
        <f>IF(OR(S60="Preventivo",S60="Detectivo"),"Probabilidad",IF(S60="Correctivo","Impacto",""))</f>
        <v/>
      </c>
      <c r="S60" s="188"/>
      <c r="T60" s="188"/>
      <c r="U60" s="189" t="str">
        <f t="shared" si="56"/>
        <v/>
      </c>
      <c r="V60" s="188"/>
      <c r="W60" s="188"/>
      <c r="X60" s="188"/>
      <c r="Y60" s="190" t="str">
        <f>IFERROR(IF(AND(R59="Probabilidad",R60="Probabilidad"),(AA59-(+AA59*U60)),IF(AND(R59="Impacto",R60="Probabilidad"),(AA58-(+AA58*U60)),IF(R60="Impacto",AA59,""))),"")</f>
        <v/>
      </c>
      <c r="Z60" s="191" t="str">
        <f t="shared" si="2"/>
        <v/>
      </c>
      <c r="AA60" s="189" t="str">
        <f t="shared" si="57"/>
        <v/>
      </c>
      <c r="AB60" s="191" t="str">
        <f t="shared" si="4"/>
        <v/>
      </c>
      <c r="AC60" s="189" t="str">
        <f>IFERROR(IF(AND(R59="Impacto",R60="Impacto"),(AC59-(+AC59*U60)),IF(AND(R59="Probabilidad",R60="Impacto"),(AC58-(+AC58*U60)),IF(R60="Probabilidad",AC59,""))),"")</f>
        <v/>
      </c>
      <c r="AD60" s="192" t="str">
        <f t="shared" si="58"/>
        <v/>
      </c>
      <c r="AE60" s="188"/>
      <c r="AF60" s="165"/>
      <c r="AG60" s="165"/>
      <c r="AH60" s="193"/>
      <c r="AI60" s="193"/>
      <c r="AJ60" s="165"/>
      <c r="AK60" s="194"/>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row>
    <row r="61" spans="2:69" ht="26.1" hidden="1" customHeight="1" x14ac:dyDescent="0.3">
      <c r="B61" s="347"/>
      <c r="C61" s="349"/>
      <c r="D61" s="349"/>
      <c r="E61" s="349"/>
      <c r="F61" s="349"/>
      <c r="G61" s="349"/>
      <c r="H61" s="351"/>
      <c r="I61" s="353"/>
      <c r="J61" s="344"/>
      <c r="K61" s="356"/>
      <c r="L61" s="344">
        <f>IF(NOT(ISERROR(MATCH(K61,_xlfn.ANCHORARRAY(F72),0))),J74&amp;"Por favor no seleccionar los criterios de impacto",K61)</f>
        <v>0</v>
      </c>
      <c r="M61" s="353"/>
      <c r="N61" s="344"/>
      <c r="O61" s="346"/>
      <c r="P61" s="185">
        <v>4</v>
      </c>
      <c r="Q61" s="186"/>
      <c r="R61" s="187" t="str">
        <f t="shared" ref="R61:R63" si="59">IF(OR(S61="Preventivo",S61="Detectivo"),"Probabilidad",IF(S61="Correctivo","Impacto",""))</f>
        <v/>
      </c>
      <c r="S61" s="188"/>
      <c r="T61" s="188"/>
      <c r="U61" s="189" t="str">
        <f t="shared" si="56"/>
        <v/>
      </c>
      <c r="V61" s="188"/>
      <c r="W61" s="188"/>
      <c r="X61" s="188"/>
      <c r="Y61" s="190" t="str">
        <f t="shared" ref="Y61:Y63" si="60">IFERROR(IF(AND(R60="Probabilidad",R61="Probabilidad"),(AA60-(+AA60*U61)),IF(AND(R60="Impacto",R61="Probabilidad"),(AA59-(+AA59*U61)),IF(R61="Impacto",AA60,""))),"")</f>
        <v/>
      </c>
      <c r="Z61" s="191" t="str">
        <f t="shared" si="2"/>
        <v/>
      </c>
      <c r="AA61" s="189" t="str">
        <f t="shared" si="57"/>
        <v/>
      </c>
      <c r="AB61" s="191" t="str">
        <f t="shared" si="4"/>
        <v/>
      </c>
      <c r="AC61" s="189" t="str">
        <f t="shared" ref="AC61:AC63" si="61">IFERROR(IF(AND(R60="Impacto",R61="Impacto"),(AC60-(+AC60*U61)),IF(AND(R60="Probabilidad",R61="Impacto"),(AC59-(+AC59*U61)),IF(R61="Probabilidad",AC60,""))),"")</f>
        <v/>
      </c>
      <c r="AD61" s="192" t="str">
        <f>IFERROR(IF(OR(AND(Z61="Muy Baja",AB61="Leve"),AND(Z61="Muy Baja",AB61="Menor"),AND(Z61="Baja",AB61="Leve")),"Bajo",IF(OR(AND(Z61="Muy baja",AB61="Moderado"),AND(Z61="Baja",AB61="Menor"),AND(Z61="Baja",AB61="Moderado"),AND(Z61="Media",AB61="Leve"),AND(Z61="Media",AB61="Menor"),AND(Z61="Media",AB61="Moderado"),AND(Z61="Alta",AB61="Leve"),AND(Z61="Alta",AB61="Menor")),"Moderado",IF(OR(AND(Z61="Muy Baja",AB61="Mayor"),AND(Z61="Baja",AB61="Mayor"),AND(Z61="Media",AB61="Mayor"),AND(Z61="Alta",AB61="Moderado"),AND(Z61="Alta",AB61="Mayor"),AND(Z61="Muy Alta",AB61="Leve"),AND(Z61="Muy Alta",AB61="Menor"),AND(Z61="Muy Alta",AB61="Moderado"),AND(Z61="Muy Alta",AB61="Mayor")),"Alto",IF(OR(AND(Z61="Muy Baja",AB61="Catastrófico"),AND(Z61="Baja",AB61="Catastrófico"),AND(Z61="Media",AB61="Catastrófico"),AND(Z61="Alta",AB61="Catastrófico"),AND(Z61="Muy Alta",AB61="Catastrófico")),"Extremo","")))),"")</f>
        <v/>
      </c>
      <c r="AE61" s="188"/>
      <c r="AF61" s="165"/>
      <c r="AG61" s="165"/>
      <c r="AH61" s="193"/>
      <c r="AI61" s="193"/>
      <c r="AJ61" s="165"/>
      <c r="AK61" s="194"/>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row>
    <row r="62" spans="2:69" ht="26.1" hidden="1" customHeight="1" x14ac:dyDescent="0.3">
      <c r="B62" s="347"/>
      <c r="C62" s="349"/>
      <c r="D62" s="349"/>
      <c r="E62" s="349"/>
      <c r="F62" s="349"/>
      <c r="G62" s="349"/>
      <c r="H62" s="351"/>
      <c r="I62" s="353"/>
      <c r="J62" s="344"/>
      <c r="K62" s="356"/>
      <c r="L62" s="344">
        <f>IF(NOT(ISERROR(MATCH(K62,_xlfn.ANCHORARRAY(F73),0))),J75&amp;"Por favor no seleccionar los criterios de impacto",K62)</f>
        <v>0</v>
      </c>
      <c r="M62" s="353"/>
      <c r="N62" s="344"/>
      <c r="O62" s="346"/>
      <c r="P62" s="185">
        <v>5</v>
      </c>
      <c r="Q62" s="186"/>
      <c r="R62" s="187" t="str">
        <f t="shared" si="59"/>
        <v/>
      </c>
      <c r="S62" s="188"/>
      <c r="T62" s="188"/>
      <c r="U62" s="189" t="str">
        <f t="shared" si="56"/>
        <v/>
      </c>
      <c r="V62" s="188"/>
      <c r="W62" s="188"/>
      <c r="X62" s="188"/>
      <c r="Y62" s="190" t="str">
        <f t="shared" si="60"/>
        <v/>
      </c>
      <c r="Z62" s="191" t="str">
        <f t="shared" si="2"/>
        <v/>
      </c>
      <c r="AA62" s="189" t="str">
        <f t="shared" si="57"/>
        <v/>
      </c>
      <c r="AB62" s="191" t="str">
        <f t="shared" si="4"/>
        <v/>
      </c>
      <c r="AC62" s="189" t="str">
        <f t="shared" si="61"/>
        <v/>
      </c>
      <c r="AD62" s="192" t="str">
        <f t="shared" ref="AD62:AD63" si="62">IFERROR(IF(OR(AND(Z62="Muy Baja",AB62="Leve"),AND(Z62="Muy Baja",AB62="Menor"),AND(Z62="Baja",AB62="Leve")),"Bajo",IF(OR(AND(Z62="Muy baja",AB62="Moderado"),AND(Z62="Baja",AB62="Menor"),AND(Z62="Baja",AB62="Moderado"),AND(Z62="Media",AB62="Leve"),AND(Z62="Media",AB62="Menor"),AND(Z62="Media",AB62="Moderado"),AND(Z62="Alta",AB62="Leve"),AND(Z62="Alta",AB62="Menor")),"Moderado",IF(OR(AND(Z62="Muy Baja",AB62="Mayor"),AND(Z62="Baja",AB62="Mayor"),AND(Z62="Media",AB62="Mayor"),AND(Z62="Alta",AB62="Moderado"),AND(Z62="Alta",AB62="Mayor"),AND(Z62="Muy Alta",AB62="Leve"),AND(Z62="Muy Alta",AB62="Menor"),AND(Z62="Muy Alta",AB62="Moderado"),AND(Z62="Muy Alta",AB62="Mayor")),"Alto",IF(OR(AND(Z62="Muy Baja",AB62="Catastrófico"),AND(Z62="Baja",AB62="Catastrófico"),AND(Z62="Media",AB62="Catastrófico"),AND(Z62="Alta",AB62="Catastrófico"),AND(Z62="Muy Alta",AB62="Catastrófico")),"Extremo","")))),"")</f>
        <v/>
      </c>
      <c r="AE62" s="188"/>
      <c r="AF62" s="165"/>
      <c r="AG62" s="165"/>
      <c r="AH62" s="193"/>
      <c r="AI62" s="193"/>
      <c r="AJ62" s="165"/>
      <c r="AK62" s="194"/>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row>
    <row r="63" spans="2:69" ht="26.1" hidden="1" customHeight="1" x14ac:dyDescent="0.3">
      <c r="B63" s="347"/>
      <c r="C63" s="349"/>
      <c r="D63" s="349"/>
      <c r="E63" s="349"/>
      <c r="F63" s="349"/>
      <c r="G63" s="349"/>
      <c r="H63" s="351"/>
      <c r="I63" s="353"/>
      <c r="J63" s="344"/>
      <c r="K63" s="356"/>
      <c r="L63" s="344">
        <f>IF(NOT(ISERROR(MATCH(K63,_xlfn.ANCHORARRAY(F74),0))),J76&amp;"Por favor no seleccionar los criterios de impacto",K63)</f>
        <v>0</v>
      </c>
      <c r="M63" s="353"/>
      <c r="N63" s="344"/>
      <c r="O63" s="346"/>
      <c r="P63" s="185">
        <v>6</v>
      </c>
      <c r="Q63" s="186"/>
      <c r="R63" s="187" t="str">
        <f t="shared" si="59"/>
        <v/>
      </c>
      <c r="S63" s="188"/>
      <c r="T63" s="188"/>
      <c r="U63" s="189" t="str">
        <f t="shared" si="56"/>
        <v/>
      </c>
      <c r="V63" s="188"/>
      <c r="W63" s="188"/>
      <c r="X63" s="188"/>
      <c r="Y63" s="190" t="str">
        <f t="shared" si="60"/>
        <v/>
      </c>
      <c r="Z63" s="191" t="str">
        <f t="shared" si="2"/>
        <v/>
      </c>
      <c r="AA63" s="189" t="str">
        <f t="shared" si="57"/>
        <v/>
      </c>
      <c r="AB63" s="191" t="str">
        <f t="shared" si="4"/>
        <v/>
      </c>
      <c r="AC63" s="189" t="str">
        <f t="shared" si="61"/>
        <v/>
      </c>
      <c r="AD63" s="192" t="str">
        <f t="shared" si="62"/>
        <v/>
      </c>
      <c r="AE63" s="188"/>
      <c r="AF63" s="165"/>
      <c r="AG63" s="165"/>
      <c r="AH63" s="193"/>
      <c r="AI63" s="193"/>
      <c r="AJ63" s="165"/>
      <c r="AK63" s="194"/>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row>
    <row r="64" spans="2:69" ht="26.1" hidden="1" customHeight="1" x14ac:dyDescent="0.3">
      <c r="B64" s="347">
        <v>9</v>
      </c>
      <c r="C64" s="349"/>
      <c r="D64" s="349"/>
      <c r="E64" s="349"/>
      <c r="F64" s="349"/>
      <c r="G64" s="349"/>
      <c r="H64" s="351"/>
      <c r="I64" s="353" t="str">
        <f>IF(H64&lt;=0,"",IF(H64&lt;=2,"Muy Baja",IF(H64&lt;=24,"Baja",IF(H64&lt;=500,"Media",IF(H64&lt;=5000,"Alta","Muy Alta")))))</f>
        <v/>
      </c>
      <c r="J64" s="344" t="str">
        <f>IF(I64="","",IF(I64="Muy Baja",0.2,IF(I64="Baja",0.4,IF(I64="Media",0.6,IF(I64="Alta",0.8,IF(I64="Muy Alta",1,))))))</f>
        <v/>
      </c>
      <c r="K64" s="356"/>
      <c r="L64" s="344">
        <f>IF(NOT(ISERROR(MATCH(K64,'Tabla Impacto'!$B$222:$B$224,0))),'Tabla Impacto'!$F$224&amp;"Por favor no seleccionar los criterios de impacto(Afectación Económica o presupuestal y Pérdida Reputacional)",K64)</f>
        <v>0</v>
      </c>
      <c r="M64" s="353" t="str">
        <f>IF(OR(L64='Tabla Impacto'!$C$12,L64='Tabla Impacto'!$D$12),"Leve",IF(OR(L64='Tabla Impacto'!$C$13,L64='Tabla Impacto'!$D$13),"Menor",IF(OR(L64='Tabla Impacto'!$C$14,L64='Tabla Impacto'!$D$14),"Moderado",IF(OR(L64='Tabla Impacto'!$C$15,L64='Tabla Impacto'!$D$15),"Mayor",IF(OR(L64='Tabla Impacto'!$C$16,L64='Tabla Impacto'!$D$16),"Catastrófico","")))))</f>
        <v/>
      </c>
      <c r="N64" s="344" t="str">
        <f>IF(M64="","",IF(M64="Leve",0.2,IF(M64="Menor",0.4,IF(M64="Moderado",0.6,IF(M64="Mayor",0.8,IF(M64="Catastrófico",1,))))))</f>
        <v/>
      </c>
      <c r="O64" s="346" t="str">
        <f>IF(OR(AND(I64="Muy Baja",M64="Leve"),AND(I64="Muy Baja",M64="Menor"),AND(I64="Baja",M64="Leve")),"Bajo",IF(OR(AND(I64="Muy baja",M64="Moderado"),AND(I64="Baja",M64="Menor"),AND(I64="Baja",M64="Moderado"),AND(I64="Media",M64="Leve"),AND(I64="Media",M64="Menor"),AND(I64="Media",M64="Moderado"),AND(I64="Alta",M64="Leve"),AND(I64="Alta",M64="Menor")),"Moderado",IF(OR(AND(I64="Muy Baja",M64="Mayor"),AND(I64="Baja",M64="Mayor"),AND(I64="Media",M64="Mayor"),AND(I64="Alta",M64="Moderado"),AND(I64="Alta",M64="Mayor"),AND(I64="Muy Alta",M64="Leve"),AND(I64="Muy Alta",M64="Menor"),AND(I64="Muy Alta",M64="Moderado"),AND(I64="Muy Alta",M64="Mayor")),"Alto",IF(OR(AND(I64="Muy Baja",M64="Catastrófico"),AND(I64="Baja",M64="Catastrófico"),AND(I64="Media",M64="Catastrófico"),AND(I64="Alta",M64="Catastrófico"),AND(I64="Muy Alta",M64="Catastrófico")),"Extremo",""))))</f>
        <v/>
      </c>
      <c r="P64" s="185">
        <v>1</v>
      </c>
      <c r="Q64" s="186"/>
      <c r="R64" s="187" t="str">
        <f>IF(OR(S64="Preventivo",S64="Detectivo"),"Probabilidad",IF(S64="Correctivo","Impacto",""))</f>
        <v/>
      </c>
      <c r="S64" s="188"/>
      <c r="T64" s="188"/>
      <c r="U64" s="189" t="str">
        <f>IF(AND(S64="Preventivo",T64="Automático"),"50%",IF(AND(S64="Preventivo",T64="Manual"),"40%",IF(AND(S64="Detectivo",T64="Automático"),"40%",IF(AND(S64="Detectivo",T64="Manual"),"30%",IF(AND(S64="Correctivo",T64="Automático"),"35%",IF(AND(S64="Correctivo",T64="Manual"),"25%",""))))))</f>
        <v/>
      </c>
      <c r="V64" s="188"/>
      <c r="W64" s="188"/>
      <c r="X64" s="188"/>
      <c r="Y64" s="190" t="str">
        <f>IFERROR(IF(R64="Probabilidad",(J64-(+J64*U64)),IF(R64="Impacto",J64,"")),"")</f>
        <v/>
      </c>
      <c r="Z64" s="191" t="str">
        <f>IFERROR(IF(Y64="","",IF(Y64&lt;=0.2,"Muy Baja",IF(Y64&lt;=0.4,"Baja",IF(Y64&lt;=0.6,"Media",IF(Y64&lt;=0.8,"Alta","Muy Alta"))))),"")</f>
        <v/>
      </c>
      <c r="AA64" s="189" t="str">
        <f>+Y64</f>
        <v/>
      </c>
      <c r="AB64" s="191" t="str">
        <f>IFERROR(IF(AC64="","",IF(AC64&lt;=0.2,"Leve",IF(AC64&lt;=0.4,"Menor",IF(AC64&lt;=0.6,"Moderado",IF(AC64&lt;=0.8,"Mayor","Catastrófico"))))),"")</f>
        <v/>
      </c>
      <c r="AC64" s="189" t="str">
        <f>IFERROR(IF(R64="Impacto",(N64-(+N64*U64)),IF(R64="Probabilidad",N64,"")),"")</f>
        <v/>
      </c>
      <c r="AD64" s="192" t="str">
        <f>IFERROR(IF(OR(AND(Z64="Muy Baja",AB64="Leve"),AND(Z64="Muy Baja",AB64="Menor"),AND(Z64="Baja",AB64="Leve")),"Bajo",IF(OR(AND(Z64="Muy baja",AB64="Moderado"),AND(Z64="Baja",AB64="Menor"),AND(Z64="Baja",AB64="Moderado"),AND(Z64="Media",AB64="Leve"),AND(Z64="Media",AB64="Menor"),AND(Z64="Media",AB64="Moderado"),AND(Z64="Alta",AB64="Leve"),AND(Z64="Alta",AB64="Menor")),"Moderado",IF(OR(AND(Z64="Muy Baja",AB64="Mayor"),AND(Z64="Baja",AB64="Mayor"),AND(Z64="Media",AB64="Mayor"),AND(Z64="Alta",AB64="Moderado"),AND(Z64="Alta",AB64="Mayor"),AND(Z64="Muy Alta",AB64="Leve"),AND(Z64="Muy Alta",AB64="Menor"),AND(Z64="Muy Alta",AB64="Moderado"),AND(Z64="Muy Alta",AB64="Mayor")),"Alto",IF(OR(AND(Z64="Muy Baja",AB64="Catastrófico"),AND(Z64="Baja",AB64="Catastrófico"),AND(Z64="Media",AB64="Catastrófico"),AND(Z64="Alta",AB64="Catastrófico"),AND(Z64="Muy Alta",AB64="Catastrófico")),"Extremo","")))),"")</f>
        <v/>
      </c>
      <c r="AE64" s="188"/>
      <c r="AF64" s="165"/>
      <c r="AG64" s="165"/>
      <c r="AH64" s="193"/>
      <c r="AI64" s="193"/>
      <c r="AJ64" s="165"/>
      <c r="AK64" s="194"/>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row>
    <row r="65" spans="2:69" ht="26.1" hidden="1" customHeight="1" x14ac:dyDescent="0.3">
      <c r="B65" s="347"/>
      <c r="C65" s="349"/>
      <c r="D65" s="349"/>
      <c r="E65" s="349"/>
      <c r="F65" s="349"/>
      <c r="G65" s="349"/>
      <c r="H65" s="351"/>
      <c r="I65" s="353"/>
      <c r="J65" s="344"/>
      <c r="K65" s="356"/>
      <c r="L65" s="344">
        <f>IF(NOT(ISERROR(MATCH(K65,_xlfn.ANCHORARRAY(F76),0))),J78&amp;"Por favor no seleccionar los criterios de impacto",K65)</f>
        <v>0</v>
      </c>
      <c r="M65" s="353"/>
      <c r="N65" s="344"/>
      <c r="O65" s="346"/>
      <c r="P65" s="185">
        <v>2</v>
      </c>
      <c r="Q65" s="186"/>
      <c r="R65" s="187" t="str">
        <f>IF(OR(S65="Preventivo",S65="Detectivo"),"Probabilidad",IF(S65="Correctivo","Impacto",""))</f>
        <v/>
      </c>
      <c r="S65" s="188"/>
      <c r="T65" s="188"/>
      <c r="U65" s="189" t="str">
        <f t="shared" ref="U65:U69" si="63">IF(AND(S65="Preventivo",T65="Automático"),"50%",IF(AND(S65="Preventivo",T65="Manual"),"40%",IF(AND(S65="Detectivo",T65="Automático"),"40%",IF(AND(S65="Detectivo",T65="Manual"),"30%",IF(AND(S65="Correctivo",T65="Automático"),"35%",IF(AND(S65="Correctivo",T65="Manual"),"25%",""))))))</f>
        <v/>
      </c>
      <c r="V65" s="188"/>
      <c r="W65" s="188"/>
      <c r="X65" s="188"/>
      <c r="Y65" s="190" t="str">
        <f>IFERROR(IF(AND(R64="Probabilidad",R65="Probabilidad"),(AA64-(+AA64*U65)),IF(R65="Probabilidad",(J64-(+J64*U65)),IF(R65="Impacto",AA64,""))),"")</f>
        <v/>
      </c>
      <c r="Z65" s="191" t="str">
        <f t="shared" si="2"/>
        <v/>
      </c>
      <c r="AA65" s="189" t="str">
        <f t="shared" ref="AA65:AA69" si="64">+Y65</f>
        <v/>
      </c>
      <c r="AB65" s="191" t="str">
        <f t="shared" si="4"/>
        <v/>
      </c>
      <c r="AC65" s="189" t="str">
        <f>IFERROR(IF(AND(R64="Impacto",R65="Impacto"),(AC58-(+AC58*U65)),IF(R65="Impacto",($N$64-(+$N$64*U65)),IF(R65="Probabilidad",AC58,""))),"")</f>
        <v/>
      </c>
      <c r="AD65" s="192" t="str">
        <f t="shared" ref="AD65:AD66" si="65">IFERROR(IF(OR(AND(Z65="Muy Baja",AB65="Leve"),AND(Z65="Muy Baja",AB65="Menor"),AND(Z65="Baja",AB65="Leve")),"Bajo",IF(OR(AND(Z65="Muy baja",AB65="Moderado"),AND(Z65="Baja",AB65="Menor"),AND(Z65="Baja",AB65="Moderado"),AND(Z65="Media",AB65="Leve"),AND(Z65="Media",AB65="Menor"),AND(Z65="Media",AB65="Moderado"),AND(Z65="Alta",AB65="Leve"),AND(Z65="Alta",AB65="Menor")),"Moderado",IF(OR(AND(Z65="Muy Baja",AB65="Mayor"),AND(Z65="Baja",AB65="Mayor"),AND(Z65="Media",AB65="Mayor"),AND(Z65="Alta",AB65="Moderado"),AND(Z65="Alta",AB65="Mayor"),AND(Z65="Muy Alta",AB65="Leve"),AND(Z65="Muy Alta",AB65="Menor"),AND(Z65="Muy Alta",AB65="Moderado"),AND(Z65="Muy Alta",AB65="Mayor")),"Alto",IF(OR(AND(Z65="Muy Baja",AB65="Catastrófico"),AND(Z65="Baja",AB65="Catastrófico"),AND(Z65="Media",AB65="Catastrófico"),AND(Z65="Alta",AB65="Catastrófico"),AND(Z65="Muy Alta",AB65="Catastrófico")),"Extremo","")))),"")</f>
        <v/>
      </c>
      <c r="AE65" s="188"/>
      <c r="AF65" s="165"/>
      <c r="AG65" s="165"/>
      <c r="AH65" s="193"/>
      <c r="AI65" s="193"/>
      <c r="AJ65" s="165"/>
      <c r="AK65" s="194"/>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row>
    <row r="66" spans="2:69" ht="26.1" hidden="1" customHeight="1" x14ac:dyDescent="0.3">
      <c r="B66" s="347"/>
      <c r="C66" s="349"/>
      <c r="D66" s="349"/>
      <c r="E66" s="349"/>
      <c r="F66" s="349"/>
      <c r="G66" s="349"/>
      <c r="H66" s="351"/>
      <c r="I66" s="353"/>
      <c r="J66" s="344"/>
      <c r="K66" s="356"/>
      <c r="L66" s="344">
        <f>IF(NOT(ISERROR(MATCH(K66,_xlfn.ANCHORARRAY(F77),0))),J79&amp;"Por favor no seleccionar los criterios de impacto",K66)</f>
        <v>0</v>
      </c>
      <c r="M66" s="353"/>
      <c r="N66" s="344"/>
      <c r="O66" s="346"/>
      <c r="P66" s="185">
        <v>3</v>
      </c>
      <c r="Q66" s="195"/>
      <c r="R66" s="187" t="str">
        <f>IF(OR(S66="Preventivo",S66="Detectivo"),"Probabilidad",IF(S66="Correctivo","Impacto",""))</f>
        <v/>
      </c>
      <c r="S66" s="188"/>
      <c r="T66" s="188"/>
      <c r="U66" s="189" t="str">
        <f t="shared" si="63"/>
        <v/>
      </c>
      <c r="V66" s="188"/>
      <c r="W66" s="188"/>
      <c r="X66" s="188"/>
      <c r="Y66" s="190" t="str">
        <f>IFERROR(IF(AND(R65="Probabilidad",R66="Probabilidad"),(AA65-(+AA65*U66)),IF(AND(R65="Impacto",R66="Probabilidad"),(AA64-(+AA64*U66)),IF(R66="Impacto",AA65,""))),"")</f>
        <v/>
      </c>
      <c r="Z66" s="191" t="str">
        <f t="shared" si="2"/>
        <v/>
      </c>
      <c r="AA66" s="189" t="str">
        <f t="shared" si="64"/>
        <v/>
      </c>
      <c r="AB66" s="191" t="str">
        <f t="shared" si="4"/>
        <v/>
      </c>
      <c r="AC66" s="189" t="str">
        <f>IFERROR(IF(AND(R65="Impacto",R66="Impacto"),(AC65-(+AC65*U66)),IF(AND(R65="Probabilidad",R66="Impacto"),(AC64-(+AC64*U66)),IF(R66="Probabilidad",AC65,""))),"")</f>
        <v/>
      </c>
      <c r="AD66" s="192" t="str">
        <f t="shared" si="65"/>
        <v/>
      </c>
      <c r="AE66" s="188"/>
      <c r="AF66" s="165"/>
      <c r="AG66" s="165"/>
      <c r="AH66" s="193"/>
      <c r="AI66" s="193"/>
      <c r="AJ66" s="165"/>
      <c r="AK66" s="194"/>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row>
    <row r="67" spans="2:69" ht="26.1" hidden="1" customHeight="1" x14ac:dyDescent="0.3">
      <c r="B67" s="359"/>
      <c r="C67" s="360"/>
      <c r="D67" s="360"/>
      <c r="E67" s="360"/>
      <c r="F67" s="345"/>
      <c r="G67" s="361"/>
      <c r="H67" s="345"/>
      <c r="I67" s="345"/>
      <c r="J67" s="345"/>
      <c r="K67" s="345"/>
      <c r="L67" s="345"/>
      <c r="M67" s="345"/>
      <c r="N67" s="345"/>
      <c r="O67" s="345"/>
      <c r="P67" s="197"/>
      <c r="Q67" s="197"/>
      <c r="R67" s="197"/>
      <c r="S67" s="197"/>
      <c r="T67" s="197"/>
      <c r="U67" s="197"/>
      <c r="V67" s="197"/>
      <c r="W67" s="197"/>
      <c r="X67" s="197"/>
      <c r="Y67" s="197"/>
      <c r="Z67" s="197"/>
      <c r="AA67" s="197"/>
      <c r="AB67" s="197"/>
      <c r="AC67" s="197"/>
      <c r="AD67" s="197"/>
      <c r="AE67" s="197"/>
      <c r="AF67" s="197"/>
      <c r="AG67" s="198"/>
      <c r="AH67" s="197"/>
      <c r="AI67" s="197"/>
      <c r="AJ67" s="197"/>
      <c r="AK67" s="199"/>
    </row>
    <row r="68" spans="2:69" ht="26.1" hidden="1" customHeight="1" x14ac:dyDescent="0.3">
      <c r="B68" s="347"/>
      <c r="C68" s="349"/>
      <c r="D68" s="349"/>
      <c r="E68" s="349"/>
      <c r="F68" s="349"/>
      <c r="G68" s="349"/>
      <c r="H68" s="351"/>
      <c r="I68" s="353"/>
      <c r="J68" s="344"/>
      <c r="K68" s="356"/>
      <c r="L68" s="344">
        <f>IF(NOT(ISERROR(MATCH(K68,_xlfn.ANCHORARRAY(F79),0))),J81&amp;"Por favor no seleccionar los criterios de impacto",K68)</f>
        <v>0</v>
      </c>
      <c r="M68" s="353"/>
      <c r="N68" s="344"/>
      <c r="O68" s="346"/>
      <c r="P68" s="185">
        <v>5</v>
      </c>
      <c r="Q68" s="186"/>
      <c r="R68" s="187" t="str">
        <f t="shared" ref="R68:R69" si="66">IF(OR(S68="Preventivo",S68="Detectivo"),"Probabilidad",IF(S68="Correctivo","Impacto",""))</f>
        <v/>
      </c>
      <c r="S68" s="188"/>
      <c r="T68" s="188"/>
      <c r="U68" s="189" t="str">
        <f t="shared" si="63"/>
        <v/>
      </c>
      <c r="V68" s="188"/>
      <c r="W68" s="188"/>
      <c r="X68" s="188"/>
      <c r="Y68" s="190" t="str">
        <f t="shared" ref="Y68:Y69" si="67">IFERROR(IF(AND(R67="Probabilidad",R68="Probabilidad"),(AA67-(+AA67*U68)),IF(AND(R67="Impacto",R68="Probabilidad"),(AA66-(+AA66*U68)),IF(R68="Impacto",AA67,""))),"")</f>
        <v/>
      </c>
      <c r="Z68" s="191" t="str">
        <f t="shared" si="2"/>
        <v/>
      </c>
      <c r="AA68" s="189" t="str">
        <f t="shared" si="64"/>
        <v/>
      </c>
      <c r="AB68" s="191" t="str">
        <f t="shared" si="4"/>
        <v/>
      </c>
      <c r="AC68" s="189" t="str">
        <f t="shared" ref="AC68:AC69" si="68">IFERROR(IF(AND(R67="Impacto",R68="Impacto"),(AC67-(+AC67*U68)),IF(AND(R67="Probabilidad",R68="Impacto"),(AC66-(+AC66*U68)),IF(R68="Probabilidad",AC67,""))),"")</f>
        <v/>
      </c>
      <c r="AD68" s="192" t="str">
        <f t="shared" ref="AD68:AD69" si="69">IFERROR(IF(OR(AND(Z68="Muy Baja",AB68="Leve"),AND(Z68="Muy Baja",AB68="Menor"),AND(Z68="Baja",AB68="Leve")),"Bajo",IF(OR(AND(Z68="Muy baja",AB68="Moderado"),AND(Z68="Baja",AB68="Menor"),AND(Z68="Baja",AB68="Moderado"),AND(Z68="Media",AB68="Leve"),AND(Z68="Media",AB68="Menor"),AND(Z68="Media",AB68="Moderado"),AND(Z68="Alta",AB68="Leve"),AND(Z68="Alta",AB68="Menor")),"Moderado",IF(OR(AND(Z68="Muy Baja",AB68="Mayor"),AND(Z68="Baja",AB68="Mayor"),AND(Z68="Media",AB68="Mayor"),AND(Z68="Alta",AB68="Moderado"),AND(Z68="Alta",AB68="Mayor"),AND(Z68="Muy Alta",AB68="Leve"),AND(Z68="Muy Alta",AB68="Menor"),AND(Z68="Muy Alta",AB68="Moderado"),AND(Z68="Muy Alta",AB68="Mayor")),"Alto",IF(OR(AND(Z68="Muy Baja",AB68="Catastrófico"),AND(Z68="Baja",AB68="Catastrófico"),AND(Z68="Media",AB68="Catastrófico"),AND(Z68="Alta",AB68="Catastrófico"),AND(Z68="Muy Alta",AB68="Catastrófico")),"Extremo","")))),"")</f>
        <v/>
      </c>
      <c r="AE68" s="188"/>
      <c r="AF68" s="165"/>
      <c r="AG68" s="165"/>
      <c r="AH68" s="193"/>
      <c r="AI68" s="193"/>
      <c r="AJ68" s="165"/>
      <c r="AK68" s="194"/>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row>
    <row r="69" spans="2:69" ht="26.1" hidden="1" customHeight="1" x14ac:dyDescent="0.3">
      <c r="B69" s="347"/>
      <c r="C69" s="349"/>
      <c r="D69" s="349"/>
      <c r="E69" s="349"/>
      <c r="F69" s="349"/>
      <c r="G69" s="349"/>
      <c r="H69" s="351"/>
      <c r="I69" s="353"/>
      <c r="J69" s="344"/>
      <c r="K69" s="356"/>
      <c r="L69" s="344">
        <f>IF(NOT(ISERROR(MATCH(K69,_xlfn.ANCHORARRAY(F80),0))),J82&amp;"Por favor no seleccionar los criterios de impacto",K69)</f>
        <v>0</v>
      </c>
      <c r="M69" s="353"/>
      <c r="N69" s="344"/>
      <c r="O69" s="346"/>
      <c r="P69" s="185">
        <v>6</v>
      </c>
      <c r="Q69" s="186"/>
      <c r="R69" s="187" t="str">
        <f t="shared" si="66"/>
        <v/>
      </c>
      <c r="S69" s="188"/>
      <c r="T69" s="188"/>
      <c r="U69" s="189" t="str">
        <f t="shared" si="63"/>
        <v/>
      </c>
      <c r="V69" s="188"/>
      <c r="W69" s="188"/>
      <c r="X69" s="188"/>
      <c r="Y69" s="190" t="str">
        <f t="shared" si="67"/>
        <v/>
      </c>
      <c r="Z69" s="191" t="str">
        <f t="shared" si="2"/>
        <v/>
      </c>
      <c r="AA69" s="189" t="str">
        <f t="shared" si="64"/>
        <v/>
      </c>
      <c r="AB69" s="191" t="str">
        <f t="shared" si="4"/>
        <v/>
      </c>
      <c r="AC69" s="189" t="str">
        <f t="shared" si="68"/>
        <v/>
      </c>
      <c r="AD69" s="192" t="str">
        <f t="shared" si="69"/>
        <v/>
      </c>
      <c r="AE69" s="188"/>
      <c r="AF69" s="165"/>
      <c r="AG69" s="165"/>
      <c r="AH69" s="193"/>
      <c r="AI69" s="193"/>
      <c r="AJ69" s="165"/>
      <c r="AK69" s="194"/>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row>
    <row r="70" spans="2:69" ht="26.1" hidden="1" customHeight="1" x14ac:dyDescent="0.3">
      <c r="B70" s="347">
        <v>10</v>
      </c>
      <c r="C70" s="349"/>
      <c r="D70" s="349"/>
      <c r="E70" s="349"/>
      <c r="F70" s="349"/>
      <c r="G70" s="349"/>
      <c r="H70" s="351"/>
      <c r="I70" s="353" t="str">
        <f>IF(H70&lt;=0,"",IF(H70&lt;=2,"Muy Baja",IF(H70&lt;=24,"Baja",IF(H70&lt;=500,"Media",IF(H70&lt;=5000,"Alta","Muy Alta")))))</f>
        <v/>
      </c>
      <c r="J70" s="344" t="str">
        <f>IF(I70="","",IF(I70="Muy Baja",0.2,IF(I70="Baja",0.4,IF(I70="Media",0.6,IF(I70="Alta",0.8,IF(I70="Muy Alta",1,))))))</f>
        <v/>
      </c>
      <c r="K70" s="356"/>
      <c r="L70" s="344">
        <f>IF(NOT(ISERROR(MATCH(K70,'Tabla Impacto'!$B$222:$B$224,0))),'Tabla Impacto'!$F$224&amp;"Por favor no seleccionar los criterios de impacto(Afectación Económica o presupuestal y Pérdida Reputacional)",K70)</f>
        <v>0</v>
      </c>
      <c r="M70" s="353" t="str">
        <f>IF(OR(L70='Tabla Impacto'!$C$12,L70='Tabla Impacto'!$D$12),"Leve",IF(OR(L70='Tabla Impacto'!$C$13,L70='Tabla Impacto'!$D$13),"Menor",IF(OR(L70='Tabla Impacto'!$C$14,L70='Tabla Impacto'!$D$14),"Moderado",IF(OR(L70='Tabla Impacto'!$C$15,L70='Tabla Impacto'!$D$15),"Mayor",IF(OR(L70='Tabla Impacto'!$C$16,L70='Tabla Impacto'!$D$16),"Catastrófico","")))))</f>
        <v/>
      </c>
      <c r="N70" s="344" t="str">
        <f>IF(M70="","",IF(M70="Leve",0.2,IF(M70="Menor",0.4,IF(M70="Moderado",0.6,IF(M70="Mayor",0.8,IF(M70="Catastrófico",1,))))))</f>
        <v/>
      </c>
      <c r="O70" s="346" t="str">
        <f>IF(OR(AND(I70="Muy Baja",M70="Leve"),AND(I70="Muy Baja",M70="Menor"),AND(I70="Baja",M70="Leve")),"Bajo",IF(OR(AND(I70="Muy baja",M70="Moderado"),AND(I70="Baja",M70="Menor"),AND(I70="Baja",M70="Moderado"),AND(I70="Media",M70="Leve"),AND(I70="Media",M70="Menor"),AND(I70="Media",M70="Moderado"),AND(I70="Alta",M70="Leve"),AND(I70="Alta",M70="Menor")),"Moderado",IF(OR(AND(I70="Muy Baja",M70="Mayor"),AND(I70="Baja",M70="Mayor"),AND(I70="Media",M70="Mayor"),AND(I70="Alta",M70="Moderado"),AND(I70="Alta",M70="Mayor"),AND(I70="Muy Alta",M70="Leve"),AND(I70="Muy Alta",M70="Menor"),AND(I70="Muy Alta",M70="Moderado"),AND(I70="Muy Alta",M70="Mayor")),"Alto",IF(OR(AND(I70="Muy Baja",M70="Catastrófico"),AND(I70="Baja",M70="Catastrófico"),AND(I70="Media",M70="Catastrófico"),AND(I70="Alta",M70="Catastrófico"),AND(I70="Muy Alta",M70="Catastrófico")),"Extremo",""))))</f>
        <v/>
      </c>
      <c r="P70" s="185">
        <v>1</v>
      </c>
      <c r="Q70" s="186"/>
      <c r="R70" s="187" t="str">
        <f>IF(OR(S70="Preventivo",S70="Detectivo"),"Probabilidad",IF(S70="Correctivo","Impacto",""))</f>
        <v/>
      </c>
      <c r="S70" s="188"/>
      <c r="T70" s="188"/>
      <c r="U70" s="189" t="str">
        <f>IF(AND(S70="Preventivo",T70="Automático"),"50%",IF(AND(S70="Preventivo",T70="Manual"),"40%",IF(AND(S70="Detectivo",T70="Automático"),"40%",IF(AND(S70="Detectivo",T70="Manual"),"30%",IF(AND(S70="Correctivo",T70="Automático"),"35%",IF(AND(S70="Correctivo",T70="Manual"),"25%",""))))))</f>
        <v/>
      </c>
      <c r="V70" s="188"/>
      <c r="W70" s="188"/>
      <c r="X70" s="188"/>
      <c r="Y70" s="190" t="str">
        <f>IFERROR(IF(R70="Probabilidad",(J70-(+J70*U70)),IF(R70="Impacto",J70,"")),"")</f>
        <v/>
      </c>
      <c r="Z70" s="191" t="str">
        <f>IFERROR(IF(Y70="","",IF(Y70&lt;=0.2,"Muy Baja",IF(Y70&lt;=0.4,"Baja",IF(Y70&lt;=0.6,"Media",IF(Y70&lt;=0.8,"Alta","Muy Alta"))))),"")</f>
        <v/>
      </c>
      <c r="AA70" s="189" t="str">
        <f>+Y70</f>
        <v/>
      </c>
      <c r="AB70" s="191" t="str">
        <f>IFERROR(IF(AC70="","",IF(AC70&lt;=0.2,"Leve",IF(AC70&lt;=0.4,"Menor",IF(AC70&lt;=0.6,"Moderado",IF(AC70&lt;=0.8,"Mayor","Catastrófico"))))),"")</f>
        <v/>
      </c>
      <c r="AC70" s="189" t="str">
        <f>IFERROR(IF(R70="Impacto",(N70-(+N70*U70)),IF(R70="Probabilidad",N70,"")),"")</f>
        <v/>
      </c>
      <c r="AD70" s="192" t="str">
        <f>IFERROR(IF(OR(AND(Z70="Muy Baja",AB70="Leve"),AND(Z70="Muy Baja",AB70="Menor"),AND(Z70="Baja",AB70="Leve")),"Bajo",IF(OR(AND(Z70="Muy baja",AB70="Moderado"),AND(Z70="Baja",AB70="Menor"),AND(Z70="Baja",AB70="Moderado"),AND(Z70="Media",AB70="Leve"),AND(Z70="Media",AB70="Menor"),AND(Z70="Media",AB70="Moderado"),AND(Z70="Alta",AB70="Leve"),AND(Z70="Alta",AB70="Menor")),"Moderado",IF(OR(AND(Z70="Muy Baja",AB70="Mayor"),AND(Z70="Baja",AB70="Mayor"),AND(Z70="Media",AB70="Mayor"),AND(Z70="Alta",AB70="Moderado"),AND(Z70="Alta",AB70="Mayor"),AND(Z70="Muy Alta",AB70="Leve"),AND(Z70="Muy Alta",AB70="Menor"),AND(Z70="Muy Alta",AB70="Moderado"),AND(Z70="Muy Alta",AB70="Mayor")),"Alto",IF(OR(AND(Z70="Muy Baja",AB70="Catastrófico"),AND(Z70="Baja",AB70="Catastrófico"),AND(Z70="Media",AB70="Catastrófico"),AND(Z70="Alta",AB70="Catastrófico"),AND(Z70="Muy Alta",AB70="Catastrófico")),"Extremo","")))),"")</f>
        <v/>
      </c>
      <c r="AE70" s="188"/>
      <c r="AF70" s="165"/>
      <c r="AG70" s="165"/>
      <c r="AH70" s="193"/>
      <c r="AI70" s="193"/>
      <c r="AJ70" s="165"/>
      <c r="AK70" s="194"/>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row>
    <row r="71" spans="2:69" ht="26.1" hidden="1" customHeight="1" x14ac:dyDescent="0.3">
      <c r="B71" s="347"/>
      <c r="C71" s="349"/>
      <c r="D71" s="349"/>
      <c r="E71" s="349"/>
      <c r="F71" s="349"/>
      <c r="G71" s="349"/>
      <c r="H71" s="351"/>
      <c r="I71" s="353"/>
      <c r="J71" s="344"/>
      <c r="K71" s="356"/>
      <c r="L71" s="344">
        <f>IF(NOT(ISERROR(MATCH(K71,_xlfn.ANCHORARRAY(F82),0))),J84&amp;"Por favor no seleccionar los criterios de impacto",K71)</f>
        <v>0</v>
      </c>
      <c r="M71" s="353"/>
      <c r="N71" s="344"/>
      <c r="O71" s="346"/>
      <c r="P71" s="185">
        <v>2</v>
      </c>
      <c r="Q71" s="186"/>
      <c r="R71" s="187" t="str">
        <f>IF(OR(S71="Preventivo",S71="Detectivo"),"Probabilidad",IF(S71="Correctivo","Impacto",""))</f>
        <v/>
      </c>
      <c r="S71" s="188"/>
      <c r="T71" s="188"/>
      <c r="U71" s="189" t="str">
        <f t="shared" ref="U71:U75" si="70">IF(AND(S71="Preventivo",T71="Automático"),"50%",IF(AND(S71="Preventivo",T71="Manual"),"40%",IF(AND(S71="Detectivo",T71="Automático"),"40%",IF(AND(S71="Detectivo",T71="Manual"),"30%",IF(AND(S71="Correctivo",T71="Automático"),"35%",IF(AND(S71="Correctivo",T71="Manual"),"25%",""))))))</f>
        <v/>
      </c>
      <c r="V71" s="188"/>
      <c r="W71" s="188"/>
      <c r="X71" s="188"/>
      <c r="Y71" s="190" t="str">
        <f>IFERROR(IF(AND(R70="Probabilidad",R71="Probabilidad"),(AA70-(+AA70*U71)),IF(R71="Probabilidad",(J70-(+J70*U71)),IF(R71="Impacto",AA70,""))),"")</f>
        <v/>
      </c>
      <c r="Z71" s="191" t="str">
        <f t="shared" si="2"/>
        <v/>
      </c>
      <c r="AA71" s="189" t="str">
        <f t="shared" ref="AA71:AA75" si="71">+Y71</f>
        <v/>
      </c>
      <c r="AB71" s="191" t="str">
        <f t="shared" si="4"/>
        <v/>
      </c>
      <c r="AC71" s="189" t="str">
        <f>IFERROR(IF(AND(R70="Impacto",R71="Impacto"),(AC64-(+AC64*U71)),IF(R71="Impacto",($N$70-(+$N$70*U71)),IF(R71="Probabilidad",AC64,""))),"")</f>
        <v/>
      </c>
      <c r="AD71" s="192" t="str">
        <f t="shared" ref="AD71:AD72" si="72">IFERROR(IF(OR(AND(Z71="Muy Baja",AB71="Leve"),AND(Z71="Muy Baja",AB71="Menor"),AND(Z71="Baja",AB71="Leve")),"Bajo",IF(OR(AND(Z71="Muy baja",AB71="Moderado"),AND(Z71="Baja",AB71="Menor"),AND(Z71="Baja",AB71="Moderado"),AND(Z71="Media",AB71="Leve"),AND(Z71="Media",AB71="Menor"),AND(Z71="Media",AB71="Moderado"),AND(Z71="Alta",AB71="Leve"),AND(Z71="Alta",AB71="Menor")),"Moderado",IF(OR(AND(Z71="Muy Baja",AB71="Mayor"),AND(Z71="Baja",AB71="Mayor"),AND(Z71="Media",AB71="Mayor"),AND(Z71="Alta",AB71="Moderado"),AND(Z71="Alta",AB71="Mayor"),AND(Z71="Muy Alta",AB71="Leve"),AND(Z71="Muy Alta",AB71="Menor"),AND(Z71="Muy Alta",AB71="Moderado"),AND(Z71="Muy Alta",AB71="Mayor")),"Alto",IF(OR(AND(Z71="Muy Baja",AB71="Catastrófico"),AND(Z71="Baja",AB71="Catastrófico"),AND(Z71="Media",AB71="Catastrófico"),AND(Z71="Alta",AB71="Catastrófico"),AND(Z71="Muy Alta",AB71="Catastrófico")),"Extremo","")))),"")</f>
        <v/>
      </c>
      <c r="AE71" s="188"/>
      <c r="AF71" s="165"/>
      <c r="AG71" s="165"/>
      <c r="AH71" s="193"/>
      <c r="AI71" s="193"/>
      <c r="AJ71" s="165"/>
      <c r="AK71" s="194"/>
    </row>
    <row r="72" spans="2:69" ht="26.1" hidden="1" customHeight="1" x14ac:dyDescent="0.3">
      <c r="B72" s="347"/>
      <c r="C72" s="349"/>
      <c r="D72" s="349"/>
      <c r="E72" s="349"/>
      <c r="F72" s="349"/>
      <c r="G72" s="349"/>
      <c r="H72" s="351"/>
      <c r="I72" s="353"/>
      <c r="J72" s="344"/>
      <c r="K72" s="356"/>
      <c r="L72" s="344">
        <f>IF(NOT(ISERROR(MATCH(K72,_xlfn.ANCHORARRAY(F83),0))),J85&amp;"Por favor no seleccionar los criterios de impacto",K72)</f>
        <v>0</v>
      </c>
      <c r="M72" s="353"/>
      <c r="N72" s="344"/>
      <c r="O72" s="346"/>
      <c r="P72" s="185">
        <v>3</v>
      </c>
      <c r="Q72" s="195"/>
      <c r="R72" s="187" t="str">
        <f>IF(OR(S72="Preventivo",S72="Detectivo"),"Probabilidad",IF(S72="Correctivo","Impacto",""))</f>
        <v/>
      </c>
      <c r="S72" s="188"/>
      <c r="T72" s="188"/>
      <c r="U72" s="189" t="str">
        <f t="shared" si="70"/>
        <v/>
      </c>
      <c r="V72" s="188"/>
      <c r="W72" s="188"/>
      <c r="X72" s="188"/>
      <c r="Y72" s="190" t="str">
        <f>IFERROR(IF(AND(R71="Probabilidad",R72="Probabilidad"),(AA71-(+AA71*U72)),IF(AND(R71="Impacto",R72="Probabilidad"),(AA70-(+AA70*U72)),IF(R72="Impacto",AA71,""))),"")</f>
        <v/>
      </c>
      <c r="Z72" s="191" t="str">
        <f t="shared" si="2"/>
        <v/>
      </c>
      <c r="AA72" s="189" t="str">
        <f t="shared" si="71"/>
        <v/>
      </c>
      <c r="AB72" s="191" t="str">
        <f t="shared" si="4"/>
        <v/>
      </c>
      <c r="AC72" s="189" t="str">
        <f>IFERROR(IF(AND(R71="Impacto",R72="Impacto"),(AC71-(+AC71*U72)),IF(AND(R71="Probabilidad",R72="Impacto"),(AC70-(+AC70*U72)),IF(R72="Probabilidad",AC71,""))),"")</f>
        <v/>
      </c>
      <c r="AD72" s="192" t="str">
        <f t="shared" si="72"/>
        <v/>
      </c>
      <c r="AE72" s="188"/>
      <c r="AF72" s="165"/>
      <c r="AG72" s="165"/>
      <c r="AH72" s="193"/>
      <c r="AI72" s="193"/>
      <c r="AJ72" s="165"/>
      <c r="AK72" s="194"/>
    </row>
    <row r="73" spans="2:69" ht="26.1" hidden="1" customHeight="1" x14ac:dyDescent="0.3">
      <c r="B73" s="347"/>
      <c r="C73" s="349"/>
      <c r="D73" s="349"/>
      <c r="E73" s="349"/>
      <c r="F73" s="349"/>
      <c r="G73" s="349"/>
      <c r="H73" s="351"/>
      <c r="I73" s="353"/>
      <c r="J73" s="344"/>
      <c r="K73" s="356"/>
      <c r="L73" s="344">
        <f>IF(NOT(ISERROR(MATCH(K73,_xlfn.ANCHORARRAY(F84),0))),J86&amp;"Por favor no seleccionar los criterios de impacto",K73)</f>
        <v>0</v>
      </c>
      <c r="M73" s="353"/>
      <c r="N73" s="344"/>
      <c r="O73" s="346"/>
      <c r="P73" s="185">
        <v>4</v>
      </c>
      <c r="Q73" s="186"/>
      <c r="R73" s="187" t="str">
        <f t="shared" ref="R73:R75" si="73">IF(OR(S73="Preventivo",S73="Detectivo"),"Probabilidad",IF(S73="Correctivo","Impacto",""))</f>
        <v/>
      </c>
      <c r="S73" s="188"/>
      <c r="T73" s="188"/>
      <c r="U73" s="189" t="str">
        <f t="shared" si="70"/>
        <v/>
      </c>
      <c r="V73" s="188"/>
      <c r="W73" s="188"/>
      <c r="X73" s="188"/>
      <c r="Y73" s="190" t="str">
        <f t="shared" ref="Y73:Y75" si="74">IFERROR(IF(AND(R72="Probabilidad",R73="Probabilidad"),(AA72-(+AA72*U73)),IF(AND(R72="Impacto",R73="Probabilidad"),(AA71-(+AA71*U73)),IF(R73="Impacto",AA72,""))),"")</f>
        <v/>
      </c>
      <c r="Z73" s="191" t="str">
        <f t="shared" si="2"/>
        <v/>
      </c>
      <c r="AA73" s="189" t="str">
        <f t="shared" si="71"/>
        <v/>
      </c>
      <c r="AB73" s="191" t="str">
        <f t="shared" si="4"/>
        <v/>
      </c>
      <c r="AC73" s="189" t="str">
        <f t="shared" ref="AC73:AC75" si="75">IFERROR(IF(AND(R72="Impacto",R73="Impacto"),(AC72-(+AC72*U73)),IF(AND(R72="Probabilidad",R73="Impacto"),(AC71-(+AC71*U73)),IF(R73="Probabilidad",AC72,""))),"")</f>
        <v/>
      </c>
      <c r="AD73" s="192" t="str">
        <f>IFERROR(IF(OR(AND(Z73="Muy Baja",AB73="Leve"),AND(Z73="Muy Baja",AB73="Menor"),AND(Z73="Baja",AB73="Leve")),"Bajo",IF(OR(AND(Z73="Muy baja",AB73="Moderado"),AND(Z73="Baja",AB73="Menor"),AND(Z73="Baja",AB73="Moderado"),AND(Z73="Media",AB73="Leve"),AND(Z73="Media",AB73="Menor"),AND(Z73="Media",AB73="Moderado"),AND(Z73="Alta",AB73="Leve"),AND(Z73="Alta",AB73="Menor")),"Moderado",IF(OR(AND(Z73="Muy Baja",AB73="Mayor"),AND(Z73="Baja",AB73="Mayor"),AND(Z73="Media",AB73="Mayor"),AND(Z73="Alta",AB73="Moderado"),AND(Z73="Alta",AB73="Mayor"),AND(Z73="Muy Alta",AB73="Leve"),AND(Z73="Muy Alta",AB73="Menor"),AND(Z73="Muy Alta",AB73="Moderado"),AND(Z73="Muy Alta",AB73="Mayor")),"Alto",IF(OR(AND(Z73="Muy Baja",AB73="Catastrófico"),AND(Z73="Baja",AB73="Catastrófico"),AND(Z73="Media",AB73="Catastrófico"),AND(Z73="Alta",AB73="Catastrófico"),AND(Z73="Muy Alta",AB73="Catastrófico")),"Extremo","")))),"")</f>
        <v/>
      </c>
      <c r="AE73" s="188"/>
      <c r="AF73" s="165"/>
      <c r="AG73" s="165"/>
      <c r="AH73" s="193"/>
      <c r="AI73" s="193"/>
      <c r="AJ73" s="165"/>
      <c r="AK73" s="194"/>
    </row>
    <row r="74" spans="2:69" ht="26.1" hidden="1" customHeight="1" x14ac:dyDescent="0.3">
      <c r="B74" s="347"/>
      <c r="C74" s="349"/>
      <c r="D74" s="349"/>
      <c r="E74" s="349"/>
      <c r="F74" s="349"/>
      <c r="G74" s="349"/>
      <c r="H74" s="351"/>
      <c r="I74" s="353"/>
      <c r="J74" s="344"/>
      <c r="K74" s="356"/>
      <c r="L74" s="344">
        <f>IF(NOT(ISERROR(MATCH(K74,_xlfn.ANCHORARRAY(F85),0))),J87&amp;"Por favor no seleccionar los criterios de impacto",K74)</f>
        <v>0</v>
      </c>
      <c r="M74" s="353"/>
      <c r="N74" s="344"/>
      <c r="O74" s="346"/>
      <c r="P74" s="185">
        <v>5</v>
      </c>
      <c r="Q74" s="186"/>
      <c r="R74" s="187" t="str">
        <f t="shared" si="73"/>
        <v/>
      </c>
      <c r="S74" s="188"/>
      <c r="T74" s="188"/>
      <c r="U74" s="189" t="str">
        <f t="shared" si="70"/>
        <v/>
      </c>
      <c r="V74" s="188"/>
      <c r="W74" s="188"/>
      <c r="X74" s="188"/>
      <c r="Y74" s="190" t="str">
        <f t="shared" si="74"/>
        <v/>
      </c>
      <c r="Z74" s="191" t="str">
        <f t="shared" si="2"/>
        <v/>
      </c>
      <c r="AA74" s="189" t="str">
        <f t="shared" si="71"/>
        <v/>
      </c>
      <c r="AB74" s="191" t="str">
        <f t="shared" si="4"/>
        <v/>
      </c>
      <c r="AC74" s="189" t="str">
        <f t="shared" si="75"/>
        <v/>
      </c>
      <c r="AD74" s="192" t="str">
        <f t="shared" ref="AD74:AD75" si="76">IFERROR(IF(OR(AND(Z74="Muy Baja",AB74="Leve"),AND(Z74="Muy Baja",AB74="Menor"),AND(Z74="Baja",AB74="Leve")),"Bajo",IF(OR(AND(Z74="Muy baja",AB74="Moderado"),AND(Z74="Baja",AB74="Menor"),AND(Z74="Baja",AB74="Moderado"),AND(Z74="Media",AB74="Leve"),AND(Z74="Media",AB74="Menor"),AND(Z74="Media",AB74="Moderado"),AND(Z74="Alta",AB74="Leve"),AND(Z74="Alta",AB74="Menor")),"Moderado",IF(OR(AND(Z74="Muy Baja",AB74="Mayor"),AND(Z74="Baja",AB74="Mayor"),AND(Z74="Media",AB74="Mayor"),AND(Z74="Alta",AB74="Moderado"),AND(Z74="Alta",AB74="Mayor"),AND(Z74="Muy Alta",AB74="Leve"),AND(Z74="Muy Alta",AB74="Menor"),AND(Z74="Muy Alta",AB74="Moderado"),AND(Z74="Muy Alta",AB74="Mayor")),"Alto",IF(OR(AND(Z74="Muy Baja",AB74="Catastrófico"),AND(Z74="Baja",AB74="Catastrófico"),AND(Z74="Media",AB74="Catastrófico"),AND(Z74="Alta",AB74="Catastrófico"),AND(Z74="Muy Alta",AB74="Catastrófico")),"Extremo","")))),"")</f>
        <v/>
      </c>
      <c r="AE74" s="188"/>
      <c r="AF74" s="165"/>
      <c r="AG74" s="165"/>
      <c r="AH74" s="193"/>
      <c r="AI74" s="193"/>
      <c r="AJ74" s="165"/>
      <c r="AK74" s="194"/>
    </row>
    <row r="75" spans="2:69" ht="26.1" hidden="1" customHeight="1" x14ac:dyDescent="0.3">
      <c r="B75" s="348"/>
      <c r="C75" s="350"/>
      <c r="D75" s="350"/>
      <c r="E75" s="350"/>
      <c r="F75" s="350"/>
      <c r="G75" s="350"/>
      <c r="H75" s="352"/>
      <c r="I75" s="354"/>
      <c r="J75" s="355"/>
      <c r="K75" s="357"/>
      <c r="L75" s="355">
        <f>IF(NOT(ISERROR(MATCH(K75,_xlfn.ANCHORARRAY(F86),0))),J88&amp;"Por favor no seleccionar los criterios de impacto",K75)</f>
        <v>0</v>
      </c>
      <c r="M75" s="354"/>
      <c r="N75" s="355"/>
      <c r="O75" s="358"/>
      <c r="P75" s="200">
        <v>6</v>
      </c>
      <c r="Q75" s="201"/>
      <c r="R75" s="202" t="str">
        <f t="shared" si="73"/>
        <v/>
      </c>
      <c r="S75" s="203"/>
      <c r="T75" s="203"/>
      <c r="U75" s="204" t="str">
        <f t="shared" si="70"/>
        <v/>
      </c>
      <c r="V75" s="203"/>
      <c r="W75" s="203"/>
      <c r="X75" s="203"/>
      <c r="Y75" s="205" t="str">
        <f t="shared" si="74"/>
        <v/>
      </c>
      <c r="Z75" s="206" t="str">
        <f t="shared" si="2"/>
        <v/>
      </c>
      <c r="AA75" s="204" t="str">
        <f t="shared" si="71"/>
        <v/>
      </c>
      <c r="AB75" s="206" t="str">
        <f t="shared" si="4"/>
        <v/>
      </c>
      <c r="AC75" s="204" t="str">
        <f t="shared" si="75"/>
        <v/>
      </c>
      <c r="AD75" s="207" t="str">
        <f t="shared" si="76"/>
        <v/>
      </c>
      <c r="AE75" s="203"/>
      <c r="AF75" s="208"/>
      <c r="AG75" s="208"/>
      <c r="AH75" s="209"/>
      <c r="AI75" s="209"/>
      <c r="AJ75" s="208"/>
      <c r="AK75" s="210"/>
    </row>
    <row r="76" spans="2:69" ht="35.25" customHeight="1" thickBot="1" x14ac:dyDescent="0.35">
      <c r="B76" s="211"/>
      <c r="C76" s="341" t="s">
        <v>262</v>
      </c>
      <c r="D76" s="342"/>
      <c r="E76" s="342"/>
      <c r="F76" s="342"/>
      <c r="G76" s="342"/>
      <c r="H76" s="342"/>
      <c r="I76" s="342"/>
      <c r="J76" s="342"/>
      <c r="K76" s="342"/>
      <c r="L76" s="342"/>
      <c r="M76" s="342"/>
      <c r="N76" s="342"/>
      <c r="O76" s="342"/>
      <c r="P76" s="342"/>
      <c r="Q76" s="342"/>
      <c r="R76" s="342"/>
      <c r="S76" s="342"/>
      <c r="T76" s="342"/>
      <c r="U76" s="342"/>
      <c r="V76" s="342"/>
      <c r="W76" s="342"/>
      <c r="X76" s="342"/>
      <c r="Y76" s="342"/>
      <c r="Z76" s="342"/>
      <c r="AA76" s="342"/>
      <c r="AB76" s="342"/>
      <c r="AC76" s="342"/>
      <c r="AD76" s="342"/>
      <c r="AE76" s="342"/>
      <c r="AF76" s="342"/>
      <c r="AG76" s="342"/>
      <c r="AH76" s="342"/>
      <c r="AI76" s="342"/>
      <c r="AJ76" s="342"/>
      <c r="AK76" s="343"/>
    </row>
    <row r="78" spans="2:69" ht="26.1" customHeight="1" x14ac:dyDescent="0.3">
      <c r="B78" s="1"/>
      <c r="C78" s="9" t="s">
        <v>124</v>
      </c>
      <c r="D78" s="1"/>
      <c r="E78" s="1"/>
      <c r="G78" s="1"/>
    </row>
  </sheetData>
  <dataConsolidate/>
  <mergeCells count="190">
    <mergeCell ref="G16:G21"/>
    <mergeCell ref="H16:H21"/>
    <mergeCell ref="I16:I21"/>
    <mergeCell ref="B16:B21"/>
    <mergeCell ref="C16:C21"/>
    <mergeCell ref="D16:D21"/>
    <mergeCell ref="E16:E21"/>
    <mergeCell ref="F16:F21"/>
    <mergeCell ref="O16:O21"/>
    <mergeCell ref="J16:J21"/>
    <mergeCell ref="K16:K21"/>
    <mergeCell ref="L16:L21"/>
    <mergeCell ref="M16:M21"/>
    <mergeCell ref="N16:N21"/>
    <mergeCell ref="J14:J15"/>
    <mergeCell ref="M14:M15"/>
    <mergeCell ref="N14:N15"/>
    <mergeCell ref="C14:C15"/>
    <mergeCell ref="O14:O15"/>
    <mergeCell ref="K14:K15"/>
    <mergeCell ref="L14:L15"/>
    <mergeCell ref="R14:R15"/>
    <mergeCell ref="S14:X14"/>
    <mergeCell ref="E22:E27"/>
    <mergeCell ref="F22:F27"/>
    <mergeCell ref="AF14:AF15"/>
    <mergeCell ref="AK14:AK15"/>
    <mergeCell ref="AJ14:AJ15"/>
    <mergeCell ref="AI14:AI15"/>
    <mergeCell ref="AH14:AH15"/>
    <mergeCell ref="AG14:AG15"/>
    <mergeCell ref="B14:B15"/>
    <mergeCell ref="G14:G15"/>
    <mergeCell ref="F14:F15"/>
    <mergeCell ref="E14:E15"/>
    <mergeCell ref="D14:D15"/>
    <mergeCell ref="AE14:AE15"/>
    <mergeCell ref="P14:P15"/>
    <mergeCell ref="AD14:AD15"/>
    <mergeCell ref="AC14:AC15"/>
    <mergeCell ref="Y14:Y15"/>
    <mergeCell ref="Q14:Q15"/>
    <mergeCell ref="AB14:AB15"/>
    <mergeCell ref="Z14:Z15"/>
    <mergeCell ref="AA14:AA15"/>
    <mergeCell ref="H14:H15"/>
    <mergeCell ref="I14:I15"/>
    <mergeCell ref="L22:L27"/>
    <mergeCell ref="M22:M27"/>
    <mergeCell ref="N22:N27"/>
    <mergeCell ref="O22:O27"/>
    <mergeCell ref="B28:B33"/>
    <mergeCell ref="C28:C33"/>
    <mergeCell ref="D28:D33"/>
    <mergeCell ref="E28:E33"/>
    <mergeCell ref="F28:F33"/>
    <mergeCell ref="G28:G33"/>
    <mergeCell ref="H28:H33"/>
    <mergeCell ref="I28:I33"/>
    <mergeCell ref="J28:J33"/>
    <mergeCell ref="K28:K33"/>
    <mergeCell ref="L28:L33"/>
    <mergeCell ref="M28:M33"/>
    <mergeCell ref="G22:G27"/>
    <mergeCell ref="H22:H27"/>
    <mergeCell ref="I22:I27"/>
    <mergeCell ref="J22:J27"/>
    <mergeCell ref="K22:K27"/>
    <mergeCell ref="B22:B27"/>
    <mergeCell ref="C22:C27"/>
    <mergeCell ref="D22:D27"/>
    <mergeCell ref="N28:N33"/>
    <mergeCell ref="O28:O33"/>
    <mergeCell ref="B34:B39"/>
    <mergeCell ref="C34:C39"/>
    <mergeCell ref="D34:D39"/>
    <mergeCell ref="E34:E39"/>
    <mergeCell ref="F34:F39"/>
    <mergeCell ref="G34:G39"/>
    <mergeCell ref="H34:H39"/>
    <mergeCell ref="I34:I39"/>
    <mergeCell ref="J34:J39"/>
    <mergeCell ref="K34:K39"/>
    <mergeCell ref="L34:L39"/>
    <mergeCell ref="M34:M39"/>
    <mergeCell ref="N34:N39"/>
    <mergeCell ref="O34:O39"/>
    <mergeCell ref="N40:N45"/>
    <mergeCell ref="O40:O45"/>
    <mergeCell ref="N46:N51"/>
    <mergeCell ref="O46:O51"/>
    <mergeCell ref="K52:K57"/>
    <mergeCell ref="L52:L57"/>
    <mergeCell ref="M52:M57"/>
    <mergeCell ref="B40:B45"/>
    <mergeCell ref="C40:C45"/>
    <mergeCell ref="D40:D45"/>
    <mergeCell ref="B46:B51"/>
    <mergeCell ref="C46:C51"/>
    <mergeCell ref="D46:D51"/>
    <mergeCell ref="E46:E51"/>
    <mergeCell ref="F46:F51"/>
    <mergeCell ref="G46:G51"/>
    <mergeCell ref="E40:E45"/>
    <mergeCell ref="F40:F45"/>
    <mergeCell ref="K46:K51"/>
    <mergeCell ref="L46:L51"/>
    <mergeCell ref="M46:M51"/>
    <mergeCell ref="G40:G45"/>
    <mergeCell ref="H40:H45"/>
    <mergeCell ref="I40:I45"/>
    <mergeCell ref="J40:J45"/>
    <mergeCell ref="K40:K45"/>
    <mergeCell ref="H46:H51"/>
    <mergeCell ref="I46:I51"/>
    <mergeCell ref="J46:J51"/>
    <mergeCell ref="L40:L45"/>
    <mergeCell ref="M40:M45"/>
    <mergeCell ref="B58:B63"/>
    <mergeCell ref="C58:C63"/>
    <mergeCell ref="D58:D63"/>
    <mergeCell ref="E58:E63"/>
    <mergeCell ref="F58:F63"/>
    <mergeCell ref="B52:B57"/>
    <mergeCell ref="C52:C57"/>
    <mergeCell ref="D52:D57"/>
    <mergeCell ref="E52:E57"/>
    <mergeCell ref="F52:F57"/>
    <mergeCell ref="N52:N57"/>
    <mergeCell ref="O52:O57"/>
    <mergeCell ref="G58:G63"/>
    <mergeCell ref="H58:H63"/>
    <mergeCell ref="I58:I63"/>
    <mergeCell ref="J58:J63"/>
    <mergeCell ref="K58:K63"/>
    <mergeCell ref="G52:G57"/>
    <mergeCell ref="H52:H57"/>
    <mergeCell ref="I52:I57"/>
    <mergeCell ref="J52:J57"/>
    <mergeCell ref="L58:L63"/>
    <mergeCell ref="M58:M63"/>
    <mergeCell ref="N58:N63"/>
    <mergeCell ref="O58:O63"/>
    <mergeCell ref="M64:M69"/>
    <mergeCell ref="B64:B69"/>
    <mergeCell ref="C64:C69"/>
    <mergeCell ref="D64:D69"/>
    <mergeCell ref="E64:E69"/>
    <mergeCell ref="F64:F69"/>
    <mergeCell ref="G64:G69"/>
    <mergeCell ref="H64:H69"/>
    <mergeCell ref="I64:I69"/>
    <mergeCell ref="J64:J69"/>
    <mergeCell ref="B13:H13"/>
    <mergeCell ref="I13:O13"/>
    <mergeCell ref="P13:X13"/>
    <mergeCell ref="Y13:AE13"/>
    <mergeCell ref="AF13:AK13"/>
    <mergeCell ref="C76:AK76"/>
    <mergeCell ref="N64:N69"/>
    <mergeCell ref="O64:O69"/>
    <mergeCell ref="B70:B75"/>
    <mergeCell ref="C70:C75"/>
    <mergeCell ref="D70:D75"/>
    <mergeCell ref="E70:E75"/>
    <mergeCell ref="F70:F75"/>
    <mergeCell ref="G70:G75"/>
    <mergeCell ref="H70:H75"/>
    <mergeCell ref="I70:I75"/>
    <mergeCell ref="J70:J75"/>
    <mergeCell ref="K70:K75"/>
    <mergeCell ref="L70:L75"/>
    <mergeCell ref="M70:M75"/>
    <mergeCell ref="N70:N75"/>
    <mergeCell ref="O70:O75"/>
    <mergeCell ref="K64:K69"/>
    <mergeCell ref="L64:L69"/>
    <mergeCell ref="AJ7:AK7"/>
    <mergeCell ref="AJ6:AK6"/>
    <mergeCell ref="AJ5:AK5"/>
    <mergeCell ref="AJ4:AK4"/>
    <mergeCell ref="F4:AI7"/>
    <mergeCell ref="B4:E7"/>
    <mergeCell ref="B12:AK12"/>
    <mergeCell ref="B9:C9"/>
    <mergeCell ref="B10:C10"/>
    <mergeCell ref="B11:C11"/>
    <mergeCell ref="D9:AK9"/>
    <mergeCell ref="D10:AK10"/>
    <mergeCell ref="D11:AK11"/>
  </mergeCells>
  <conditionalFormatting sqref="I16 I22">
    <cfRule type="cellIs" dxfId="240" priority="319" operator="equal">
      <formula>"Muy Alta"</formula>
    </cfRule>
    <cfRule type="cellIs" dxfId="239" priority="320" operator="equal">
      <formula>"Alta"</formula>
    </cfRule>
    <cfRule type="cellIs" dxfId="238" priority="321" operator="equal">
      <formula>"Media"</formula>
    </cfRule>
    <cfRule type="cellIs" dxfId="237" priority="322" operator="equal">
      <formula>"Baja"</formula>
    </cfRule>
    <cfRule type="cellIs" dxfId="236" priority="323" operator="equal">
      <formula>"Muy Baja"</formula>
    </cfRule>
  </conditionalFormatting>
  <conditionalFormatting sqref="M16 M22 M28 M34 M40 M46 M52 M58 M64 M70">
    <cfRule type="cellIs" dxfId="235" priority="314" operator="equal">
      <formula>"Catastrófico"</formula>
    </cfRule>
    <cfRule type="cellIs" dxfId="234" priority="315" operator="equal">
      <formula>"Mayor"</formula>
    </cfRule>
    <cfRule type="cellIs" dxfId="233" priority="316" operator="equal">
      <formula>"Moderado"</formula>
    </cfRule>
    <cfRule type="cellIs" dxfId="232" priority="317" operator="equal">
      <formula>"Menor"</formula>
    </cfRule>
    <cfRule type="cellIs" dxfId="231" priority="318" operator="equal">
      <formula>"Leve"</formula>
    </cfRule>
  </conditionalFormatting>
  <conditionalFormatting sqref="O16">
    <cfRule type="cellIs" dxfId="230" priority="310" operator="equal">
      <formula>"Extremo"</formula>
    </cfRule>
    <cfRule type="cellIs" dxfId="229" priority="311" operator="equal">
      <formula>"Alto"</formula>
    </cfRule>
    <cfRule type="cellIs" dxfId="228" priority="312" operator="equal">
      <formula>"Moderado"</formula>
    </cfRule>
    <cfRule type="cellIs" dxfId="227" priority="313" operator="equal">
      <formula>"Bajo"</formula>
    </cfRule>
  </conditionalFormatting>
  <conditionalFormatting sqref="Z16:Z21">
    <cfRule type="cellIs" dxfId="226" priority="305" operator="equal">
      <formula>"Muy Alta"</formula>
    </cfRule>
    <cfRule type="cellIs" dxfId="225" priority="306" operator="equal">
      <formula>"Alta"</formula>
    </cfRule>
    <cfRule type="cellIs" dxfId="224" priority="307" operator="equal">
      <formula>"Media"</formula>
    </cfRule>
    <cfRule type="cellIs" dxfId="223" priority="308" operator="equal">
      <formula>"Baja"</formula>
    </cfRule>
    <cfRule type="cellIs" dxfId="222" priority="309" operator="equal">
      <formula>"Muy Baja"</formula>
    </cfRule>
  </conditionalFormatting>
  <conditionalFormatting sqref="AB16:AB21">
    <cfRule type="cellIs" dxfId="221" priority="300" operator="equal">
      <formula>"Catastrófico"</formula>
    </cfRule>
    <cfRule type="cellIs" dxfId="220" priority="301" operator="equal">
      <formula>"Mayor"</formula>
    </cfRule>
    <cfRule type="cellIs" dxfId="219" priority="302" operator="equal">
      <formula>"Moderado"</formula>
    </cfRule>
    <cfRule type="cellIs" dxfId="218" priority="303" operator="equal">
      <formula>"Menor"</formula>
    </cfRule>
    <cfRule type="cellIs" dxfId="217" priority="304" operator="equal">
      <formula>"Leve"</formula>
    </cfRule>
  </conditionalFormatting>
  <conditionalFormatting sqref="AD16:AD21">
    <cfRule type="cellIs" dxfId="216" priority="296" operator="equal">
      <formula>"Extremo"</formula>
    </cfRule>
    <cfRule type="cellIs" dxfId="215" priority="297" operator="equal">
      <formula>"Alto"</formula>
    </cfRule>
    <cfRule type="cellIs" dxfId="214" priority="298" operator="equal">
      <formula>"Moderado"</formula>
    </cfRule>
    <cfRule type="cellIs" dxfId="213" priority="299" operator="equal">
      <formula>"Bajo"</formula>
    </cfRule>
  </conditionalFormatting>
  <conditionalFormatting sqref="I64">
    <cfRule type="cellIs" dxfId="212" priority="53" operator="equal">
      <formula>"Muy Alta"</formula>
    </cfRule>
    <cfRule type="cellIs" dxfId="211" priority="54" operator="equal">
      <formula>"Alta"</formula>
    </cfRule>
    <cfRule type="cellIs" dxfId="210" priority="55" operator="equal">
      <formula>"Media"</formula>
    </cfRule>
    <cfRule type="cellIs" dxfId="209" priority="56" operator="equal">
      <formula>"Baja"</formula>
    </cfRule>
    <cfRule type="cellIs" dxfId="208" priority="57" operator="equal">
      <formula>"Muy Baja"</formula>
    </cfRule>
  </conditionalFormatting>
  <conditionalFormatting sqref="O22">
    <cfRule type="cellIs" dxfId="207" priority="240" operator="equal">
      <formula>"Extremo"</formula>
    </cfRule>
    <cfRule type="cellIs" dxfId="206" priority="241" operator="equal">
      <formula>"Alto"</formula>
    </cfRule>
    <cfRule type="cellIs" dxfId="205" priority="242" operator="equal">
      <formula>"Moderado"</formula>
    </cfRule>
    <cfRule type="cellIs" dxfId="204" priority="243" operator="equal">
      <formula>"Bajo"</formula>
    </cfRule>
  </conditionalFormatting>
  <conditionalFormatting sqref="Z22:Z27">
    <cfRule type="cellIs" dxfId="203" priority="235" operator="equal">
      <formula>"Muy Alta"</formula>
    </cfRule>
    <cfRule type="cellIs" dxfId="202" priority="236" operator="equal">
      <formula>"Alta"</formula>
    </cfRule>
    <cfRule type="cellIs" dxfId="201" priority="237" operator="equal">
      <formula>"Media"</formula>
    </cfRule>
    <cfRule type="cellIs" dxfId="200" priority="238" operator="equal">
      <formula>"Baja"</formula>
    </cfRule>
    <cfRule type="cellIs" dxfId="199" priority="239" operator="equal">
      <formula>"Muy Baja"</formula>
    </cfRule>
  </conditionalFormatting>
  <conditionalFormatting sqref="AB22:AB27">
    <cfRule type="cellIs" dxfId="198" priority="230" operator="equal">
      <formula>"Catastrófico"</formula>
    </cfRule>
    <cfRule type="cellIs" dxfId="197" priority="231" operator="equal">
      <formula>"Mayor"</formula>
    </cfRule>
    <cfRule type="cellIs" dxfId="196" priority="232" operator="equal">
      <formula>"Moderado"</formula>
    </cfRule>
    <cfRule type="cellIs" dxfId="195" priority="233" operator="equal">
      <formula>"Menor"</formula>
    </cfRule>
    <cfRule type="cellIs" dxfId="194" priority="234" operator="equal">
      <formula>"Leve"</formula>
    </cfRule>
  </conditionalFormatting>
  <conditionalFormatting sqref="AD22:AD27">
    <cfRule type="cellIs" dxfId="193" priority="226" operator="equal">
      <formula>"Extremo"</formula>
    </cfRule>
    <cfRule type="cellIs" dxfId="192" priority="227" operator="equal">
      <formula>"Alto"</formula>
    </cfRule>
    <cfRule type="cellIs" dxfId="191" priority="228" operator="equal">
      <formula>"Moderado"</formula>
    </cfRule>
    <cfRule type="cellIs" dxfId="190" priority="229" operator="equal">
      <formula>"Bajo"</formula>
    </cfRule>
  </conditionalFormatting>
  <conditionalFormatting sqref="I28">
    <cfRule type="cellIs" dxfId="189" priority="221" operator="equal">
      <formula>"Muy Alta"</formula>
    </cfRule>
    <cfRule type="cellIs" dxfId="188" priority="222" operator="equal">
      <formula>"Alta"</formula>
    </cfRule>
    <cfRule type="cellIs" dxfId="187" priority="223" operator="equal">
      <formula>"Media"</formula>
    </cfRule>
    <cfRule type="cellIs" dxfId="186" priority="224" operator="equal">
      <formula>"Baja"</formula>
    </cfRule>
    <cfRule type="cellIs" dxfId="185" priority="225" operator="equal">
      <formula>"Muy Baja"</formula>
    </cfRule>
  </conditionalFormatting>
  <conditionalFormatting sqref="O28">
    <cfRule type="cellIs" dxfId="184" priority="212" operator="equal">
      <formula>"Extremo"</formula>
    </cfRule>
    <cfRule type="cellIs" dxfId="183" priority="213" operator="equal">
      <formula>"Alto"</formula>
    </cfRule>
    <cfRule type="cellIs" dxfId="182" priority="214" operator="equal">
      <formula>"Moderado"</formula>
    </cfRule>
    <cfRule type="cellIs" dxfId="181" priority="215" operator="equal">
      <formula>"Bajo"</formula>
    </cfRule>
  </conditionalFormatting>
  <conditionalFormatting sqref="Z28:Z33">
    <cfRule type="cellIs" dxfId="180" priority="207" operator="equal">
      <formula>"Muy Alta"</formula>
    </cfRule>
    <cfRule type="cellIs" dxfId="179" priority="208" operator="equal">
      <formula>"Alta"</formula>
    </cfRule>
    <cfRule type="cellIs" dxfId="178" priority="209" operator="equal">
      <formula>"Media"</formula>
    </cfRule>
    <cfRule type="cellIs" dxfId="177" priority="210" operator="equal">
      <formula>"Baja"</formula>
    </cfRule>
    <cfRule type="cellIs" dxfId="176" priority="211" operator="equal">
      <formula>"Muy Baja"</formula>
    </cfRule>
  </conditionalFormatting>
  <conditionalFormatting sqref="AB28:AB33">
    <cfRule type="cellIs" dxfId="175" priority="202" operator="equal">
      <formula>"Catastrófico"</formula>
    </cfRule>
    <cfRule type="cellIs" dxfId="174" priority="203" operator="equal">
      <formula>"Mayor"</formula>
    </cfRule>
    <cfRule type="cellIs" dxfId="173" priority="204" operator="equal">
      <formula>"Moderado"</formula>
    </cfRule>
    <cfRule type="cellIs" dxfId="172" priority="205" operator="equal">
      <formula>"Menor"</formula>
    </cfRule>
    <cfRule type="cellIs" dxfId="171" priority="206" operator="equal">
      <formula>"Leve"</formula>
    </cfRule>
  </conditionalFormatting>
  <conditionalFormatting sqref="AD28:AD33">
    <cfRule type="cellIs" dxfId="170" priority="198" operator="equal">
      <formula>"Extremo"</formula>
    </cfRule>
    <cfRule type="cellIs" dxfId="169" priority="199" operator="equal">
      <formula>"Alto"</formula>
    </cfRule>
    <cfRule type="cellIs" dxfId="168" priority="200" operator="equal">
      <formula>"Moderado"</formula>
    </cfRule>
    <cfRule type="cellIs" dxfId="167" priority="201" operator="equal">
      <formula>"Bajo"</formula>
    </cfRule>
  </conditionalFormatting>
  <conditionalFormatting sqref="I34">
    <cfRule type="cellIs" dxfId="166" priority="193" operator="equal">
      <formula>"Muy Alta"</formula>
    </cfRule>
    <cfRule type="cellIs" dxfId="165" priority="194" operator="equal">
      <formula>"Alta"</formula>
    </cfRule>
    <cfRule type="cellIs" dxfId="164" priority="195" operator="equal">
      <formula>"Media"</formula>
    </cfRule>
    <cfRule type="cellIs" dxfId="163" priority="196" operator="equal">
      <formula>"Baja"</formula>
    </cfRule>
    <cfRule type="cellIs" dxfId="162" priority="197" operator="equal">
      <formula>"Muy Baja"</formula>
    </cfRule>
  </conditionalFormatting>
  <conditionalFormatting sqref="O34">
    <cfRule type="cellIs" dxfId="161" priority="184" operator="equal">
      <formula>"Extremo"</formula>
    </cfRule>
    <cfRule type="cellIs" dxfId="160" priority="185" operator="equal">
      <formula>"Alto"</formula>
    </cfRule>
    <cfRule type="cellIs" dxfId="159" priority="186" operator="equal">
      <formula>"Moderado"</formula>
    </cfRule>
    <cfRule type="cellIs" dxfId="158" priority="187" operator="equal">
      <formula>"Bajo"</formula>
    </cfRule>
  </conditionalFormatting>
  <conditionalFormatting sqref="Z34:Z39">
    <cfRule type="cellIs" dxfId="157" priority="179" operator="equal">
      <formula>"Muy Alta"</formula>
    </cfRule>
    <cfRule type="cellIs" dxfId="156" priority="180" operator="equal">
      <formula>"Alta"</formula>
    </cfRule>
    <cfRule type="cellIs" dxfId="155" priority="181" operator="equal">
      <formula>"Media"</formula>
    </cfRule>
    <cfRule type="cellIs" dxfId="154" priority="182" operator="equal">
      <formula>"Baja"</formula>
    </cfRule>
    <cfRule type="cellIs" dxfId="153" priority="183" operator="equal">
      <formula>"Muy Baja"</formula>
    </cfRule>
  </conditionalFormatting>
  <conditionalFormatting sqref="AB34:AB39">
    <cfRule type="cellIs" dxfId="152" priority="174" operator="equal">
      <formula>"Catastrófico"</formula>
    </cfRule>
    <cfRule type="cellIs" dxfId="151" priority="175" operator="equal">
      <formula>"Mayor"</formula>
    </cfRule>
    <cfRule type="cellIs" dxfId="150" priority="176" operator="equal">
      <formula>"Moderado"</formula>
    </cfRule>
    <cfRule type="cellIs" dxfId="149" priority="177" operator="equal">
      <formula>"Menor"</formula>
    </cfRule>
    <cfRule type="cellIs" dxfId="148" priority="178" operator="equal">
      <formula>"Leve"</formula>
    </cfRule>
  </conditionalFormatting>
  <conditionalFormatting sqref="AD34:AD39">
    <cfRule type="cellIs" dxfId="147" priority="170" operator="equal">
      <formula>"Extremo"</formula>
    </cfRule>
    <cfRule type="cellIs" dxfId="146" priority="171" operator="equal">
      <formula>"Alto"</formula>
    </cfRule>
    <cfRule type="cellIs" dxfId="145" priority="172" operator="equal">
      <formula>"Moderado"</formula>
    </cfRule>
    <cfRule type="cellIs" dxfId="144" priority="173" operator="equal">
      <formula>"Bajo"</formula>
    </cfRule>
  </conditionalFormatting>
  <conditionalFormatting sqref="I40">
    <cfRule type="cellIs" dxfId="143" priority="165" operator="equal">
      <formula>"Muy Alta"</formula>
    </cfRule>
    <cfRule type="cellIs" dxfId="142" priority="166" operator="equal">
      <formula>"Alta"</formula>
    </cfRule>
    <cfRule type="cellIs" dxfId="141" priority="167" operator="equal">
      <formula>"Media"</formula>
    </cfRule>
    <cfRule type="cellIs" dxfId="140" priority="168" operator="equal">
      <formula>"Baja"</formula>
    </cfRule>
    <cfRule type="cellIs" dxfId="139" priority="169" operator="equal">
      <formula>"Muy Baja"</formula>
    </cfRule>
  </conditionalFormatting>
  <conditionalFormatting sqref="O40">
    <cfRule type="cellIs" dxfId="138" priority="156" operator="equal">
      <formula>"Extremo"</formula>
    </cfRule>
    <cfRule type="cellIs" dxfId="137" priority="157" operator="equal">
      <formula>"Alto"</formula>
    </cfRule>
    <cfRule type="cellIs" dxfId="136" priority="158" operator="equal">
      <formula>"Moderado"</formula>
    </cfRule>
    <cfRule type="cellIs" dxfId="135" priority="159" operator="equal">
      <formula>"Bajo"</formula>
    </cfRule>
  </conditionalFormatting>
  <conditionalFormatting sqref="Z40:Z45">
    <cfRule type="cellIs" dxfId="134" priority="151" operator="equal">
      <formula>"Muy Alta"</formula>
    </cfRule>
    <cfRule type="cellIs" dxfId="133" priority="152" operator="equal">
      <formula>"Alta"</formula>
    </cfRule>
    <cfRule type="cellIs" dxfId="132" priority="153" operator="equal">
      <formula>"Media"</formula>
    </cfRule>
    <cfRule type="cellIs" dxfId="131" priority="154" operator="equal">
      <formula>"Baja"</formula>
    </cfRule>
    <cfRule type="cellIs" dxfId="130" priority="155" operator="equal">
      <formula>"Muy Baja"</formula>
    </cfRule>
  </conditionalFormatting>
  <conditionalFormatting sqref="AB40:AB45">
    <cfRule type="cellIs" dxfId="129" priority="146" operator="equal">
      <formula>"Catastrófico"</formula>
    </cfRule>
    <cfRule type="cellIs" dxfId="128" priority="147" operator="equal">
      <formula>"Mayor"</formula>
    </cfRule>
    <cfRule type="cellIs" dxfId="127" priority="148" operator="equal">
      <formula>"Moderado"</formula>
    </cfRule>
    <cfRule type="cellIs" dxfId="126" priority="149" operator="equal">
      <formula>"Menor"</formula>
    </cfRule>
    <cfRule type="cellIs" dxfId="125" priority="150" operator="equal">
      <formula>"Leve"</formula>
    </cfRule>
  </conditionalFormatting>
  <conditionalFormatting sqref="AD40:AD45">
    <cfRule type="cellIs" dxfId="124" priority="142" operator="equal">
      <formula>"Extremo"</formula>
    </cfRule>
    <cfRule type="cellIs" dxfId="123" priority="143" operator="equal">
      <formula>"Alto"</formula>
    </cfRule>
    <cfRule type="cellIs" dxfId="122" priority="144" operator="equal">
      <formula>"Moderado"</formula>
    </cfRule>
    <cfRule type="cellIs" dxfId="121" priority="145" operator="equal">
      <formula>"Bajo"</formula>
    </cfRule>
  </conditionalFormatting>
  <conditionalFormatting sqref="I46">
    <cfRule type="cellIs" dxfId="120" priority="137" operator="equal">
      <formula>"Muy Alta"</formula>
    </cfRule>
    <cfRule type="cellIs" dxfId="119" priority="138" operator="equal">
      <formula>"Alta"</formula>
    </cfRule>
    <cfRule type="cellIs" dxfId="118" priority="139" operator="equal">
      <formula>"Media"</formula>
    </cfRule>
    <cfRule type="cellIs" dxfId="117" priority="140" operator="equal">
      <formula>"Baja"</formula>
    </cfRule>
    <cfRule type="cellIs" dxfId="116" priority="141" operator="equal">
      <formula>"Muy Baja"</formula>
    </cfRule>
  </conditionalFormatting>
  <conditionalFormatting sqref="O46">
    <cfRule type="cellIs" dxfId="115" priority="128" operator="equal">
      <formula>"Extremo"</formula>
    </cfRule>
    <cfRule type="cellIs" dxfId="114" priority="129" operator="equal">
      <formula>"Alto"</formula>
    </cfRule>
    <cfRule type="cellIs" dxfId="113" priority="130" operator="equal">
      <formula>"Moderado"</formula>
    </cfRule>
    <cfRule type="cellIs" dxfId="112" priority="131" operator="equal">
      <formula>"Bajo"</formula>
    </cfRule>
  </conditionalFormatting>
  <conditionalFormatting sqref="Z46:Z51">
    <cfRule type="cellIs" dxfId="111" priority="123" operator="equal">
      <formula>"Muy Alta"</formula>
    </cfRule>
    <cfRule type="cellIs" dxfId="110" priority="124" operator="equal">
      <formula>"Alta"</formula>
    </cfRule>
    <cfRule type="cellIs" dxfId="109" priority="125" operator="equal">
      <formula>"Media"</formula>
    </cfRule>
    <cfRule type="cellIs" dxfId="108" priority="126" operator="equal">
      <formula>"Baja"</formula>
    </cfRule>
    <cfRule type="cellIs" dxfId="107" priority="127" operator="equal">
      <formula>"Muy Baja"</formula>
    </cfRule>
  </conditionalFormatting>
  <conditionalFormatting sqref="AB46:AB51">
    <cfRule type="cellIs" dxfId="106" priority="118" operator="equal">
      <formula>"Catastrófico"</formula>
    </cfRule>
    <cfRule type="cellIs" dxfId="105" priority="119" operator="equal">
      <formula>"Mayor"</formula>
    </cfRule>
    <cfRule type="cellIs" dxfId="104" priority="120" operator="equal">
      <formula>"Moderado"</formula>
    </cfRule>
    <cfRule type="cellIs" dxfId="103" priority="121" operator="equal">
      <formula>"Menor"</formula>
    </cfRule>
    <cfRule type="cellIs" dxfId="102" priority="122" operator="equal">
      <formula>"Leve"</formula>
    </cfRule>
  </conditionalFormatting>
  <conditionalFormatting sqref="AD46:AD51">
    <cfRule type="cellIs" dxfId="101" priority="114" operator="equal">
      <formula>"Extremo"</formula>
    </cfRule>
    <cfRule type="cellIs" dxfId="100" priority="115" operator="equal">
      <formula>"Alto"</formula>
    </cfRule>
    <cfRule type="cellIs" dxfId="99" priority="116" operator="equal">
      <formula>"Moderado"</formula>
    </cfRule>
    <cfRule type="cellIs" dxfId="98" priority="117" operator="equal">
      <formula>"Bajo"</formula>
    </cfRule>
  </conditionalFormatting>
  <conditionalFormatting sqref="I52">
    <cfRule type="cellIs" dxfId="97" priority="109" operator="equal">
      <formula>"Muy Alta"</formula>
    </cfRule>
    <cfRule type="cellIs" dxfId="96" priority="110" operator="equal">
      <formula>"Alta"</formula>
    </cfRule>
    <cfRule type="cellIs" dxfId="95" priority="111" operator="equal">
      <formula>"Media"</formula>
    </cfRule>
    <cfRule type="cellIs" dxfId="94" priority="112" operator="equal">
      <formula>"Baja"</formula>
    </cfRule>
    <cfRule type="cellIs" dxfId="93" priority="113" operator="equal">
      <formula>"Muy Baja"</formula>
    </cfRule>
  </conditionalFormatting>
  <conditionalFormatting sqref="O52">
    <cfRule type="cellIs" dxfId="92" priority="100" operator="equal">
      <formula>"Extremo"</formula>
    </cfRule>
    <cfRule type="cellIs" dxfId="91" priority="101" operator="equal">
      <formula>"Alto"</formula>
    </cfRule>
    <cfRule type="cellIs" dxfId="90" priority="102" operator="equal">
      <formula>"Moderado"</formula>
    </cfRule>
    <cfRule type="cellIs" dxfId="89" priority="103" operator="equal">
      <formula>"Bajo"</formula>
    </cfRule>
  </conditionalFormatting>
  <conditionalFormatting sqref="Z52:Z57">
    <cfRule type="cellIs" dxfId="88" priority="95" operator="equal">
      <formula>"Muy Alta"</formula>
    </cfRule>
    <cfRule type="cellIs" dxfId="87" priority="96" operator="equal">
      <formula>"Alta"</formula>
    </cfRule>
    <cfRule type="cellIs" dxfId="86" priority="97" operator="equal">
      <formula>"Media"</formula>
    </cfRule>
    <cfRule type="cellIs" dxfId="85" priority="98" operator="equal">
      <formula>"Baja"</formula>
    </cfRule>
    <cfRule type="cellIs" dxfId="84" priority="99" operator="equal">
      <formula>"Muy Baja"</formula>
    </cfRule>
  </conditionalFormatting>
  <conditionalFormatting sqref="AB52:AB57">
    <cfRule type="cellIs" dxfId="83" priority="90" operator="equal">
      <formula>"Catastrófico"</formula>
    </cfRule>
    <cfRule type="cellIs" dxfId="82" priority="91" operator="equal">
      <formula>"Mayor"</formula>
    </cfRule>
    <cfRule type="cellIs" dxfId="81" priority="92" operator="equal">
      <formula>"Moderado"</formula>
    </cfRule>
    <cfRule type="cellIs" dxfId="80" priority="93" operator="equal">
      <formula>"Menor"</formula>
    </cfRule>
    <cfRule type="cellIs" dxfId="79" priority="94" operator="equal">
      <formula>"Leve"</formula>
    </cfRule>
  </conditionalFormatting>
  <conditionalFormatting sqref="AD52:AD57">
    <cfRule type="cellIs" dxfId="78" priority="86" operator="equal">
      <formula>"Extremo"</formula>
    </cfRule>
    <cfRule type="cellIs" dxfId="77" priority="87" operator="equal">
      <formula>"Alto"</formula>
    </cfRule>
    <cfRule type="cellIs" dxfId="76" priority="88" operator="equal">
      <formula>"Moderado"</formula>
    </cfRule>
    <cfRule type="cellIs" dxfId="75" priority="89" operator="equal">
      <formula>"Bajo"</formula>
    </cfRule>
  </conditionalFormatting>
  <conditionalFormatting sqref="I58">
    <cfRule type="cellIs" dxfId="74" priority="81" operator="equal">
      <formula>"Muy Alta"</formula>
    </cfRule>
    <cfRule type="cellIs" dxfId="73" priority="82" operator="equal">
      <formula>"Alta"</formula>
    </cfRule>
    <cfRule type="cellIs" dxfId="72" priority="83" operator="equal">
      <formula>"Media"</formula>
    </cfRule>
    <cfRule type="cellIs" dxfId="71" priority="84" operator="equal">
      <formula>"Baja"</formula>
    </cfRule>
    <cfRule type="cellIs" dxfId="70" priority="85" operator="equal">
      <formula>"Muy Baja"</formula>
    </cfRule>
  </conditionalFormatting>
  <conditionalFormatting sqref="O58">
    <cfRule type="cellIs" dxfId="69" priority="72" operator="equal">
      <formula>"Extremo"</formula>
    </cfRule>
    <cfRule type="cellIs" dxfId="68" priority="73" operator="equal">
      <formula>"Alto"</formula>
    </cfRule>
    <cfRule type="cellIs" dxfId="67" priority="74" operator="equal">
      <formula>"Moderado"</formula>
    </cfRule>
    <cfRule type="cellIs" dxfId="66" priority="75" operator="equal">
      <formula>"Bajo"</formula>
    </cfRule>
  </conditionalFormatting>
  <conditionalFormatting sqref="Z58:Z63">
    <cfRule type="cellIs" dxfId="65" priority="67" operator="equal">
      <formula>"Muy Alta"</formula>
    </cfRule>
    <cfRule type="cellIs" dxfId="64" priority="68" operator="equal">
      <formula>"Alta"</formula>
    </cfRule>
    <cfRule type="cellIs" dxfId="63" priority="69" operator="equal">
      <formula>"Media"</formula>
    </cfRule>
    <cfRule type="cellIs" dxfId="62" priority="70" operator="equal">
      <formula>"Baja"</formula>
    </cfRule>
    <cfRule type="cellIs" dxfId="61" priority="71" operator="equal">
      <formula>"Muy Baja"</formula>
    </cfRule>
  </conditionalFormatting>
  <conditionalFormatting sqref="AB58:AB63">
    <cfRule type="cellIs" dxfId="60" priority="62" operator="equal">
      <formula>"Catastrófico"</formula>
    </cfRule>
    <cfRule type="cellIs" dxfId="59" priority="63" operator="equal">
      <formula>"Mayor"</formula>
    </cfRule>
    <cfRule type="cellIs" dxfId="58" priority="64" operator="equal">
      <formula>"Moderado"</formula>
    </cfRule>
    <cfRule type="cellIs" dxfId="57" priority="65" operator="equal">
      <formula>"Menor"</formula>
    </cfRule>
    <cfRule type="cellIs" dxfId="56" priority="66" operator="equal">
      <formula>"Leve"</formula>
    </cfRule>
  </conditionalFormatting>
  <conditionalFormatting sqref="AD58:AD63">
    <cfRule type="cellIs" dxfId="55" priority="58" operator="equal">
      <formula>"Extremo"</formula>
    </cfRule>
    <cfRule type="cellIs" dxfId="54" priority="59" operator="equal">
      <formula>"Alto"</formula>
    </cfRule>
    <cfRule type="cellIs" dxfId="53" priority="60" operator="equal">
      <formula>"Moderado"</formula>
    </cfRule>
    <cfRule type="cellIs" dxfId="52" priority="61" operator="equal">
      <formula>"Bajo"</formula>
    </cfRule>
  </conditionalFormatting>
  <conditionalFormatting sqref="O64">
    <cfRule type="cellIs" dxfId="51" priority="44" operator="equal">
      <formula>"Extremo"</formula>
    </cfRule>
    <cfRule type="cellIs" dxfId="50" priority="45" operator="equal">
      <formula>"Alto"</formula>
    </cfRule>
    <cfRule type="cellIs" dxfId="49" priority="46" operator="equal">
      <formula>"Moderado"</formula>
    </cfRule>
    <cfRule type="cellIs" dxfId="48" priority="47" operator="equal">
      <formula>"Bajo"</formula>
    </cfRule>
  </conditionalFormatting>
  <conditionalFormatting sqref="Z64:Z69">
    <cfRule type="cellIs" dxfId="47" priority="39" operator="equal">
      <formula>"Muy Alta"</formula>
    </cfRule>
    <cfRule type="cellIs" dxfId="46" priority="40" operator="equal">
      <formula>"Alta"</formula>
    </cfRule>
    <cfRule type="cellIs" dxfId="45" priority="41" operator="equal">
      <formula>"Media"</formula>
    </cfRule>
    <cfRule type="cellIs" dxfId="44" priority="42" operator="equal">
      <formula>"Baja"</formula>
    </cfRule>
    <cfRule type="cellIs" dxfId="43" priority="43" operator="equal">
      <formula>"Muy Baja"</formula>
    </cfRule>
  </conditionalFormatting>
  <conditionalFormatting sqref="AB64:AB69">
    <cfRule type="cellIs" dxfId="42" priority="34" operator="equal">
      <formula>"Catastrófico"</formula>
    </cfRule>
    <cfRule type="cellIs" dxfId="41" priority="35" operator="equal">
      <formula>"Mayor"</formula>
    </cfRule>
    <cfRule type="cellIs" dxfId="40" priority="36" operator="equal">
      <formula>"Moderado"</formula>
    </cfRule>
    <cfRule type="cellIs" dxfId="39" priority="37" operator="equal">
      <formula>"Menor"</formula>
    </cfRule>
    <cfRule type="cellIs" dxfId="38" priority="38" operator="equal">
      <formula>"Leve"</formula>
    </cfRule>
  </conditionalFormatting>
  <conditionalFormatting sqref="AD64:AD69">
    <cfRule type="cellIs" dxfId="37" priority="30" operator="equal">
      <formula>"Extremo"</formula>
    </cfRule>
    <cfRule type="cellIs" dxfId="36" priority="31" operator="equal">
      <formula>"Alto"</formula>
    </cfRule>
    <cfRule type="cellIs" dxfId="35" priority="32" operator="equal">
      <formula>"Moderado"</formula>
    </cfRule>
    <cfRule type="cellIs" dxfId="34" priority="33" operator="equal">
      <formula>"Bajo"</formula>
    </cfRule>
  </conditionalFormatting>
  <conditionalFormatting sqref="I70">
    <cfRule type="cellIs" dxfId="33" priority="25" operator="equal">
      <formula>"Muy Alta"</formula>
    </cfRule>
    <cfRule type="cellIs" dxfId="32" priority="26" operator="equal">
      <formula>"Alta"</formula>
    </cfRule>
    <cfRule type="cellIs" dxfId="31" priority="27" operator="equal">
      <formula>"Media"</formula>
    </cfRule>
    <cfRule type="cellIs" dxfId="30" priority="28" operator="equal">
      <formula>"Baja"</formula>
    </cfRule>
    <cfRule type="cellIs" dxfId="29" priority="29" operator="equal">
      <formula>"Muy Baja"</formula>
    </cfRule>
  </conditionalFormatting>
  <conditionalFormatting sqref="O70">
    <cfRule type="cellIs" dxfId="28" priority="16" operator="equal">
      <formula>"Extremo"</formula>
    </cfRule>
    <cfRule type="cellIs" dxfId="27" priority="17" operator="equal">
      <formula>"Alto"</formula>
    </cfRule>
    <cfRule type="cellIs" dxfId="26" priority="18" operator="equal">
      <formula>"Moderado"</formula>
    </cfRule>
    <cfRule type="cellIs" dxfId="25" priority="19" operator="equal">
      <formula>"Bajo"</formula>
    </cfRule>
  </conditionalFormatting>
  <conditionalFormatting sqref="Z70:Z75">
    <cfRule type="cellIs" dxfId="24" priority="11" operator="equal">
      <formula>"Muy Alta"</formula>
    </cfRule>
    <cfRule type="cellIs" dxfId="23" priority="12" operator="equal">
      <formula>"Alta"</formula>
    </cfRule>
    <cfRule type="cellIs" dxfId="22" priority="13" operator="equal">
      <formula>"Media"</formula>
    </cfRule>
    <cfRule type="cellIs" dxfId="21" priority="14" operator="equal">
      <formula>"Baja"</formula>
    </cfRule>
    <cfRule type="cellIs" dxfId="20" priority="15" operator="equal">
      <formula>"Muy Baja"</formula>
    </cfRule>
  </conditionalFormatting>
  <conditionalFormatting sqref="AB70:AB75">
    <cfRule type="cellIs" dxfId="19" priority="6" operator="equal">
      <formula>"Catastrófico"</formula>
    </cfRule>
    <cfRule type="cellIs" dxfId="18" priority="7" operator="equal">
      <formula>"Mayor"</formula>
    </cfRule>
    <cfRule type="cellIs" dxfId="17" priority="8" operator="equal">
      <formula>"Moderado"</formula>
    </cfRule>
    <cfRule type="cellIs" dxfId="16" priority="9" operator="equal">
      <formula>"Menor"</formula>
    </cfRule>
    <cfRule type="cellIs" dxfId="15" priority="10" operator="equal">
      <formula>"Leve"</formula>
    </cfRule>
  </conditionalFormatting>
  <conditionalFormatting sqref="AD70:AD75">
    <cfRule type="cellIs" dxfId="14" priority="2" operator="equal">
      <formula>"Extremo"</formula>
    </cfRule>
    <cfRule type="cellIs" dxfId="13" priority="3" operator="equal">
      <formula>"Alto"</formula>
    </cfRule>
    <cfRule type="cellIs" dxfId="12" priority="4" operator="equal">
      <formula>"Moderado"</formula>
    </cfRule>
    <cfRule type="cellIs" dxfId="11" priority="5" operator="equal">
      <formula>"Bajo"</formula>
    </cfRule>
  </conditionalFormatting>
  <conditionalFormatting sqref="L16:L75">
    <cfRule type="containsText" dxfId="10" priority="1" operator="containsText" text="❌">
      <formula>NOT(ISERROR(SEARCH("❌",L16)))</formula>
    </cfRule>
  </conditionalFormatting>
  <pageMargins left="0.7" right="0.7" top="0.75" bottom="0.75" header="0.3" footer="0.3"/>
  <pageSetup orientation="portrait" r:id="rId1"/>
  <ignoredErrors>
    <ignoredError sqref="AC18" formula="1"/>
  </ignoredErrors>
  <drawing r:id="rId2"/>
  <extLst>
    <ext xmlns:x14="http://schemas.microsoft.com/office/spreadsheetml/2009/9/main" uri="{CCE6A557-97BC-4b89-ADB6-D9C93CAAB3DF}">
      <x14:dataValidations xmlns:xm="http://schemas.microsoft.com/office/excel/2006/main" count="15">
        <x14:dataValidation type="list" allowBlank="1" showInputMessage="1" showErrorMessage="1">
          <x14:formula1>
            <xm:f>'Tabla Valoración controles'!$D$5:$D$7</xm:f>
          </x14:formula1>
          <xm:sqref>S16:S75</xm:sqref>
        </x14:dataValidation>
        <x14:dataValidation type="list" allowBlank="1" showInputMessage="1" showErrorMessage="1">
          <x14:formula1>
            <xm:f>'Tabla Valoración controles'!$D$8:$D$9</xm:f>
          </x14:formula1>
          <xm:sqref>T16:T75</xm:sqref>
        </x14:dataValidation>
        <x14:dataValidation type="list" allowBlank="1" showInputMessage="1" showErrorMessage="1">
          <x14:formula1>
            <xm:f>'Tabla Valoración controles'!$D$10:$D$11</xm:f>
          </x14:formula1>
          <xm:sqref>V16:V75</xm:sqref>
        </x14:dataValidation>
        <x14:dataValidation type="list" allowBlank="1" showInputMessage="1" showErrorMessage="1">
          <x14:formula1>
            <xm:f>'Tabla Valoración controles'!$D$12:$D$13</xm:f>
          </x14:formula1>
          <xm:sqref>W16:W75</xm:sqref>
        </x14:dataValidation>
        <x14:dataValidation type="list" allowBlank="1" showInputMessage="1" showErrorMessage="1">
          <x14:formula1>
            <xm:f>'Opciones Tratamiento'!$B$9:$B$10</xm:f>
          </x14:formula1>
          <xm:sqref>AK73:AK74 AK19:AK20 AK22:AK23 AK25:AK26 AK28:AK29 AK31:AK32 AK34:AK35 AK37:AK38 AK40:AK41 AK43:AK44 AK46:AK47 AK49:AK50 AK52:AK53 AK55:AK56 AK58:AK59 AK61:AK62 AK64:AK65 AK67:AK68 AK70:AK71</xm:sqref>
        </x14:dataValidation>
        <x14:dataValidation type="list" allowBlank="1" showInputMessage="1" showErrorMessage="1">
          <x14:formula1>
            <xm:f>'Tabla Valoración controles'!$D$14:$D$15</xm:f>
          </x14:formula1>
          <xm:sqref>X16:X75</xm:sqref>
        </x14:dataValidation>
        <x14:dataValidation type="list" allowBlank="1" showInputMessage="1" showErrorMessage="1">
          <x14:formula1>
            <xm:f>'Opciones Tratamiento'!$B$13:$B$19</xm:f>
          </x14:formula1>
          <xm:sqref>G16:G75</xm:sqref>
        </x14:dataValidation>
        <x14:dataValidation type="list" allowBlank="1" showInputMessage="1" showErrorMessage="1">
          <x14:formula1>
            <xm:f>'Opciones Tratamiento'!$E$2:$E$4</xm:f>
          </x14:formula1>
          <xm:sqref>C16:C75</xm:sqref>
        </x14:dataValidation>
        <x14:dataValidation type="list" allowBlank="1" showInputMessage="1" showErrorMessage="1">
          <x14:formula1>
            <xm:f>'Opciones Tratamiento'!$B$2:$B$5</xm:f>
          </x14:formula1>
          <xm:sqref>AE16:AE75</xm:sqref>
        </x14:dataValidation>
        <x14:dataValidation type="list" allowBlank="1" showInputMessage="1" showErrorMessage="1">
          <x14:formula1>
            <xm:f>'Tabla Impacto'!$F$211:$F$222</xm:f>
          </x14:formula1>
          <xm:sqref>K16:K75</xm:sqref>
        </x14:dataValidation>
        <x14:dataValidation type="custom" allowBlank="1" showInputMessage="1" showErrorMessage="1" error="Recuerde que las acciones se generan bajo la medida de mitigar el riesgo">
          <x14:formula1>
            <xm:f>IF(OR(AE16='Opciones Tratamiento'!$B$2,AE16='Opciones Tratamiento'!$B$3,AE16='Opciones Tratamiento'!$B$4),ISBLANK(AE16),ISTEXT(AE16))</xm:f>
          </x14:formula1>
          <xm:sqref>AF16:AF75</xm:sqref>
        </x14:dataValidation>
        <x14:dataValidation type="custom" allowBlank="1" showInputMessage="1" showErrorMessage="1" error="Recuerde que las acciones se generan bajo la medida de mitigar el riesgo">
          <x14:formula1>
            <xm:f>IF(OR(AE16='Opciones Tratamiento'!$B$2,AE16='Opciones Tratamiento'!$B$3,AE16='Opciones Tratamiento'!$B$4),ISBLANK(AE16),ISTEXT(AE16))</xm:f>
          </x14:formula1>
          <xm:sqref>AG16:AG75</xm:sqref>
        </x14:dataValidation>
        <x14:dataValidation type="custom" allowBlank="1" showInputMessage="1" showErrorMessage="1" error="Recuerde que las acciones se generan bajo la medida de mitigar el riesgo">
          <x14:formula1>
            <xm:f>IF(OR(AE16='Opciones Tratamiento'!$B$2,AE16='Opciones Tratamiento'!$B$3,AE16='Opciones Tratamiento'!$B$4),ISBLANK(AE16),ISTEXT(AE16))</xm:f>
          </x14:formula1>
          <xm:sqref>AH16:AH75 AI16:AI17</xm:sqref>
        </x14:dataValidation>
        <x14:dataValidation type="custom" allowBlank="1" showInputMessage="1" showErrorMessage="1" error="Recuerde que las acciones se generan bajo la medida de mitigar el riesgo">
          <x14:formula1>
            <xm:f>IF(OR(AE18='Opciones Tratamiento'!$B$2,AE18='Opciones Tratamiento'!$B$3,AE18='Opciones Tratamiento'!$B$4),ISBLANK(AE18),ISTEXT(AE18))</xm:f>
          </x14:formula1>
          <xm:sqref>AI18:AI75</xm:sqref>
        </x14:dataValidation>
        <x14:dataValidation type="custom" allowBlank="1" showInputMessage="1" showErrorMessage="1" error="Recuerde que las acciones se generan bajo la medida de mitigar el riesgo">
          <x14:formula1>
            <xm:f>IF(OR(AE16='Opciones Tratamiento'!$B$2,AE16='Opciones Tratamiento'!$B$3,AE16='Opciones Tratamiento'!$B$4),ISBLANK(AE16),ISTEXT(AE16))</xm:f>
          </x14:formula1>
          <xm:sqref>AJ16:AJ75 AK16:AK17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140"/>
  <sheetViews>
    <sheetView zoomScale="40" zoomScaleNormal="40" workbookViewId="0"/>
  </sheetViews>
  <sheetFormatPr baseColWidth="10" defaultRowHeight="15" x14ac:dyDescent="0.25"/>
  <cols>
    <col min="2" max="39" width="5.7109375" customWidth="1" collapsed="1"/>
    <col min="41" max="46" width="5.7109375" customWidth="1" collapsed="1"/>
  </cols>
  <sheetData>
    <row r="1" spans="1:99" x14ac:dyDescent="0.25">
      <c r="A1" s="5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c r="CN1" s="55"/>
      <c r="CO1" s="55"/>
      <c r="CP1" s="55"/>
      <c r="CQ1" s="55"/>
      <c r="CR1" s="55"/>
      <c r="CS1" s="55"/>
      <c r="CT1" s="55"/>
      <c r="CU1" s="55"/>
    </row>
    <row r="2" spans="1:99" ht="18" customHeight="1" x14ac:dyDescent="0.25">
      <c r="A2" s="55"/>
      <c r="B2" s="462" t="s">
        <v>141</v>
      </c>
      <c r="C2" s="462"/>
      <c r="D2" s="462"/>
      <c r="E2" s="462"/>
      <c r="F2" s="462"/>
      <c r="G2" s="462"/>
      <c r="H2" s="462"/>
      <c r="I2" s="462"/>
      <c r="J2" s="429" t="s">
        <v>2</v>
      </c>
      <c r="K2" s="429"/>
      <c r="L2" s="429"/>
      <c r="M2" s="429"/>
      <c r="N2" s="429"/>
      <c r="O2" s="429"/>
      <c r="P2" s="429"/>
      <c r="Q2" s="429"/>
      <c r="R2" s="429"/>
      <c r="S2" s="429"/>
      <c r="T2" s="429"/>
      <c r="U2" s="429"/>
      <c r="V2" s="429"/>
      <c r="W2" s="429"/>
      <c r="X2" s="429"/>
      <c r="Y2" s="429"/>
      <c r="Z2" s="429"/>
      <c r="AA2" s="429"/>
      <c r="AB2" s="429"/>
      <c r="AC2" s="429"/>
      <c r="AD2" s="429"/>
      <c r="AE2" s="429"/>
      <c r="AF2" s="429"/>
      <c r="AG2" s="429"/>
      <c r="AH2" s="429"/>
      <c r="AI2" s="429"/>
      <c r="AJ2" s="429"/>
      <c r="AK2" s="429"/>
      <c r="AL2" s="429"/>
      <c r="AM2" s="429"/>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c r="CN2" s="55"/>
      <c r="CO2" s="55"/>
      <c r="CP2" s="55"/>
      <c r="CQ2" s="55"/>
      <c r="CR2" s="55"/>
      <c r="CS2" s="55"/>
      <c r="CT2" s="55"/>
      <c r="CU2" s="55"/>
    </row>
    <row r="3" spans="1:99" ht="18.75" customHeight="1" x14ac:dyDescent="0.25">
      <c r="A3" s="55"/>
      <c r="B3" s="462"/>
      <c r="C3" s="462"/>
      <c r="D3" s="462"/>
      <c r="E3" s="462"/>
      <c r="F3" s="462"/>
      <c r="G3" s="462"/>
      <c r="H3" s="462"/>
      <c r="I3" s="462"/>
      <c r="J3" s="429"/>
      <c r="K3" s="429"/>
      <c r="L3" s="429"/>
      <c r="M3" s="429"/>
      <c r="N3" s="429"/>
      <c r="O3" s="429"/>
      <c r="P3" s="429"/>
      <c r="Q3" s="429"/>
      <c r="R3" s="429"/>
      <c r="S3" s="429"/>
      <c r="T3" s="429"/>
      <c r="U3" s="429"/>
      <c r="V3" s="429"/>
      <c r="W3" s="429"/>
      <c r="X3" s="429"/>
      <c r="Y3" s="429"/>
      <c r="Z3" s="429"/>
      <c r="AA3" s="429"/>
      <c r="AB3" s="429"/>
      <c r="AC3" s="429"/>
      <c r="AD3" s="429"/>
      <c r="AE3" s="429"/>
      <c r="AF3" s="429"/>
      <c r="AG3" s="429"/>
      <c r="AH3" s="429"/>
      <c r="AI3" s="429"/>
      <c r="AJ3" s="429"/>
      <c r="AK3" s="429"/>
      <c r="AL3" s="429"/>
      <c r="AM3" s="429"/>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row>
    <row r="4" spans="1:99" ht="15" customHeight="1" x14ac:dyDescent="0.25">
      <c r="A4" s="55"/>
      <c r="B4" s="462"/>
      <c r="C4" s="462"/>
      <c r="D4" s="462"/>
      <c r="E4" s="462"/>
      <c r="F4" s="462"/>
      <c r="G4" s="462"/>
      <c r="H4" s="462"/>
      <c r="I4" s="462"/>
      <c r="J4" s="429"/>
      <c r="K4" s="429"/>
      <c r="L4" s="429"/>
      <c r="M4" s="429"/>
      <c r="N4" s="429"/>
      <c r="O4" s="429"/>
      <c r="P4" s="429"/>
      <c r="Q4" s="429"/>
      <c r="R4" s="429"/>
      <c r="S4" s="429"/>
      <c r="T4" s="429"/>
      <c r="U4" s="429"/>
      <c r="V4" s="429"/>
      <c r="W4" s="429"/>
      <c r="X4" s="429"/>
      <c r="Y4" s="429"/>
      <c r="Z4" s="429"/>
      <c r="AA4" s="429"/>
      <c r="AB4" s="429"/>
      <c r="AC4" s="429"/>
      <c r="AD4" s="429"/>
      <c r="AE4" s="429"/>
      <c r="AF4" s="429"/>
      <c r="AG4" s="429"/>
      <c r="AH4" s="429"/>
      <c r="AI4" s="429"/>
      <c r="AJ4" s="429"/>
      <c r="AK4" s="429"/>
      <c r="AL4" s="429"/>
      <c r="AM4" s="429"/>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c r="CN4" s="55"/>
      <c r="CO4" s="55"/>
      <c r="CP4" s="55"/>
      <c r="CQ4" s="55"/>
      <c r="CR4" s="55"/>
      <c r="CS4" s="55"/>
      <c r="CT4" s="55"/>
      <c r="CU4" s="55"/>
    </row>
    <row r="5" spans="1:99" ht="15.75" thickBot="1" x14ac:dyDescent="0.3">
      <c r="A5" s="55"/>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c r="BV5" s="55"/>
      <c r="BW5" s="55"/>
      <c r="BX5" s="55"/>
      <c r="BY5" s="55"/>
      <c r="BZ5" s="55"/>
      <c r="CA5" s="55"/>
      <c r="CB5" s="55"/>
      <c r="CC5" s="55"/>
      <c r="CD5" s="55"/>
      <c r="CE5" s="55"/>
      <c r="CF5" s="55"/>
      <c r="CG5" s="55"/>
      <c r="CH5" s="55"/>
      <c r="CI5" s="55"/>
      <c r="CJ5" s="55"/>
      <c r="CK5" s="55"/>
      <c r="CL5" s="55"/>
      <c r="CM5" s="55"/>
      <c r="CN5" s="55"/>
      <c r="CO5" s="55"/>
      <c r="CP5" s="55"/>
      <c r="CQ5" s="55"/>
      <c r="CR5" s="55"/>
      <c r="CS5" s="55"/>
      <c r="CT5" s="55"/>
      <c r="CU5" s="55"/>
    </row>
    <row r="6" spans="1:99" ht="15" customHeight="1" x14ac:dyDescent="0.25">
      <c r="A6" s="55"/>
      <c r="B6" s="375" t="s">
        <v>4</v>
      </c>
      <c r="C6" s="375"/>
      <c r="D6" s="376"/>
      <c r="E6" s="413" t="s">
        <v>107</v>
      </c>
      <c r="F6" s="414"/>
      <c r="G6" s="414"/>
      <c r="H6" s="414"/>
      <c r="I6" s="415"/>
      <c r="J6" s="425" t="str">
        <f>IF(AND('MAPA DE RIESGO'!$I$16="Muy Alta",'MAPA DE RIESGO'!$M$16="Leve"),CONCATENATE("R",'MAPA DE RIESGO'!$B$16),"")</f>
        <v/>
      </c>
      <c r="K6" s="426"/>
      <c r="L6" s="426" t="str">
        <f>IF(AND('MAPA DE RIESGO'!$I$22="Muy Alta",'MAPA DE RIESGO'!$M$22="Leve"),CONCATENATE("R",'MAPA DE RIESGO'!$B$22),"")</f>
        <v/>
      </c>
      <c r="M6" s="426"/>
      <c r="N6" s="426" t="str">
        <f>IF(AND('MAPA DE RIESGO'!$I$28="Muy Alta",'MAPA DE RIESGO'!$M$28="Leve"),CONCATENATE("R",'MAPA DE RIESGO'!$B$28),"")</f>
        <v/>
      </c>
      <c r="O6" s="428"/>
      <c r="P6" s="425" t="str">
        <f>IF(AND('MAPA DE RIESGO'!$I$16="Muy Alta",'MAPA DE RIESGO'!$M$16="Menor"),CONCATENATE("R",'MAPA DE RIESGO'!$B$16),"")</f>
        <v/>
      </c>
      <c r="Q6" s="426"/>
      <c r="R6" s="426" t="str">
        <f>IF(AND('MAPA DE RIESGO'!$I$22="Muy Alta",'MAPA DE RIESGO'!$M$22="Menor"),CONCATENATE("R",'MAPA DE RIESGO'!$B$22),"")</f>
        <v/>
      </c>
      <c r="S6" s="426"/>
      <c r="T6" s="426" t="str">
        <f>IF(AND('MAPA DE RIESGO'!$I$28="Muy Alta",'MAPA DE RIESGO'!$M$28="Menor"),CONCATENATE("R",'MAPA DE RIESGO'!$B$28),"")</f>
        <v/>
      </c>
      <c r="U6" s="428"/>
      <c r="V6" s="425" t="str">
        <f>IF(AND('MAPA DE RIESGO'!$I$16="Muy Alta",'MAPA DE RIESGO'!$M$16="Moderado"),CONCATENATE("R",'MAPA DE RIESGO'!$B$16),"")</f>
        <v/>
      </c>
      <c r="W6" s="426"/>
      <c r="X6" s="426" t="str">
        <f>IF(AND('MAPA DE RIESGO'!$I$22="Muy Alta",'MAPA DE RIESGO'!$M$22="Moderado"),CONCATENATE("R",'MAPA DE RIESGO'!$B$22),"")</f>
        <v/>
      </c>
      <c r="Y6" s="426"/>
      <c r="Z6" s="426" t="str">
        <f>IF(AND('MAPA DE RIESGO'!$I$28="Muy Alta",'MAPA DE RIESGO'!$M$28="Moderado"),CONCATENATE("R",'MAPA DE RIESGO'!$B$28),"")</f>
        <v/>
      </c>
      <c r="AA6" s="428"/>
      <c r="AB6" s="425" t="str">
        <f>IF(AND('MAPA DE RIESGO'!$I$16="Muy Alta",'MAPA DE RIESGO'!$M$16="Mayor"),CONCATENATE("R",'MAPA DE RIESGO'!$B$16),"")</f>
        <v/>
      </c>
      <c r="AC6" s="426"/>
      <c r="AD6" s="426" t="str">
        <f>IF(AND('MAPA DE RIESGO'!$I$22="Muy Alta",'MAPA DE RIESGO'!$M$22="Mayor"),CONCATENATE("R",'MAPA DE RIESGO'!$B$22),"")</f>
        <v/>
      </c>
      <c r="AE6" s="426"/>
      <c r="AF6" s="426" t="str">
        <f>IF(AND('MAPA DE RIESGO'!$I$28="Muy Alta",'MAPA DE RIESGO'!$M$28="Mayor"),CONCATENATE("R",'MAPA DE RIESGO'!$B$28),"")</f>
        <v/>
      </c>
      <c r="AG6" s="428"/>
      <c r="AH6" s="441" t="str">
        <f>IF(AND('MAPA DE RIESGO'!$I$16="Muy Alta",'MAPA DE RIESGO'!$M$16="Catastrófico"),CONCATENATE("R",'MAPA DE RIESGO'!$B$16),"")</f>
        <v/>
      </c>
      <c r="AI6" s="442"/>
      <c r="AJ6" s="442" t="str">
        <f>IF(AND('MAPA DE RIESGO'!$I$22="Muy Alta",'MAPA DE RIESGO'!$M$22="Catastrófico"),CONCATENATE("R",'MAPA DE RIESGO'!$B$22),"")</f>
        <v/>
      </c>
      <c r="AK6" s="442"/>
      <c r="AL6" s="442" t="str">
        <f>IF(AND('MAPA DE RIESGO'!$I$28="Muy Alta",'MAPA DE RIESGO'!$M$28="Catastrófico"),CONCATENATE("R",'MAPA DE RIESGO'!$B$28),"")</f>
        <v/>
      </c>
      <c r="AM6" s="443"/>
      <c r="AO6" s="377" t="s">
        <v>71</v>
      </c>
      <c r="AP6" s="378"/>
      <c r="AQ6" s="378"/>
      <c r="AR6" s="378"/>
      <c r="AS6" s="378"/>
      <c r="AT6" s="379"/>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row>
    <row r="7" spans="1:99" ht="15" customHeight="1" x14ac:dyDescent="0.25">
      <c r="A7" s="55"/>
      <c r="B7" s="375"/>
      <c r="C7" s="375"/>
      <c r="D7" s="376"/>
      <c r="E7" s="416"/>
      <c r="F7" s="417"/>
      <c r="G7" s="417"/>
      <c r="H7" s="417"/>
      <c r="I7" s="418"/>
      <c r="J7" s="427"/>
      <c r="K7" s="424"/>
      <c r="L7" s="424"/>
      <c r="M7" s="424"/>
      <c r="N7" s="424"/>
      <c r="O7" s="423"/>
      <c r="P7" s="427"/>
      <c r="Q7" s="424"/>
      <c r="R7" s="424"/>
      <c r="S7" s="424"/>
      <c r="T7" s="424"/>
      <c r="U7" s="423"/>
      <c r="V7" s="427"/>
      <c r="W7" s="424"/>
      <c r="X7" s="424"/>
      <c r="Y7" s="424"/>
      <c r="Z7" s="424"/>
      <c r="AA7" s="423"/>
      <c r="AB7" s="427"/>
      <c r="AC7" s="424"/>
      <c r="AD7" s="424"/>
      <c r="AE7" s="424"/>
      <c r="AF7" s="424"/>
      <c r="AG7" s="423"/>
      <c r="AH7" s="435"/>
      <c r="AI7" s="436"/>
      <c r="AJ7" s="436"/>
      <c r="AK7" s="436"/>
      <c r="AL7" s="436"/>
      <c r="AM7" s="437"/>
      <c r="AN7" s="55"/>
      <c r="AO7" s="380"/>
      <c r="AP7" s="381"/>
      <c r="AQ7" s="381"/>
      <c r="AR7" s="381"/>
      <c r="AS7" s="381"/>
      <c r="AT7" s="382"/>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c r="CA7" s="55"/>
      <c r="CB7" s="55"/>
    </row>
    <row r="8" spans="1:99" ht="15" customHeight="1" x14ac:dyDescent="0.25">
      <c r="A8" s="55"/>
      <c r="B8" s="375"/>
      <c r="C8" s="375"/>
      <c r="D8" s="376"/>
      <c r="E8" s="416"/>
      <c r="F8" s="417"/>
      <c r="G8" s="417"/>
      <c r="H8" s="417"/>
      <c r="I8" s="418"/>
      <c r="J8" s="427" t="str">
        <f>IF(AND('MAPA DE RIESGO'!$I$34="Muy Alta",'MAPA DE RIESGO'!$M$34="Leve"),CONCATENATE("R",'MAPA DE RIESGO'!$B$34),"")</f>
        <v/>
      </c>
      <c r="K8" s="424"/>
      <c r="L8" s="422" t="str">
        <f>IF(AND('MAPA DE RIESGO'!$I$40="Muy Alta",'MAPA DE RIESGO'!$M$40="Leve"),CONCATENATE("R",'MAPA DE RIESGO'!$B$40),"")</f>
        <v/>
      </c>
      <c r="M8" s="422"/>
      <c r="N8" s="422" t="str">
        <f>IF(AND('MAPA DE RIESGO'!$I$46="Muy Alta",'MAPA DE RIESGO'!$M$46="Leve"),CONCATENATE("R",'MAPA DE RIESGO'!$B$46),"")</f>
        <v/>
      </c>
      <c r="O8" s="423"/>
      <c r="P8" s="427" t="str">
        <f>IF(AND('MAPA DE RIESGO'!$I$34="Muy Alta",'MAPA DE RIESGO'!$M$34="Menor"),CONCATENATE("R",'MAPA DE RIESGO'!$B$34),"")</f>
        <v/>
      </c>
      <c r="Q8" s="424"/>
      <c r="R8" s="422" t="str">
        <f>IF(AND('MAPA DE RIESGO'!$I$40="Muy Alta",'MAPA DE RIESGO'!$M$40="Menor"),CONCATENATE("R",'MAPA DE RIESGO'!$B$40),"")</f>
        <v/>
      </c>
      <c r="S8" s="422"/>
      <c r="T8" s="422" t="str">
        <f>IF(AND('MAPA DE RIESGO'!$I$46="Muy Alta",'MAPA DE RIESGO'!$M$46="Menor"),CONCATENATE("R",'MAPA DE RIESGO'!$B$46),"")</f>
        <v/>
      </c>
      <c r="U8" s="423"/>
      <c r="V8" s="427" t="str">
        <f>IF(AND('MAPA DE RIESGO'!$I$34="Muy Alta",'MAPA DE RIESGO'!$M$34="Moderado"),CONCATENATE("R",'MAPA DE RIESGO'!$B$34),"")</f>
        <v/>
      </c>
      <c r="W8" s="424"/>
      <c r="X8" s="422" t="str">
        <f>IF(AND('MAPA DE RIESGO'!$I$40="Muy Alta",'MAPA DE RIESGO'!$M$40="Moderado"),CONCATENATE("R",'MAPA DE RIESGO'!$B$40),"")</f>
        <v/>
      </c>
      <c r="Y8" s="422"/>
      <c r="Z8" s="422" t="str">
        <f>IF(AND('MAPA DE RIESGO'!$I$46="Muy Alta",'MAPA DE RIESGO'!$M$46="Moderado"),CONCATENATE("R",'MAPA DE RIESGO'!$B$46),"")</f>
        <v/>
      </c>
      <c r="AA8" s="423"/>
      <c r="AB8" s="427" t="str">
        <f>IF(AND('MAPA DE RIESGO'!$I$34="Muy Alta",'MAPA DE RIESGO'!$M$34="Mayor"),CONCATENATE("R",'MAPA DE RIESGO'!$B$34),"")</f>
        <v/>
      </c>
      <c r="AC8" s="424"/>
      <c r="AD8" s="422" t="str">
        <f>IF(AND('MAPA DE RIESGO'!$I$40="Muy Alta",'MAPA DE RIESGO'!$M$40="Mayor"),CONCATENATE("R",'MAPA DE RIESGO'!$B$40),"")</f>
        <v/>
      </c>
      <c r="AE8" s="422"/>
      <c r="AF8" s="422" t="str">
        <f>IF(AND('MAPA DE RIESGO'!$I$46="Muy Alta",'MAPA DE RIESGO'!$M$46="Mayor"),CONCATENATE("R",'MAPA DE RIESGO'!$B$46),"")</f>
        <v/>
      </c>
      <c r="AG8" s="423"/>
      <c r="AH8" s="435" t="str">
        <f>IF(AND('MAPA DE RIESGO'!$I$34="Muy Alta",'MAPA DE RIESGO'!$M$34="Catastrófico"),CONCATENATE("R",'MAPA DE RIESGO'!$B$34),"")</f>
        <v/>
      </c>
      <c r="AI8" s="436"/>
      <c r="AJ8" s="436" t="str">
        <f>IF(AND('MAPA DE RIESGO'!$I$40="Muy Alta",'MAPA DE RIESGO'!$M$40="Catastrófico"),CONCATENATE("R",'MAPA DE RIESGO'!$B$40),"")</f>
        <v/>
      </c>
      <c r="AK8" s="436"/>
      <c r="AL8" s="436" t="str">
        <f>IF(AND('MAPA DE RIESGO'!$I$46="Muy Alta",'MAPA DE RIESGO'!$M$46="Catastrófico"),CONCATENATE("R",'MAPA DE RIESGO'!$B$46),"")</f>
        <v/>
      </c>
      <c r="AM8" s="437"/>
      <c r="AN8" s="55"/>
      <c r="AO8" s="380"/>
      <c r="AP8" s="381"/>
      <c r="AQ8" s="381"/>
      <c r="AR8" s="381"/>
      <c r="AS8" s="381"/>
      <c r="AT8" s="382"/>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c r="BY8" s="55"/>
      <c r="BZ8" s="55"/>
      <c r="CA8" s="55"/>
      <c r="CB8" s="55"/>
    </row>
    <row r="9" spans="1:99" ht="15" customHeight="1" x14ac:dyDescent="0.25">
      <c r="A9" s="55"/>
      <c r="B9" s="375"/>
      <c r="C9" s="375"/>
      <c r="D9" s="376"/>
      <c r="E9" s="416"/>
      <c r="F9" s="417"/>
      <c r="G9" s="417"/>
      <c r="H9" s="417"/>
      <c r="I9" s="418"/>
      <c r="J9" s="427"/>
      <c r="K9" s="424"/>
      <c r="L9" s="422"/>
      <c r="M9" s="422"/>
      <c r="N9" s="422"/>
      <c r="O9" s="423"/>
      <c r="P9" s="427"/>
      <c r="Q9" s="424"/>
      <c r="R9" s="422"/>
      <c r="S9" s="422"/>
      <c r="T9" s="422"/>
      <c r="U9" s="423"/>
      <c r="V9" s="427"/>
      <c r="W9" s="424"/>
      <c r="X9" s="422"/>
      <c r="Y9" s="422"/>
      <c r="Z9" s="422"/>
      <c r="AA9" s="423"/>
      <c r="AB9" s="427"/>
      <c r="AC9" s="424"/>
      <c r="AD9" s="422"/>
      <c r="AE9" s="422"/>
      <c r="AF9" s="422"/>
      <c r="AG9" s="423"/>
      <c r="AH9" s="435"/>
      <c r="AI9" s="436"/>
      <c r="AJ9" s="436"/>
      <c r="AK9" s="436"/>
      <c r="AL9" s="436"/>
      <c r="AM9" s="437"/>
      <c r="AN9" s="55"/>
      <c r="AO9" s="380"/>
      <c r="AP9" s="381"/>
      <c r="AQ9" s="381"/>
      <c r="AR9" s="381"/>
      <c r="AS9" s="381"/>
      <c r="AT9" s="382"/>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c r="BY9" s="55"/>
      <c r="BZ9" s="55"/>
      <c r="CA9" s="55"/>
      <c r="CB9" s="55"/>
    </row>
    <row r="10" spans="1:99" ht="15" customHeight="1" x14ac:dyDescent="0.25">
      <c r="A10" s="55"/>
      <c r="B10" s="375"/>
      <c r="C10" s="375"/>
      <c r="D10" s="376"/>
      <c r="E10" s="416"/>
      <c r="F10" s="417"/>
      <c r="G10" s="417"/>
      <c r="H10" s="417"/>
      <c r="I10" s="418"/>
      <c r="J10" s="427" t="str">
        <f>IF(AND('MAPA DE RIESGO'!$I$52="Muy Alta",'MAPA DE RIESGO'!$M$52="Leve"),CONCATENATE("R",'MAPA DE RIESGO'!$B$52),"")</f>
        <v/>
      </c>
      <c r="K10" s="424"/>
      <c r="L10" s="422" t="str">
        <f>IF(AND('MAPA DE RIESGO'!$I$58="Muy Alta",'MAPA DE RIESGO'!$M$58="Leve"),CONCATENATE("R",'MAPA DE RIESGO'!$B$58),"")</f>
        <v/>
      </c>
      <c r="M10" s="422"/>
      <c r="N10" s="422" t="str">
        <f>IF(AND('MAPA DE RIESGO'!$I$64="Muy Alta",'MAPA DE RIESGO'!$M$64="Leve"),CONCATENATE("R",'MAPA DE RIESGO'!$B$64),"")</f>
        <v/>
      </c>
      <c r="O10" s="423"/>
      <c r="P10" s="427" t="str">
        <f>IF(AND('MAPA DE RIESGO'!$I$52="Muy Alta",'MAPA DE RIESGO'!$M$52="Menor"),CONCATENATE("R",'MAPA DE RIESGO'!$B$52),"")</f>
        <v/>
      </c>
      <c r="Q10" s="424"/>
      <c r="R10" s="422" t="str">
        <f>IF(AND('MAPA DE RIESGO'!$I$58="Muy Alta",'MAPA DE RIESGO'!$M$58="Menor"),CONCATENATE("R",'MAPA DE RIESGO'!$B$58),"")</f>
        <v/>
      </c>
      <c r="S10" s="422"/>
      <c r="T10" s="422" t="str">
        <f>IF(AND('MAPA DE RIESGO'!$I$64="Muy Alta",'MAPA DE RIESGO'!$M$64="Menor"),CONCATENATE("R",'MAPA DE RIESGO'!$B$64),"")</f>
        <v/>
      </c>
      <c r="U10" s="423"/>
      <c r="V10" s="427" t="str">
        <f>IF(AND('MAPA DE RIESGO'!$I$52="Muy Alta",'MAPA DE RIESGO'!$M$52="Moderado"),CONCATENATE("R",'MAPA DE RIESGO'!$B$52),"")</f>
        <v/>
      </c>
      <c r="W10" s="424"/>
      <c r="X10" s="422" t="str">
        <f>IF(AND('MAPA DE RIESGO'!$I$58="Muy Alta",'MAPA DE RIESGO'!$M$58="Moderado"),CONCATENATE("R",'MAPA DE RIESGO'!$B$58),"")</f>
        <v/>
      </c>
      <c r="Y10" s="422"/>
      <c r="Z10" s="422" t="str">
        <f>IF(AND('MAPA DE RIESGO'!$I$64="Muy Alta",'MAPA DE RIESGO'!$M$64="Moderado"),CONCATENATE("R",'MAPA DE RIESGO'!$B$64),"")</f>
        <v/>
      </c>
      <c r="AA10" s="423"/>
      <c r="AB10" s="427" t="str">
        <f>IF(AND('MAPA DE RIESGO'!$I$52="Muy Alta",'MAPA DE RIESGO'!$M$52="Mayor"),CONCATENATE("R",'MAPA DE RIESGO'!$B$52),"")</f>
        <v/>
      </c>
      <c r="AC10" s="424"/>
      <c r="AD10" s="422" t="str">
        <f>IF(AND('MAPA DE RIESGO'!$I$58="Muy Alta",'MAPA DE RIESGO'!$M$58="Mayor"),CONCATENATE("R",'MAPA DE RIESGO'!$B$58),"")</f>
        <v/>
      </c>
      <c r="AE10" s="422"/>
      <c r="AF10" s="422" t="str">
        <f>IF(AND('MAPA DE RIESGO'!$I$64="Muy Alta",'MAPA DE RIESGO'!$M$64="Mayor"),CONCATENATE("R",'MAPA DE RIESGO'!$B$64),"")</f>
        <v/>
      </c>
      <c r="AG10" s="423"/>
      <c r="AH10" s="435" t="str">
        <f>IF(AND('MAPA DE RIESGO'!$I$52="Muy Alta",'MAPA DE RIESGO'!$M$52="Catastrófico"),CONCATENATE("R",'MAPA DE RIESGO'!$B$52),"")</f>
        <v/>
      </c>
      <c r="AI10" s="436"/>
      <c r="AJ10" s="436" t="str">
        <f>IF(AND('MAPA DE RIESGO'!$I$58="Muy Alta",'MAPA DE RIESGO'!$M$58="Catastrófico"),CONCATENATE("R",'MAPA DE RIESGO'!$B$58),"")</f>
        <v/>
      </c>
      <c r="AK10" s="436"/>
      <c r="AL10" s="436" t="str">
        <f>IF(AND('MAPA DE RIESGO'!$I$64="Muy Alta",'MAPA DE RIESGO'!$M$64="Catastrófico"),CONCATENATE("R",'MAPA DE RIESGO'!$B$64),"")</f>
        <v/>
      </c>
      <c r="AM10" s="437"/>
      <c r="AN10" s="55"/>
      <c r="AO10" s="380"/>
      <c r="AP10" s="381"/>
      <c r="AQ10" s="381"/>
      <c r="AR10" s="381"/>
      <c r="AS10" s="381"/>
      <c r="AT10" s="382"/>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c r="BY10" s="55"/>
      <c r="BZ10" s="55"/>
      <c r="CA10" s="55"/>
      <c r="CB10" s="55"/>
    </row>
    <row r="11" spans="1:99" ht="15" customHeight="1" x14ac:dyDescent="0.25">
      <c r="A11" s="55"/>
      <c r="B11" s="375"/>
      <c r="C11" s="375"/>
      <c r="D11" s="376"/>
      <c r="E11" s="416"/>
      <c r="F11" s="417"/>
      <c r="G11" s="417"/>
      <c r="H11" s="417"/>
      <c r="I11" s="418"/>
      <c r="J11" s="427"/>
      <c r="K11" s="424"/>
      <c r="L11" s="422"/>
      <c r="M11" s="422"/>
      <c r="N11" s="422"/>
      <c r="O11" s="423"/>
      <c r="P11" s="427"/>
      <c r="Q11" s="424"/>
      <c r="R11" s="422"/>
      <c r="S11" s="422"/>
      <c r="T11" s="422"/>
      <c r="U11" s="423"/>
      <c r="V11" s="427"/>
      <c r="W11" s="424"/>
      <c r="X11" s="422"/>
      <c r="Y11" s="422"/>
      <c r="Z11" s="422"/>
      <c r="AA11" s="423"/>
      <c r="AB11" s="427"/>
      <c r="AC11" s="424"/>
      <c r="AD11" s="422"/>
      <c r="AE11" s="422"/>
      <c r="AF11" s="422"/>
      <c r="AG11" s="423"/>
      <c r="AH11" s="435"/>
      <c r="AI11" s="436"/>
      <c r="AJ11" s="436"/>
      <c r="AK11" s="436"/>
      <c r="AL11" s="436"/>
      <c r="AM11" s="437"/>
      <c r="AN11" s="55"/>
      <c r="AO11" s="380"/>
      <c r="AP11" s="381"/>
      <c r="AQ11" s="381"/>
      <c r="AR11" s="381"/>
      <c r="AS11" s="381"/>
      <c r="AT11" s="382"/>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c r="BY11" s="55"/>
      <c r="BZ11" s="55"/>
      <c r="CA11" s="55"/>
      <c r="CB11" s="55"/>
    </row>
    <row r="12" spans="1:99" ht="15" customHeight="1" x14ac:dyDescent="0.25">
      <c r="A12" s="55"/>
      <c r="B12" s="375"/>
      <c r="C12" s="375"/>
      <c r="D12" s="376"/>
      <c r="E12" s="416"/>
      <c r="F12" s="417"/>
      <c r="G12" s="417"/>
      <c r="H12" s="417"/>
      <c r="I12" s="418"/>
      <c r="J12" s="427" t="str">
        <f>IF(AND('MAPA DE RIESGO'!$I$70="Muy Alta",'MAPA DE RIESGO'!$M$70="Leve"),CONCATENATE("R",'MAPA DE RIESGO'!$B$70),"")</f>
        <v/>
      </c>
      <c r="K12" s="424"/>
      <c r="L12" s="422" t="str">
        <f>IF(AND('MAPA DE RIESGO'!$I$76="Muy Alta",'MAPA DE RIESGO'!$M$76="Leve"),CONCATENATE("R",'MAPA DE RIESGO'!$B$76),"")</f>
        <v/>
      </c>
      <c r="M12" s="422"/>
      <c r="N12" s="422" t="str">
        <f>IF(AND('MAPA DE RIESGO'!$I$82="Muy Alta",'MAPA DE RIESGO'!$M$82="Leve"),CONCATENATE("R",'MAPA DE RIESGO'!$B$82),"")</f>
        <v/>
      </c>
      <c r="O12" s="423"/>
      <c r="P12" s="427" t="str">
        <f>IF(AND('MAPA DE RIESGO'!$I$70="Muy Alta",'MAPA DE RIESGO'!$M$70="Menor"),CONCATENATE("R",'MAPA DE RIESGO'!$B$70),"")</f>
        <v/>
      </c>
      <c r="Q12" s="424"/>
      <c r="R12" s="422" t="str">
        <f>IF(AND('MAPA DE RIESGO'!$I$76="Muy Alta",'MAPA DE RIESGO'!$M$76="Menor"),CONCATENATE("R",'MAPA DE RIESGO'!$B$76),"")</f>
        <v/>
      </c>
      <c r="S12" s="422"/>
      <c r="T12" s="422" t="str">
        <f>IF(AND('MAPA DE RIESGO'!$I$82="Muy Alta",'MAPA DE RIESGO'!$M$82="Menor"),CONCATENATE("R",'MAPA DE RIESGO'!$B$82),"")</f>
        <v/>
      </c>
      <c r="U12" s="423"/>
      <c r="V12" s="427" t="str">
        <f>IF(AND('MAPA DE RIESGO'!$I$70="Muy Alta",'MAPA DE RIESGO'!$M$70="Moderado"),CONCATENATE("R",'MAPA DE RIESGO'!$B$70),"")</f>
        <v/>
      </c>
      <c r="W12" s="424"/>
      <c r="X12" s="422" t="str">
        <f>IF(AND('MAPA DE RIESGO'!$I$76="Muy Alta",'MAPA DE RIESGO'!$M$76="Moderado"),CONCATENATE("R",'MAPA DE RIESGO'!$B$76),"")</f>
        <v/>
      </c>
      <c r="Y12" s="422"/>
      <c r="Z12" s="422" t="str">
        <f>IF(AND('MAPA DE RIESGO'!$I$82="Muy Alta",'MAPA DE RIESGO'!$M$82="Moderado"),CONCATENATE("R",'MAPA DE RIESGO'!$B$82),"")</f>
        <v/>
      </c>
      <c r="AA12" s="423"/>
      <c r="AB12" s="427" t="str">
        <f>IF(AND('MAPA DE RIESGO'!$I$70="Muy Alta",'MAPA DE RIESGO'!$M$70="Mayor"),CONCATENATE("R",'MAPA DE RIESGO'!$B$70),"")</f>
        <v/>
      </c>
      <c r="AC12" s="424"/>
      <c r="AD12" s="422" t="str">
        <f>IF(AND('MAPA DE RIESGO'!$I$76="Muy Alta",'MAPA DE RIESGO'!$M$76="Mayor"),CONCATENATE("R",'MAPA DE RIESGO'!$B$76),"")</f>
        <v/>
      </c>
      <c r="AE12" s="422"/>
      <c r="AF12" s="422" t="str">
        <f>IF(AND('MAPA DE RIESGO'!$I$82="Muy Alta",'MAPA DE RIESGO'!$M$82="Mayor"),CONCATENATE("R",'MAPA DE RIESGO'!$B$82),"")</f>
        <v/>
      </c>
      <c r="AG12" s="423"/>
      <c r="AH12" s="435" t="str">
        <f>IF(AND('MAPA DE RIESGO'!$I$70="Muy Alta",'MAPA DE RIESGO'!$M$70="Catastrófico"),CONCATENATE("R",'MAPA DE RIESGO'!$B$70),"")</f>
        <v/>
      </c>
      <c r="AI12" s="436"/>
      <c r="AJ12" s="436" t="str">
        <f>IF(AND('MAPA DE RIESGO'!$I$76="Muy Alta",'MAPA DE RIESGO'!$M$76="Catastrófico"),CONCATENATE("R",'MAPA DE RIESGO'!$B$76),"")</f>
        <v/>
      </c>
      <c r="AK12" s="436"/>
      <c r="AL12" s="436" t="str">
        <f>IF(AND('MAPA DE RIESGO'!$I$82="Muy Alta",'MAPA DE RIESGO'!$M$82="Catastrófico"),CONCATENATE("R",'MAPA DE RIESGO'!$B$82),"")</f>
        <v/>
      </c>
      <c r="AM12" s="437"/>
      <c r="AN12" s="55"/>
      <c r="AO12" s="380"/>
      <c r="AP12" s="381"/>
      <c r="AQ12" s="381"/>
      <c r="AR12" s="381"/>
      <c r="AS12" s="381"/>
      <c r="AT12" s="382"/>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c r="BY12" s="55"/>
      <c r="BZ12" s="55"/>
      <c r="CA12" s="55"/>
      <c r="CB12" s="55"/>
    </row>
    <row r="13" spans="1:99" ht="15.75" customHeight="1" thickBot="1" x14ac:dyDescent="0.3">
      <c r="A13" s="55"/>
      <c r="B13" s="375"/>
      <c r="C13" s="375"/>
      <c r="D13" s="376"/>
      <c r="E13" s="419"/>
      <c r="F13" s="420"/>
      <c r="G13" s="420"/>
      <c r="H13" s="420"/>
      <c r="I13" s="421"/>
      <c r="J13" s="427"/>
      <c r="K13" s="424"/>
      <c r="L13" s="424"/>
      <c r="M13" s="424"/>
      <c r="N13" s="424"/>
      <c r="O13" s="423"/>
      <c r="P13" s="427"/>
      <c r="Q13" s="424"/>
      <c r="R13" s="424"/>
      <c r="S13" s="424"/>
      <c r="T13" s="424"/>
      <c r="U13" s="423"/>
      <c r="V13" s="427"/>
      <c r="W13" s="424"/>
      <c r="X13" s="424"/>
      <c r="Y13" s="424"/>
      <c r="Z13" s="424"/>
      <c r="AA13" s="423"/>
      <c r="AB13" s="427"/>
      <c r="AC13" s="424"/>
      <c r="AD13" s="424"/>
      <c r="AE13" s="424"/>
      <c r="AF13" s="424"/>
      <c r="AG13" s="423"/>
      <c r="AH13" s="438"/>
      <c r="AI13" s="439"/>
      <c r="AJ13" s="439"/>
      <c r="AK13" s="439"/>
      <c r="AL13" s="439"/>
      <c r="AM13" s="440"/>
      <c r="AN13" s="55"/>
      <c r="AO13" s="383"/>
      <c r="AP13" s="384"/>
      <c r="AQ13" s="384"/>
      <c r="AR13" s="384"/>
      <c r="AS13" s="384"/>
      <c r="AT13" s="385"/>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c r="BY13" s="55"/>
      <c r="BZ13" s="55"/>
      <c r="CA13" s="55"/>
      <c r="CB13" s="55"/>
    </row>
    <row r="14" spans="1:99" ht="15" customHeight="1" x14ac:dyDescent="0.25">
      <c r="A14" s="55"/>
      <c r="B14" s="375"/>
      <c r="C14" s="375"/>
      <c r="D14" s="376"/>
      <c r="E14" s="413" t="s">
        <v>106</v>
      </c>
      <c r="F14" s="414"/>
      <c r="G14" s="414"/>
      <c r="H14" s="414"/>
      <c r="I14" s="414"/>
      <c r="J14" s="450" t="str">
        <f>IF(AND('MAPA DE RIESGO'!$I$16="Alta",'MAPA DE RIESGO'!$M$16="Leve"),CONCATENATE("R",'MAPA DE RIESGO'!$B$16),"")</f>
        <v/>
      </c>
      <c r="K14" s="451"/>
      <c r="L14" s="451" t="str">
        <f>IF(AND('MAPA DE RIESGO'!$I$22="Alta",'MAPA DE RIESGO'!$M$22="Leve"),CONCATENATE("R",'MAPA DE RIESGO'!$B$22),"")</f>
        <v/>
      </c>
      <c r="M14" s="451"/>
      <c r="N14" s="451" t="str">
        <f>IF(AND('MAPA DE RIESGO'!$I$28="Alta",'MAPA DE RIESGO'!$M$28="Leve"),CONCATENATE("R",'MAPA DE RIESGO'!$B$28),"")</f>
        <v/>
      </c>
      <c r="O14" s="452"/>
      <c r="P14" s="450" t="str">
        <f>IF(AND('MAPA DE RIESGO'!$I$16="Alta",'MAPA DE RIESGO'!$M$16="Menor"),CONCATENATE("R",'MAPA DE RIESGO'!$B$16),"")</f>
        <v/>
      </c>
      <c r="Q14" s="451"/>
      <c r="R14" s="451" t="str">
        <f>IF(AND('MAPA DE RIESGO'!$I$22="Alta",'MAPA DE RIESGO'!$M$22="Menor"),CONCATENATE("R",'MAPA DE RIESGO'!$B$22),"")</f>
        <v/>
      </c>
      <c r="S14" s="451"/>
      <c r="T14" s="451" t="str">
        <f>IF(AND('MAPA DE RIESGO'!$I$28="Alta",'MAPA DE RIESGO'!$M$28="Menor"),CONCATENATE("R",'MAPA DE RIESGO'!$B$28),"")</f>
        <v/>
      </c>
      <c r="U14" s="452"/>
      <c r="V14" s="425" t="str">
        <f>IF(AND('MAPA DE RIESGO'!$I$16="Alta",'MAPA DE RIESGO'!$M$16="Moderado"),CONCATENATE("R",'MAPA DE RIESGO'!$B$16),"")</f>
        <v/>
      </c>
      <c r="W14" s="426"/>
      <c r="X14" s="426" t="str">
        <f>IF(AND('MAPA DE RIESGO'!$I$22="Alta",'MAPA DE RIESGO'!$M$22="Moderado"),CONCATENATE("R",'MAPA DE RIESGO'!$B$22),"")</f>
        <v/>
      </c>
      <c r="Y14" s="426"/>
      <c r="Z14" s="426" t="str">
        <f>IF(AND('MAPA DE RIESGO'!$I$28="Alta",'MAPA DE RIESGO'!$M$28="Moderado"),CONCATENATE("R",'MAPA DE RIESGO'!$B$28),"")</f>
        <v/>
      </c>
      <c r="AA14" s="428"/>
      <c r="AB14" s="425" t="str">
        <f>IF(AND('MAPA DE RIESGO'!$I$16="Alta",'MAPA DE RIESGO'!$M$16="Mayor"),CONCATENATE("R",'MAPA DE RIESGO'!$B$16),"")</f>
        <v/>
      </c>
      <c r="AC14" s="426"/>
      <c r="AD14" s="426" t="str">
        <f>IF(AND('MAPA DE RIESGO'!$I$22="Alta",'MAPA DE RIESGO'!$M$22="Mayor"),CONCATENATE("R",'MAPA DE RIESGO'!$B$22),"")</f>
        <v/>
      </c>
      <c r="AE14" s="426"/>
      <c r="AF14" s="426" t="str">
        <f>IF(AND('MAPA DE RIESGO'!$I$28="Alta",'MAPA DE RIESGO'!$M$28="Mayor"),CONCATENATE("R",'MAPA DE RIESGO'!$B$28),"")</f>
        <v/>
      </c>
      <c r="AG14" s="428"/>
      <c r="AH14" s="441" t="str">
        <f>IF(AND('MAPA DE RIESGO'!$I$16="Alta",'MAPA DE RIESGO'!$M$16="Catastrófico"),CONCATENATE("R",'MAPA DE RIESGO'!$B$16),"")</f>
        <v/>
      </c>
      <c r="AI14" s="442"/>
      <c r="AJ14" s="442" t="str">
        <f>IF(AND('MAPA DE RIESGO'!$I$22="Alta",'MAPA DE RIESGO'!$M$22="Catastrófico"),CONCATENATE("R",'MAPA DE RIESGO'!$B$22),"")</f>
        <v/>
      </c>
      <c r="AK14" s="442"/>
      <c r="AL14" s="442" t="str">
        <f>IF(AND('MAPA DE RIESGO'!$I$28="Alta",'MAPA DE RIESGO'!$M$28="Catastrófico"),CONCATENATE("R",'MAPA DE RIESGO'!$B$28),"")</f>
        <v/>
      </c>
      <c r="AM14" s="443"/>
      <c r="AN14" s="55"/>
      <c r="AO14" s="386" t="s">
        <v>72</v>
      </c>
      <c r="AP14" s="387"/>
      <c r="AQ14" s="387"/>
      <c r="AR14" s="387"/>
      <c r="AS14" s="387"/>
      <c r="AT14" s="388"/>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c r="BY14" s="55"/>
      <c r="BZ14" s="55"/>
      <c r="CA14" s="55"/>
      <c r="CB14" s="55"/>
    </row>
    <row r="15" spans="1:99" ht="15" customHeight="1" x14ac:dyDescent="0.25">
      <c r="A15" s="55"/>
      <c r="B15" s="375"/>
      <c r="C15" s="375"/>
      <c r="D15" s="376"/>
      <c r="E15" s="416"/>
      <c r="F15" s="417"/>
      <c r="G15" s="417"/>
      <c r="H15" s="417"/>
      <c r="I15" s="430"/>
      <c r="J15" s="444"/>
      <c r="K15" s="445"/>
      <c r="L15" s="445"/>
      <c r="M15" s="445"/>
      <c r="N15" s="445"/>
      <c r="O15" s="446"/>
      <c r="P15" s="444"/>
      <c r="Q15" s="445"/>
      <c r="R15" s="445"/>
      <c r="S15" s="445"/>
      <c r="T15" s="445"/>
      <c r="U15" s="446"/>
      <c r="V15" s="427"/>
      <c r="W15" s="424"/>
      <c r="X15" s="424"/>
      <c r="Y15" s="424"/>
      <c r="Z15" s="424"/>
      <c r="AA15" s="423"/>
      <c r="AB15" s="427"/>
      <c r="AC15" s="424"/>
      <c r="AD15" s="424"/>
      <c r="AE15" s="424"/>
      <c r="AF15" s="424"/>
      <c r="AG15" s="423"/>
      <c r="AH15" s="435"/>
      <c r="AI15" s="436"/>
      <c r="AJ15" s="436"/>
      <c r="AK15" s="436"/>
      <c r="AL15" s="436"/>
      <c r="AM15" s="437"/>
      <c r="AN15" s="55"/>
      <c r="AO15" s="389"/>
      <c r="AP15" s="390"/>
      <c r="AQ15" s="390"/>
      <c r="AR15" s="390"/>
      <c r="AS15" s="390"/>
      <c r="AT15" s="391"/>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row>
    <row r="16" spans="1:99" ht="15" customHeight="1" x14ac:dyDescent="0.25">
      <c r="A16" s="55"/>
      <c r="B16" s="375"/>
      <c r="C16" s="375"/>
      <c r="D16" s="376"/>
      <c r="E16" s="416"/>
      <c r="F16" s="417"/>
      <c r="G16" s="417"/>
      <c r="H16" s="417"/>
      <c r="I16" s="430"/>
      <c r="J16" s="444" t="str">
        <f>IF(AND('MAPA DE RIESGO'!$I$34="Alta",'MAPA DE RIESGO'!$M$34="Leve"),CONCATENATE("R",'MAPA DE RIESGO'!$B$34),"")</f>
        <v/>
      </c>
      <c r="K16" s="445"/>
      <c r="L16" s="445" t="str">
        <f>IF(AND('MAPA DE RIESGO'!$I$40="Alta",'MAPA DE RIESGO'!$M$40="Leve"),CONCATENATE("R",'MAPA DE RIESGO'!$B$40),"")</f>
        <v/>
      </c>
      <c r="M16" s="445"/>
      <c r="N16" s="445" t="str">
        <f>IF(AND('MAPA DE RIESGO'!$I$46="Alta",'MAPA DE RIESGO'!$M$46="Leve"),CONCATENATE("R",'MAPA DE RIESGO'!$B$46),"")</f>
        <v/>
      </c>
      <c r="O16" s="446"/>
      <c r="P16" s="444" t="str">
        <f>IF(AND('MAPA DE RIESGO'!$I$34="Alta",'MAPA DE RIESGO'!$M$34="Menor"),CONCATENATE("R",'MAPA DE RIESGO'!$B$34),"")</f>
        <v/>
      </c>
      <c r="Q16" s="445"/>
      <c r="R16" s="445" t="str">
        <f>IF(AND('MAPA DE RIESGO'!$I$40="Alta",'MAPA DE RIESGO'!$M$40="Menor"),CONCATENATE("R",'MAPA DE RIESGO'!$B$40),"")</f>
        <v/>
      </c>
      <c r="S16" s="445"/>
      <c r="T16" s="445" t="str">
        <f>IF(AND('MAPA DE RIESGO'!$I$46="Alta",'MAPA DE RIESGO'!$M$46="Menor"),CONCATENATE("R",'MAPA DE RIESGO'!$B$46),"")</f>
        <v/>
      </c>
      <c r="U16" s="446"/>
      <c r="V16" s="427" t="str">
        <f>IF(AND('MAPA DE RIESGO'!$I$34="Alta",'MAPA DE RIESGO'!$M$34="Moderado"),CONCATENATE("R",'MAPA DE RIESGO'!$B$34),"")</f>
        <v/>
      </c>
      <c r="W16" s="424"/>
      <c r="X16" s="422" t="str">
        <f>IF(AND('MAPA DE RIESGO'!$I$40="Alta",'MAPA DE RIESGO'!$M$40="Moderado"),CONCATENATE("R",'MAPA DE RIESGO'!$B$40),"")</f>
        <v/>
      </c>
      <c r="Y16" s="422"/>
      <c r="Z16" s="422" t="str">
        <f>IF(AND('MAPA DE RIESGO'!$I$46="Alta",'MAPA DE RIESGO'!$M$46="Moderado"),CONCATENATE("R",'MAPA DE RIESGO'!$B$46),"")</f>
        <v/>
      </c>
      <c r="AA16" s="423"/>
      <c r="AB16" s="427" t="str">
        <f>IF(AND('MAPA DE RIESGO'!$I$34="Alta",'MAPA DE RIESGO'!$M$34="Mayor"),CONCATENATE("R",'MAPA DE RIESGO'!$B$34),"")</f>
        <v/>
      </c>
      <c r="AC16" s="424"/>
      <c r="AD16" s="422" t="str">
        <f>IF(AND('MAPA DE RIESGO'!$I$40="Alta",'MAPA DE RIESGO'!$M$40="Mayor"),CONCATENATE("R",'MAPA DE RIESGO'!$B$40),"")</f>
        <v/>
      </c>
      <c r="AE16" s="422"/>
      <c r="AF16" s="422" t="str">
        <f>IF(AND('MAPA DE RIESGO'!$I$46="Alta",'MAPA DE RIESGO'!$M$46="Mayor"),CONCATENATE("R",'MAPA DE RIESGO'!$B$46),"")</f>
        <v/>
      </c>
      <c r="AG16" s="423"/>
      <c r="AH16" s="435" t="str">
        <f>IF(AND('MAPA DE RIESGO'!$I$34="Alta",'MAPA DE RIESGO'!$M$34="Catastrófico"),CONCATENATE("R",'MAPA DE RIESGO'!$B$34),"")</f>
        <v/>
      </c>
      <c r="AI16" s="436"/>
      <c r="AJ16" s="436" t="str">
        <f>IF(AND('MAPA DE RIESGO'!$I$40="Alta",'MAPA DE RIESGO'!$M$40="Catastrófico"),CONCATENATE("R",'MAPA DE RIESGO'!$B$40),"")</f>
        <v/>
      </c>
      <c r="AK16" s="436"/>
      <c r="AL16" s="436" t="str">
        <f>IF(AND('MAPA DE RIESGO'!$I$46="Alta",'MAPA DE RIESGO'!$M$46="Catastrófico"),CONCATENATE("R",'MAPA DE RIESGO'!$B$46),"")</f>
        <v/>
      </c>
      <c r="AM16" s="437"/>
      <c r="AN16" s="55"/>
      <c r="AO16" s="389"/>
      <c r="AP16" s="390"/>
      <c r="AQ16" s="390"/>
      <c r="AR16" s="390"/>
      <c r="AS16" s="390"/>
      <c r="AT16" s="391"/>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c r="BY16" s="55"/>
      <c r="BZ16" s="55"/>
      <c r="CA16" s="55"/>
      <c r="CB16" s="55"/>
    </row>
    <row r="17" spans="1:80" ht="15" customHeight="1" x14ac:dyDescent="0.25">
      <c r="A17" s="55"/>
      <c r="B17" s="375"/>
      <c r="C17" s="375"/>
      <c r="D17" s="376"/>
      <c r="E17" s="416"/>
      <c r="F17" s="417"/>
      <c r="G17" s="417"/>
      <c r="H17" s="417"/>
      <c r="I17" s="430"/>
      <c r="J17" s="444"/>
      <c r="K17" s="445"/>
      <c r="L17" s="445"/>
      <c r="M17" s="445"/>
      <c r="N17" s="445"/>
      <c r="O17" s="446"/>
      <c r="P17" s="444"/>
      <c r="Q17" s="445"/>
      <c r="R17" s="445"/>
      <c r="S17" s="445"/>
      <c r="T17" s="445"/>
      <c r="U17" s="446"/>
      <c r="V17" s="427"/>
      <c r="W17" s="424"/>
      <c r="X17" s="422"/>
      <c r="Y17" s="422"/>
      <c r="Z17" s="422"/>
      <c r="AA17" s="423"/>
      <c r="AB17" s="427"/>
      <c r="AC17" s="424"/>
      <c r="AD17" s="422"/>
      <c r="AE17" s="422"/>
      <c r="AF17" s="422"/>
      <c r="AG17" s="423"/>
      <c r="AH17" s="435"/>
      <c r="AI17" s="436"/>
      <c r="AJ17" s="436"/>
      <c r="AK17" s="436"/>
      <c r="AL17" s="436"/>
      <c r="AM17" s="437"/>
      <c r="AN17" s="55"/>
      <c r="AO17" s="389"/>
      <c r="AP17" s="390"/>
      <c r="AQ17" s="390"/>
      <c r="AR17" s="390"/>
      <c r="AS17" s="390"/>
      <c r="AT17" s="391"/>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c r="BY17" s="55"/>
      <c r="BZ17" s="55"/>
      <c r="CA17" s="55"/>
      <c r="CB17" s="55"/>
    </row>
    <row r="18" spans="1:80" ht="15" customHeight="1" x14ac:dyDescent="0.25">
      <c r="A18" s="55"/>
      <c r="B18" s="375"/>
      <c r="C18" s="375"/>
      <c r="D18" s="376"/>
      <c r="E18" s="416"/>
      <c r="F18" s="417"/>
      <c r="G18" s="417"/>
      <c r="H18" s="417"/>
      <c r="I18" s="430"/>
      <c r="J18" s="444" t="str">
        <f>IF(AND('MAPA DE RIESGO'!$I$52="Alta",'MAPA DE RIESGO'!$M$52="Leve"),CONCATENATE("R",'MAPA DE RIESGO'!$B$52),"")</f>
        <v/>
      </c>
      <c r="K18" s="445"/>
      <c r="L18" s="445" t="str">
        <f>IF(AND('MAPA DE RIESGO'!$I$58="Alta",'MAPA DE RIESGO'!$M$58="Leve"),CONCATENATE("R",'MAPA DE RIESGO'!$B$58),"")</f>
        <v/>
      </c>
      <c r="M18" s="445"/>
      <c r="N18" s="445" t="str">
        <f>IF(AND('MAPA DE RIESGO'!$I$64="Alta",'MAPA DE RIESGO'!$M$64="Leve"),CONCATENATE("R",'MAPA DE RIESGO'!$B$64),"")</f>
        <v/>
      </c>
      <c r="O18" s="446"/>
      <c r="P18" s="444" t="str">
        <f>IF(AND('MAPA DE RIESGO'!$I$52="Alta",'MAPA DE RIESGO'!$M$52="Menor"),CONCATENATE("R",'MAPA DE RIESGO'!$B$52),"")</f>
        <v/>
      </c>
      <c r="Q18" s="445"/>
      <c r="R18" s="445" t="str">
        <f>IF(AND('MAPA DE RIESGO'!$I$58="Alta",'MAPA DE RIESGO'!$M$58="Menor"),CONCATENATE("R",'MAPA DE RIESGO'!$B$58),"")</f>
        <v/>
      </c>
      <c r="S18" s="445"/>
      <c r="T18" s="445" t="str">
        <f>IF(AND('MAPA DE RIESGO'!$I$64="Alta",'MAPA DE RIESGO'!$M$64="Menor"),CONCATENATE("R",'MAPA DE RIESGO'!$B$64),"")</f>
        <v/>
      </c>
      <c r="U18" s="446"/>
      <c r="V18" s="427" t="str">
        <f>IF(AND('MAPA DE RIESGO'!$I$52="Alta",'MAPA DE RIESGO'!$M$52="Moderado"),CONCATENATE("R",'MAPA DE RIESGO'!$B$52),"")</f>
        <v/>
      </c>
      <c r="W18" s="424"/>
      <c r="X18" s="422" t="str">
        <f>IF(AND('MAPA DE RIESGO'!$I$58="Alta",'MAPA DE RIESGO'!$M$58="Moderado"),CONCATENATE("R",'MAPA DE RIESGO'!$B$58),"")</f>
        <v/>
      </c>
      <c r="Y18" s="422"/>
      <c r="Z18" s="422" t="str">
        <f>IF(AND('MAPA DE RIESGO'!$I$64="Alta",'MAPA DE RIESGO'!$M$64="Moderado"),CONCATENATE("R",'MAPA DE RIESGO'!$B$64),"")</f>
        <v/>
      </c>
      <c r="AA18" s="423"/>
      <c r="AB18" s="427" t="str">
        <f>IF(AND('MAPA DE RIESGO'!$I$52="Alta",'MAPA DE RIESGO'!$M$52="Mayor"),CONCATENATE("R",'MAPA DE RIESGO'!$B$52),"")</f>
        <v/>
      </c>
      <c r="AC18" s="424"/>
      <c r="AD18" s="422" t="str">
        <f>IF(AND('MAPA DE RIESGO'!$I$58="Alta",'MAPA DE RIESGO'!$M$58="Mayor"),CONCATENATE("R",'MAPA DE RIESGO'!$B$58),"")</f>
        <v/>
      </c>
      <c r="AE18" s="422"/>
      <c r="AF18" s="422" t="str">
        <f>IF(AND('MAPA DE RIESGO'!$I$64="Alta",'MAPA DE RIESGO'!$M$64="Mayor"),CONCATENATE("R",'MAPA DE RIESGO'!$B$64),"")</f>
        <v/>
      </c>
      <c r="AG18" s="423"/>
      <c r="AH18" s="435" t="str">
        <f>IF(AND('MAPA DE RIESGO'!$I$52="Alta",'MAPA DE RIESGO'!$M$52="Catastrófico"),CONCATENATE("R",'MAPA DE RIESGO'!$B$52),"")</f>
        <v/>
      </c>
      <c r="AI18" s="436"/>
      <c r="AJ18" s="436" t="str">
        <f>IF(AND('MAPA DE RIESGO'!$I$58="Alta",'MAPA DE RIESGO'!$M$58="Catastrófico"),CONCATENATE("R",'MAPA DE RIESGO'!$B$58),"")</f>
        <v/>
      </c>
      <c r="AK18" s="436"/>
      <c r="AL18" s="436" t="str">
        <f>IF(AND('MAPA DE RIESGO'!$I$64="Alta",'MAPA DE RIESGO'!$M$64="Catastrófico"),CONCATENATE("R",'MAPA DE RIESGO'!$B$64),"")</f>
        <v/>
      </c>
      <c r="AM18" s="437"/>
      <c r="AN18" s="55"/>
      <c r="AO18" s="389"/>
      <c r="AP18" s="390"/>
      <c r="AQ18" s="390"/>
      <c r="AR18" s="390"/>
      <c r="AS18" s="390"/>
      <c r="AT18" s="391"/>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c r="BY18" s="55"/>
      <c r="BZ18" s="55"/>
      <c r="CA18" s="55"/>
      <c r="CB18" s="55"/>
    </row>
    <row r="19" spans="1:80" ht="15" customHeight="1" x14ac:dyDescent="0.25">
      <c r="A19" s="55"/>
      <c r="B19" s="375"/>
      <c r="C19" s="375"/>
      <c r="D19" s="376"/>
      <c r="E19" s="416"/>
      <c r="F19" s="417"/>
      <c r="G19" s="417"/>
      <c r="H19" s="417"/>
      <c r="I19" s="430"/>
      <c r="J19" s="444"/>
      <c r="K19" s="445"/>
      <c r="L19" s="445"/>
      <c r="M19" s="445"/>
      <c r="N19" s="445"/>
      <c r="O19" s="446"/>
      <c r="P19" s="444"/>
      <c r="Q19" s="445"/>
      <c r="R19" s="445"/>
      <c r="S19" s="445"/>
      <c r="T19" s="445"/>
      <c r="U19" s="446"/>
      <c r="V19" s="427"/>
      <c r="W19" s="424"/>
      <c r="X19" s="422"/>
      <c r="Y19" s="422"/>
      <c r="Z19" s="422"/>
      <c r="AA19" s="423"/>
      <c r="AB19" s="427"/>
      <c r="AC19" s="424"/>
      <c r="AD19" s="422"/>
      <c r="AE19" s="422"/>
      <c r="AF19" s="422"/>
      <c r="AG19" s="423"/>
      <c r="AH19" s="435"/>
      <c r="AI19" s="436"/>
      <c r="AJ19" s="436"/>
      <c r="AK19" s="436"/>
      <c r="AL19" s="436"/>
      <c r="AM19" s="437"/>
      <c r="AN19" s="55"/>
      <c r="AO19" s="389"/>
      <c r="AP19" s="390"/>
      <c r="AQ19" s="390"/>
      <c r="AR19" s="390"/>
      <c r="AS19" s="390"/>
      <c r="AT19" s="391"/>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c r="BY19" s="55"/>
      <c r="BZ19" s="55"/>
      <c r="CA19" s="55"/>
      <c r="CB19" s="55"/>
    </row>
    <row r="20" spans="1:80" ht="15" customHeight="1" x14ac:dyDescent="0.25">
      <c r="A20" s="55"/>
      <c r="B20" s="375"/>
      <c r="C20" s="375"/>
      <c r="D20" s="376"/>
      <c r="E20" s="416"/>
      <c r="F20" s="417"/>
      <c r="G20" s="417"/>
      <c r="H20" s="417"/>
      <c r="I20" s="430"/>
      <c r="J20" s="444" t="str">
        <f>IF(AND('MAPA DE RIESGO'!$I$70="Alta",'MAPA DE RIESGO'!$M$70="Leve"),CONCATENATE("R",'MAPA DE RIESGO'!$B$70),"")</f>
        <v/>
      </c>
      <c r="K20" s="445"/>
      <c r="L20" s="445" t="str">
        <f>IF(AND('MAPA DE RIESGO'!$I$76="Alta",'MAPA DE RIESGO'!$M$76="Leve"),CONCATENATE("R",'MAPA DE RIESGO'!$B$76),"")</f>
        <v/>
      </c>
      <c r="M20" s="445"/>
      <c r="N20" s="445" t="str">
        <f>IF(AND('MAPA DE RIESGO'!$I$82="Alta",'MAPA DE RIESGO'!$M$82="Leve"),CONCATENATE("R",'MAPA DE RIESGO'!$B$82),"")</f>
        <v/>
      </c>
      <c r="O20" s="446"/>
      <c r="P20" s="444" t="str">
        <f>IF(AND('MAPA DE RIESGO'!$I$70="Alta",'MAPA DE RIESGO'!$M$70="Menor"),CONCATENATE("R",'MAPA DE RIESGO'!$B$70),"")</f>
        <v/>
      </c>
      <c r="Q20" s="445"/>
      <c r="R20" s="445" t="str">
        <f>IF(AND('MAPA DE RIESGO'!$I$76="Alta",'MAPA DE RIESGO'!$M$76="Menor"),CONCATENATE("R",'MAPA DE RIESGO'!$B$76),"")</f>
        <v/>
      </c>
      <c r="S20" s="445"/>
      <c r="T20" s="445" t="str">
        <f>IF(AND('MAPA DE RIESGO'!$I$82="Alta",'MAPA DE RIESGO'!$M$82="Menor"),CONCATENATE("R",'MAPA DE RIESGO'!$B$82),"")</f>
        <v/>
      </c>
      <c r="U20" s="446"/>
      <c r="V20" s="427" t="str">
        <f>IF(AND('MAPA DE RIESGO'!$I$70="Alta",'MAPA DE RIESGO'!$M$70="Moderado"),CONCATENATE("R",'MAPA DE RIESGO'!$B$70),"")</f>
        <v/>
      </c>
      <c r="W20" s="424"/>
      <c r="X20" s="422" t="str">
        <f>IF(AND('MAPA DE RIESGO'!$I$76="Alta",'MAPA DE RIESGO'!$M$76="Moderado"),CONCATENATE("R",'MAPA DE RIESGO'!$B$76),"")</f>
        <v/>
      </c>
      <c r="Y20" s="422"/>
      <c r="Z20" s="422" t="str">
        <f>IF(AND('MAPA DE RIESGO'!$I$82="Alta",'MAPA DE RIESGO'!$M$82="Moderado"),CONCATENATE("R",'MAPA DE RIESGO'!$B$82),"")</f>
        <v/>
      </c>
      <c r="AA20" s="423"/>
      <c r="AB20" s="427" t="str">
        <f>IF(AND('MAPA DE RIESGO'!$I$70="Alta",'MAPA DE RIESGO'!$M$70="Mayor"),CONCATENATE("R",'MAPA DE RIESGO'!$B$70),"")</f>
        <v/>
      </c>
      <c r="AC20" s="424"/>
      <c r="AD20" s="422" t="str">
        <f>IF(AND('MAPA DE RIESGO'!$I$76="Alta",'MAPA DE RIESGO'!$M$76="Mayor"),CONCATENATE("R",'MAPA DE RIESGO'!$B$76),"")</f>
        <v/>
      </c>
      <c r="AE20" s="422"/>
      <c r="AF20" s="422" t="str">
        <f>IF(AND('MAPA DE RIESGO'!$I$82="Alta",'MAPA DE RIESGO'!$M$82="Mayor"),CONCATENATE("R",'MAPA DE RIESGO'!$B$82),"")</f>
        <v/>
      </c>
      <c r="AG20" s="423"/>
      <c r="AH20" s="435" t="str">
        <f>IF(AND('MAPA DE RIESGO'!$I$70="Alta",'MAPA DE RIESGO'!$M$70="Catastrófico"),CONCATENATE("R",'MAPA DE RIESGO'!$B$70),"")</f>
        <v/>
      </c>
      <c r="AI20" s="436"/>
      <c r="AJ20" s="436" t="str">
        <f>IF(AND('MAPA DE RIESGO'!$I$76="Alta",'MAPA DE RIESGO'!$M$76="Catastrófico"),CONCATENATE("R",'MAPA DE RIESGO'!$B$76),"")</f>
        <v/>
      </c>
      <c r="AK20" s="436"/>
      <c r="AL20" s="436" t="str">
        <f>IF(AND('MAPA DE RIESGO'!$I$82="Alta",'MAPA DE RIESGO'!$M$82="Catastrófico"),CONCATENATE("R",'MAPA DE RIESGO'!$B$82),"")</f>
        <v/>
      </c>
      <c r="AM20" s="437"/>
      <c r="AN20" s="55"/>
      <c r="AO20" s="389"/>
      <c r="AP20" s="390"/>
      <c r="AQ20" s="390"/>
      <c r="AR20" s="390"/>
      <c r="AS20" s="390"/>
      <c r="AT20" s="391"/>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c r="BY20" s="55"/>
      <c r="BZ20" s="55"/>
      <c r="CA20" s="55"/>
      <c r="CB20" s="55"/>
    </row>
    <row r="21" spans="1:80" ht="15.75" customHeight="1" thickBot="1" x14ac:dyDescent="0.3">
      <c r="A21" s="55"/>
      <c r="B21" s="375"/>
      <c r="C21" s="375"/>
      <c r="D21" s="376"/>
      <c r="E21" s="419"/>
      <c r="F21" s="420"/>
      <c r="G21" s="420"/>
      <c r="H21" s="420"/>
      <c r="I21" s="420"/>
      <c r="J21" s="447"/>
      <c r="K21" s="448"/>
      <c r="L21" s="448"/>
      <c r="M21" s="448"/>
      <c r="N21" s="448"/>
      <c r="O21" s="449"/>
      <c r="P21" s="447"/>
      <c r="Q21" s="448"/>
      <c r="R21" s="448"/>
      <c r="S21" s="448"/>
      <c r="T21" s="448"/>
      <c r="U21" s="449"/>
      <c r="V21" s="432"/>
      <c r="W21" s="433"/>
      <c r="X21" s="433"/>
      <c r="Y21" s="433"/>
      <c r="Z21" s="433"/>
      <c r="AA21" s="434"/>
      <c r="AB21" s="432"/>
      <c r="AC21" s="433"/>
      <c r="AD21" s="433"/>
      <c r="AE21" s="433"/>
      <c r="AF21" s="433"/>
      <c r="AG21" s="434"/>
      <c r="AH21" s="438"/>
      <c r="AI21" s="439"/>
      <c r="AJ21" s="439"/>
      <c r="AK21" s="439"/>
      <c r="AL21" s="439"/>
      <c r="AM21" s="440"/>
      <c r="AN21" s="55"/>
      <c r="AO21" s="392"/>
      <c r="AP21" s="393"/>
      <c r="AQ21" s="393"/>
      <c r="AR21" s="393"/>
      <c r="AS21" s="393"/>
      <c r="AT21" s="394"/>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c r="BY21" s="55"/>
      <c r="BZ21" s="55"/>
      <c r="CA21" s="55"/>
      <c r="CB21" s="55"/>
    </row>
    <row r="22" spans="1:80" x14ac:dyDescent="0.25">
      <c r="A22" s="55"/>
      <c r="B22" s="375"/>
      <c r="C22" s="375"/>
      <c r="D22" s="376"/>
      <c r="E22" s="413" t="s">
        <v>108</v>
      </c>
      <c r="F22" s="414"/>
      <c r="G22" s="414"/>
      <c r="H22" s="414"/>
      <c r="I22" s="415"/>
      <c r="J22" s="450" t="str">
        <f>IF(AND('MAPA DE RIESGO'!$I$16="Media",'MAPA DE RIESGO'!$M$16="Leve"),CONCATENATE("R",'MAPA DE RIESGO'!$B$16),"")</f>
        <v/>
      </c>
      <c r="K22" s="451"/>
      <c r="L22" s="451" t="str">
        <f>IF(AND('MAPA DE RIESGO'!$I$22="Media",'MAPA DE RIESGO'!$M$22="Leve"),CONCATENATE("R",'MAPA DE RIESGO'!$B$22),"")</f>
        <v/>
      </c>
      <c r="M22" s="451"/>
      <c r="N22" s="451" t="str">
        <f>IF(AND('MAPA DE RIESGO'!$I$28="Media",'MAPA DE RIESGO'!$M$28="Leve"),CONCATENATE("R",'MAPA DE RIESGO'!$B$28),"")</f>
        <v/>
      </c>
      <c r="O22" s="452"/>
      <c r="P22" s="450" t="str">
        <f>IF(AND('MAPA DE RIESGO'!$I$16="Media",'MAPA DE RIESGO'!$M$16="Menor"),CONCATENATE("R",'MAPA DE RIESGO'!$B$16),"")</f>
        <v/>
      </c>
      <c r="Q22" s="451"/>
      <c r="R22" s="451" t="str">
        <f>IF(AND('MAPA DE RIESGO'!$I$22="Media",'MAPA DE RIESGO'!$M$22="Menor"),CONCATENATE("R",'MAPA DE RIESGO'!$B$22),"")</f>
        <v/>
      </c>
      <c r="S22" s="451"/>
      <c r="T22" s="451" t="str">
        <f>IF(AND('MAPA DE RIESGO'!$I$28="Media",'MAPA DE RIESGO'!$M$28="Menor"),CONCATENATE("R",'MAPA DE RIESGO'!$B$28),"")</f>
        <v/>
      </c>
      <c r="U22" s="452"/>
      <c r="V22" s="450" t="str">
        <f>IF(AND('MAPA DE RIESGO'!$I$16="Media",'MAPA DE RIESGO'!$M$16="Moderado"),CONCATENATE("R",'MAPA DE RIESGO'!$B$16),"")</f>
        <v/>
      </c>
      <c r="W22" s="451"/>
      <c r="X22" s="451" t="str">
        <f>IF(AND('MAPA DE RIESGO'!$I$22="Media",'MAPA DE RIESGO'!$M$22="Moderado"),CONCATENATE("R",'MAPA DE RIESGO'!$B$22),"")</f>
        <v/>
      </c>
      <c r="Y22" s="451"/>
      <c r="Z22" s="451" t="str">
        <f>IF(AND('MAPA DE RIESGO'!$I$28="Media",'MAPA DE RIESGO'!$M$28="Moderado"),CONCATENATE("R",'MAPA DE RIESGO'!$B$28),"")</f>
        <v/>
      </c>
      <c r="AA22" s="452"/>
      <c r="AB22" s="425" t="str">
        <f>IF(AND('MAPA DE RIESGO'!$I$16="Media",'MAPA DE RIESGO'!$M$16="Mayor"),CONCATENATE("R",'MAPA DE RIESGO'!$B$16),"")</f>
        <v>R1</v>
      </c>
      <c r="AC22" s="426"/>
      <c r="AD22" s="426" t="str">
        <f>IF(AND('MAPA DE RIESGO'!$I$22="Media",'MAPA DE RIESGO'!$M$22="Mayor"),CONCATENATE("R",'MAPA DE RIESGO'!$B$22),"")</f>
        <v/>
      </c>
      <c r="AE22" s="426"/>
      <c r="AF22" s="426" t="str">
        <f>IF(AND('MAPA DE RIESGO'!$I$28="Media",'MAPA DE RIESGO'!$M$28="Mayor"),CONCATENATE("R",'MAPA DE RIESGO'!$B$28),"")</f>
        <v/>
      </c>
      <c r="AG22" s="428"/>
      <c r="AH22" s="441" t="str">
        <f>IF(AND('MAPA DE RIESGO'!$I$16="Media",'MAPA DE RIESGO'!$M$16="Catastrófico"),CONCATENATE("R",'MAPA DE RIESGO'!$B$16),"")</f>
        <v/>
      </c>
      <c r="AI22" s="442"/>
      <c r="AJ22" s="442" t="str">
        <f>IF(AND('MAPA DE RIESGO'!$I$22="Media",'MAPA DE RIESGO'!$M$22="Catastrófico"),CONCATENATE("R",'MAPA DE RIESGO'!$B$22),"")</f>
        <v/>
      </c>
      <c r="AK22" s="442"/>
      <c r="AL22" s="442" t="str">
        <f>IF(AND('MAPA DE RIESGO'!$I$28="Media",'MAPA DE RIESGO'!$M$28="Catastrófico"),CONCATENATE("R",'MAPA DE RIESGO'!$B$28),"")</f>
        <v/>
      </c>
      <c r="AM22" s="443"/>
      <c r="AN22" s="55"/>
      <c r="AO22" s="395" t="s">
        <v>73</v>
      </c>
      <c r="AP22" s="396"/>
      <c r="AQ22" s="396"/>
      <c r="AR22" s="396"/>
      <c r="AS22" s="396"/>
      <c r="AT22" s="397"/>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c r="BY22" s="55"/>
      <c r="BZ22" s="55"/>
      <c r="CA22" s="55"/>
      <c r="CB22" s="55"/>
    </row>
    <row r="23" spans="1:80" x14ac:dyDescent="0.25">
      <c r="A23" s="55"/>
      <c r="B23" s="375"/>
      <c r="C23" s="375"/>
      <c r="D23" s="376"/>
      <c r="E23" s="416"/>
      <c r="F23" s="417"/>
      <c r="G23" s="417"/>
      <c r="H23" s="417"/>
      <c r="I23" s="418"/>
      <c r="J23" s="444"/>
      <c r="K23" s="445"/>
      <c r="L23" s="445"/>
      <c r="M23" s="445"/>
      <c r="N23" s="445"/>
      <c r="O23" s="446"/>
      <c r="P23" s="444"/>
      <c r="Q23" s="445"/>
      <c r="R23" s="445"/>
      <c r="S23" s="445"/>
      <c r="T23" s="445"/>
      <c r="U23" s="446"/>
      <c r="V23" s="444"/>
      <c r="W23" s="445"/>
      <c r="X23" s="445"/>
      <c r="Y23" s="445"/>
      <c r="Z23" s="445"/>
      <c r="AA23" s="446"/>
      <c r="AB23" s="427"/>
      <c r="AC23" s="424"/>
      <c r="AD23" s="424"/>
      <c r="AE23" s="424"/>
      <c r="AF23" s="424"/>
      <c r="AG23" s="423"/>
      <c r="AH23" s="435"/>
      <c r="AI23" s="436"/>
      <c r="AJ23" s="436"/>
      <c r="AK23" s="436"/>
      <c r="AL23" s="436"/>
      <c r="AM23" s="437"/>
      <c r="AN23" s="55"/>
      <c r="AO23" s="398"/>
      <c r="AP23" s="399"/>
      <c r="AQ23" s="399"/>
      <c r="AR23" s="399"/>
      <c r="AS23" s="399"/>
      <c r="AT23" s="400"/>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c r="BY23" s="55"/>
      <c r="BZ23" s="55"/>
      <c r="CA23" s="55"/>
      <c r="CB23" s="55"/>
    </row>
    <row r="24" spans="1:80" x14ac:dyDescent="0.25">
      <c r="A24" s="55"/>
      <c r="B24" s="375"/>
      <c r="C24" s="375"/>
      <c r="D24" s="376"/>
      <c r="E24" s="416"/>
      <c r="F24" s="417"/>
      <c r="G24" s="417"/>
      <c r="H24" s="417"/>
      <c r="I24" s="418"/>
      <c r="J24" s="444" t="str">
        <f>IF(AND('MAPA DE RIESGO'!$I$34="Media",'MAPA DE RIESGO'!$M$34="Leve"),CONCATENATE("R",'MAPA DE RIESGO'!$B$34),"")</f>
        <v/>
      </c>
      <c r="K24" s="445"/>
      <c r="L24" s="445" t="str">
        <f>IF(AND('MAPA DE RIESGO'!$I$40="Media",'MAPA DE RIESGO'!$M$40="Leve"),CONCATENATE("R",'MAPA DE RIESGO'!$B$40),"")</f>
        <v/>
      </c>
      <c r="M24" s="445"/>
      <c r="N24" s="445" t="str">
        <f>IF(AND('MAPA DE RIESGO'!$I$46="Media",'MAPA DE RIESGO'!$M$46="Leve"),CONCATENATE("R",'MAPA DE RIESGO'!$B$46),"")</f>
        <v/>
      </c>
      <c r="O24" s="446"/>
      <c r="P24" s="444" t="str">
        <f>IF(AND('MAPA DE RIESGO'!$I$34="Media",'MAPA DE RIESGO'!$M$34="Menor"),CONCATENATE("R",'MAPA DE RIESGO'!$B$34),"")</f>
        <v/>
      </c>
      <c r="Q24" s="445"/>
      <c r="R24" s="445" t="str">
        <f>IF(AND('MAPA DE RIESGO'!$I$40="Media",'MAPA DE RIESGO'!$M$40="Menor"),CONCATENATE("R",'MAPA DE RIESGO'!$B$40),"")</f>
        <v/>
      </c>
      <c r="S24" s="445"/>
      <c r="T24" s="445" t="str">
        <f>IF(AND('MAPA DE RIESGO'!$I$46="Media",'MAPA DE RIESGO'!$M$46="Menor"),CONCATENATE("R",'MAPA DE RIESGO'!$B$46),"")</f>
        <v/>
      </c>
      <c r="U24" s="446"/>
      <c r="V24" s="444" t="str">
        <f>IF(AND('MAPA DE RIESGO'!$I$34="Media",'MAPA DE RIESGO'!$M$34="Moderado"),CONCATENATE("R",'MAPA DE RIESGO'!$B$34),"")</f>
        <v/>
      </c>
      <c r="W24" s="445"/>
      <c r="X24" s="445" t="str">
        <f>IF(AND('MAPA DE RIESGO'!$I$40="Media",'MAPA DE RIESGO'!$M$40="Moderado"),CONCATENATE("R",'MAPA DE RIESGO'!$B$40),"")</f>
        <v/>
      </c>
      <c r="Y24" s="445"/>
      <c r="Z24" s="445" t="str">
        <f>IF(AND('MAPA DE RIESGO'!$I$46="Media",'MAPA DE RIESGO'!$M$46="Moderado"),CONCATENATE("R",'MAPA DE RIESGO'!$B$46),"")</f>
        <v/>
      </c>
      <c r="AA24" s="446"/>
      <c r="AB24" s="427" t="str">
        <f>IF(AND('MAPA DE RIESGO'!$I$34="Media",'MAPA DE RIESGO'!$M$34="Mayor"),CONCATENATE("R",'MAPA DE RIESGO'!$B$34),"")</f>
        <v/>
      </c>
      <c r="AC24" s="424"/>
      <c r="AD24" s="422" t="str">
        <f>IF(AND('MAPA DE RIESGO'!$I$40="Media",'MAPA DE RIESGO'!$M$40="Mayor"),CONCATENATE("R",'MAPA DE RIESGO'!$B$40),"")</f>
        <v/>
      </c>
      <c r="AE24" s="422"/>
      <c r="AF24" s="422" t="str">
        <f>IF(AND('MAPA DE RIESGO'!$I$46="Media",'MAPA DE RIESGO'!$M$46="Mayor"),CONCATENATE("R",'MAPA DE RIESGO'!$B$46),"")</f>
        <v/>
      </c>
      <c r="AG24" s="423"/>
      <c r="AH24" s="435" t="str">
        <f>IF(AND('MAPA DE RIESGO'!$I$34="Media",'MAPA DE RIESGO'!$M$34="Catastrófico"),CONCATENATE("R",'MAPA DE RIESGO'!$B$34),"")</f>
        <v/>
      </c>
      <c r="AI24" s="436"/>
      <c r="AJ24" s="436" t="str">
        <f>IF(AND('MAPA DE RIESGO'!$I$40="Media",'MAPA DE RIESGO'!$M$40="Catastrófico"),CONCATENATE("R",'MAPA DE RIESGO'!$B$40),"")</f>
        <v/>
      </c>
      <c r="AK24" s="436"/>
      <c r="AL24" s="436" t="str">
        <f>IF(AND('MAPA DE RIESGO'!$I$46="Media",'MAPA DE RIESGO'!$M$46="Catastrófico"),CONCATENATE("R",'MAPA DE RIESGO'!$B$46),"")</f>
        <v/>
      </c>
      <c r="AM24" s="437"/>
      <c r="AN24" s="55"/>
      <c r="AO24" s="398"/>
      <c r="AP24" s="399"/>
      <c r="AQ24" s="399"/>
      <c r="AR24" s="399"/>
      <c r="AS24" s="399"/>
      <c r="AT24" s="400"/>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c r="BY24" s="55"/>
      <c r="BZ24" s="55"/>
      <c r="CA24" s="55"/>
      <c r="CB24" s="55"/>
    </row>
    <row r="25" spans="1:80" x14ac:dyDescent="0.25">
      <c r="A25" s="55"/>
      <c r="B25" s="375"/>
      <c r="C25" s="375"/>
      <c r="D25" s="376"/>
      <c r="E25" s="416"/>
      <c r="F25" s="417"/>
      <c r="G25" s="417"/>
      <c r="H25" s="417"/>
      <c r="I25" s="418"/>
      <c r="J25" s="444"/>
      <c r="K25" s="445"/>
      <c r="L25" s="445"/>
      <c r="M25" s="445"/>
      <c r="N25" s="445"/>
      <c r="O25" s="446"/>
      <c r="P25" s="444"/>
      <c r="Q25" s="445"/>
      <c r="R25" s="445"/>
      <c r="S25" s="445"/>
      <c r="T25" s="445"/>
      <c r="U25" s="446"/>
      <c r="V25" s="444"/>
      <c r="W25" s="445"/>
      <c r="X25" s="445"/>
      <c r="Y25" s="445"/>
      <c r="Z25" s="445"/>
      <c r="AA25" s="446"/>
      <c r="AB25" s="427"/>
      <c r="AC25" s="424"/>
      <c r="AD25" s="422"/>
      <c r="AE25" s="422"/>
      <c r="AF25" s="422"/>
      <c r="AG25" s="423"/>
      <c r="AH25" s="435"/>
      <c r="AI25" s="436"/>
      <c r="AJ25" s="436"/>
      <c r="AK25" s="436"/>
      <c r="AL25" s="436"/>
      <c r="AM25" s="437"/>
      <c r="AN25" s="55"/>
      <c r="AO25" s="398"/>
      <c r="AP25" s="399"/>
      <c r="AQ25" s="399"/>
      <c r="AR25" s="399"/>
      <c r="AS25" s="399"/>
      <c r="AT25" s="400"/>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c r="BY25" s="55"/>
      <c r="BZ25" s="55"/>
      <c r="CA25" s="55"/>
      <c r="CB25" s="55"/>
    </row>
    <row r="26" spans="1:80" x14ac:dyDescent="0.25">
      <c r="A26" s="55"/>
      <c r="B26" s="375"/>
      <c r="C26" s="375"/>
      <c r="D26" s="376"/>
      <c r="E26" s="416"/>
      <c r="F26" s="417"/>
      <c r="G26" s="417"/>
      <c r="H26" s="417"/>
      <c r="I26" s="418"/>
      <c r="J26" s="444" t="str">
        <f>IF(AND('MAPA DE RIESGO'!$I$52="Media",'MAPA DE RIESGO'!$M$52="Leve"),CONCATENATE("R",'MAPA DE RIESGO'!$B$52),"")</f>
        <v/>
      </c>
      <c r="K26" s="445"/>
      <c r="L26" s="445" t="str">
        <f>IF(AND('MAPA DE RIESGO'!$I$58="Media",'MAPA DE RIESGO'!$M$58="Leve"),CONCATENATE("R",'MAPA DE RIESGO'!$B$58),"")</f>
        <v/>
      </c>
      <c r="M26" s="445"/>
      <c r="N26" s="445" t="str">
        <f>IF(AND('MAPA DE RIESGO'!$I$64="Media",'MAPA DE RIESGO'!$M$64="Leve"),CONCATENATE("R",'MAPA DE RIESGO'!$B$64),"")</f>
        <v/>
      </c>
      <c r="O26" s="446"/>
      <c r="P26" s="444" t="str">
        <f>IF(AND('MAPA DE RIESGO'!$I$52="Media",'MAPA DE RIESGO'!$M$52="Menor"),CONCATENATE("R",'MAPA DE RIESGO'!$B$52),"")</f>
        <v/>
      </c>
      <c r="Q26" s="445"/>
      <c r="R26" s="445" t="str">
        <f>IF(AND('MAPA DE RIESGO'!$I$58="Media",'MAPA DE RIESGO'!$M$58="Menor"),CONCATENATE("R",'MAPA DE RIESGO'!$B$58),"")</f>
        <v/>
      </c>
      <c r="S26" s="445"/>
      <c r="T26" s="445" t="str">
        <f>IF(AND('MAPA DE RIESGO'!$I$64="Media",'MAPA DE RIESGO'!$M$64="Menor"),CONCATENATE("R",'MAPA DE RIESGO'!$B$64),"")</f>
        <v/>
      </c>
      <c r="U26" s="446"/>
      <c r="V26" s="444" t="str">
        <f>IF(AND('MAPA DE RIESGO'!$I$52="Media",'MAPA DE RIESGO'!$M$52="Moderado"),CONCATENATE("R",'MAPA DE RIESGO'!$B$52),"")</f>
        <v/>
      </c>
      <c r="W26" s="445"/>
      <c r="X26" s="445" t="str">
        <f>IF(AND('MAPA DE RIESGO'!$I$58="Media",'MAPA DE RIESGO'!$M$58="Moderado"),CONCATENATE("R",'MAPA DE RIESGO'!$B$58),"")</f>
        <v/>
      </c>
      <c r="Y26" s="445"/>
      <c r="Z26" s="445" t="str">
        <f>IF(AND('MAPA DE RIESGO'!$I$64="Media",'MAPA DE RIESGO'!$M$64="Moderado"),CONCATENATE("R",'MAPA DE RIESGO'!$B$64),"")</f>
        <v/>
      </c>
      <c r="AA26" s="446"/>
      <c r="AB26" s="427" t="str">
        <f>IF(AND('MAPA DE RIESGO'!$I$52="Media",'MAPA DE RIESGO'!$M$52="Mayor"),CONCATENATE("R",'MAPA DE RIESGO'!$B$52),"")</f>
        <v/>
      </c>
      <c r="AC26" s="424"/>
      <c r="AD26" s="422" t="str">
        <f>IF(AND('MAPA DE RIESGO'!$I$58="Media",'MAPA DE RIESGO'!$M$58="Mayor"),CONCATENATE("R",'MAPA DE RIESGO'!$B$58),"")</f>
        <v/>
      </c>
      <c r="AE26" s="422"/>
      <c r="AF26" s="422" t="str">
        <f>IF(AND('MAPA DE RIESGO'!$I$64="Media",'MAPA DE RIESGO'!$M$64="Mayor"),CONCATENATE("R",'MAPA DE RIESGO'!$B$64),"")</f>
        <v/>
      </c>
      <c r="AG26" s="423"/>
      <c r="AH26" s="435" t="str">
        <f>IF(AND('MAPA DE RIESGO'!$I$52="Media",'MAPA DE RIESGO'!$M$52="Catastrófico"),CONCATENATE("R",'MAPA DE RIESGO'!$B$52),"")</f>
        <v/>
      </c>
      <c r="AI26" s="436"/>
      <c r="AJ26" s="436" t="str">
        <f>IF(AND('MAPA DE RIESGO'!$I$58="Media",'MAPA DE RIESGO'!$M$58="Catastrófico"),CONCATENATE("R",'MAPA DE RIESGO'!$B$58),"")</f>
        <v/>
      </c>
      <c r="AK26" s="436"/>
      <c r="AL26" s="436" t="str">
        <f>IF(AND('MAPA DE RIESGO'!$I$64="Media",'MAPA DE RIESGO'!$M$64="Catastrófico"),CONCATENATE("R",'MAPA DE RIESGO'!$B$64),"")</f>
        <v/>
      </c>
      <c r="AM26" s="437"/>
      <c r="AN26" s="55"/>
      <c r="AO26" s="398"/>
      <c r="AP26" s="399"/>
      <c r="AQ26" s="399"/>
      <c r="AR26" s="399"/>
      <c r="AS26" s="399"/>
      <c r="AT26" s="400"/>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c r="BY26" s="55"/>
      <c r="BZ26" s="55"/>
      <c r="CA26" s="55"/>
      <c r="CB26" s="55"/>
    </row>
    <row r="27" spans="1:80" x14ac:dyDescent="0.25">
      <c r="A27" s="55"/>
      <c r="B27" s="375"/>
      <c r="C27" s="375"/>
      <c r="D27" s="376"/>
      <c r="E27" s="416"/>
      <c r="F27" s="417"/>
      <c r="G27" s="417"/>
      <c r="H27" s="417"/>
      <c r="I27" s="418"/>
      <c r="J27" s="444"/>
      <c r="K27" s="445"/>
      <c r="L27" s="445"/>
      <c r="M27" s="445"/>
      <c r="N27" s="445"/>
      <c r="O27" s="446"/>
      <c r="P27" s="444"/>
      <c r="Q27" s="445"/>
      <c r="R27" s="445"/>
      <c r="S27" s="445"/>
      <c r="T27" s="445"/>
      <c r="U27" s="446"/>
      <c r="V27" s="444"/>
      <c r="W27" s="445"/>
      <c r="X27" s="445"/>
      <c r="Y27" s="445"/>
      <c r="Z27" s="445"/>
      <c r="AA27" s="446"/>
      <c r="AB27" s="427"/>
      <c r="AC27" s="424"/>
      <c r="AD27" s="422"/>
      <c r="AE27" s="422"/>
      <c r="AF27" s="422"/>
      <c r="AG27" s="423"/>
      <c r="AH27" s="435"/>
      <c r="AI27" s="436"/>
      <c r="AJ27" s="436"/>
      <c r="AK27" s="436"/>
      <c r="AL27" s="436"/>
      <c r="AM27" s="437"/>
      <c r="AN27" s="55"/>
      <c r="AO27" s="398"/>
      <c r="AP27" s="399"/>
      <c r="AQ27" s="399"/>
      <c r="AR27" s="399"/>
      <c r="AS27" s="399"/>
      <c r="AT27" s="400"/>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c r="BY27" s="55"/>
      <c r="BZ27" s="55"/>
      <c r="CA27" s="55"/>
      <c r="CB27" s="55"/>
    </row>
    <row r="28" spans="1:80" x14ac:dyDescent="0.25">
      <c r="A28" s="55"/>
      <c r="B28" s="375"/>
      <c r="C28" s="375"/>
      <c r="D28" s="376"/>
      <c r="E28" s="416"/>
      <c r="F28" s="417"/>
      <c r="G28" s="417"/>
      <c r="H28" s="417"/>
      <c r="I28" s="418"/>
      <c r="J28" s="444" t="str">
        <f>IF(AND('MAPA DE RIESGO'!$I$70="Media",'MAPA DE RIESGO'!$M$70="Leve"),CONCATENATE("R",'MAPA DE RIESGO'!$B$70),"")</f>
        <v/>
      </c>
      <c r="K28" s="445"/>
      <c r="L28" s="445" t="str">
        <f>IF(AND('MAPA DE RIESGO'!$I$76="Media",'MAPA DE RIESGO'!$M$76="Leve"),CONCATENATE("R",'MAPA DE RIESGO'!$B$76),"")</f>
        <v/>
      </c>
      <c r="M28" s="445"/>
      <c r="N28" s="445" t="str">
        <f>IF(AND('MAPA DE RIESGO'!$I$82="Media",'MAPA DE RIESGO'!$M$82="Leve"),CONCATENATE("R",'MAPA DE RIESGO'!$B$82),"")</f>
        <v/>
      </c>
      <c r="O28" s="446"/>
      <c r="P28" s="444" t="str">
        <f>IF(AND('MAPA DE RIESGO'!$I$70="Media",'MAPA DE RIESGO'!$M$70="Menor"),CONCATENATE("R",'MAPA DE RIESGO'!$B$70),"")</f>
        <v/>
      </c>
      <c r="Q28" s="445"/>
      <c r="R28" s="445" t="str">
        <f>IF(AND('MAPA DE RIESGO'!$I$76="Media",'MAPA DE RIESGO'!$M$76="Menor"),CONCATENATE("R",'MAPA DE RIESGO'!$B$76),"")</f>
        <v/>
      </c>
      <c r="S28" s="445"/>
      <c r="T28" s="445" t="str">
        <f>IF(AND('MAPA DE RIESGO'!$I$82="Media",'MAPA DE RIESGO'!$M$82="Menor"),CONCATENATE("R",'MAPA DE RIESGO'!$B$82),"")</f>
        <v/>
      </c>
      <c r="U28" s="446"/>
      <c r="V28" s="444" t="str">
        <f>IF(AND('MAPA DE RIESGO'!$I$70="Media",'MAPA DE RIESGO'!$M$70="Moderado"),CONCATENATE("R",'MAPA DE RIESGO'!$B$70),"")</f>
        <v/>
      </c>
      <c r="W28" s="445"/>
      <c r="X28" s="445" t="str">
        <f>IF(AND('MAPA DE RIESGO'!$I$76="Media",'MAPA DE RIESGO'!$M$76="Moderado"),CONCATENATE("R",'MAPA DE RIESGO'!$B$76),"")</f>
        <v/>
      </c>
      <c r="Y28" s="445"/>
      <c r="Z28" s="445" t="str">
        <f>IF(AND('MAPA DE RIESGO'!$I$82="Media",'MAPA DE RIESGO'!$M$82="Moderado"),CONCATENATE("R",'MAPA DE RIESGO'!$B$82),"")</f>
        <v/>
      </c>
      <c r="AA28" s="446"/>
      <c r="AB28" s="427" t="str">
        <f>IF(AND('MAPA DE RIESGO'!$I$70="Media",'MAPA DE RIESGO'!$M$70="Mayor"),CONCATENATE("R",'MAPA DE RIESGO'!$B$70),"")</f>
        <v/>
      </c>
      <c r="AC28" s="424"/>
      <c r="AD28" s="422" t="str">
        <f>IF(AND('MAPA DE RIESGO'!$I$76="Media",'MAPA DE RIESGO'!$M$76="Mayor"),CONCATENATE("R",'MAPA DE RIESGO'!$B$76),"")</f>
        <v/>
      </c>
      <c r="AE28" s="422"/>
      <c r="AF28" s="422" t="str">
        <f>IF(AND('MAPA DE RIESGO'!$I$82="Media",'MAPA DE RIESGO'!$M$82="Mayor"),CONCATENATE("R",'MAPA DE RIESGO'!$B$82),"")</f>
        <v/>
      </c>
      <c r="AG28" s="423"/>
      <c r="AH28" s="435" t="str">
        <f>IF(AND('MAPA DE RIESGO'!$I$70="Media",'MAPA DE RIESGO'!$M$70="Catastrófico"),CONCATENATE("R",'MAPA DE RIESGO'!$B$70),"")</f>
        <v/>
      </c>
      <c r="AI28" s="436"/>
      <c r="AJ28" s="436" t="str">
        <f>IF(AND('MAPA DE RIESGO'!$I$76="Media",'MAPA DE RIESGO'!$M$76="Catastrófico"),CONCATENATE("R",'MAPA DE RIESGO'!$B$76),"")</f>
        <v/>
      </c>
      <c r="AK28" s="436"/>
      <c r="AL28" s="436" t="str">
        <f>IF(AND('MAPA DE RIESGO'!$I$82="Media",'MAPA DE RIESGO'!$M$82="Catastrófico"),CONCATENATE("R",'MAPA DE RIESGO'!$B$82),"")</f>
        <v/>
      </c>
      <c r="AM28" s="437"/>
      <c r="AN28" s="55"/>
      <c r="AO28" s="398"/>
      <c r="AP28" s="399"/>
      <c r="AQ28" s="399"/>
      <c r="AR28" s="399"/>
      <c r="AS28" s="399"/>
      <c r="AT28" s="400"/>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c r="BY28" s="55"/>
      <c r="BZ28" s="55"/>
      <c r="CA28" s="55"/>
      <c r="CB28" s="55"/>
    </row>
    <row r="29" spans="1:80" ht="15.75" thickBot="1" x14ac:dyDescent="0.3">
      <c r="A29" s="55"/>
      <c r="B29" s="375"/>
      <c r="C29" s="375"/>
      <c r="D29" s="376"/>
      <c r="E29" s="419"/>
      <c r="F29" s="420"/>
      <c r="G29" s="420"/>
      <c r="H29" s="420"/>
      <c r="I29" s="421"/>
      <c r="J29" s="444"/>
      <c r="K29" s="445"/>
      <c r="L29" s="445"/>
      <c r="M29" s="445"/>
      <c r="N29" s="445"/>
      <c r="O29" s="446"/>
      <c r="P29" s="447"/>
      <c r="Q29" s="448"/>
      <c r="R29" s="448"/>
      <c r="S29" s="448"/>
      <c r="T29" s="448"/>
      <c r="U29" s="449"/>
      <c r="V29" s="447"/>
      <c r="W29" s="448"/>
      <c r="X29" s="448"/>
      <c r="Y29" s="448"/>
      <c r="Z29" s="448"/>
      <c r="AA29" s="449"/>
      <c r="AB29" s="432"/>
      <c r="AC29" s="433"/>
      <c r="AD29" s="433"/>
      <c r="AE29" s="433"/>
      <c r="AF29" s="433"/>
      <c r="AG29" s="434"/>
      <c r="AH29" s="438"/>
      <c r="AI29" s="439"/>
      <c r="AJ29" s="439"/>
      <c r="AK29" s="439"/>
      <c r="AL29" s="439"/>
      <c r="AM29" s="440"/>
      <c r="AN29" s="55"/>
      <c r="AO29" s="401"/>
      <c r="AP29" s="402"/>
      <c r="AQ29" s="402"/>
      <c r="AR29" s="402"/>
      <c r="AS29" s="402"/>
      <c r="AT29" s="403"/>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5"/>
      <c r="BU29" s="55"/>
      <c r="BV29" s="55"/>
      <c r="BW29" s="55"/>
      <c r="BX29" s="55"/>
      <c r="BY29" s="55"/>
      <c r="BZ29" s="55"/>
      <c r="CA29" s="55"/>
      <c r="CB29" s="55"/>
    </row>
    <row r="30" spans="1:80" x14ac:dyDescent="0.25">
      <c r="A30" s="55"/>
      <c r="B30" s="375"/>
      <c r="C30" s="375"/>
      <c r="D30" s="376"/>
      <c r="E30" s="413" t="s">
        <v>105</v>
      </c>
      <c r="F30" s="414"/>
      <c r="G30" s="414"/>
      <c r="H30" s="414"/>
      <c r="I30" s="414"/>
      <c r="J30" s="459" t="str">
        <f>IF(AND('MAPA DE RIESGO'!$I$16="Baja",'MAPA DE RIESGO'!$M$16="Leve"),CONCATENATE("R",'MAPA DE RIESGO'!$B$16),"")</f>
        <v/>
      </c>
      <c r="K30" s="460"/>
      <c r="L30" s="460" t="str">
        <f>IF(AND('MAPA DE RIESGO'!$I$22="Baja",'MAPA DE RIESGO'!$M$22="Leve"),CONCATENATE("R",'MAPA DE RIESGO'!$B$22),"")</f>
        <v/>
      </c>
      <c r="M30" s="460"/>
      <c r="N30" s="460" t="str">
        <f>IF(AND('MAPA DE RIESGO'!$I$28="Baja",'MAPA DE RIESGO'!$M$28="Leve"),CONCATENATE("R",'MAPA DE RIESGO'!$B$28),"")</f>
        <v/>
      </c>
      <c r="O30" s="461"/>
      <c r="P30" s="451" t="str">
        <f>IF(AND('MAPA DE RIESGO'!$I$16="Baja",'MAPA DE RIESGO'!$M$16="Menor"),CONCATENATE("R",'MAPA DE RIESGO'!$B$16),"")</f>
        <v/>
      </c>
      <c r="Q30" s="451"/>
      <c r="R30" s="451" t="str">
        <f>IF(AND('MAPA DE RIESGO'!$I$22="Baja",'MAPA DE RIESGO'!$M$22="Menor"),CONCATENATE("R",'MAPA DE RIESGO'!$B$22),"")</f>
        <v/>
      </c>
      <c r="S30" s="451"/>
      <c r="T30" s="451" t="str">
        <f>IF(AND('MAPA DE RIESGO'!$I$28="Baja",'MAPA DE RIESGO'!$M$28="Menor"),CONCATENATE("R",'MAPA DE RIESGO'!$B$28),"")</f>
        <v/>
      </c>
      <c r="U30" s="452"/>
      <c r="V30" s="450" t="str">
        <f>IF(AND('MAPA DE RIESGO'!$I$16="Baja",'MAPA DE RIESGO'!$M$16="Moderado"),CONCATENATE("R",'MAPA DE RIESGO'!$B$16),"")</f>
        <v/>
      </c>
      <c r="W30" s="451"/>
      <c r="X30" s="451" t="str">
        <f>IF(AND('MAPA DE RIESGO'!$I$22="Baja",'MAPA DE RIESGO'!$M$22="Moderado"),CONCATENATE("R",'MAPA DE RIESGO'!$B$22),"")</f>
        <v/>
      </c>
      <c r="Y30" s="451"/>
      <c r="Z30" s="451" t="str">
        <f>IF(AND('MAPA DE RIESGO'!$I$28="Baja",'MAPA DE RIESGO'!$M$28="Moderado"),CONCATENATE("R",'MAPA DE RIESGO'!$B$28),"")</f>
        <v/>
      </c>
      <c r="AA30" s="452"/>
      <c r="AB30" s="425" t="str">
        <f>IF(AND('MAPA DE RIESGO'!$I$16="Baja",'MAPA DE RIESGO'!$M$16="Mayor"),CONCATENATE("R",'MAPA DE RIESGO'!$B$16),"")</f>
        <v/>
      </c>
      <c r="AC30" s="426"/>
      <c r="AD30" s="426" t="str">
        <f>IF(AND('MAPA DE RIESGO'!$I$22="Baja",'MAPA DE RIESGO'!$M$22="Mayor"),CONCATENATE("R",'MAPA DE RIESGO'!$B$22),"")</f>
        <v/>
      </c>
      <c r="AE30" s="426"/>
      <c r="AF30" s="426" t="str">
        <f>IF(AND('MAPA DE RIESGO'!$I$28="Baja",'MAPA DE RIESGO'!$M$28="Mayor"),CONCATENATE("R",'MAPA DE RIESGO'!$B$28),"")</f>
        <v/>
      </c>
      <c r="AG30" s="428"/>
      <c r="AH30" s="441" t="str">
        <f>IF(AND('MAPA DE RIESGO'!$I$16="Baja",'MAPA DE RIESGO'!$M$16="Catastrófico"),CONCATENATE("R",'MAPA DE RIESGO'!$B$16),"")</f>
        <v/>
      </c>
      <c r="AI30" s="442"/>
      <c r="AJ30" s="442" t="str">
        <f>IF(AND('MAPA DE RIESGO'!$I$22="Baja",'MAPA DE RIESGO'!$M$22="Catastrófico"),CONCATENATE("R",'MAPA DE RIESGO'!$B$22),"")</f>
        <v/>
      </c>
      <c r="AK30" s="442"/>
      <c r="AL30" s="442" t="str">
        <f>IF(AND('MAPA DE RIESGO'!$I$28="Baja",'MAPA DE RIESGO'!$M$28="Catastrófico"),CONCATENATE("R",'MAPA DE RIESGO'!$B$28),"")</f>
        <v/>
      </c>
      <c r="AM30" s="443"/>
      <c r="AN30" s="55"/>
      <c r="AO30" s="404" t="s">
        <v>74</v>
      </c>
      <c r="AP30" s="405"/>
      <c r="AQ30" s="405"/>
      <c r="AR30" s="405"/>
      <c r="AS30" s="405"/>
      <c r="AT30" s="406"/>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c r="BY30" s="55"/>
      <c r="BZ30" s="55"/>
      <c r="CA30" s="55"/>
      <c r="CB30" s="55"/>
    </row>
    <row r="31" spans="1:80" x14ac:dyDescent="0.25">
      <c r="A31" s="55"/>
      <c r="B31" s="375"/>
      <c r="C31" s="375"/>
      <c r="D31" s="376"/>
      <c r="E31" s="416"/>
      <c r="F31" s="417"/>
      <c r="G31" s="417"/>
      <c r="H31" s="417"/>
      <c r="I31" s="430"/>
      <c r="J31" s="455"/>
      <c r="K31" s="453"/>
      <c r="L31" s="453"/>
      <c r="M31" s="453"/>
      <c r="N31" s="453"/>
      <c r="O31" s="454"/>
      <c r="P31" s="445"/>
      <c r="Q31" s="445"/>
      <c r="R31" s="445"/>
      <c r="S31" s="445"/>
      <c r="T31" s="445"/>
      <c r="U31" s="446"/>
      <c r="V31" s="444"/>
      <c r="W31" s="445"/>
      <c r="X31" s="445"/>
      <c r="Y31" s="445"/>
      <c r="Z31" s="445"/>
      <c r="AA31" s="446"/>
      <c r="AB31" s="427"/>
      <c r="AC31" s="424"/>
      <c r="AD31" s="424"/>
      <c r="AE31" s="424"/>
      <c r="AF31" s="424"/>
      <c r="AG31" s="423"/>
      <c r="AH31" s="435"/>
      <c r="AI31" s="436"/>
      <c r="AJ31" s="436"/>
      <c r="AK31" s="436"/>
      <c r="AL31" s="436"/>
      <c r="AM31" s="437"/>
      <c r="AN31" s="55"/>
      <c r="AO31" s="407"/>
      <c r="AP31" s="408"/>
      <c r="AQ31" s="408"/>
      <c r="AR31" s="408"/>
      <c r="AS31" s="408"/>
      <c r="AT31" s="409"/>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c r="BY31" s="55"/>
      <c r="BZ31" s="55"/>
      <c r="CA31" s="55"/>
      <c r="CB31" s="55"/>
    </row>
    <row r="32" spans="1:80" x14ac:dyDescent="0.25">
      <c r="A32" s="55"/>
      <c r="B32" s="375"/>
      <c r="C32" s="375"/>
      <c r="D32" s="376"/>
      <c r="E32" s="416"/>
      <c r="F32" s="417"/>
      <c r="G32" s="417"/>
      <c r="H32" s="417"/>
      <c r="I32" s="430"/>
      <c r="J32" s="455" t="str">
        <f>IF(AND('MAPA DE RIESGO'!$I$34="Baja",'MAPA DE RIESGO'!$M$34="Leve"),CONCATENATE("R",'MAPA DE RIESGO'!$B$34),"")</f>
        <v/>
      </c>
      <c r="K32" s="453"/>
      <c r="L32" s="453" t="str">
        <f>IF(AND('MAPA DE RIESGO'!$I$40="Baja",'MAPA DE RIESGO'!$M$40="Leve"),CONCATENATE("R",'MAPA DE RIESGO'!$B$40),"")</f>
        <v/>
      </c>
      <c r="M32" s="453"/>
      <c r="N32" s="453" t="str">
        <f>IF(AND('MAPA DE RIESGO'!$I$46="Baja",'MAPA DE RIESGO'!$M$46="Leve"),CONCATENATE("R",'MAPA DE RIESGO'!$B$46),"")</f>
        <v/>
      </c>
      <c r="O32" s="454"/>
      <c r="P32" s="445" t="str">
        <f>IF(AND('MAPA DE RIESGO'!$I$34="Baja",'MAPA DE RIESGO'!$M$34="Menor"),CONCATENATE("R",'MAPA DE RIESGO'!$B$34),"")</f>
        <v/>
      </c>
      <c r="Q32" s="445"/>
      <c r="R32" s="445" t="str">
        <f>IF(AND('MAPA DE RIESGO'!$I$40="Baja",'MAPA DE RIESGO'!$M$40="Menor"),CONCATENATE("R",'MAPA DE RIESGO'!$B$40),"")</f>
        <v/>
      </c>
      <c r="S32" s="445"/>
      <c r="T32" s="445" t="str">
        <f>IF(AND('MAPA DE RIESGO'!$I$46="Baja",'MAPA DE RIESGO'!$M$46="Menor"),CONCATENATE("R",'MAPA DE RIESGO'!$B$46),"")</f>
        <v/>
      </c>
      <c r="U32" s="446"/>
      <c r="V32" s="444" t="str">
        <f>IF(AND('MAPA DE RIESGO'!$I$34="Baja",'MAPA DE RIESGO'!$M$34="Moderado"),CONCATENATE("R",'MAPA DE RIESGO'!$B$34),"")</f>
        <v/>
      </c>
      <c r="W32" s="445"/>
      <c r="X32" s="445" t="str">
        <f>IF(AND('MAPA DE RIESGO'!$I$40="Baja",'MAPA DE RIESGO'!$M$40="Moderado"),CONCATENATE("R",'MAPA DE RIESGO'!$B$40),"")</f>
        <v/>
      </c>
      <c r="Y32" s="445"/>
      <c r="Z32" s="445" t="str">
        <f>IF(AND('MAPA DE RIESGO'!$I$46="Baja",'MAPA DE RIESGO'!$M$46="Moderado"),CONCATENATE("R",'MAPA DE RIESGO'!$B$46),"")</f>
        <v/>
      </c>
      <c r="AA32" s="446"/>
      <c r="AB32" s="427" t="str">
        <f>IF(AND('MAPA DE RIESGO'!$I$34="Baja",'MAPA DE RIESGO'!$M$34="Mayor"),CONCATENATE("R",'MAPA DE RIESGO'!$B$34),"")</f>
        <v/>
      </c>
      <c r="AC32" s="424"/>
      <c r="AD32" s="422" t="str">
        <f>IF(AND('MAPA DE RIESGO'!$I$40="Baja",'MAPA DE RIESGO'!$M$40="Mayor"),CONCATENATE("R",'MAPA DE RIESGO'!$B$40),"")</f>
        <v/>
      </c>
      <c r="AE32" s="422"/>
      <c r="AF32" s="422" t="str">
        <f>IF(AND('MAPA DE RIESGO'!$I$46="Baja",'MAPA DE RIESGO'!$M$46="Mayor"),CONCATENATE("R",'MAPA DE RIESGO'!$B$46),"")</f>
        <v/>
      </c>
      <c r="AG32" s="423"/>
      <c r="AH32" s="435" t="str">
        <f>IF(AND('MAPA DE RIESGO'!$I$34="Baja",'MAPA DE RIESGO'!$M$34="Catastrófico"),CONCATENATE("R",'MAPA DE RIESGO'!$B$34),"")</f>
        <v/>
      </c>
      <c r="AI32" s="436"/>
      <c r="AJ32" s="436" t="str">
        <f>IF(AND('MAPA DE RIESGO'!$I$40="Baja",'MAPA DE RIESGO'!$M$40="Catastrófico"),CONCATENATE("R",'MAPA DE RIESGO'!$B$40),"")</f>
        <v/>
      </c>
      <c r="AK32" s="436"/>
      <c r="AL32" s="436" t="str">
        <f>IF(AND('MAPA DE RIESGO'!$I$46="Baja",'MAPA DE RIESGO'!$M$46="Catastrófico"),CONCATENATE("R",'MAPA DE RIESGO'!$B$46),"")</f>
        <v/>
      </c>
      <c r="AM32" s="437"/>
      <c r="AN32" s="55"/>
      <c r="AO32" s="407"/>
      <c r="AP32" s="408"/>
      <c r="AQ32" s="408"/>
      <c r="AR32" s="408"/>
      <c r="AS32" s="408"/>
      <c r="AT32" s="409"/>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c r="BY32" s="55"/>
      <c r="BZ32" s="55"/>
      <c r="CA32" s="55"/>
      <c r="CB32" s="55"/>
    </row>
    <row r="33" spans="1:80" x14ac:dyDescent="0.25">
      <c r="A33" s="55"/>
      <c r="B33" s="375"/>
      <c r="C33" s="375"/>
      <c r="D33" s="376"/>
      <c r="E33" s="416"/>
      <c r="F33" s="417"/>
      <c r="G33" s="417"/>
      <c r="H33" s="417"/>
      <c r="I33" s="430"/>
      <c r="J33" s="455"/>
      <c r="K33" s="453"/>
      <c r="L33" s="453"/>
      <c r="M33" s="453"/>
      <c r="N33" s="453"/>
      <c r="O33" s="454"/>
      <c r="P33" s="445"/>
      <c r="Q33" s="445"/>
      <c r="R33" s="445"/>
      <c r="S33" s="445"/>
      <c r="T33" s="445"/>
      <c r="U33" s="446"/>
      <c r="V33" s="444"/>
      <c r="W33" s="445"/>
      <c r="X33" s="445"/>
      <c r="Y33" s="445"/>
      <c r="Z33" s="445"/>
      <c r="AA33" s="446"/>
      <c r="AB33" s="427"/>
      <c r="AC33" s="424"/>
      <c r="AD33" s="422"/>
      <c r="AE33" s="422"/>
      <c r="AF33" s="422"/>
      <c r="AG33" s="423"/>
      <c r="AH33" s="435"/>
      <c r="AI33" s="436"/>
      <c r="AJ33" s="436"/>
      <c r="AK33" s="436"/>
      <c r="AL33" s="436"/>
      <c r="AM33" s="437"/>
      <c r="AN33" s="55"/>
      <c r="AO33" s="407"/>
      <c r="AP33" s="408"/>
      <c r="AQ33" s="408"/>
      <c r="AR33" s="408"/>
      <c r="AS33" s="408"/>
      <c r="AT33" s="409"/>
      <c r="AU33" s="55"/>
      <c r="AV33" s="55"/>
      <c r="AW33" s="55"/>
      <c r="AX33" s="55"/>
      <c r="AY33" s="55"/>
      <c r="AZ33" s="55"/>
      <c r="BA33" s="55"/>
      <c r="BB33" s="55"/>
      <c r="BC33" s="55"/>
      <c r="BD33" s="55"/>
      <c r="BE33" s="55"/>
      <c r="BF33" s="55"/>
      <c r="BG33" s="55"/>
      <c r="BH33" s="55"/>
      <c r="BI33" s="55"/>
      <c r="BJ33" s="55"/>
      <c r="BK33" s="55"/>
      <c r="BL33" s="55"/>
      <c r="BM33" s="55"/>
      <c r="BN33" s="55"/>
      <c r="BO33" s="55"/>
      <c r="BP33" s="55"/>
      <c r="BQ33" s="55"/>
      <c r="BR33" s="55"/>
      <c r="BS33" s="55"/>
      <c r="BT33" s="55"/>
      <c r="BU33" s="55"/>
      <c r="BV33" s="55"/>
      <c r="BW33" s="55"/>
      <c r="BX33" s="55"/>
      <c r="BY33" s="55"/>
      <c r="BZ33" s="55"/>
      <c r="CA33" s="55"/>
      <c r="CB33" s="55"/>
    </row>
    <row r="34" spans="1:80" x14ac:dyDescent="0.25">
      <c r="A34" s="55"/>
      <c r="B34" s="375"/>
      <c r="C34" s="375"/>
      <c r="D34" s="376"/>
      <c r="E34" s="416"/>
      <c r="F34" s="417"/>
      <c r="G34" s="417"/>
      <c r="H34" s="417"/>
      <c r="I34" s="430"/>
      <c r="J34" s="455" t="str">
        <f>IF(AND('MAPA DE RIESGO'!$I$52="Baja",'MAPA DE RIESGO'!$M$52="Leve"),CONCATENATE("R",'MAPA DE RIESGO'!$B$52),"")</f>
        <v/>
      </c>
      <c r="K34" s="453"/>
      <c r="L34" s="453" t="str">
        <f>IF(AND('MAPA DE RIESGO'!$I$58="Baja",'MAPA DE RIESGO'!$M$58="Leve"),CONCATENATE("R",'MAPA DE RIESGO'!$B$58),"")</f>
        <v/>
      </c>
      <c r="M34" s="453"/>
      <c r="N34" s="453" t="str">
        <f>IF(AND('MAPA DE RIESGO'!$I$64="Baja",'MAPA DE RIESGO'!$M$64="Leve"),CONCATENATE("R",'MAPA DE RIESGO'!$B$64),"")</f>
        <v/>
      </c>
      <c r="O34" s="454"/>
      <c r="P34" s="445" t="str">
        <f>IF(AND('MAPA DE RIESGO'!$I$52="Baja",'MAPA DE RIESGO'!$M$52="Menor"),CONCATENATE("R",'MAPA DE RIESGO'!$B$52),"")</f>
        <v/>
      </c>
      <c r="Q34" s="445"/>
      <c r="R34" s="445" t="str">
        <f>IF(AND('MAPA DE RIESGO'!$I$58="Baja",'MAPA DE RIESGO'!$M$58="Menor"),CONCATENATE("R",'MAPA DE RIESGO'!$B$58),"")</f>
        <v/>
      </c>
      <c r="S34" s="445"/>
      <c r="T34" s="445" t="str">
        <f>IF(AND('MAPA DE RIESGO'!$I$64="Baja",'MAPA DE RIESGO'!$M$64="Menor"),CONCATENATE("R",'MAPA DE RIESGO'!$B$64),"")</f>
        <v/>
      </c>
      <c r="U34" s="446"/>
      <c r="V34" s="444" t="str">
        <f>IF(AND('MAPA DE RIESGO'!$I$52="Baja",'MAPA DE RIESGO'!$M$52="Moderado"),CONCATENATE("R",'MAPA DE RIESGO'!$B$52),"")</f>
        <v/>
      </c>
      <c r="W34" s="445"/>
      <c r="X34" s="445" t="str">
        <f>IF(AND('MAPA DE RIESGO'!$I$58="Baja",'MAPA DE RIESGO'!$M$58="Moderado"),CONCATENATE("R",'MAPA DE RIESGO'!$B$58),"")</f>
        <v/>
      </c>
      <c r="Y34" s="445"/>
      <c r="Z34" s="445" t="str">
        <f>IF(AND('MAPA DE RIESGO'!$I$64="Baja",'MAPA DE RIESGO'!$M$64="Moderado"),CONCATENATE("R",'MAPA DE RIESGO'!$B$64),"")</f>
        <v/>
      </c>
      <c r="AA34" s="446"/>
      <c r="AB34" s="427" t="str">
        <f>IF(AND('MAPA DE RIESGO'!$I$52="Baja",'MAPA DE RIESGO'!$M$52="Mayor"),CONCATENATE("R",'MAPA DE RIESGO'!$B$52),"")</f>
        <v/>
      </c>
      <c r="AC34" s="424"/>
      <c r="AD34" s="422" t="str">
        <f>IF(AND('MAPA DE RIESGO'!$I$58="Baja",'MAPA DE RIESGO'!$M$58="Mayor"),CONCATENATE("R",'MAPA DE RIESGO'!$B$58),"")</f>
        <v/>
      </c>
      <c r="AE34" s="422"/>
      <c r="AF34" s="422" t="str">
        <f>IF(AND('MAPA DE RIESGO'!$I$64="Baja",'MAPA DE RIESGO'!$M$64="Mayor"),CONCATENATE("R",'MAPA DE RIESGO'!$B$64),"")</f>
        <v/>
      </c>
      <c r="AG34" s="423"/>
      <c r="AH34" s="435" t="str">
        <f>IF(AND('MAPA DE RIESGO'!$I$52="Baja",'MAPA DE RIESGO'!$M$52="Catastrófico"),CONCATENATE("R",'MAPA DE RIESGO'!$B$52),"")</f>
        <v/>
      </c>
      <c r="AI34" s="436"/>
      <c r="AJ34" s="436" t="str">
        <f>IF(AND('MAPA DE RIESGO'!$I$58="Baja",'MAPA DE RIESGO'!$M$58="Catastrófico"),CONCATENATE("R",'MAPA DE RIESGO'!$B$58),"")</f>
        <v/>
      </c>
      <c r="AK34" s="436"/>
      <c r="AL34" s="436" t="str">
        <f>IF(AND('MAPA DE RIESGO'!$I$64="Baja",'MAPA DE RIESGO'!$M$64="Catastrófico"),CONCATENATE("R",'MAPA DE RIESGO'!$B$64),"")</f>
        <v/>
      </c>
      <c r="AM34" s="437"/>
      <c r="AN34" s="55"/>
      <c r="AO34" s="407"/>
      <c r="AP34" s="408"/>
      <c r="AQ34" s="408"/>
      <c r="AR34" s="408"/>
      <c r="AS34" s="408"/>
      <c r="AT34" s="409"/>
      <c r="AU34" s="55"/>
      <c r="AV34" s="55"/>
      <c r="AW34" s="55"/>
      <c r="AX34" s="55"/>
      <c r="AY34" s="55"/>
      <c r="AZ34" s="55"/>
      <c r="BA34" s="55"/>
      <c r="BB34" s="55"/>
      <c r="BC34" s="55"/>
      <c r="BD34" s="55"/>
      <c r="BE34" s="55"/>
      <c r="BF34" s="55"/>
      <c r="BG34" s="55"/>
      <c r="BH34" s="55"/>
      <c r="BI34" s="55"/>
      <c r="BJ34" s="55"/>
      <c r="BK34" s="55"/>
      <c r="BL34" s="55"/>
      <c r="BM34" s="55"/>
      <c r="BN34" s="55"/>
      <c r="BO34" s="55"/>
      <c r="BP34" s="55"/>
      <c r="BQ34" s="55"/>
      <c r="BR34" s="55"/>
      <c r="BS34" s="55"/>
      <c r="BT34" s="55"/>
      <c r="BU34" s="55"/>
      <c r="BV34" s="55"/>
      <c r="BW34" s="55"/>
      <c r="BX34" s="55"/>
      <c r="BY34" s="55"/>
      <c r="BZ34" s="55"/>
      <c r="CA34" s="55"/>
      <c r="CB34" s="55"/>
    </row>
    <row r="35" spans="1:80" x14ac:dyDescent="0.25">
      <c r="A35" s="55"/>
      <c r="B35" s="375"/>
      <c r="C35" s="375"/>
      <c r="D35" s="376"/>
      <c r="E35" s="416"/>
      <c r="F35" s="417"/>
      <c r="G35" s="417"/>
      <c r="H35" s="417"/>
      <c r="I35" s="430"/>
      <c r="J35" s="455"/>
      <c r="K35" s="453"/>
      <c r="L35" s="453"/>
      <c r="M35" s="453"/>
      <c r="N35" s="453"/>
      <c r="O35" s="454"/>
      <c r="P35" s="445"/>
      <c r="Q35" s="445"/>
      <c r="R35" s="445"/>
      <c r="S35" s="445"/>
      <c r="T35" s="445"/>
      <c r="U35" s="446"/>
      <c r="V35" s="444"/>
      <c r="W35" s="445"/>
      <c r="X35" s="445"/>
      <c r="Y35" s="445"/>
      <c r="Z35" s="445"/>
      <c r="AA35" s="446"/>
      <c r="AB35" s="427"/>
      <c r="AC35" s="424"/>
      <c r="AD35" s="422"/>
      <c r="AE35" s="422"/>
      <c r="AF35" s="422"/>
      <c r="AG35" s="423"/>
      <c r="AH35" s="435"/>
      <c r="AI35" s="436"/>
      <c r="AJ35" s="436"/>
      <c r="AK35" s="436"/>
      <c r="AL35" s="436"/>
      <c r="AM35" s="437"/>
      <c r="AN35" s="55"/>
      <c r="AO35" s="407"/>
      <c r="AP35" s="408"/>
      <c r="AQ35" s="408"/>
      <c r="AR35" s="408"/>
      <c r="AS35" s="408"/>
      <c r="AT35" s="409"/>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c r="BY35" s="55"/>
      <c r="BZ35" s="55"/>
      <c r="CA35" s="55"/>
      <c r="CB35" s="55"/>
    </row>
    <row r="36" spans="1:80" x14ac:dyDescent="0.25">
      <c r="A36" s="55"/>
      <c r="B36" s="375"/>
      <c r="C36" s="375"/>
      <c r="D36" s="376"/>
      <c r="E36" s="416"/>
      <c r="F36" s="417"/>
      <c r="G36" s="417"/>
      <c r="H36" s="417"/>
      <c r="I36" s="430"/>
      <c r="J36" s="455" t="str">
        <f>IF(AND('MAPA DE RIESGO'!$I$70="Baja",'MAPA DE RIESGO'!$M$70="Leve"),CONCATENATE("R",'MAPA DE RIESGO'!$B$70),"")</f>
        <v/>
      </c>
      <c r="K36" s="453"/>
      <c r="L36" s="453" t="str">
        <f>IF(AND('MAPA DE RIESGO'!$I$76="Baja",'MAPA DE RIESGO'!$M$76="Leve"),CONCATENATE("R",'MAPA DE RIESGO'!$B$76),"")</f>
        <v/>
      </c>
      <c r="M36" s="453"/>
      <c r="N36" s="453" t="str">
        <f>IF(AND('MAPA DE RIESGO'!$I$82="Baja",'MAPA DE RIESGO'!$M$82="Leve"),CONCATENATE("R",'MAPA DE RIESGO'!$B$82),"")</f>
        <v/>
      </c>
      <c r="O36" s="454"/>
      <c r="P36" s="445" t="str">
        <f>IF(AND('MAPA DE RIESGO'!$I$70="Baja",'MAPA DE RIESGO'!$M$70="Menor"),CONCATENATE("R",'MAPA DE RIESGO'!$B$70),"")</f>
        <v/>
      </c>
      <c r="Q36" s="445"/>
      <c r="R36" s="445" t="str">
        <f>IF(AND('MAPA DE RIESGO'!$I$76="Baja",'MAPA DE RIESGO'!$M$76="Menor"),CONCATENATE("R",'MAPA DE RIESGO'!$B$76),"")</f>
        <v/>
      </c>
      <c r="S36" s="445"/>
      <c r="T36" s="445" t="str">
        <f>IF(AND('MAPA DE RIESGO'!$I$82="Baja",'MAPA DE RIESGO'!$M$82="Menor"),CONCATENATE("R",'MAPA DE RIESGO'!$B$82),"")</f>
        <v/>
      </c>
      <c r="U36" s="446"/>
      <c r="V36" s="444" t="str">
        <f>IF(AND('MAPA DE RIESGO'!$I$70="Baja",'MAPA DE RIESGO'!$M$70="Moderado"),CONCATENATE("R",'MAPA DE RIESGO'!$B$70),"")</f>
        <v/>
      </c>
      <c r="W36" s="445"/>
      <c r="X36" s="445" t="str">
        <f>IF(AND('MAPA DE RIESGO'!$I$76="Baja",'MAPA DE RIESGO'!$M$76="Moderado"),CONCATENATE("R",'MAPA DE RIESGO'!$B$76),"")</f>
        <v/>
      </c>
      <c r="Y36" s="445"/>
      <c r="Z36" s="445" t="str">
        <f>IF(AND('MAPA DE RIESGO'!$I$82="Baja",'MAPA DE RIESGO'!$M$82="Moderado"),CONCATENATE("R",'MAPA DE RIESGO'!$B$82),"")</f>
        <v/>
      </c>
      <c r="AA36" s="446"/>
      <c r="AB36" s="427" t="str">
        <f>IF(AND('MAPA DE RIESGO'!$I$70="Baja",'MAPA DE RIESGO'!$M$70="Mayor"),CONCATENATE("R",'MAPA DE RIESGO'!$B$70),"")</f>
        <v/>
      </c>
      <c r="AC36" s="424"/>
      <c r="AD36" s="422" t="str">
        <f>IF(AND('MAPA DE RIESGO'!$I$76="Baja",'MAPA DE RIESGO'!$M$76="Mayor"),CONCATENATE("R",'MAPA DE RIESGO'!$B$76),"")</f>
        <v/>
      </c>
      <c r="AE36" s="422"/>
      <c r="AF36" s="422" t="str">
        <f>IF(AND('MAPA DE RIESGO'!$I$82="Baja",'MAPA DE RIESGO'!$M$82="Mayor"),CONCATENATE("R",'MAPA DE RIESGO'!$B$82),"")</f>
        <v/>
      </c>
      <c r="AG36" s="423"/>
      <c r="AH36" s="435" t="str">
        <f>IF(AND('MAPA DE RIESGO'!$I$70="Baja",'MAPA DE RIESGO'!$M$70="Catastrófico"),CONCATENATE("R",'MAPA DE RIESGO'!$B$70),"")</f>
        <v/>
      </c>
      <c r="AI36" s="436"/>
      <c r="AJ36" s="436" t="str">
        <f>IF(AND('MAPA DE RIESGO'!$I$76="Baja",'MAPA DE RIESGO'!$M$76="Catastrófico"),CONCATENATE("R",'MAPA DE RIESGO'!$B$76),"")</f>
        <v/>
      </c>
      <c r="AK36" s="436"/>
      <c r="AL36" s="436" t="str">
        <f>IF(AND('MAPA DE RIESGO'!$I$82="Baja",'MAPA DE RIESGO'!$M$82="Catastrófico"),CONCATENATE("R",'MAPA DE RIESGO'!$B$82),"")</f>
        <v/>
      </c>
      <c r="AM36" s="437"/>
      <c r="AN36" s="55"/>
      <c r="AO36" s="407"/>
      <c r="AP36" s="408"/>
      <c r="AQ36" s="408"/>
      <c r="AR36" s="408"/>
      <c r="AS36" s="408"/>
      <c r="AT36" s="409"/>
      <c r="AU36" s="55"/>
      <c r="AV36" s="55"/>
      <c r="AW36" s="55"/>
      <c r="AX36" s="55"/>
      <c r="AY36" s="55"/>
      <c r="AZ36" s="55"/>
      <c r="BA36" s="55"/>
      <c r="BB36" s="55"/>
      <c r="BC36" s="55"/>
      <c r="BD36" s="55"/>
      <c r="BE36" s="55"/>
      <c r="BF36" s="55"/>
      <c r="BG36" s="55"/>
      <c r="BH36" s="55"/>
      <c r="BI36" s="55"/>
      <c r="BJ36" s="55"/>
      <c r="BK36" s="55"/>
      <c r="BL36" s="55"/>
      <c r="BM36" s="55"/>
      <c r="BN36" s="55"/>
      <c r="BO36" s="55"/>
      <c r="BP36" s="55"/>
      <c r="BQ36" s="55"/>
      <c r="BR36" s="55"/>
      <c r="BS36" s="55"/>
      <c r="BT36" s="55"/>
      <c r="BU36" s="55"/>
      <c r="BV36" s="55"/>
      <c r="BW36" s="55"/>
      <c r="BX36" s="55"/>
      <c r="BY36" s="55"/>
      <c r="BZ36" s="55"/>
      <c r="CA36" s="55"/>
      <c r="CB36" s="55"/>
    </row>
    <row r="37" spans="1:80" ht="15.75" thickBot="1" x14ac:dyDescent="0.3">
      <c r="A37" s="55"/>
      <c r="B37" s="375"/>
      <c r="C37" s="375"/>
      <c r="D37" s="376"/>
      <c r="E37" s="419"/>
      <c r="F37" s="420"/>
      <c r="G37" s="420"/>
      <c r="H37" s="420"/>
      <c r="I37" s="420"/>
      <c r="J37" s="456"/>
      <c r="K37" s="457"/>
      <c r="L37" s="457"/>
      <c r="M37" s="457"/>
      <c r="N37" s="457"/>
      <c r="O37" s="458"/>
      <c r="P37" s="448"/>
      <c r="Q37" s="448"/>
      <c r="R37" s="448"/>
      <c r="S37" s="448"/>
      <c r="T37" s="448"/>
      <c r="U37" s="449"/>
      <c r="V37" s="447"/>
      <c r="W37" s="448"/>
      <c r="X37" s="448"/>
      <c r="Y37" s="448"/>
      <c r="Z37" s="448"/>
      <c r="AA37" s="449"/>
      <c r="AB37" s="432"/>
      <c r="AC37" s="433"/>
      <c r="AD37" s="433"/>
      <c r="AE37" s="433"/>
      <c r="AF37" s="433"/>
      <c r="AG37" s="434"/>
      <c r="AH37" s="438"/>
      <c r="AI37" s="439"/>
      <c r="AJ37" s="439"/>
      <c r="AK37" s="439"/>
      <c r="AL37" s="439"/>
      <c r="AM37" s="440"/>
      <c r="AN37" s="55"/>
      <c r="AO37" s="410"/>
      <c r="AP37" s="411"/>
      <c r="AQ37" s="411"/>
      <c r="AR37" s="411"/>
      <c r="AS37" s="411"/>
      <c r="AT37" s="412"/>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c r="BS37" s="55"/>
      <c r="BT37" s="55"/>
      <c r="BU37" s="55"/>
      <c r="BV37" s="55"/>
      <c r="BW37" s="55"/>
      <c r="BX37" s="55"/>
      <c r="BY37" s="55"/>
      <c r="BZ37" s="55"/>
      <c r="CA37" s="55"/>
      <c r="CB37" s="55"/>
    </row>
    <row r="38" spans="1:80" x14ac:dyDescent="0.25">
      <c r="A38" s="55"/>
      <c r="B38" s="375"/>
      <c r="C38" s="375"/>
      <c r="D38" s="376"/>
      <c r="E38" s="413" t="s">
        <v>104</v>
      </c>
      <c r="F38" s="414"/>
      <c r="G38" s="414"/>
      <c r="H38" s="414"/>
      <c r="I38" s="415"/>
      <c r="J38" s="459" t="str">
        <f>IF(AND('MAPA DE RIESGO'!$I$16="Muy Baja",'MAPA DE RIESGO'!$M$16="Leve"),CONCATENATE("R",'MAPA DE RIESGO'!$B$16),"")</f>
        <v/>
      </c>
      <c r="K38" s="460"/>
      <c r="L38" s="460" t="str">
        <f>IF(AND('MAPA DE RIESGO'!$I$22="Muy Baja",'MAPA DE RIESGO'!$M$22="Leve"),CONCATENATE("R",'MAPA DE RIESGO'!$B$22),"")</f>
        <v/>
      </c>
      <c r="M38" s="460"/>
      <c r="N38" s="460" t="str">
        <f>IF(AND('MAPA DE RIESGO'!$I$28="Muy Baja",'MAPA DE RIESGO'!$M$28="Leve"),CONCATENATE("R",'MAPA DE RIESGO'!$B$28),"")</f>
        <v/>
      </c>
      <c r="O38" s="461"/>
      <c r="P38" s="459" t="str">
        <f>IF(AND('MAPA DE RIESGO'!$I$16="Muy Baja",'MAPA DE RIESGO'!$M$16="Menor"),CONCATENATE("R",'MAPA DE RIESGO'!$B$16),"")</f>
        <v/>
      </c>
      <c r="Q38" s="460"/>
      <c r="R38" s="460" t="str">
        <f>IF(AND('MAPA DE RIESGO'!$I$22="Muy Baja",'MAPA DE RIESGO'!$M$22="Menor"),CONCATENATE("R",'MAPA DE RIESGO'!$B$22),"")</f>
        <v/>
      </c>
      <c r="S38" s="460"/>
      <c r="T38" s="460" t="str">
        <f>IF(AND('MAPA DE RIESGO'!$I$28="Muy Baja",'MAPA DE RIESGO'!$M$28="Menor"),CONCATENATE("R",'MAPA DE RIESGO'!$B$28),"")</f>
        <v/>
      </c>
      <c r="U38" s="461"/>
      <c r="V38" s="450" t="str">
        <f>IF(AND('MAPA DE RIESGO'!$I$16="Muy Baja",'MAPA DE RIESGO'!$M$16="Moderado"),CONCATENATE("R",'MAPA DE RIESGO'!$B$16),"")</f>
        <v/>
      </c>
      <c r="W38" s="451"/>
      <c r="X38" s="451" t="str">
        <f>IF(AND('MAPA DE RIESGO'!$I$22="Muy Baja",'MAPA DE RIESGO'!$M$22="Moderado"),CONCATENATE("R",'MAPA DE RIESGO'!$B$22),"")</f>
        <v/>
      </c>
      <c r="Y38" s="451"/>
      <c r="Z38" s="451" t="str">
        <f>IF(AND('MAPA DE RIESGO'!$I$28="Muy Baja",'MAPA DE RIESGO'!$M$28="Moderado"),CONCATENATE("R",'MAPA DE RIESGO'!$B$28),"")</f>
        <v/>
      </c>
      <c r="AA38" s="452"/>
      <c r="AB38" s="425" t="str">
        <f>IF(AND('MAPA DE RIESGO'!$I$16="Muy Baja",'MAPA DE RIESGO'!$M$16="Mayor"),CONCATENATE("R",'MAPA DE RIESGO'!$B$16),"")</f>
        <v/>
      </c>
      <c r="AC38" s="426"/>
      <c r="AD38" s="426" t="str">
        <f>IF(AND('MAPA DE RIESGO'!$I$22="Muy Baja",'MAPA DE RIESGO'!$M$22="Mayor"),CONCATENATE("R",'MAPA DE RIESGO'!$B$22),"")</f>
        <v/>
      </c>
      <c r="AE38" s="426"/>
      <c r="AF38" s="426" t="str">
        <f>IF(AND('MAPA DE RIESGO'!$I$28="Muy Baja",'MAPA DE RIESGO'!$M$28="Mayor"),CONCATENATE("R",'MAPA DE RIESGO'!$B$28),"")</f>
        <v/>
      </c>
      <c r="AG38" s="428"/>
      <c r="AH38" s="441" t="str">
        <f>IF(AND('MAPA DE RIESGO'!$I$16="Muy Baja",'MAPA DE RIESGO'!$M$16="Catastrófico"),CONCATENATE("R",'MAPA DE RIESGO'!$B$16),"")</f>
        <v/>
      </c>
      <c r="AI38" s="442"/>
      <c r="AJ38" s="442" t="str">
        <f>IF(AND('MAPA DE RIESGO'!$I$22="Muy Baja",'MAPA DE RIESGO'!$M$22="Catastrófico"),CONCATENATE("R",'MAPA DE RIESGO'!$B$22),"")</f>
        <v/>
      </c>
      <c r="AK38" s="442"/>
      <c r="AL38" s="442" t="str">
        <f>IF(AND('MAPA DE RIESGO'!$I$28="Muy Baja",'MAPA DE RIESGO'!$M$28="Catastrófico"),CONCATENATE("R",'MAPA DE RIESGO'!$B$28),"")</f>
        <v/>
      </c>
      <c r="AM38" s="443"/>
      <c r="AN38" s="55"/>
      <c r="AO38" s="55"/>
      <c r="AP38" s="55"/>
      <c r="AQ38" s="55"/>
      <c r="AR38" s="55"/>
      <c r="AS38" s="55"/>
      <c r="AT38" s="55"/>
      <c r="AU38" s="55"/>
      <c r="AV38" s="55"/>
      <c r="AW38" s="55"/>
      <c r="AX38" s="55"/>
      <c r="AY38" s="55"/>
      <c r="AZ38" s="55"/>
      <c r="BA38" s="55"/>
      <c r="BB38" s="55"/>
      <c r="BC38" s="55"/>
      <c r="BD38" s="55"/>
      <c r="BE38" s="55"/>
      <c r="BF38" s="55"/>
      <c r="BG38" s="55"/>
      <c r="BH38" s="55"/>
      <c r="BI38" s="55"/>
      <c r="BJ38" s="55"/>
      <c r="BK38" s="55"/>
      <c r="BL38" s="55"/>
      <c r="BM38" s="55"/>
      <c r="BN38" s="55"/>
      <c r="BO38" s="55"/>
      <c r="BP38" s="55"/>
      <c r="BQ38" s="55"/>
      <c r="BR38" s="55"/>
      <c r="BS38" s="55"/>
      <c r="BT38" s="55"/>
      <c r="BU38" s="55"/>
      <c r="BV38" s="55"/>
      <c r="BW38" s="55"/>
      <c r="BX38" s="55"/>
      <c r="BY38" s="55"/>
      <c r="BZ38" s="55"/>
      <c r="CA38" s="55"/>
      <c r="CB38" s="55"/>
    </row>
    <row r="39" spans="1:80" x14ac:dyDescent="0.25">
      <c r="A39" s="55"/>
      <c r="B39" s="375"/>
      <c r="C39" s="375"/>
      <c r="D39" s="376"/>
      <c r="E39" s="416"/>
      <c r="F39" s="417"/>
      <c r="G39" s="417"/>
      <c r="H39" s="417"/>
      <c r="I39" s="418"/>
      <c r="J39" s="455"/>
      <c r="K39" s="453"/>
      <c r="L39" s="453"/>
      <c r="M39" s="453"/>
      <c r="N39" s="453"/>
      <c r="O39" s="454"/>
      <c r="P39" s="455"/>
      <c r="Q39" s="453"/>
      <c r="R39" s="453"/>
      <c r="S39" s="453"/>
      <c r="T39" s="453"/>
      <c r="U39" s="454"/>
      <c r="V39" s="444"/>
      <c r="W39" s="445"/>
      <c r="X39" s="445"/>
      <c r="Y39" s="445"/>
      <c r="Z39" s="445"/>
      <c r="AA39" s="446"/>
      <c r="AB39" s="427"/>
      <c r="AC39" s="424"/>
      <c r="AD39" s="424"/>
      <c r="AE39" s="424"/>
      <c r="AF39" s="424"/>
      <c r="AG39" s="423"/>
      <c r="AH39" s="435"/>
      <c r="AI39" s="436"/>
      <c r="AJ39" s="436"/>
      <c r="AK39" s="436"/>
      <c r="AL39" s="436"/>
      <c r="AM39" s="437"/>
      <c r="AN39" s="55"/>
      <c r="AO39" s="55"/>
      <c r="AP39" s="55"/>
      <c r="AQ39" s="55"/>
      <c r="AR39" s="55"/>
      <c r="AS39" s="55"/>
      <c r="AT39" s="55"/>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5"/>
      <c r="BU39" s="55"/>
      <c r="BV39" s="55"/>
      <c r="BW39" s="55"/>
      <c r="BX39" s="55"/>
      <c r="BY39" s="55"/>
      <c r="BZ39" s="55"/>
      <c r="CA39" s="55"/>
      <c r="CB39" s="55"/>
    </row>
    <row r="40" spans="1:80" x14ac:dyDescent="0.25">
      <c r="A40" s="55"/>
      <c r="B40" s="375"/>
      <c r="C40" s="375"/>
      <c r="D40" s="376"/>
      <c r="E40" s="416"/>
      <c r="F40" s="417"/>
      <c r="G40" s="417"/>
      <c r="H40" s="417"/>
      <c r="I40" s="418"/>
      <c r="J40" s="455" t="str">
        <f>IF(AND('MAPA DE RIESGO'!$I$34="Muy Baja",'MAPA DE RIESGO'!$M$34="Leve"),CONCATENATE("R",'MAPA DE RIESGO'!$B$34),"")</f>
        <v/>
      </c>
      <c r="K40" s="453"/>
      <c r="L40" s="453" t="str">
        <f>IF(AND('MAPA DE RIESGO'!$I$40="Muy Baja",'MAPA DE RIESGO'!$M$40="Leve"),CONCATENATE("R",'MAPA DE RIESGO'!$B$40),"")</f>
        <v/>
      </c>
      <c r="M40" s="453"/>
      <c r="N40" s="453" t="str">
        <f>IF(AND('MAPA DE RIESGO'!$I$46="Muy Baja",'MAPA DE RIESGO'!$M$46="Leve"),CONCATENATE("R",'MAPA DE RIESGO'!$B$46),"")</f>
        <v/>
      </c>
      <c r="O40" s="454"/>
      <c r="P40" s="455" t="str">
        <f>IF(AND('MAPA DE RIESGO'!$I$34="Muy Baja",'MAPA DE RIESGO'!$M$34="Menor"),CONCATENATE("R",'MAPA DE RIESGO'!$B$34),"")</f>
        <v/>
      </c>
      <c r="Q40" s="453"/>
      <c r="R40" s="453" t="str">
        <f>IF(AND('MAPA DE RIESGO'!$I$40="Muy Baja",'MAPA DE RIESGO'!$M$40="Menor"),CONCATENATE("R",'MAPA DE RIESGO'!$B$40),"")</f>
        <v/>
      </c>
      <c r="S40" s="453"/>
      <c r="T40" s="453" t="str">
        <f>IF(AND('MAPA DE RIESGO'!$I$46="Muy Baja",'MAPA DE RIESGO'!$M$46="Menor"),CONCATENATE("R",'MAPA DE RIESGO'!$B$46),"")</f>
        <v/>
      </c>
      <c r="U40" s="454"/>
      <c r="V40" s="444" t="str">
        <f>IF(AND('MAPA DE RIESGO'!$I$34="Muy Baja",'MAPA DE RIESGO'!$M$34="Moderado"),CONCATENATE("R",'MAPA DE RIESGO'!$B$34),"")</f>
        <v/>
      </c>
      <c r="W40" s="445"/>
      <c r="X40" s="445" t="str">
        <f>IF(AND('MAPA DE RIESGO'!$I$40="Muy Baja",'MAPA DE RIESGO'!$M$40="Moderado"),CONCATENATE("R",'MAPA DE RIESGO'!$B$40),"")</f>
        <v/>
      </c>
      <c r="Y40" s="445"/>
      <c r="Z40" s="445" t="str">
        <f>IF(AND('MAPA DE RIESGO'!$I$46="Muy Baja",'MAPA DE RIESGO'!$M$46="Moderado"),CONCATENATE("R",'MAPA DE RIESGO'!$B$46),"")</f>
        <v/>
      </c>
      <c r="AA40" s="446"/>
      <c r="AB40" s="427" t="str">
        <f>IF(AND('MAPA DE RIESGO'!$I$34="Muy Baja",'MAPA DE RIESGO'!$M$34="Mayor"),CONCATENATE("R",'MAPA DE RIESGO'!$B$34),"")</f>
        <v/>
      </c>
      <c r="AC40" s="424"/>
      <c r="AD40" s="422" t="str">
        <f>IF(AND('MAPA DE RIESGO'!$I$40="Muy Baja",'MAPA DE RIESGO'!$M$40="Mayor"),CONCATENATE("R",'MAPA DE RIESGO'!$B$40),"")</f>
        <v/>
      </c>
      <c r="AE40" s="422"/>
      <c r="AF40" s="422" t="str">
        <f>IF(AND('MAPA DE RIESGO'!$I$46="Muy Baja",'MAPA DE RIESGO'!$M$46="Mayor"),CONCATENATE("R",'MAPA DE RIESGO'!$B$46),"")</f>
        <v/>
      </c>
      <c r="AG40" s="423"/>
      <c r="AH40" s="435" t="str">
        <f>IF(AND('MAPA DE RIESGO'!$I$34="Muy Baja",'MAPA DE RIESGO'!$M$34="Catastrófico"),CONCATENATE("R",'MAPA DE RIESGO'!$B$34),"")</f>
        <v/>
      </c>
      <c r="AI40" s="436"/>
      <c r="AJ40" s="436" t="str">
        <f>IF(AND('MAPA DE RIESGO'!$I$40="Muy Baja",'MAPA DE RIESGO'!$M$40="Catastrófico"),CONCATENATE("R",'MAPA DE RIESGO'!$B$40),"")</f>
        <v/>
      </c>
      <c r="AK40" s="436"/>
      <c r="AL40" s="436" t="str">
        <f>IF(AND('MAPA DE RIESGO'!$I$46="Muy Baja",'MAPA DE RIESGO'!$M$46="Catastrófico"),CONCATENATE("R",'MAPA DE RIESGO'!$B$46),"")</f>
        <v/>
      </c>
      <c r="AM40" s="437"/>
      <c r="AN40" s="55"/>
      <c r="AO40" s="55"/>
      <c r="AP40" s="55"/>
      <c r="AQ40" s="55"/>
      <c r="AR40" s="55"/>
      <c r="AS40" s="55"/>
      <c r="AT40" s="55"/>
      <c r="AU40" s="55"/>
      <c r="AV40" s="55"/>
      <c r="AW40" s="55"/>
      <c r="AX40" s="55"/>
      <c r="AY40" s="55"/>
      <c r="AZ40" s="55"/>
      <c r="BA40" s="55"/>
      <c r="BB40" s="55"/>
      <c r="BC40" s="55"/>
      <c r="BD40" s="55"/>
      <c r="BE40" s="55"/>
      <c r="BF40" s="55"/>
      <c r="BG40" s="55"/>
      <c r="BH40" s="55"/>
      <c r="BI40" s="55"/>
      <c r="BJ40" s="55"/>
      <c r="BK40" s="55"/>
      <c r="BL40" s="55"/>
      <c r="BM40" s="55"/>
      <c r="BN40" s="55"/>
      <c r="BO40" s="55"/>
      <c r="BP40" s="55"/>
      <c r="BQ40" s="55"/>
      <c r="BR40" s="55"/>
      <c r="BS40" s="55"/>
      <c r="BT40" s="55"/>
      <c r="BU40" s="55"/>
      <c r="BV40" s="55"/>
      <c r="BW40" s="55"/>
      <c r="BX40" s="55"/>
      <c r="BY40" s="55"/>
      <c r="BZ40" s="55"/>
      <c r="CA40" s="55"/>
      <c r="CB40" s="55"/>
    </row>
    <row r="41" spans="1:80" x14ac:dyDescent="0.25">
      <c r="A41" s="55"/>
      <c r="B41" s="375"/>
      <c r="C41" s="375"/>
      <c r="D41" s="376"/>
      <c r="E41" s="416"/>
      <c r="F41" s="417"/>
      <c r="G41" s="417"/>
      <c r="H41" s="417"/>
      <c r="I41" s="418"/>
      <c r="J41" s="455"/>
      <c r="K41" s="453"/>
      <c r="L41" s="453"/>
      <c r="M41" s="453"/>
      <c r="N41" s="453"/>
      <c r="O41" s="454"/>
      <c r="P41" s="455"/>
      <c r="Q41" s="453"/>
      <c r="R41" s="453"/>
      <c r="S41" s="453"/>
      <c r="T41" s="453"/>
      <c r="U41" s="454"/>
      <c r="V41" s="444"/>
      <c r="W41" s="445"/>
      <c r="X41" s="445"/>
      <c r="Y41" s="445"/>
      <c r="Z41" s="445"/>
      <c r="AA41" s="446"/>
      <c r="AB41" s="427"/>
      <c r="AC41" s="424"/>
      <c r="AD41" s="422"/>
      <c r="AE41" s="422"/>
      <c r="AF41" s="422"/>
      <c r="AG41" s="423"/>
      <c r="AH41" s="435"/>
      <c r="AI41" s="436"/>
      <c r="AJ41" s="436"/>
      <c r="AK41" s="436"/>
      <c r="AL41" s="436"/>
      <c r="AM41" s="437"/>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c r="BT41" s="55"/>
      <c r="BU41" s="55"/>
      <c r="BV41" s="55"/>
      <c r="BW41" s="55"/>
      <c r="BX41" s="55"/>
      <c r="BY41" s="55"/>
      <c r="BZ41" s="55"/>
      <c r="CA41" s="55"/>
      <c r="CB41" s="55"/>
    </row>
    <row r="42" spans="1:80" x14ac:dyDescent="0.25">
      <c r="A42" s="55"/>
      <c r="B42" s="375"/>
      <c r="C42" s="375"/>
      <c r="D42" s="376"/>
      <c r="E42" s="416"/>
      <c r="F42" s="417"/>
      <c r="G42" s="417"/>
      <c r="H42" s="417"/>
      <c r="I42" s="418"/>
      <c r="J42" s="455" t="str">
        <f>IF(AND('MAPA DE RIESGO'!$I$52="Muy Baja",'MAPA DE RIESGO'!$M$52="Leve"),CONCATENATE("R",'MAPA DE RIESGO'!$B$52),"")</f>
        <v/>
      </c>
      <c r="K42" s="453"/>
      <c r="L42" s="453" t="str">
        <f>IF(AND('MAPA DE RIESGO'!$I$58="Muy Baja",'MAPA DE RIESGO'!$M$58="Leve"),CONCATENATE("R",'MAPA DE RIESGO'!$B$58),"")</f>
        <v/>
      </c>
      <c r="M42" s="453"/>
      <c r="N42" s="453" t="str">
        <f>IF(AND('MAPA DE RIESGO'!$I$64="Muy Baja",'MAPA DE RIESGO'!$M$64="Leve"),CONCATENATE("R",'MAPA DE RIESGO'!$B$64),"")</f>
        <v/>
      </c>
      <c r="O42" s="454"/>
      <c r="P42" s="455" t="str">
        <f>IF(AND('MAPA DE RIESGO'!$I$52="Muy Baja",'MAPA DE RIESGO'!$M$52="Menor"),CONCATENATE("R",'MAPA DE RIESGO'!$B$52),"")</f>
        <v/>
      </c>
      <c r="Q42" s="453"/>
      <c r="R42" s="453" t="str">
        <f>IF(AND('MAPA DE RIESGO'!$I$58="Muy Baja",'MAPA DE RIESGO'!$M$58="Menor"),CONCATENATE("R",'MAPA DE RIESGO'!$B$58),"")</f>
        <v/>
      </c>
      <c r="S42" s="453"/>
      <c r="T42" s="453" t="str">
        <f>IF(AND('MAPA DE RIESGO'!$I$64="Muy Baja",'MAPA DE RIESGO'!$M$64="Menor"),CONCATENATE("R",'MAPA DE RIESGO'!$B$64),"")</f>
        <v/>
      </c>
      <c r="U42" s="454"/>
      <c r="V42" s="444" t="str">
        <f>IF(AND('MAPA DE RIESGO'!$I$52="Muy Baja",'MAPA DE RIESGO'!$M$52="Moderado"),CONCATENATE("R",'MAPA DE RIESGO'!$B$52),"")</f>
        <v/>
      </c>
      <c r="W42" s="445"/>
      <c r="X42" s="445" t="str">
        <f>IF(AND('MAPA DE RIESGO'!$I$58="Muy Baja",'MAPA DE RIESGO'!$M$58="Moderado"),CONCATENATE("R",'MAPA DE RIESGO'!$B$58),"")</f>
        <v/>
      </c>
      <c r="Y42" s="445"/>
      <c r="Z42" s="445" t="str">
        <f>IF(AND('MAPA DE RIESGO'!$I$64="Muy Baja",'MAPA DE RIESGO'!$M$64="Moderado"),CONCATENATE("R",'MAPA DE RIESGO'!$B$64),"")</f>
        <v/>
      </c>
      <c r="AA42" s="446"/>
      <c r="AB42" s="427" t="str">
        <f>IF(AND('MAPA DE RIESGO'!$I$52="Muy Baja",'MAPA DE RIESGO'!$M$52="Mayor"),CONCATENATE("R",'MAPA DE RIESGO'!$B$52),"")</f>
        <v/>
      </c>
      <c r="AC42" s="424"/>
      <c r="AD42" s="422" t="str">
        <f>IF(AND('MAPA DE RIESGO'!$I$58="Muy Baja",'MAPA DE RIESGO'!$M$58="Mayor"),CONCATENATE("R",'MAPA DE RIESGO'!$B$58),"")</f>
        <v/>
      </c>
      <c r="AE42" s="422"/>
      <c r="AF42" s="422" t="str">
        <f>IF(AND('MAPA DE RIESGO'!$I$64="Muy Baja",'MAPA DE RIESGO'!$M$64="Mayor"),CONCATENATE("R",'MAPA DE RIESGO'!$B$64),"")</f>
        <v/>
      </c>
      <c r="AG42" s="423"/>
      <c r="AH42" s="435" t="str">
        <f>IF(AND('MAPA DE RIESGO'!$I$52="Muy Baja",'MAPA DE RIESGO'!$M$52="Catastrófico"),CONCATENATE("R",'MAPA DE RIESGO'!$B$52),"")</f>
        <v/>
      </c>
      <c r="AI42" s="436"/>
      <c r="AJ42" s="436" t="str">
        <f>IF(AND('MAPA DE RIESGO'!$I$58="Muy Baja",'MAPA DE RIESGO'!$M$58="Catastrófico"),CONCATENATE("R",'MAPA DE RIESGO'!$B$58),"")</f>
        <v/>
      </c>
      <c r="AK42" s="436"/>
      <c r="AL42" s="436" t="str">
        <f>IF(AND('MAPA DE RIESGO'!$I$64="Muy Baja",'MAPA DE RIESGO'!$M$64="Catastrófico"),CONCATENATE("R",'MAPA DE RIESGO'!$B$64),"")</f>
        <v/>
      </c>
      <c r="AM42" s="437"/>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row>
    <row r="43" spans="1:80" x14ac:dyDescent="0.25">
      <c r="A43" s="55"/>
      <c r="B43" s="375"/>
      <c r="C43" s="375"/>
      <c r="D43" s="376"/>
      <c r="E43" s="416"/>
      <c r="F43" s="417"/>
      <c r="G43" s="417"/>
      <c r="H43" s="417"/>
      <c r="I43" s="418"/>
      <c r="J43" s="455"/>
      <c r="K43" s="453"/>
      <c r="L43" s="453"/>
      <c r="M43" s="453"/>
      <c r="N43" s="453"/>
      <c r="O43" s="454"/>
      <c r="P43" s="455"/>
      <c r="Q43" s="453"/>
      <c r="R43" s="453"/>
      <c r="S43" s="453"/>
      <c r="T43" s="453"/>
      <c r="U43" s="454"/>
      <c r="V43" s="444"/>
      <c r="W43" s="445"/>
      <c r="X43" s="445"/>
      <c r="Y43" s="445"/>
      <c r="Z43" s="445"/>
      <c r="AA43" s="446"/>
      <c r="AB43" s="427"/>
      <c r="AC43" s="424"/>
      <c r="AD43" s="422"/>
      <c r="AE43" s="422"/>
      <c r="AF43" s="422"/>
      <c r="AG43" s="423"/>
      <c r="AH43" s="435"/>
      <c r="AI43" s="436"/>
      <c r="AJ43" s="436"/>
      <c r="AK43" s="436"/>
      <c r="AL43" s="436"/>
      <c r="AM43" s="437"/>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c r="BY43" s="55"/>
      <c r="BZ43" s="55"/>
      <c r="CA43" s="55"/>
      <c r="CB43" s="55"/>
    </row>
    <row r="44" spans="1:80" x14ac:dyDescent="0.25">
      <c r="A44" s="55"/>
      <c r="B44" s="375"/>
      <c r="C44" s="375"/>
      <c r="D44" s="376"/>
      <c r="E44" s="416"/>
      <c r="F44" s="417"/>
      <c r="G44" s="417"/>
      <c r="H44" s="417"/>
      <c r="I44" s="418"/>
      <c r="J44" s="455" t="str">
        <f>IF(AND('MAPA DE RIESGO'!$I$70="Muy Baja",'MAPA DE RIESGO'!$M$70="Leve"),CONCATENATE("R",'MAPA DE RIESGO'!$B$70),"")</f>
        <v/>
      </c>
      <c r="K44" s="453"/>
      <c r="L44" s="453" t="str">
        <f>IF(AND('MAPA DE RIESGO'!$I$76="Muy Baja",'MAPA DE RIESGO'!$M$76="Leve"),CONCATENATE("R",'MAPA DE RIESGO'!$B$76),"")</f>
        <v/>
      </c>
      <c r="M44" s="453"/>
      <c r="N44" s="453" t="str">
        <f>IF(AND('MAPA DE RIESGO'!$I$82="Muy Baja",'MAPA DE RIESGO'!$M$82="Leve"),CONCATENATE("R",'MAPA DE RIESGO'!$B$82),"")</f>
        <v/>
      </c>
      <c r="O44" s="454"/>
      <c r="P44" s="455" t="str">
        <f>IF(AND('MAPA DE RIESGO'!$I$70="Muy Baja",'MAPA DE RIESGO'!$M$70="Menor"),CONCATENATE("R",'MAPA DE RIESGO'!$B$70),"")</f>
        <v/>
      </c>
      <c r="Q44" s="453"/>
      <c r="R44" s="453" t="str">
        <f>IF(AND('MAPA DE RIESGO'!$I$76="Muy Baja",'MAPA DE RIESGO'!$M$76="Menor"),CONCATENATE("R",'MAPA DE RIESGO'!$B$76),"")</f>
        <v/>
      </c>
      <c r="S44" s="453"/>
      <c r="T44" s="453" t="str">
        <f>IF(AND('MAPA DE RIESGO'!$I$82="Muy Baja",'MAPA DE RIESGO'!$M$82="Menor"),CONCATENATE("R",'MAPA DE RIESGO'!$B$82),"")</f>
        <v/>
      </c>
      <c r="U44" s="454"/>
      <c r="V44" s="444" t="str">
        <f>IF(AND('MAPA DE RIESGO'!$I$70="Muy Baja",'MAPA DE RIESGO'!$M$70="Moderado"),CONCATENATE("R",'MAPA DE RIESGO'!$B$70),"")</f>
        <v/>
      </c>
      <c r="W44" s="445"/>
      <c r="X44" s="445" t="str">
        <f>IF(AND('MAPA DE RIESGO'!$I$76="Muy Baja",'MAPA DE RIESGO'!$M$76="Moderado"),CONCATENATE("R",'MAPA DE RIESGO'!$B$76),"")</f>
        <v/>
      </c>
      <c r="Y44" s="445"/>
      <c r="Z44" s="445" t="str">
        <f>IF(AND('MAPA DE RIESGO'!$I$82="Muy Baja",'MAPA DE RIESGO'!$M$82="Moderado"),CONCATENATE("R",'MAPA DE RIESGO'!$B$82),"")</f>
        <v/>
      </c>
      <c r="AA44" s="446"/>
      <c r="AB44" s="427" t="str">
        <f>IF(AND('MAPA DE RIESGO'!$I$70="Muy Baja",'MAPA DE RIESGO'!$M$70="Mayor"),CONCATENATE("R",'MAPA DE RIESGO'!$B$70),"")</f>
        <v/>
      </c>
      <c r="AC44" s="424"/>
      <c r="AD44" s="422" t="str">
        <f>IF(AND('MAPA DE RIESGO'!$I$76="Muy Baja",'MAPA DE RIESGO'!$M$76="Mayor"),CONCATENATE("R",'MAPA DE RIESGO'!$B$76),"")</f>
        <v/>
      </c>
      <c r="AE44" s="422"/>
      <c r="AF44" s="422" t="str">
        <f>IF(AND('MAPA DE RIESGO'!$I$82="Muy Baja",'MAPA DE RIESGO'!$M$82="Mayor"),CONCATENATE("R",'MAPA DE RIESGO'!$B$82),"")</f>
        <v/>
      </c>
      <c r="AG44" s="423"/>
      <c r="AH44" s="435" t="str">
        <f>IF(AND('MAPA DE RIESGO'!$I$70="Muy Baja",'MAPA DE RIESGO'!$M$70="Catastrófico"),CONCATENATE("R",'MAPA DE RIESGO'!$B$70),"")</f>
        <v/>
      </c>
      <c r="AI44" s="436"/>
      <c r="AJ44" s="436" t="str">
        <f>IF(AND('MAPA DE RIESGO'!$I$76="Muy Baja",'MAPA DE RIESGO'!$M$76="Catastrófico"),CONCATENATE("R",'MAPA DE RIESGO'!$B$76),"")</f>
        <v/>
      </c>
      <c r="AK44" s="436"/>
      <c r="AL44" s="436" t="str">
        <f>IF(AND('MAPA DE RIESGO'!$I$82="Muy Baja",'MAPA DE RIESGO'!$M$82="Catastrófico"),CONCATENATE("R",'MAPA DE RIESGO'!$B$82),"")</f>
        <v/>
      </c>
      <c r="AM44" s="437"/>
      <c r="AN44" s="55"/>
      <c r="AO44" s="55"/>
      <c r="AP44" s="55"/>
      <c r="AQ44" s="55"/>
      <c r="AR44" s="55"/>
      <c r="AS44" s="55"/>
      <c r="AT44" s="55"/>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c r="BT44" s="55"/>
      <c r="BU44" s="55"/>
      <c r="BV44" s="55"/>
      <c r="BW44" s="55"/>
      <c r="BX44" s="55"/>
      <c r="BY44" s="55"/>
      <c r="BZ44" s="55"/>
      <c r="CA44" s="55"/>
      <c r="CB44" s="55"/>
    </row>
    <row r="45" spans="1:80" ht="15.75" thickBot="1" x14ac:dyDescent="0.3">
      <c r="A45" s="55"/>
      <c r="B45" s="375"/>
      <c r="C45" s="375"/>
      <c r="D45" s="376"/>
      <c r="E45" s="419"/>
      <c r="F45" s="420"/>
      <c r="G45" s="420"/>
      <c r="H45" s="420"/>
      <c r="I45" s="421"/>
      <c r="J45" s="456"/>
      <c r="K45" s="457"/>
      <c r="L45" s="457"/>
      <c r="M45" s="457"/>
      <c r="N45" s="457"/>
      <c r="O45" s="458"/>
      <c r="P45" s="456"/>
      <c r="Q45" s="457"/>
      <c r="R45" s="457"/>
      <c r="S45" s="457"/>
      <c r="T45" s="457"/>
      <c r="U45" s="458"/>
      <c r="V45" s="447"/>
      <c r="W45" s="448"/>
      <c r="X45" s="448"/>
      <c r="Y45" s="448"/>
      <c r="Z45" s="448"/>
      <c r="AA45" s="449"/>
      <c r="AB45" s="432"/>
      <c r="AC45" s="433"/>
      <c r="AD45" s="433"/>
      <c r="AE45" s="433"/>
      <c r="AF45" s="433"/>
      <c r="AG45" s="434"/>
      <c r="AH45" s="438"/>
      <c r="AI45" s="439"/>
      <c r="AJ45" s="439"/>
      <c r="AK45" s="439"/>
      <c r="AL45" s="439"/>
      <c r="AM45" s="440"/>
      <c r="AN45" s="55"/>
      <c r="AO45" s="55"/>
      <c r="AP45" s="55"/>
      <c r="AQ45" s="55"/>
      <c r="AR45" s="55"/>
      <c r="AS45" s="55"/>
      <c r="AT45" s="55"/>
      <c r="AU45" s="55"/>
      <c r="AV45" s="55"/>
      <c r="AW45" s="55"/>
      <c r="AX45" s="55"/>
      <c r="AY45" s="55"/>
      <c r="AZ45" s="55"/>
      <c r="BA45" s="55"/>
      <c r="BB45" s="55"/>
      <c r="BC45" s="55"/>
      <c r="BD45" s="55"/>
      <c r="BE45" s="55"/>
      <c r="BF45" s="55"/>
      <c r="BG45" s="55"/>
      <c r="BH45" s="55"/>
      <c r="BI45" s="55"/>
      <c r="BJ45" s="55"/>
      <c r="BK45" s="55"/>
      <c r="BL45" s="55"/>
      <c r="BM45" s="55"/>
      <c r="BN45" s="55"/>
      <c r="BO45" s="55"/>
      <c r="BP45" s="55"/>
      <c r="BQ45" s="55"/>
      <c r="BR45" s="55"/>
      <c r="BS45" s="55"/>
      <c r="BT45" s="55"/>
      <c r="BU45" s="55"/>
      <c r="BV45" s="55"/>
      <c r="BW45" s="55"/>
      <c r="BX45" s="55"/>
      <c r="BY45" s="55"/>
      <c r="BZ45" s="55"/>
      <c r="CA45" s="55"/>
      <c r="CB45" s="55"/>
    </row>
    <row r="46" spans="1:80" x14ac:dyDescent="0.25">
      <c r="A46" s="55"/>
      <c r="B46" s="55"/>
      <c r="C46" s="55"/>
      <c r="D46" s="55"/>
      <c r="E46" s="55"/>
      <c r="F46" s="55"/>
      <c r="G46" s="55"/>
      <c r="H46" s="55"/>
      <c r="I46" s="55"/>
      <c r="J46" s="413" t="s">
        <v>103</v>
      </c>
      <c r="K46" s="414"/>
      <c r="L46" s="414"/>
      <c r="M46" s="414"/>
      <c r="N46" s="414"/>
      <c r="O46" s="415"/>
      <c r="P46" s="413" t="s">
        <v>102</v>
      </c>
      <c r="Q46" s="414"/>
      <c r="R46" s="414"/>
      <c r="S46" s="414"/>
      <c r="T46" s="414"/>
      <c r="U46" s="415"/>
      <c r="V46" s="413" t="s">
        <v>101</v>
      </c>
      <c r="W46" s="414"/>
      <c r="X46" s="414"/>
      <c r="Y46" s="414"/>
      <c r="Z46" s="414"/>
      <c r="AA46" s="415"/>
      <c r="AB46" s="413" t="s">
        <v>100</v>
      </c>
      <c r="AC46" s="431"/>
      <c r="AD46" s="414"/>
      <c r="AE46" s="414"/>
      <c r="AF46" s="414"/>
      <c r="AG46" s="415"/>
      <c r="AH46" s="413" t="s">
        <v>99</v>
      </c>
      <c r="AI46" s="414"/>
      <c r="AJ46" s="414"/>
      <c r="AK46" s="414"/>
      <c r="AL46" s="414"/>
      <c r="AM46" s="415"/>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c r="BN46" s="55"/>
      <c r="BO46" s="55"/>
      <c r="BP46" s="55"/>
      <c r="BQ46" s="55"/>
      <c r="BR46" s="55"/>
      <c r="BS46" s="55"/>
      <c r="BT46" s="55"/>
      <c r="BU46" s="55"/>
      <c r="BV46" s="55"/>
      <c r="BW46" s="55"/>
      <c r="BX46" s="55"/>
      <c r="BY46" s="55"/>
      <c r="BZ46" s="55"/>
      <c r="CA46" s="55"/>
      <c r="CB46" s="55"/>
    </row>
    <row r="47" spans="1:80" x14ac:dyDescent="0.25">
      <c r="A47" s="55"/>
      <c r="B47" s="55"/>
      <c r="C47" s="55"/>
      <c r="D47" s="55"/>
      <c r="E47" s="55"/>
      <c r="F47" s="55"/>
      <c r="G47" s="55"/>
      <c r="H47" s="55"/>
      <c r="I47" s="55"/>
      <c r="J47" s="416"/>
      <c r="K47" s="417"/>
      <c r="L47" s="417"/>
      <c r="M47" s="417"/>
      <c r="N47" s="417"/>
      <c r="O47" s="418"/>
      <c r="P47" s="416"/>
      <c r="Q47" s="417"/>
      <c r="R47" s="417"/>
      <c r="S47" s="417"/>
      <c r="T47" s="417"/>
      <c r="U47" s="418"/>
      <c r="V47" s="416"/>
      <c r="W47" s="417"/>
      <c r="X47" s="417"/>
      <c r="Y47" s="417"/>
      <c r="Z47" s="417"/>
      <c r="AA47" s="418"/>
      <c r="AB47" s="416"/>
      <c r="AC47" s="417"/>
      <c r="AD47" s="417"/>
      <c r="AE47" s="417"/>
      <c r="AF47" s="417"/>
      <c r="AG47" s="418"/>
      <c r="AH47" s="416"/>
      <c r="AI47" s="417"/>
      <c r="AJ47" s="417"/>
      <c r="AK47" s="417"/>
      <c r="AL47" s="417"/>
      <c r="AM47" s="418"/>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5"/>
      <c r="BQ47" s="55"/>
      <c r="BR47" s="55"/>
      <c r="BS47" s="55"/>
      <c r="BT47" s="55"/>
      <c r="BU47" s="55"/>
      <c r="BV47" s="55"/>
      <c r="BW47" s="55"/>
      <c r="BX47" s="55"/>
      <c r="BY47" s="55"/>
      <c r="BZ47" s="55"/>
      <c r="CA47" s="55"/>
      <c r="CB47" s="55"/>
    </row>
    <row r="48" spans="1:80" x14ac:dyDescent="0.25">
      <c r="A48" s="55"/>
      <c r="B48" s="55"/>
      <c r="C48" s="55"/>
      <c r="D48" s="55"/>
      <c r="E48" s="55"/>
      <c r="F48" s="55"/>
      <c r="G48" s="55"/>
      <c r="H48" s="55"/>
      <c r="I48" s="55"/>
      <c r="J48" s="416"/>
      <c r="K48" s="417"/>
      <c r="L48" s="417"/>
      <c r="M48" s="417"/>
      <c r="N48" s="417"/>
      <c r="O48" s="418"/>
      <c r="P48" s="416"/>
      <c r="Q48" s="417"/>
      <c r="R48" s="417"/>
      <c r="S48" s="417"/>
      <c r="T48" s="417"/>
      <c r="U48" s="418"/>
      <c r="V48" s="416"/>
      <c r="W48" s="417"/>
      <c r="X48" s="417"/>
      <c r="Y48" s="417"/>
      <c r="Z48" s="417"/>
      <c r="AA48" s="418"/>
      <c r="AB48" s="416"/>
      <c r="AC48" s="417"/>
      <c r="AD48" s="417"/>
      <c r="AE48" s="417"/>
      <c r="AF48" s="417"/>
      <c r="AG48" s="418"/>
      <c r="AH48" s="416"/>
      <c r="AI48" s="417"/>
      <c r="AJ48" s="417"/>
      <c r="AK48" s="417"/>
      <c r="AL48" s="417"/>
      <c r="AM48" s="418"/>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55"/>
      <c r="BR48" s="55"/>
      <c r="BS48" s="55"/>
      <c r="BT48" s="55"/>
      <c r="BU48" s="55"/>
      <c r="BV48" s="55"/>
      <c r="BW48" s="55"/>
      <c r="BX48" s="55"/>
      <c r="BY48" s="55"/>
      <c r="BZ48" s="55"/>
      <c r="CA48" s="55"/>
      <c r="CB48" s="55"/>
    </row>
    <row r="49" spans="1:80" x14ac:dyDescent="0.25">
      <c r="A49" s="55"/>
      <c r="B49" s="55"/>
      <c r="C49" s="55"/>
      <c r="D49" s="55"/>
      <c r="E49" s="55"/>
      <c r="F49" s="55"/>
      <c r="G49" s="55"/>
      <c r="H49" s="55"/>
      <c r="I49" s="55"/>
      <c r="J49" s="416"/>
      <c r="K49" s="417"/>
      <c r="L49" s="417"/>
      <c r="M49" s="417"/>
      <c r="N49" s="417"/>
      <c r="O49" s="418"/>
      <c r="P49" s="416"/>
      <c r="Q49" s="417"/>
      <c r="R49" s="417"/>
      <c r="S49" s="417"/>
      <c r="T49" s="417"/>
      <c r="U49" s="418"/>
      <c r="V49" s="416"/>
      <c r="W49" s="417"/>
      <c r="X49" s="417"/>
      <c r="Y49" s="417"/>
      <c r="Z49" s="417"/>
      <c r="AA49" s="418"/>
      <c r="AB49" s="416"/>
      <c r="AC49" s="417"/>
      <c r="AD49" s="417"/>
      <c r="AE49" s="417"/>
      <c r="AF49" s="417"/>
      <c r="AG49" s="418"/>
      <c r="AH49" s="416"/>
      <c r="AI49" s="417"/>
      <c r="AJ49" s="417"/>
      <c r="AK49" s="417"/>
      <c r="AL49" s="417"/>
      <c r="AM49" s="418"/>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5"/>
      <c r="BQ49" s="55"/>
      <c r="BR49" s="55"/>
      <c r="BS49" s="55"/>
      <c r="BT49" s="55"/>
      <c r="BU49" s="55"/>
      <c r="BV49" s="55"/>
      <c r="BW49" s="55"/>
      <c r="BX49" s="55"/>
      <c r="BY49" s="55"/>
      <c r="BZ49" s="55"/>
      <c r="CA49" s="55"/>
      <c r="CB49" s="55"/>
    </row>
    <row r="50" spans="1:80" x14ac:dyDescent="0.25">
      <c r="A50" s="55"/>
      <c r="B50" s="55"/>
      <c r="C50" s="55"/>
      <c r="D50" s="55"/>
      <c r="E50" s="55"/>
      <c r="F50" s="55"/>
      <c r="G50" s="55"/>
      <c r="H50" s="55"/>
      <c r="I50" s="55"/>
      <c r="J50" s="416"/>
      <c r="K50" s="417"/>
      <c r="L50" s="417"/>
      <c r="M50" s="417"/>
      <c r="N50" s="417"/>
      <c r="O50" s="418"/>
      <c r="P50" s="416"/>
      <c r="Q50" s="417"/>
      <c r="R50" s="417"/>
      <c r="S50" s="417"/>
      <c r="T50" s="417"/>
      <c r="U50" s="418"/>
      <c r="V50" s="416"/>
      <c r="W50" s="417"/>
      <c r="X50" s="417"/>
      <c r="Y50" s="417"/>
      <c r="Z50" s="417"/>
      <c r="AA50" s="418"/>
      <c r="AB50" s="416"/>
      <c r="AC50" s="417"/>
      <c r="AD50" s="417"/>
      <c r="AE50" s="417"/>
      <c r="AF50" s="417"/>
      <c r="AG50" s="418"/>
      <c r="AH50" s="416"/>
      <c r="AI50" s="417"/>
      <c r="AJ50" s="417"/>
      <c r="AK50" s="417"/>
      <c r="AL50" s="417"/>
      <c r="AM50" s="418"/>
      <c r="AN50" s="55"/>
      <c r="AO50" s="55"/>
      <c r="AP50" s="55"/>
      <c r="AQ50" s="55"/>
      <c r="AR50" s="55"/>
      <c r="AS50" s="55"/>
      <c r="AT50" s="55"/>
      <c r="AU50" s="55"/>
      <c r="AV50" s="55"/>
      <c r="AW50" s="55"/>
      <c r="AX50" s="55"/>
      <c r="AY50" s="55"/>
      <c r="AZ50" s="55"/>
      <c r="BA50" s="55"/>
      <c r="BB50" s="55"/>
      <c r="BC50" s="55"/>
      <c r="BD50" s="55"/>
      <c r="BE50" s="55"/>
      <c r="BF50" s="55"/>
      <c r="BG50" s="55"/>
      <c r="BH50" s="55"/>
      <c r="BI50" s="55"/>
      <c r="BJ50" s="55"/>
      <c r="BK50" s="55"/>
      <c r="BL50" s="55"/>
      <c r="BM50" s="55"/>
      <c r="BN50" s="55"/>
      <c r="BO50" s="55"/>
      <c r="BP50" s="55"/>
      <c r="BQ50" s="55"/>
      <c r="BR50" s="55"/>
      <c r="BS50" s="55"/>
      <c r="BT50" s="55"/>
      <c r="BU50" s="55"/>
      <c r="BV50" s="55"/>
      <c r="BW50" s="55"/>
      <c r="BX50" s="55"/>
      <c r="BY50" s="55"/>
      <c r="BZ50" s="55"/>
      <c r="CA50" s="55"/>
      <c r="CB50" s="55"/>
    </row>
    <row r="51" spans="1:80" ht="15.75" thickBot="1" x14ac:dyDescent="0.3">
      <c r="A51" s="55"/>
      <c r="B51" s="55"/>
      <c r="C51" s="55"/>
      <c r="D51" s="55"/>
      <c r="E51" s="55"/>
      <c r="F51" s="55"/>
      <c r="G51" s="55"/>
      <c r="H51" s="55"/>
      <c r="I51" s="55"/>
      <c r="J51" s="419"/>
      <c r="K51" s="420"/>
      <c r="L51" s="420"/>
      <c r="M51" s="420"/>
      <c r="N51" s="420"/>
      <c r="O51" s="421"/>
      <c r="P51" s="419"/>
      <c r="Q51" s="420"/>
      <c r="R51" s="420"/>
      <c r="S51" s="420"/>
      <c r="T51" s="420"/>
      <c r="U51" s="421"/>
      <c r="V51" s="419"/>
      <c r="W51" s="420"/>
      <c r="X51" s="420"/>
      <c r="Y51" s="420"/>
      <c r="Z51" s="420"/>
      <c r="AA51" s="421"/>
      <c r="AB51" s="419"/>
      <c r="AC51" s="420"/>
      <c r="AD51" s="420"/>
      <c r="AE51" s="420"/>
      <c r="AF51" s="420"/>
      <c r="AG51" s="421"/>
      <c r="AH51" s="419"/>
      <c r="AI51" s="420"/>
      <c r="AJ51" s="420"/>
      <c r="AK51" s="420"/>
      <c r="AL51" s="420"/>
      <c r="AM51" s="421"/>
      <c r="AN51" s="55"/>
      <c r="AO51" s="55"/>
      <c r="AP51" s="55"/>
      <c r="AQ51" s="55"/>
      <c r="AR51" s="55"/>
      <c r="AS51" s="55"/>
      <c r="AT51" s="55"/>
      <c r="AU51" s="55"/>
      <c r="AV51" s="55"/>
      <c r="AW51" s="55"/>
      <c r="AX51" s="55"/>
      <c r="AY51" s="55"/>
      <c r="AZ51" s="55"/>
      <c r="BA51" s="55"/>
      <c r="BB51" s="55"/>
      <c r="BC51" s="55"/>
      <c r="BD51" s="55"/>
      <c r="BE51" s="55"/>
      <c r="BF51" s="55"/>
      <c r="BG51" s="55"/>
      <c r="BH51" s="55"/>
      <c r="BI51" s="55"/>
      <c r="BJ51" s="55"/>
      <c r="BK51" s="55"/>
      <c r="BL51" s="55"/>
      <c r="BM51" s="55"/>
      <c r="BN51" s="55"/>
      <c r="BO51" s="55"/>
      <c r="BP51" s="55"/>
      <c r="BQ51" s="55"/>
      <c r="BR51" s="55"/>
      <c r="BS51" s="55"/>
      <c r="BT51" s="55"/>
      <c r="BU51" s="55"/>
      <c r="BV51" s="55"/>
      <c r="BW51" s="55"/>
      <c r="BX51" s="55"/>
      <c r="BY51" s="55"/>
      <c r="BZ51" s="55"/>
      <c r="CA51" s="55"/>
      <c r="CB51" s="55"/>
    </row>
    <row r="52" spans="1:80" x14ac:dyDescent="0.25">
      <c r="A52" s="55"/>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5"/>
      <c r="BQ52" s="55"/>
      <c r="BR52" s="55"/>
      <c r="BS52" s="55"/>
      <c r="BT52" s="55"/>
      <c r="BU52" s="55"/>
      <c r="BV52" s="55"/>
      <c r="BW52" s="55"/>
      <c r="BX52" s="55"/>
      <c r="BY52" s="55"/>
      <c r="BZ52" s="55"/>
      <c r="CA52" s="55"/>
      <c r="CB52" s="55"/>
    </row>
    <row r="53" spans="1:80" ht="15" customHeight="1" x14ac:dyDescent="0.25">
      <c r="A53" s="55"/>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5"/>
      <c r="AV53" s="55"/>
      <c r="AW53" s="55"/>
      <c r="AX53" s="55"/>
      <c r="AY53" s="55"/>
      <c r="AZ53" s="55"/>
      <c r="BA53" s="55"/>
      <c r="BB53" s="55"/>
      <c r="BC53" s="55"/>
      <c r="BD53" s="55"/>
      <c r="BE53" s="55"/>
      <c r="BF53" s="55"/>
      <c r="BG53" s="55"/>
      <c r="BH53" s="55"/>
      <c r="BI53" s="55"/>
      <c r="BJ53" s="55"/>
      <c r="BK53" s="55"/>
      <c r="BL53" s="55"/>
      <c r="BM53" s="55"/>
      <c r="BN53" s="55"/>
      <c r="BO53" s="55"/>
      <c r="BP53" s="55"/>
      <c r="BQ53" s="55"/>
      <c r="BR53" s="55"/>
      <c r="BS53" s="55"/>
      <c r="BT53" s="55"/>
      <c r="BU53" s="55"/>
      <c r="BV53" s="55"/>
      <c r="BW53" s="55"/>
      <c r="BX53" s="55"/>
      <c r="BY53" s="55"/>
      <c r="BZ53" s="55"/>
      <c r="CA53" s="55"/>
      <c r="CB53" s="55"/>
    </row>
    <row r="54" spans="1:80" ht="15" customHeight="1" x14ac:dyDescent="0.25">
      <c r="A54" s="55"/>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5"/>
      <c r="AV54" s="55"/>
      <c r="AW54" s="55"/>
      <c r="AX54" s="55"/>
      <c r="AY54" s="55"/>
      <c r="AZ54" s="55"/>
      <c r="BA54" s="55"/>
      <c r="BB54" s="55"/>
      <c r="BC54" s="55"/>
      <c r="BD54" s="55"/>
      <c r="BE54" s="55"/>
      <c r="BF54" s="55"/>
      <c r="BG54" s="55"/>
      <c r="BH54" s="55"/>
      <c r="BI54" s="55"/>
      <c r="BJ54" s="55"/>
      <c r="BK54" s="55"/>
      <c r="BL54" s="55"/>
      <c r="BM54" s="55"/>
      <c r="BN54" s="55"/>
      <c r="BO54" s="55"/>
      <c r="BP54" s="55"/>
      <c r="BQ54" s="55"/>
      <c r="BR54" s="55"/>
      <c r="BS54" s="55"/>
      <c r="BT54" s="55"/>
      <c r="BU54" s="55"/>
      <c r="BV54" s="55"/>
      <c r="BW54" s="55"/>
      <c r="BX54" s="55"/>
      <c r="BY54" s="55"/>
      <c r="BZ54" s="55"/>
      <c r="CA54" s="55"/>
      <c r="CB54" s="55"/>
    </row>
    <row r="55" spans="1:80" x14ac:dyDescent="0.25">
      <c r="A55" s="55"/>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55"/>
      <c r="BB55" s="55"/>
      <c r="BC55" s="55"/>
      <c r="BD55" s="55"/>
      <c r="BE55" s="55"/>
      <c r="BF55" s="55"/>
      <c r="BG55" s="55"/>
      <c r="BH55" s="55"/>
      <c r="BI55" s="55"/>
      <c r="BJ55" s="55"/>
      <c r="BK55" s="55"/>
      <c r="BL55" s="55"/>
      <c r="BM55" s="55"/>
      <c r="BN55" s="55"/>
      <c r="BO55" s="55"/>
      <c r="BP55" s="55"/>
      <c r="BQ55" s="55"/>
      <c r="BR55" s="55"/>
      <c r="BS55" s="55"/>
      <c r="BT55" s="55"/>
      <c r="BU55" s="55"/>
      <c r="BV55" s="55"/>
      <c r="BW55" s="55"/>
      <c r="BX55" s="55"/>
      <c r="BY55" s="55"/>
      <c r="BZ55" s="55"/>
      <c r="CA55" s="55"/>
      <c r="CB55" s="55"/>
    </row>
    <row r="56" spans="1:80" x14ac:dyDescent="0.25">
      <c r="A56" s="55"/>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5"/>
      <c r="BB56" s="55"/>
      <c r="BC56" s="55"/>
      <c r="BD56" s="55"/>
      <c r="BE56" s="55"/>
      <c r="BF56" s="55"/>
      <c r="BG56" s="55"/>
      <c r="BH56" s="55"/>
      <c r="BI56" s="55"/>
      <c r="BJ56" s="55"/>
      <c r="BK56" s="55"/>
      <c r="BL56" s="55"/>
      <c r="BM56" s="55"/>
      <c r="BN56" s="55"/>
      <c r="BO56" s="55"/>
      <c r="BP56" s="55"/>
      <c r="BQ56" s="55"/>
      <c r="BR56" s="55"/>
      <c r="BS56" s="55"/>
      <c r="BT56" s="55"/>
      <c r="BU56" s="55"/>
      <c r="BV56" s="55"/>
      <c r="BW56" s="55"/>
      <c r="BX56" s="55"/>
      <c r="BY56" s="55"/>
      <c r="BZ56" s="55"/>
      <c r="CA56" s="55"/>
      <c r="CB56" s="55"/>
    </row>
    <row r="57" spans="1:80" x14ac:dyDescent="0.25">
      <c r="A57" s="55"/>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5"/>
      <c r="BB57" s="55"/>
      <c r="BC57" s="55"/>
      <c r="BD57" s="55"/>
      <c r="BE57" s="55"/>
      <c r="BF57" s="55"/>
      <c r="BG57" s="55"/>
      <c r="BH57" s="55"/>
      <c r="BI57" s="55"/>
      <c r="BJ57" s="55"/>
      <c r="BK57" s="55"/>
      <c r="BL57" s="55"/>
      <c r="BM57" s="55"/>
      <c r="BN57" s="55"/>
      <c r="BO57" s="55"/>
      <c r="BP57" s="55"/>
      <c r="BQ57" s="55"/>
      <c r="BR57" s="55"/>
      <c r="BS57" s="55"/>
      <c r="BT57" s="55"/>
      <c r="BU57" s="55"/>
      <c r="BV57" s="55"/>
      <c r="BW57" s="55"/>
      <c r="BX57" s="55"/>
      <c r="BY57" s="55"/>
      <c r="BZ57" s="55"/>
      <c r="CA57" s="55"/>
      <c r="CB57" s="55"/>
    </row>
    <row r="58" spans="1:80" x14ac:dyDescent="0.25">
      <c r="A58" s="55"/>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55"/>
      <c r="AY58" s="55"/>
      <c r="AZ58" s="55"/>
      <c r="BA58" s="55"/>
      <c r="BB58" s="55"/>
      <c r="BC58" s="55"/>
      <c r="BD58" s="55"/>
      <c r="BE58" s="55"/>
      <c r="BF58" s="55"/>
      <c r="BG58" s="55"/>
      <c r="BH58" s="55"/>
      <c r="BI58" s="55"/>
      <c r="BJ58" s="55"/>
      <c r="BK58" s="55"/>
      <c r="BL58" s="55"/>
      <c r="BM58" s="55"/>
      <c r="BN58" s="55"/>
      <c r="BO58" s="55"/>
      <c r="BP58" s="55"/>
      <c r="BQ58" s="55"/>
      <c r="BR58" s="55"/>
      <c r="BS58" s="55"/>
      <c r="BT58" s="55"/>
      <c r="BU58" s="55"/>
      <c r="BV58" s="55"/>
      <c r="BW58" s="55"/>
      <c r="BX58" s="55"/>
      <c r="BY58" s="55"/>
      <c r="BZ58" s="55"/>
      <c r="CA58" s="55"/>
      <c r="CB58" s="55"/>
    </row>
    <row r="59" spans="1:80" x14ac:dyDescent="0.25">
      <c r="A59" s="55"/>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c r="AS59" s="55"/>
      <c r="AT59" s="55"/>
      <c r="AU59" s="55"/>
      <c r="AV59" s="55"/>
      <c r="AW59" s="55"/>
      <c r="AX59" s="55"/>
      <c r="AY59" s="55"/>
      <c r="AZ59" s="55"/>
      <c r="BA59" s="55"/>
      <c r="BB59" s="55"/>
      <c r="BC59" s="55"/>
      <c r="BD59" s="55"/>
      <c r="BE59" s="55"/>
      <c r="BF59" s="55"/>
      <c r="BG59" s="55"/>
      <c r="BH59" s="55"/>
      <c r="BI59" s="55"/>
      <c r="BJ59" s="55"/>
      <c r="BK59" s="55"/>
      <c r="BL59" s="55"/>
      <c r="BM59" s="55"/>
      <c r="BN59" s="55"/>
      <c r="BO59" s="55"/>
      <c r="BP59" s="55"/>
      <c r="BQ59" s="55"/>
      <c r="BR59" s="55"/>
      <c r="BS59" s="55"/>
      <c r="BT59" s="55"/>
      <c r="BU59" s="55"/>
      <c r="BV59" s="55"/>
      <c r="BW59" s="55"/>
      <c r="BX59" s="55"/>
      <c r="BY59" s="55"/>
      <c r="BZ59" s="55"/>
      <c r="CA59" s="55"/>
      <c r="CB59" s="55"/>
    </row>
    <row r="60" spans="1:80" x14ac:dyDescent="0.25">
      <c r="A60" s="55"/>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5"/>
      <c r="BK60" s="55"/>
      <c r="BL60" s="55"/>
      <c r="BM60" s="55"/>
      <c r="BN60" s="55"/>
      <c r="BO60" s="55"/>
      <c r="BP60" s="55"/>
      <c r="BQ60" s="55"/>
      <c r="BR60" s="55"/>
      <c r="BS60" s="55"/>
      <c r="BT60" s="55"/>
      <c r="BU60" s="55"/>
      <c r="BV60" s="55"/>
      <c r="BW60" s="55"/>
      <c r="BX60" s="55"/>
      <c r="BY60" s="55"/>
      <c r="BZ60" s="55"/>
      <c r="CA60" s="55"/>
      <c r="CB60" s="55"/>
    </row>
    <row r="61" spans="1:80" x14ac:dyDescent="0.25">
      <c r="A61" s="55"/>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5"/>
      <c r="BK61" s="55"/>
      <c r="BL61" s="55"/>
      <c r="BM61" s="55"/>
      <c r="BN61" s="55"/>
      <c r="BO61" s="55"/>
      <c r="BP61" s="55"/>
      <c r="BQ61" s="55"/>
      <c r="BR61" s="55"/>
      <c r="BS61" s="55"/>
      <c r="BT61" s="55"/>
      <c r="BU61" s="55"/>
      <c r="BV61" s="55"/>
      <c r="BW61" s="55"/>
      <c r="BX61" s="55"/>
      <c r="BY61" s="55"/>
      <c r="BZ61" s="55"/>
      <c r="CA61" s="55"/>
      <c r="CB61" s="55"/>
    </row>
    <row r="62" spans="1:80" x14ac:dyDescent="0.25">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c r="BF62" s="55"/>
      <c r="BG62" s="55"/>
      <c r="BH62" s="55"/>
      <c r="BI62" s="55"/>
      <c r="BJ62" s="55"/>
      <c r="BK62" s="55"/>
      <c r="BL62" s="55"/>
      <c r="BM62" s="55"/>
      <c r="BN62" s="55"/>
      <c r="BO62" s="55"/>
      <c r="BP62" s="55"/>
      <c r="BQ62" s="55"/>
      <c r="BR62" s="55"/>
      <c r="BS62" s="55"/>
      <c r="BT62" s="55"/>
      <c r="BU62" s="55"/>
      <c r="BV62" s="55"/>
      <c r="BW62" s="55"/>
      <c r="BX62" s="55"/>
      <c r="BY62" s="55"/>
      <c r="BZ62" s="55"/>
      <c r="CA62" s="55"/>
      <c r="CB62" s="55"/>
    </row>
    <row r="63" spans="1:80" x14ac:dyDescent="0.25">
      <c r="A63" s="55"/>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c r="AS63" s="55"/>
      <c r="AT63" s="55"/>
      <c r="AU63" s="55"/>
      <c r="AV63" s="55"/>
      <c r="AW63" s="55"/>
      <c r="AX63" s="55"/>
      <c r="AY63" s="55"/>
      <c r="AZ63" s="55"/>
      <c r="BA63" s="55"/>
      <c r="BB63" s="55"/>
      <c r="BC63" s="55"/>
      <c r="BD63" s="55"/>
      <c r="BE63" s="55"/>
      <c r="BF63" s="55"/>
      <c r="BG63" s="55"/>
      <c r="BH63" s="55"/>
      <c r="BI63" s="55"/>
      <c r="BJ63" s="55"/>
      <c r="BK63" s="55"/>
      <c r="BL63" s="55"/>
      <c r="BM63" s="55"/>
      <c r="BN63" s="55"/>
      <c r="BO63" s="55"/>
      <c r="BP63" s="55"/>
      <c r="BQ63" s="55"/>
      <c r="BR63" s="55"/>
      <c r="BS63" s="55"/>
      <c r="BT63" s="55"/>
      <c r="BU63" s="55"/>
      <c r="BV63" s="55"/>
      <c r="BW63" s="55"/>
      <c r="BX63" s="55"/>
      <c r="BY63" s="55"/>
      <c r="BZ63" s="55"/>
      <c r="CA63" s="55"/>
      <c r="CB63" s="55"/>
    </row>
    <row r="64" spans="1:80" x14ac:dyDescent="0.25">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c r="BM64" s="55"/>
      <c r="BN64" s="55"/>
      <c r="BO64" s="55"/>
      <c r="BP64" s="55"/>
      <c r="BQ64" s="55"/>
      <c r="BR64" s="55"/>
      <c r="BS64" s="55"/>
      <c r="BT64" s="55"/>
      <c r="BU64" s="55"/>
      <c r="BV64" s="55"/>
      <c r="BW64" s="55"/>
      <c r="BX64" s="55"/>
      <c r="BY64" s="55"/>
      <c r="BZ64" s="55"/>
      <c r="CA64" s="55"/>
      <c r="CB64" s="55"/>
    </row>
    <row r="65" spans="1:80" x14ac:dyDescent="0.25">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5"/>
      <c r="AZ65" s="55"/>
      <c r="BA65" s="55"/>
      <c r="BB65" s="55"/>
      <c r="BC65" s="55"/>
      <c r="BD65" s="55"/>
      <c r="BE65" s="55"/>
      <c r="BF65" s="55"/>
      <c r="BG65" s="55"/>
      <c r="BH65" s="55"/>
      <c r="BI65" s="55"/>
      <c r="BJ65" s="55"/>
      <c r="BK65" s="55"/>
      <c r="BL65" s="55"/>
      <c r="BM65" s="55"/>
      <c r="BN65" s="55"/>
      <c r="BO65" s="55"/>
      <c r="BP65" s="55"/>
      <c r="BQ65" s="55"/>
      <c r="BR65" s="55"/>
      <c r="BS65" s="55"/>
      <c r="BT65" s="55"/>
      <c r="BU65" s="55"/>
      <c r="BV65" s="55"/>
      <c r="BW65" s="55"/>
      <c r="BX65" s="55"/>
      <c r="BY65" s="55"/>
      <c r="BZ65" s="55"/>
      <c r="CA65" s="55"/>
      <c r="CB65" s="55"/>
    </row>
    <row r="66" spans="1:80" x14ac:dyDescent="0.25">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c r="BC66" s="55"/>
      <c r="BD66" s="55"/>
      <c r="BE66" s="55"/>
      <c r="BF66" s="55"/>
      <c r="BG66" s="55"/>
      <c r="BH66" s="55"/>
      <c r="BI66" s="55"/>
      <c r="BJ66" s="55"/>
      <c r="BK66" s="55"/>
      <c r="BL66" s="55"/>
      <c r="BM66" s="55"/>
      <c r="BN66" s="55"/>
      <c r="BO66" s="55"/>
      <c r="BP66" s="55"/>
      <c r="BQ66" s="55"/>
      <c r="BR66" s="55"/>
      <c r="BS66" s="55"/>
      <c r="BT66" s="55"/>
      <c r="BU66" s="55"/>
      <c r="BV66" s="55"/>
      <c r="BW66" s="55"/>
      <c r="BX66" s="55"/>
      <c r="BY66" s="55"/>
      <c r="BZ66" s="55"/>
      <c r="CA66" s="55"/>
      <c r="CB66" s="55"/>
    </row>
    <row r="67" spans="1:80" x14ac:dyDescent="0.25">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c r="BF67" s="55"/>
      <c r="BG67" s="55"/>
      <c r="BH67" s="55"/>
      <c r="BI67" s="55"/>
      <c r="BJ67" s="55"/>
      <c r="BK67" s="55"/>
      <c r="BL67" s="55"/>
      <c r="BM67" s="55"/>
      <c r="BN67" s="55"/>
      <c r="BO67" s="55"/>
      <c r="BP67" s="55"/>
      <c r="BQ67" s="55"/>
      <c r="BR67" s="55"/>
      <c r="BS67" s="55"/>
      <c r="BT67" s="55"/>
      <c r="BU67" s="55"/>
      <c r="BV67" s="55"/>
      <c r="BW67" s="55"/>
      <c r="BX67" s="55"/>
      <c r="BY67" s="55"/>
      <c r="BZ67" s="55"/>
      <c r="CA67" s="55"/>
      <c r="CB67" s="55"/>
    </row>
    <row r="68" spans="1:80" x14ac:dyDescent="0.25">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c r="BG68" s="55"/>
      <c r="BH68" s="55"/>
      <c r="BI68" s="55"/>
      <c r="BJ68" s="55"/>
      <c r="BK68" s="55"/>
      <c r="BL68" s="55"/>
      <c r="BM68" s="55"/>
      <c r="BN68" s="55"/>
      <c r="BO68" s="55"/>
      <c r="BP68" s="55"/>
      <c r="BQ68" s="55"/>
      <c r="BR68" s="55"/>
      <c r="BS68" s="55"/>
      <c r="BT68" s="55"/>
      <c r="BU68" s="55"/>
      <c r="BV68" s="55"/>
      <c r="BW68" s="55"/>
      <c r="BX68" s="55"/>
      <c r="BY68" s="55"/>
      <c r="BZ68" s="55"/>
      <c r="CA68" s="55"/>
      <c r="CB68" s="55"/>
    </row>
    <row r="69" spans="1:80" x14ac:dyDescent="0.25">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c r="BF69" s="55"/>
      <c r="BG69" s="55"/>
      <c r="BH69" s="55"/>
      <c r="BI69" s="55"/>
      <c r="BJ69" s="55"/>
      <c r="BK69" s="55"/>
      <c r="BL69" s="55"/>
      <c r="BM69" s="55"/>
      <c r="BN69" s="55"/>
      <c r="BO69" s="55"/>
      <c r="BP69" s="55"/>
      <c r="BQ69" s="55"/>
      <c r="BR69" s="55"/>
      <c r="BS69" s="55"/>
      <c r="BT69" s="55"/>
      <c r="BU69" s="55"/>
      <c r="BV69" s="55"/>
      <c r="BW69" s="55"/>
      <c r="BX69" s="55"/>
      <c r="BY69" s="55"/>
      <c r="BZ69" s="55"/>
      <c r="CA69" s="55"/>
      <c r="CB69" s="55"/>
    </row>
    <row r="70" spans="1:80" x14ac:dyDescent="0.25">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c r="BF70" s="55"/>
      <c r="BG70" s="55"/>
      <c r="BH70" s="55"/>
      <c r="BI70" s="55"/>
      <c r="BJ70" s="55"/>
      <c r="BK70" s="55"/>
      <c r="BL70" s="55"/>
      <c r="BM70" s="55"/>
      <c r="BN70" s="55"/>
      <c r="BO70" s="55"/>
      <c r="BP70" s="55"/>
      <c r="BQ70" s="55"/>
      <c r="BR70" s="55"/>
      <c r="BS70" s="55"/>
      <c r="BT70" s="55"/>
      <c r="BU70" s="55"/>
      <c r="BV70" s="55"/>
      <c r="BW70" s="55"/>
      <c r="BX70" s="55"/>
      <c r="BY70" s="55"/>
      <c r="BZ70" s="55"/>
      <c r="CA70" s="55"/>
      <c r="CB70" s="55"/>
    </row>
    <row r="71" spans="1:80" x14ac:dyDescent="0.25">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c r="BI71" s="55"/>
      <c r="BJ71" s="55"/>
      <c r="BK71" s="55"/>
      <c r="BL71" s="55"/>
      <c r="BM71" s="55"/>
      <c r="BN71" s="55"/>
      <c r="BO71" s="55"/>
      <c r="BP71" s="55"/>
      <c r="BQ71" s="55"/>
      <c r="BR71" s="55"/>
      <c r="BS71" s="55"/>
      <c r="BT71" s="55"/>
      <c r="BU71" s="55"/>
      <c r="BV71" s="55"/>
      <c r="BW71" s="55"/>
      <c r="BX71" s="55"/>
      <c r="BY71" s="55"/>
      <c r="BZ71" s="55"/>
      <c r="CA71" s="55"/>
      <c r="CB71" s="55"/>
    </row>
    <row r="72" spans="1:80" x14ac:dyDescent="0.25">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55"/>
      <c r="BB72" s="55"/>
      <c r="BC72" s="55"/>
      <c r="BD72" s="55"/>
      <c r="BE72" s="55"/>
      <c r="BF72" s="55"/>
      <c r="BG72" s="55"/>
      <c r="BH72" s="55"/>
      <c r="BI72" s="55"/>
      <c r="BJ72" s="55"/>
      <c r="BK72" s="55"/>
      <c r="BL72" s="55"/>
      <c r="BM72" s="55"/>
      <c r="BN72" s="55"/>
      <c r="BO72" s="55"/>
      <c r="BP72" s="55"/>
      <c r="BQ72" s="55"/>
      <c r="BR72" s="55"/>
      <c r="BS72" s="55"/>
      <c r="BT72" s="55"/>
      <c r="BU72" s="55"/>
      <c r="BV72" s="55"/>
      <c r="BW72" s="55"/>
      <c r="BX72" s="55"/>
      <c r="BY72" s="55"/>
      <c r="BZ72" s="55"/>
      <c r="CA72" s="55"/>
      <c r="CB72" s="55"/>
    </row>
    <row r="73" spans="1:80" x14ac:dyDescent="0.25">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55"/>
      <c r="BB73" s="55"/>
      <c r="BC73" s="55"/>
      <c r="BD73" s="55"/>
      <c r="BE73" s="55"/>
      <c r="BF73" s="55"/>
      <c r="BG73" s="55"/>
      <c r="BH73" s="55"/>
      <c r="BI73" s="55"/>
      <c r="BJ73" s="55"/>
      <c r="BK73" s="55"/>
      <c r="BL73" s="55"/>
      <c r="BM73" s="55"/>
      <c r="BN73" s="55"/>
      <c r="BO73" s="55"/>
      <c r="BP73" s="55"/>
      <c r="BQ73" s="55"/>
      <c r="BR73" s="55"/>
      <c r="BS73" s="55"/>
      <c r="BT73" s="55"/>
      <c r="BU73" s="55"/>
      <c r="BV73" s="55"/>
      <c r="BW73" s="55"/>
      <c r="BX73" s="55"/>
      <c r="BY73" s="55"/>
      <c r="BZ73" s="55"/>
      <c r="CA73" s="55"/>
      <c r="CB73" s="55"/>
    </row>
    <row r="74" spans="1:80" x14ac:dyDescent="0.25">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c r="AY74" s="55"/>
      <c r="AZ74" s="55"/>
      <c r="BA74" s="55"/>
      <c r="BB74" s="55"/>
      <c r="BC74" s="55"/>
      <c r="BD74" s="55"/>
      <c r="BE74" s="55"/>
      <c r="BF74" s="55"/>
      <c r="BG74" s="55"/>
      <c r="BH74" s="55"/>
      <c r="BI74" s="55"/>
      <c r="BJ74" s="55"/>
      <c r="BK74" s="55"/>
      <c r="BL74" s="55"/>
      <c r="BM74" s="55"/>
      <c r="BN74" s="55"/>
      <c r="BO74" s="55"/>
      <c r="BP74" s="55"/>
      <c r="BQ74" s="55"/>
      <c r="BR74" s="55"/>
      <c r="BS74" s="55"/>
      <c r="BT74" s="55"/>
      <c r="BU74" s="55"/>
      <c r="BV74" s="55"/>
      <c r="BW74" s="55"/>
      <c r="BX74" s="55"/>
      <c r="BY74" s="55"/>
      <c r="BZ74" s="55"/>
      <c r="CA74" s="55"/>
      <c r="CB74" s="55"/>
    </row>
    <row r="75" spans="1:80" x14ac:dyDescent="0.25">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5"/>
      <c r="BB75" s="55"/>
      <c r="BC75" s="55"/>
      <c r="BD75" s="55"/>
      <c r="BE75" s="55"/>
      <c r="BF75" s="55"/>
      <c r="BG75" s="55"/>
      <c r="BH75" s="55"/>
      <c r="BI75" s="55"/>
      <c r="BJ75" s="55"/>
      <c r="BK75" s="55"/>
      <c r="BL75" s="55"/>
      <c r="BM75" s="55"/>
      <c r="BN75" s="55"/>
      <c r="BO75" s="55"/>
      <c r="BP75" s="55"/>
      <c r="BQ75" s="55"/>
      <c r="BR75" s="55"/>
      <c r="BS75" s="55"/>
      <c r="BT75" s="55"/>
      <c r="BU75" s="55"/>
      <c r="BV75" s="55"/>
      <c r="BW75" s="55"/>
      <c r="BX75" s="55"/>
      <c r="BY75" s="55"/>
      <c r="BZ75" s="55"/>
      <c r="CA75" s="55"/>
      <c r="CB75" s="55"/>
    </row>
    <row r="76" spans="1:80" x14ac:dyDescent="0.25">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c r="AY76" s="55"/>
      <c r="AZ76" s="55"/>
      <c r="BA76" s="55"/>
      <c r="BB76" s="55"/>
      <c r="BC76" s="55"/>
      <c r="BD76" s="55"/>
      <c r="BE76" s="55"/>
      <c r="BF76" s="55"/>
      <c r="BG76" s="55"/>
      <c r="BH76" s="55"/>
      <c r="BI76" s="55"/>
      <c r="BJ76" s="55"/>
      <c r="BK76" s="55"/>
      <c r="BL76" s="55"/>
      <c r="BM76" s="55"/>
      <c r="BN76" s="55"/>
      <c r="BO76" s="55"/>
      <c r="BP76" s="55"/>
      <c r="BQ76" s="55"/>
      <c r="BR76" s="55"/>
      <c r="BS76" s="55"/>
      <c r="BT76" s="55"/>
      <c r="BU76" s="55"/>
      <c r="BV76" s="55"/>
      <c r="BW76" s="55"/>
      <c r="BX76" s="55"/>
      <c r="BY76" s="55"/>
      <c r="BZ76" s="55"/>
      <c r="CA76" s="55"/>
      <c r="CB76" s="55"/>
    </row>
    <row r="77" spans="1:80" x14ac:dyDescent="0.25">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c r="BC77" s="55"/>
      <c r="BD77" s="55"/>
      <c r="BE77" s="55"/>
      <c r="BF77" s="55"/>
      <c r="BG77" s="55"/>
      <c r="BH77" s="55"/>
      <c r="BI77" s="55"/>
      <c r="BJ77" s="55"/>
      <c r="BK77" s="55"/>
      <c r="BL77" s="55"/>
      <c r="BM77" s="55"/>
      <c r="BN77" s="55"/>
      <c r="BO77" s="55"/>
      <c r="BP77" s="55"/>
      <c r="BQ77" s="55"/>
      <c r="BR77" s="55"/>
      <c r="BS77" s="55"/>
      <c r="BT77" s="55"/>
      <c r="BU77" s="55"/>
      <c r="BV77" s="55"/>
      <c r="BW77" s="55"/>
      <c r="BX77" s="55"/>
      <c r="BY77" s="55"/>
      <c r="BZ77" s="55"/>
      <c r="CA77" s="55"/>
      <c r="CB77" s="55"/>
    </row>
    <row r="78" spans="1:80" x14ac:dyDescent="0.25">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D78" s="55"/>
      <c r="BE78" s="55"/>
      <c r="BF78" s="55"/>
      <c r="BG78" s="55"/>
      <c r="BH78" s="55"/>
      <c r="BI78" s="55"/>
      <c r="BJ78" s="55"/>
      <c r="BK78" s="55"/>
      <c r="BL78" s="55"/>
      <c r="BM78" s="55"/>
      <c r="BN78" s="55"/>
      <c r="BO78" s="55"/>
      <c r="BP78" s="55"/>
      <c r="BQ78" s="55"/>
      <c r="BR78" s="55"/>
      <c r="BS78" s="55"/>
      <c r="BT78" s="55"/>
      <c r="BU78" s="55"/>
      <c r="BV78" s="55"/>
      <c r="BW78" s="55"/>
      <c r="BX78" s="55"/>
      <c r="BY78" s="55"/>
      <c r="BZ78" s="55"/>
      <c r="CA78" s="55"/>
      <c r="CB78" s="55"/>
    </row>
    <row r="79" spans="1:80" x14ac:dyDescent="0.25">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55"/>
      <c r="BE79" s="55"/>
      <c r="BF79" s="55"/>
      <c r="BG79" s="55"/>
      <c r="BH79" s="55"/>
      <c r="BI79" s="55"/>
      <c r="BJ79" s="55"/>
      <c r="BK79" s="55"/>
    </row>
    <row r="80" spans="1:80" x14ac:dyDescent="0.25">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5"/>
      <c r="BB80" s="55"/>
      <c r="BC80" s="55"/>
      <c r="BD80" s="55"/>
      <c r="BE80" s="55"/>
      <c r="BF80" s="55"/>
      <c r="BG80" s="55"/>
      <c r="BH80" s="55"/>
      <c r="BI80" s="55"/>
      <c r="BJ80" s="55"/>
      <c r="BK80" s="55"/>
    </row>
    <row r="81" spans="1:63" x14ac:dyDescent="0.25">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55"/>
      <c r="BC81" s="55"/>
      <c r="BD81" s="55"/>
      <c r="BE81" s="55"/>
      <c r="BF81" s="55"/>
      <c r="BG81" s="55"/>
      <c r="BH81" s="55"/>
      <c r="BI81" s="55"/>
      <c r="BJ81" s="55"/>
      <c r="BK81" s="55"/>
    </row>
    <row r="82" spans="1:63" x14ac:dyDescent="0.25">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55"/>
      <c r="AY82" s="55"/>
      <c r="AZ82" s="55"/>
      <c r="BA82" s="55"/>
      <c r="BB82" s="55"/>
      <c r="BC82" s="55"/>
      <c r="BD82" s="55"/>
      <c r="BE82" s="55"/>
      <c r="BF82" s="55"/>
      <c r="BG82" s="55"/>
      <c r="BH82" s="55"/>
      <c r="BI82" s="55"/>
      <c r="BJ82" s="55"/>
      <c r="BK82" s="55"/>
    </row>
    <row r="83" spans="1:63" x14ac:dyDescent="0.25">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55"/>
      <c r="AT83" s="55"/>
      <c r="AU83" s="55"/>
      <c r="AV83" s="55"/>
      <c r="AW83" s="55"/>
      <c r="AX83" s="55"/>
      <c r="AY83" s="55"/>
      <c r="AZ83" s="55"/>
      <c r="BA83" s="55"/>
      <c r="BB83" s="55"/>
      <c r="BC83" s="55"/>
      <c r="BD83" s="55"/>
      <c r="BE83" s="55"/>
      <c r="BF83" s="55"/>
      <c r="BG83" s="55"/>
      <c r="BH83" s="55"/>
      <c r="BI83" s="55"/>
      <c r="BJ83" s="55"/>
      <c r="BK83" s="55"/>
    </row>
    <row r="84" spans="1:63" x14ac:dyDescent="0.25">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c r="AS84" s="55"/>
      <c r="AT84" s="55"/>
      <c r="AU84" s="55"/>
      <c r="AV84" s="55"/>
      <c r="AW84" s="55"/>
      <c r="AX84" s="55"/>
      <c r="AY84" s="55"/>
      <c r="AZ84" s="55"/>
      <c r="BA84" s="55"/>
      <c r="BB84" s="55"/>
      <c r="BC84" s="55"/>
      <c r="BD84" s="55"/>
      <c r="BE84" s="55"/>
      <c r="BF84" s="55"/>
      <c r="BG84" s="55"/>
      <c r="BH84" s="55"/>
      <c r="BI84" s="55"/>
      <c r="BJ84" s="55"/>
      <c r="BK84" s="55"/>
    </row>
    <row r="85" spans="1:63" x14ac:dyDescent="0.25">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c r="AM85" s="55"/>
      <c r="AN85" s="55"/>
      <c r="AO85" s="55"/>
      <c r="AP85" s="55"/>
      <c r="AQ85" s="55"/>
      <c r="AR85" s="55"/>
      <c r="AS85" s="55"/>
      <c r="AT85" s="55"/>
      <c r="AU85" s="55"/>
      <c r="AV85" s="55"/>
      <c r="AW85" s="55"/>
      <c r="AX85" s="55"/>
      <c r="AY85" s="55"/>
      <c r="AZ85" s="55"/>
      <c r="BA85" s="55"/>
      <c r="BB85" s="55"/>
      <c r="BC85" s="55"/>
      <c r="BD85" s="55"/>
      <c r="BE85" s="55"/>
      <c r="BF85" s="55"/>
      <c r="BG85" s="55"/>
      <c r="BH85" s="55"/>
      <c r="BI85" s="55"/>
      <c r="BJ85" s="55"/>
      <c r="BK85" s="55"/>
    </row>
    <row r="86" spans="1:63" x14ac:dyDescent="0.25">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c r="AO86" s="55"/>
      <c r="AP86" s="55"/>
      <c r="AQ86" s="55"/>
      <c r="AR86" s="55"/>
      <c r="AS86" s="55"/>
      <c r="AT86" s="55"/>
      <c r="AU86" s="55"/>
      <c r="AV86" s="55"/>
      <c r="AW86" s="55"/>
      <c r="AX86" s="55"/>
      <c r="AY86" s="55"/>
      <c r="AZ86" s="55"/>
      <c r="BA86" s="55"/>
      <c r="BB86" s="55"/>
      <c r="BC86" s="55"/>
      <c r="BD86" s="55"/>
      <c r="BE86" s="55"/>
      <c r="BF86" s="55"/>
      <c r="BG86" s="55"/>
      <c r="BH86" s="55"/>
      <c r="BI86" s="55"/>
      <c r="BJ86" s="55"/>
      <c r="BK86" s="55"/>
    </row>
    <row r="87" spans="1:63" x14ac:dyDescent="0.25">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c r="AM87" s="55"/>
      <c r="AN87" s="55"/>
      <c r="AO87" s="55"/>
      <c r="AP87" s="55"/>
      <c r="AQ87" s="55"/>
      <c r="AR87" s="55"/>
      <c r="AS87" s="55"/>
      <c r="AT87" s="55"/>
      <c r="AU87" s="55"/>
      <c r="AV87" s="55"/>
      <c r="AW87" s="55"/>
      <c r="AX87" s="55"/>
      <c r="AY87" s="55"/>
      <c r="AZ87" s="55"/>
      <c r="BA87" s="55"/>
      <c r="BB87" s="55"/>
      <c r="BC87" s="55"/>
      <c r="BD87" s="55"/>
      <c r="BE87" s="55"/>
      <c r="BF87" s="55"/>
      <c r="BG87" s="55"/>
      <c r="BH87" s="55"/>
      <c r="BI87" s="55"/>
      <c r="BJ87" s="55"/>
      <c r="BK87" s="55"/>
    </row>
    <row r="88" spans="1:63" x14ac:dyDescent="0.25">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c r="AM88" s="55"/>
      <c r="AN88" s="55"/>
      <c r="AO88" s="55"/>
      <c r="AP88" s="55"/>
      <c r="AQ88" s="55"/>
      <c r="AR88" s="55"/>
      <c r="AS88" s="55"/>
      <c r="AT88" s="55"/>
      <c r="AU88" s="55"/>
      <c r="AV88" s="55"/>
      <c r="AW88" s="55"/>
      <c r="AX88" s="55"/>
      <c r="AY88" s="55"/>
      <c r="AZ88" s="55"/>
      <c r="BA88" s="55"/>
      <c r="BB88" s="55"/>
      <c r="BC88" s="55"/>
      <c r="BD88" s="55"/>
      <c r="BE88" s="55"/>
      <c r="BF88" s="55"/>
      <c r="BG88" s="55"/>
      <c r="BH88" s="55"/>
      <c r="BI88" s="55"/>
      <c r="BJ88" s="55"/>
      <c r="BK88" s="55"/>
    </row>
    <row r="89" spans="1:63" x14ac:dyDescent="0.25">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c r="AS89" s="55"/>
      <c r="AT89" s="55"/>
      <c r="AU89" s="55"/>
      <c r="AV89" s="55"/>
      <c r="AW89" s="55"/>
      <c r="AX89" s="55"/>
      <c r="AY89" s="55"/>
      <c r="AZ89" s="55"/>
      <c r="BA89" s="55"/>
      <c r="BB89" s="55"/>
      <c r="BC89" s="55"/>
      <c r="BD89" s="55"/>
      <c r="BE89" s="55"/>
      <c r="BF89" s="55"/>
      <c r="BG89" s="55"/>
      <c r="BH89" s="55"/>
      <c r="BI89" s="55"/>
      <c r="BJ89" s="55"/>
      <c r="BK89" s="55"/>
    </row>
    <row r="90" spans="1:63" x14ac:dyDescent="0.25">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c r="AM90" s="55"/>
      <c r="AN90" s="55"/>
      <c r="AO90" s="55"/>
      <c r="AP90" s="55"/>
      <c r="AQ90" s="55"/>
      <c r="AR90" s="55"/>
      <c r="AS90" s="55"/>
      <c r="AT90" s="55"/>
      <c r="AU90" s="55"/>
      <c r="AV90" s="55"/>
      <c r="AW90" s="55"/>
      <c r="AX90" s="55"/>
      <c r="AY90" s="55"/>
      <c r="AZ90" s="55"/>
      <c r="BA90" s="55"/>
      <c r="BB90" s="55"/>
      <c r="BC90" s="55"/>
      <c r="BD90" s="55"/>
      <c r="BE90" s="55"/>
      <c r="BF90" s="55"/>
      <c r="BG90" s="55"/>
      <c r="BH90" s="55"/>
      <c r="BI90" s="55"/>
      <c r="BJ90" s="55"/>
      <c r="BK90" s="55"/>
    </row>
    <row r="91" spans="1:63" x14ac:dyDescent="0.25">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5"/>
      <c r="AO91" s="55"/>
      <c r="AP91" s="55"/>
      <c r="AQ91" s="55"/>
      <c r="AR91" s="55"/>
      <c r="AS91" s="55"/>
      <c r="AT91" s="55"/>
      <c r="AU91" s="55"/>
      <c r="AV91" s="55"/>
      <c r="AW91" s="55"/>
      <c r="AX91" s="55"/>
      <c r="AY91" s="55"/>
      <c r="AZ91" s="55"/>
      <c r="BA91" s="55"/>
      <c r="BB91" s="55"/>
      <c r="BC91" s="55"/>
      <c r="BD91" s="55"/>
      <c r="BE91" s="55"/>
      <c r="BF91" s="55"/>
      <c r="BG91" s="55"/>
      <c r="BH91" s="55"/>
      <c r="BI91" s="55"/>
      <c r="BJ91" s="55"/>
      <c r="BK91" s="55"/>
    </row>
    <row r="92" spans="1:63" x14ac:dyDescent="0.25">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c r="AM92" s="55"/>
      <c r="AN92" s="55"/>
      <c r="AO92" s="55"/>
      <c r="AP92" s="55"/>
      <c r="AQ92" s="55"/>
      <c r="AR92" s="55"/>
      <c r="AS92" s="55"/>
      <c r="AT92" s="55"/>
      <c r="AU92" s="55"/>
      <c r="AV92" s="55"/>
      <c r="AW92" s="55"/>
      <c r="AX92" s="55"/>
      <c r="AY92" s="55"/>
      <c r="AZ92" s="55"/>
      <c r="BA92" s="55"/>
      <c r="BB92" s="55"/>
      <c r="BC92" s="55"/>
      <c r="BD92" s="55"/>
      <c r="BE92" s="55"/>
      <c r="BF92" s="55"/>
      <c r="BG92" s="55"/>
      <c r="BH92" s="55"/>
      <c r="BI92" s="55"/>
      <c r="BJ92" s="55"/>
      <c r="BK92" s="55"/>
    </row>
    <row r="93" spans="1:63" x14ac:dyDescent="0.25">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c r="AM93" s="55"/>
      <c r="AN93" s="55"/>
      <c r="AO93" s="55"/>
      <c r="AP93" s="55"/>
      <c r="AQ93" s="55"/>
      <c r="AR93" s="55"/>
      <c r="AS93" s="55"/>
      <c r="AT93" s="55"/>
      <c r="AU93" s="55"/>
      <c r="AV93" s="55"/>
      <c r="AW93" s="55"/>
      <c r="AX93" s="55"/>
      <c r="AY93" s="55"/>
      <c r="AZ93" s="55"/>
      <c r="BA93" s="55"/>
      <c r="BB93" s="55"/>
      <c r="BC93" s="55"/>
      <c r="BD93" s="55"/>
      <c r="BE93" s="55"/>
      <c r="BF93" s="55"/>
      <c r="BG93" s="55"/>
      <c r="BH93" s="55"/>
      <c r="BI93" s="55"/>
      <c r="BJ93" s="55"/>
      <c r="BK93" s="55"/>
    </row>
    <row r="94" spans="1:63" x14ac:dyDescent="0.25">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c r="AM94" s="55"/>
      <c r="AN94" s="55"/>
      <c r="AO94" s="55"/>
      <c r="AP94" s="55"/>
      <c r="AQ94" s="55"/>
      <c r="AR94" s="55"/>
      <c r="AS94" s="55"/>
      <c r="AT94" s="55"/>
      <c r="AU94" s="55"/>
      <c r="AV94" s="55"/>
      <c r="AW94" s="55"/>
      <c r="AX94" s="55"/>
      <c r="AY94" s="55"/>
      <c r="AZ94" s="55"/>
      <c r="BA94" s="55"/>
      <c r="BB94" s="55"/>
      <c r="BC94" s="55"/>
      <c r="BD94" s="55"/>
      <c r="BE94" s="55"/>
      <c r="BF94" s="55"/>
      <c r="BG94" s="55"/>
      <c r="BH94" s="55"/>
      <c r="BI94" s="55"/>
      <c r="BJ94" s="55"/>
      <c r="BK94" s="55"/>
    </row>
    <row r="95" spans="1:63" x14ac:dyDescent="0.25">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c r="AQ95" s="55"/>
      <c r="AR95" s="55"/>
      <c r="AS95" s="55"/>
      <c r="AT95" s="55"/>
      <c r="AU95" s="55"/>
      <c r="AV95" s="55"/>
      <c r="AW95" s="55"/>
      <c r="AX95" s="55"/>
      <c r="AY95" s="55"/>
      <c r="AZ95" s="55"/>
      <c r="BA95" s="55"/>
      <c r="BB95" s="55"/>
      <c r="BC95" s="55"/>
      <c r="BD95" s="55"/>
      <c r="BE95" s="55"/>
      <c r="BF95" s="55"/>
      <c r="BG95" s="55"/>
      <c r="BH95" s="55"/>
      <c r="BI95" s="55"/>
      <c r="BJ95" s="55"/>
      <c r="BK95" s="55"/>
    </row>
    <row r="96" spans="1:63" x14ac:dyDescent="0.25">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c r="AQ96" s="55"/>
      <c r="AR96" s="55"/>
      <c r="AS96" s="55"/>
      <c r="AT96" s="55"/>
      <c r="AU96" s="55"/>
      <c r="AV96" s="55"/>
      <c r="AW96" s="55"/>
      <c r="AX96" s="55"/>
      <c r="AY96" s="55"/>
      <c r="AZ96" s="55"/>
      <c r="BA96" s="55"/>
      <c r="BB96" s="55"/>
      <c r="BC96" s="55"/>
      <c r="BD96" s="55"/>
      <c r="BE96" s="55"/>
      <c r="BF96" s="55"/>
      <c r="BG96" s="55"/>
      <c r="BH96" s="55"/>
      <c r="BI96" s="55"/>
      <c r="BJ96" s="55"/>
      <c r="BK96" s="55"/>
    </row>
    <row r="97" spans="1:63" x14ac:dyDescent="0.25">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5"/>
      <c r="AN97" s="55"/>
      <c r="AO97" s="55"/>
      <c r="AP97" s="55"/>
      <c r="AQ97" s="55"/>
      <c r="AR97" s="55"/>
      <c r="AS97" s="55"/>
      <c r="AT97" s="55"/>
      <c r="AU97" s="55"/>
      <c r="AV97" s="55"/>
      <c r="AW97" s="55"/>
      <c r="AX97" s="55"/>
      <c r="AY97" s="55"/>
      <c r="AZ97" s="55"/>
      <c r="BA97" s="55"/>
      <c r="BB97" s="55"/>
      <c r="BC97" s="55"/>
      <c r="BD97" s="55"/>
      <c r="BE97" s="55"/>
      <c r="BF97" s="55"/>
      <c r="BG97" s="55"/>
      <c r="BH97" s="55"/>
      <c r="BI97" s="55"/>
      <c r="BJ97" s="55"/>
      <c r="BK97" s="55"/>
    </row>
    <row r="98" spans="1:63" x14ac:dyDescent="0.25">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c r="AP98" s="55"/>
      <c r="AQ98" s="55"/>
      <c r="AR98" s="55"/>
      <c r="AS98" s="55"/>
      <c r="AT98" s="55"/>
      <c r="AU98" s="55"/>
      <c r="AV98" s="55"/>
      <c r="AW98" s="55"/>
      <c r="AX98" s="55"/>
      <c r="AY98" s="55"/>
      <c r="AZ98" s="55"/>
      <c r="BA98" s="55"/>
      <c r="BB98" s="55"/>
      <c r="BC98" s="55"/>
      <c r="BD98" s="55"/>
      <c r="BE98" s="55"/>
      <c r="BF98" s="55"/>
      <c r="BG98" s="55"/>
      <c r="BH98" s="55"/>
      <c r="BI98" s="55"/>
      <c r="BJ98" s="55"/>
      <c r="BK98" s="55"/>
    </row>
    <row r="99" spans="1:63" x14ac:dyDescent="0.25">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c r="AM99" s="55"/>
      <c r="AN99" s="55"/>
      <c r="AO99" s="55"/>
      <c r="AP99" s="55"/>
      <c r="AQ99" s="55"/>
      <c r="AR99" s="55"/>
      <c r="AS99" s="55"/>
      <c r="AT99" s="55"/>
      <c r="AU99" s="55"/>
      <c r="AV99" s="55"/>
      <c r="AW99" s="55"/>
      <c r="AX99" s="55"/>
      <c r="AY99" s="55"/>
      <c r="AZ99" s="55"/>
      <c r="BA99" s="55"/>
      <c r="BB99" s="55"/>
      <c r="BC99" s="55"/>
      <c r="BD99" s="55"/>
      <c r="BE99" s="55"/>
      <c r="BF99" s="55"/>
      <c r="BG99" s="55"/>
      <c r="BH99" s="55"/>
      <c r="BI99" s="55"/>
      <c r="BJ99" s="55"/>
      <c r="BK99" s="55"/>
    </row>
    <row r="100" spans="1:63" x14ac:dyDescent="0.25">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c r="AR100" s="55"/>
      <c r="AS100" s="55"/>
      <c r="AT100" s="55"/>
      <c r="AU100" s="55"/>
      <c r="AV100" s="55"/>
      <c r="AW100" s="55"/>
      <c r="AX100" s="55"/>
      <c r="AY100" s="55"/>
      <c r="AZ100" s="55"/>
      <c r="BA100" s="55"/>
      <c r="BB100" s="55"/>
      <c r="BC100" s="55"/>
      <c r="BD100" s="55"/>
      <c r="BE100" s="55"/>
      <c r="BF100" s="55"/>
      <c r="BG100" s="55"/>
      <c r="BH100" s="55"/>
      <c r="BI100" s="55"/>
      <c r="BJ100" s="55"/>
      <c r="BK100" s="55"/>
    </row>
    <row r="101" spans="1:63" x14ac:dyDescent="0.25">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c r="AQ101" s="55"/>
      <c r="AR101" s="55"/>
      <c r="AS101" s="55"/>
      <c r="AT101" s="55"/>
      <c r="AU101" s="55"/>
      <c r="AV101" s="55"/>
      <c r="AW101" s="55"/>
      <c r="AX101" s="55"/>
      <c r="AY101" s="55"/>
      <c r="AZ101" s="55"/>
      <c r="BA101" s="55"/>
      <c r="BB101" s="55"/>
      <c r="BC101" s="55"/>
      <c r="BD101" s="55"/>
      <c r="BE101" s="55"/>
      <c r="BF101" s="55"/>
      <c r="BG101" s="55"/>
      <c r="BH101" s="55"/>
      <c r="BI101" s="55"/>
      <c r="BJ101" s="55"/>
      <c r="BK101" s="55"/>
    </row>
    <row r="102" spans="1:63" x14ac:dyDescent="0.25">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55"/>
      <c r="AS102" s="55"/>
      <c r="AT102" s="55"/>
      <c r="AU102" s="55"/>
      <c r="AV102" s="55"/>
      <c r="AW102" s="55"/>
      <c r="AX102" s="55"/>
      <c r="AY102" s="55"/>
      <c r="AZ102" s="55"/>
      <c r="BA102" s="55"/>
      <c r="BB102" s="55"/>
      <c r="BC102" s="55"/>
      <c r="BD102" s="55"/>
      <c r="BE102" s="55"/>
      <c r="BF102" s="55"/>
      <c r="BG102" s="55"/>
      <c r="BH102" s="55"/>
      <c r="BI102" s="55"/>
      <c r="BJ102" s="55"/>
      <c r="BK102" s="55"/>
    </row>
    <row r="103" spans="1:63" x14ac:dyDescent="0.25">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c r="AQ103" s="55"/>
      <c r="AR103" s="55"/>
      <c r="AS103" s="55"/>
      <c r="AT103" s="55"/>
      <c r="AU103" s="55"/>
      <c r="AV103" s="55"/>
      <c r="AW103" s="55"/>
      <c r="AX103" s="55"/>
      <c r="AY103" s="55"/>
      <c r="AZ103" s="55"/>
      <c r="BA103" s="55"/>
      <c r="BB103" s="55"/>
      <c r="BC103" s="55"/>
      <c r="BD103" s="55"/>
      <c r="BE103" s="55"/>
      <c r="BF103" s="55"/>
      <c r="BG103" s="55"/>
      <c r="BH103" s="55"/>
      <c r="BI103" s="55"/>
      <c r="BJ103" s="55"/>
      <c r="BK103" s="55"/>
    </row>
    <row r="104" spans="1:63" x14ac:dyDescent="0.25">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c r="AP104" s="55"/>
      <c r="AQ104" s="55"/>
      <c r="AR104" s="55"/>
      <c r="AS104" s="55"/>
      <c r="AT104" s="55"/>
      <c r="AU104" s="55"/>
      <c r="AV104" s="55"/>
      <c r="AW104" s="55"/>
      <c r="AX104" s="55"/>
      <c r="AY104" s="55"/>
      <c r="AZ104" s="55"/>
      <c r="BA104" s="55"/>
      <c r="BB104" s="55"/>
      <c r="BC104" s="55"/>
      <c r="BD104" s="55"/>
      <c r="BE104" s="55"/>
      <c r="BF104" s="55"/>
      <c r="BG104" s="55"/>
      <c r="BH104" s="55"/>
      <c r="BI104" s="55"/>
      <c r="BJ104" s="55"/>
      <c r="BK104" s="55"/>
    </row>
    <row r="105" spans="1:63" x14ac:dyDescent="0.25">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c r="BI105" s="55"/>
      <c r="BJ105" s="55"/>
      <c r="BK105" s="55"/>
    </row>
    <row r="106" spans="1:63" x14ac:dyDescent="0.25">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c r="BI106" s="55"/>
      <c r="BJ106" s="55"/>
      <c r="BK106" s="55"/>
    </row>
    <row r="107" spans="1:63" x14ac:dyDescent="0.25">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c r="AM107" s="55"/>
      <c r="AN107" s="55"/>
      <c r="AO107" s="55"/>
      <c r="AP107" s="55"/>
      <c r="AQ107" s="55"/>
      <c r="AR107" s="55"/>
      <c r="AS107" s="55"/>
      <c r="AT107" s="55"/>
      <c r="AU107" s="55"/>
      <c r="AV107" s="55"/>
      <c r="AW107" s="55"/>
      <c r="AX107" s="55"/>
      <c r="AY107" s="55"/>
      <c r="AZ107" s="55"/>
      <c r="BA107" s="55"/>
      <c r="BB107" s="55"/>
      <c r="BC107" s="55"/>
      <c r="BD107" s="55"/>
      <c r="BE107" s="55"/>
      <c r="BF107" s="55"/>
      <c r="BG107" s="55"/>
      <c r="BH107" s="55"/>
      <c r="BI107" s="55"/>
      <c r="BJ107" s="55"/>
      <c r="BK107" s="55"/>
    </row>
    <row r="108" spans="1:63" x14ac:dyDescent="0.25">
      <c r="A108" s="55"/>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c r="AM108" s="55"/>
      <c r="AN108" s="55"/>
      <c r="AO108" s="55"/>
      <c r="AP108" s="55"/>
      <c r="AQ108" s="55"/>
      <c r="AR108" s="55"/>
      <c r="AS108" s="55"/>
      <c r="AT108" s="55"/>
      <c r="AU108" s="55"/>
      <c r="AV108" s="55"/>
      <c r="AW108" s="55"/>
      <c r="AX108" s="55"/>
      <c r="AY108" s="55"/>
      <c r="AZ108" s="55"/>
      <c r="BA108" s="55"/>
      <c r="BB108" s="55"/>
      <c r="BC108" s="55"/>
      <c r="BD108" s="55"/>
      <c r="BE108" s="55"/>
      <c r="BF108" s="55"/>
      <c r="BG108" s="55"/>
      <c r="BH108" s="55"/>
      <c r="BI108" s="55"/>
      <c r="BJ108" s="55"/>
      <c r="BK108" s="55"/>
    </row>
    <row r="109" spans="1:63" x14ac:dyDescent="0.25">
      <c r="A109" s="55"/>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c r="AM109" s="55"/>
      <c r="AN109" s="55"/>
      <c r="AO109" s="55"/>
      <c r="AP109" s="55"/>
      <c r="AQ109" s="55"/>
      <c r="AR109" s="55"/>
      <c r="AS109" s="55"/>
      <c r="AT109" s="55"/>
      <c r="AU109" s="55"/>
      <c r="AV109" s="55"/>
      <c r="AW109" s="55"/>
      <c r="AX109" s="55"/>
      <c r="AY109" s="55"/>
      <c r="AZ109" s="55"/>
      <c r="BA109" s="55"/>
      <c r="BB109" s="55"/>
      <c r="BC109" s="55"/>
      <c r="BD109" s="55"/>
      <c r="BE109" s="55"/>
      <c r="BF109" s="55"/>
      <c r="BG109" s="55"/>
      <c r="BH109" s="55"/>
      <c r="BI109" s="55"/>
      <c r="BJ109" s="55"/>
      <c r="BK109" s="55"/>
    </row>
    <row r="110" spans="1:63" x14ac:dyDescent="0.25">
      <c r="A110" s="55"/>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c r="AM110" s="55"/>
      <c r="AN110" s="55"/>
      <c r="AO110" s="55"/>
      <c r="AP110" s="55"/>
      <c r="AQ110" s="55"/>
      <c r="AR110" s="55"/>
      <c r="AS110" s="55"/>
      <c r="AT110" s="55"/>
      <c r="AU110" s="55"/>
      <c r="AV110" s="55"/>
      <c r="AW110" s="55"/>
      <c r="AX110" s="55"/>
      <c r="AY110" s="55"/>
      <c r="AZ110" s="55"/>
      <c r="BA110" s="55"/>
      <c r="BB110" s="55"/>
      <c r="BC110" s="55"/>
      <c r="BD110" s="55"/>
      <c r="BE110" s="55"/>
      <c r="BF110" s="55"/>
      <c r="BG110" s="55"/>
      <c r="BH110" s="55"/>
      <c r="BI110" s="55"/>
      <c r="BJ110" s="55"/>
      <c r="BK110" s="55"/>
    </row>
    <row r="111" spans="1:63" x14ac:dyDescent="0.25">
      <c r="A111" s="55"/>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c r="AM111" s="55"/>
      <c r="AN111" s="55"/>
      <c r="AO111" s="55"/>
      <c r="AP111" s="55"/>
      <c r="AQ111" s="55"/>
      <c r="AR111" s="55"/>
      <c r="AS111" s="55"/>
      <c r="AT111" s="55"/>
      <c r="AU111" s="55"/>
      <c r="AV111" s="55"/>
      <c r="AW111" s="55"/>
      <c r="AX111" s="55"/>
      <c r="AY111" s="55"/>
      <c r="AZ111" s="55"/>
      <c r="BA111" s="55"/>
      <c r="BB111" s="55"/>
      <c r="BC111" s="55"/>
      <c r="BD111" s="55"/>
      <c r="BE111" s="55"/>
      <c r="BF111" s="55"/>
      <c r="BG111" s="55"/>
      <c r="BH111" s="55"/>
      <c r="BI111" s="55"/>
      <c r="BJ111" s="55"/>
      <c r="BK111" s="55"/>
    </row>
    <row r="112" spans="1:63" x14ac:dyDescent="0.25">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c r="AM112" s="55"/>
      <c r="AN112" s="55"/>
      <c r="AO112" s="55"/>
      <c r="AP112" s="55"/>
      <c r="AQ112" s="55"/>
      <c r="AR112" s="55"/>
      <c r="AS112" s="55"/>
      <c r="AT112" s="55"/>
      <c r="AU112" s="55"/>
      <c r="AV112" s="55"/>
      <c r="AW112" s="55"/>
      <c r="AX112" s="55"/>
      <c r="AY112" s="55"/>
      <c r="AZ112" s="55"/>
      <c r="BA112" s="55"/>
      <c r="BB112" s="55"/>
      <c r="BC112" s="55"/>
      <c r="BD112" s="55"/>
      <c r="BE112" s="55"/>
      <c r="BF112" s="55"/>
      <c r="BG112" s="55"/>
      <c r="BH112" s="55"/>
      <c r="BI112" s="55"/>
      <c r="BJ112" s="55"/>
      <c r="BK112" s="55"/>
    </row>
    <row r="113" spans="1:63" x14ac:dyDescent="0.25">
      <c r="A113" s="55"/>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c r="AM113" s="55"/>
      <c r="AN113" s="55"/>
      <c r="AO113" s="55"/>
      <c r="AP113" s="55"/>
      <c r="AQ113" s="55"/>
      <c r="AR113" s="55"/>
      <c r="AS113" s="55"/>
      <c r="AT113" s="55"/>
      <c r="AU113" s="55"/>
      <c r="AV113" s="55"/>
      <c r="AW113" s="55"/>
      <c r="AX113" s="55"/>
      <c r="AY113" s="55"/>
      <c r="AZ113" s="55"/>
      <c r="BA113" s="55"/>
      <c r="BB113" s="55"/>
      <c r="BC113" s="55"/>
      <c r="BD113" s="55"/>
      <c r="BE113" s="55"/>
      <c r="BF113" s="55"/>
      <c r="BG113" s="55"/>
      <c r="BH113" s="55"/>
      <c r="BI113" s="55"/>
      <c r="BJ113" s="55"/>
      <c r="BK113" s="55"/>
    </row>
    <row r="114" spans="1:63" x14ac:dyDescent="0.25">
      <c r="A114" s="55"/>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c r="AM114" s="55"/>
      <c r="AN114" s="55"/>
      <c r="AO114" s="55"/>
      <c r="AP114" s="55"/>
      <c r="AQ114" s="55"/>
      <c r="AR114" s="55"/>
      <c r="AS114" s="55"/>
      <c r="AT114" s="55"/>
      <c r="AU114" s="55"/>
      <c r="AV114" s="55"/>
      <c r="AW114" s="55"/>
      <c r="AX114" s="55"/>
      <c r="AY114" s="55"/>
      <c r="AZ114" s="55"/>
      <c r="BA114" s="55"/>
      <c r="BB114" s="55"/>
      <c r="BC114" s="55"/>
      <c r="BD114" s="55"/>
      <c r="BE114" s="55"/>
      <c r="BF114" s="55"/>
      <c r="BG114" s="55"/>
      <c r="BH114" s="55"/>
      <c r="BI114" s="55"/>
      <c r="BJ114" s="55"/>
      <c r="BK114" s="55"/>
    </row>
    <row r="115" spans="1:63" x14ac:dyDescent="0.25">
      <c r="A115" s="55"/>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c r="AM115" s="55"/>
      <c r="AN115" s="55"/>
      <c r="AO115" s="55"/>
      <c r="AP115" s="55"/>
      <c r="AQ115" s="55"/>
      <c r="AR115" s="55"/>
      <c r="AS115" s="55"/>
      <c r="AT115" s="55"/>
      <c r="AU115" s="55"/>
      <c r="AV115" s="55"/>
      <c r="AW115" s="55"/>
      <c r="AX115" s="55"/>
      <c r="AY115" s="55"/>
      <c r="AZ115" s="55"/>
      <c r="BA115" s="55"/>
      <c r="BB115" s="55"/>
      <c r="BC115" s="55"/>
      <c r="BD115" s="55"/>
      <c r="BE115" s="55"/>
      <c r="BF115" s="55"/>
      <c r="BG115" s="55"/>
      <c r="BH115" s="55"/>
      <c r="BI115" s="55"/>
      <c r="BJ115" s="55"/>
      <c r="BK115" s="55"/>
    </row>
    <row r="116" spans="1:63" x14ac:dyDescent="0.25">
      <c r="A116" s="55"/>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c r="AM116" s="55"/>
      <c r="AN116" s="55"/>
      <c r="AO116" s="55"/>
      <c r="AP116" s="55"/>
      <c r="AQ116" s="55"/>
      <c r="AR116" s="55"/>
      <c r="AS116" s="55"/>
      <c r="AT116" s="55"/>
      <c r="AU116" s="55"/>
      <c r="AV116" s="55"/>
      <c r="AW116" s="55"/>
      <c r="AX116" s="55"/>
      <c r="AY116" s="55"/>
      <c r="AZ116" s="55"/>
      <c r="BA116" s="55"/>
      <c r="BB116" s="55"/>
      <c r="BC116" s="55"/>
      <c r="BD116" s="55"/>
      <c r="BE116" s="55"/>
      <c r="BF116" s="55"/>
      <c r="BG116" s="55"/>
      <c r="BH116" s="55"/>
      <c r="BI116" s="55"/>
      <c r="BJ116" s="55"/>
      <c r="BK116" s="55"/>
    </row>
    <row r="117" spans="1:63" x14ac:dyDescent="0.25">
      <c r="A117" s="55"/>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c r="AM117" s="55"/>
      <c r="AN117" s="55"/>
      <c r="AO117" s="55"/>
      <c r="AP117" s="55"/>
      <c r="AQ117" s="55"/>
      <c r="AR117" s="55"/>
      <c r="AS117" s="55"/>
      <c r="AT117" s="55"/>
      <c r="AU117" s="55"/>
      <c r="AV117" s="55"/>
      <c r="AW117" s="55"/>
      <c r="AX117" s="55"/>
      <c r="AY117" s="55"/>
      <c r="AZ117" s="55"/>
      <c r="BA117" s="55"/>
      <c r="BB117" s="55"/>
      <c r="BC117" s="55"/>
      <c r="BD117" s="55"/>
      <c r="BE117" s="55"/>
      <c r="BF117" s="55"/>
      <c r="BG117" s="55"/>
      <c r="BH117" s="55"/>
      <c r="BI117" s="55"/>
      <c r="BJ117" s="55"/>
      <c r="BK117" s="55"/>
    </row>
    <row r="118" spans="1:63" x14ac:dyDescent="0.25">
      <c r="A118" s="55"/>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c r="AM118" s="55"/>
      <c r="AN118" s="55"/>
      <c r="AO118" s="55"/>
      <c r="AP118" s="55"/>
      <c r="AQ118" s="55"/>
      <c r="AR118" s="55"/>
      <c r="AS118" s="55"/>
      <c r="AT118" s="55"/>
      <c r="AU118" s="55"/>
      <c r="AV118" s="55"/>
      <c r="AW118" s="55"/>
      <c r="AX118" s="55"/>
      <c r="AY118" s="55"/>
      <c r="AZ118" s="55"/>
      <c r="BA118" s="55"/>
      <c r="BB118" s="55"/>
      <c r="BC118" s="55"/>
      <c r="BD118" s="55"/>
      <c r="BE118" s="55"/>
      <c r="BF118" s="55"/>
      <c r="BG118" s="55"/>
      <c r="BH118" s="55"/>
      <c r="BI118" s="55"/>
      <c r="BJ118" s="55"/>
      <c r="BK118" s="55"/>
    </row>
    <row r="119" spans="1:63" x14ac:dyDescent="0.25">
      <c r="A119" s="55"/>
      <c r="B119" s="55"/>
      <c r="C119" s="55"/>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c r="AM119" s="55"/>
      <c r="AN119" s="55"/>
      <c r="AO119" s="55"/>
      <c r="AP119" s="55"/>
      <c r="AQ119" s="55"/>
      <c r="AR119" s="55"/>
      <c r="AS119" s="55"/>
      <c r="AT119" s="55"/>
      <c r="AU119" s="55"/>
      <c r="AV119" s="55"/>
      <c r="AW119" s="55"/>
      <c r="AX119" s="55"/>
      <c r="AY119" s="55"/>
      <c r="AZ119" s="55"/>
      <c r="BA119" s="55"/>
      <c r="BB119" s="55"/>
      <c r="BC119" s="55"/>
      <c r="BD119" s="55"/>
      <c r="BE119" s="55"/>
      <c r="BF119" s="55"/>
      <c r="BG119" s="55"/>
      <c r="BH119" s="55"/>
      <c r="BI119" s="55"/>
      <c r="BJ119" s="55"/>
      <c r="BK119" s="55"/>
    </row>
    <row r="120" spans="1:63" x14ac:dyDescent="0.25">
      <c r="A120" s="55"/>
      <c r="B120" s="55"/>
      <c r="C120" s="55"/>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c r="AM120" s="55"/>
      <c r="AN120" s="55"/>
      <c r="AO120" s="55"/>
      <c r="AP120" s="55"/>
      <c r="AQ120" s="55"/>
      <c r="AR120" s="55"/>
      <c r="AS120" s="55"/>
      <c r="AT120" s="55"/>
      <c r="AU120" s="55"/>
      <c r="AV120" s="55"/>
      <c r="AW120" s="55"/>
      <c r="AX120" s="55"/>
      <c r="AY120" s="55"/>
      <c r="AZ120" s="55"/>
      <c r="BA120" s="55"/>
      <c r="BB120" s="55"/>
      <c r="BC120" s="55"/>
      <c r="BD120" s="55"/>
      <c r="BE120" s="55"/>
      <c r="BF120" s="55"/>
      <c r="BG120" s="55"/>
      <c r="BH120" s="55"/>
      <c r="BI120" s="55"/>
      <c r="BJ120" s="55"/>
      <c r="BK120" s="55"/>
    </row>
    <row r="121" spans="1:63" x14ac:dyDescent="0.25">
      <c r="A121" s="55"/>
      <c r="B121" s="55"/>
      <c r="C121" s="55"/>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c r="AM121" s="55"/>
      <c r="AN121" s="55"/>
      <c r="AO121" s="55"/>
      <c r="AP121" s="55"/>
      <c r="AQ121" s="55"/>
      <c r="AR121" s="55"/>
      <c r="AS121" s="55"/>
      <c r="AT121" s="55"/>
      <c r="AU121" s="55"/>
      <c r="AV121" s="55"/>
      <c r="AW121" s="55"/>
      <c r="AX121" s="55"/>
      <c r="AY121" s="55"/>
      <c r="AZ121" s="55"/>
      <c r="BA121" s="55"/>
      <c r="BB121" s="55"/>
      <c r="BC121" s="55"/>
      <c r="BD121" s="55"/>
      <c r="BE121" s="55"/>
      <c r="BF121" s="55"/>
      <c r="BG121" s="55"/>
      <c r="BH121" s="55"/>
      <c r="BI121" s="55"/>
      <c r="BJ121" s="55"/>
      <c r="BK121" s="55"/>
    </row>
    <row r="122" spans="1:63" x14ac:dyDescent="0.25">
      <c r="B122" s="55"/>
      <c r="C122" s="55"/>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c r="AM122" s="55"/>
      <c r="AN122" s="55"/>
      <c r="AO122" s="55"/>
      <c r="AP122" s="55"/>
      <c r="AQ122" s="55"/>
      <c r="AR122" s="55"/>
      <c r="AS122" s="55"/>
      <c r="AT122" s="55"/>
      <c r="AU122" s="55"/>
      <c r="AV122" s="55"/>
      <c r="AW122" s="55"/>
      <c r="AX122" s="55"/>
      <c r="AY122" s="55"/>
      <c r="AZ122" s="55"/>
      <c r="BA122" s="55"/>
      <c r="BB122" s="55"/>
      <c r="BC122" s="55"/>
      <c r="BD122" s="55"/>
      <c r="BE122" s="55"/>
      <c r="BF122" s="55"/>
      <c r="BG122" s="55"/>
      <c r="BH122" s="55"/>
      <c r="BI122" s="55"/>
      <c r="BJ122" s="55"/>
      <c r="BK122" s="55"/>
    </row>
    <row r="123" spans="1:63" x14ac:dyDescent="0.25">
      <c r="B123" s="55"/>
      <c r="C123" s="55"/>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c r="AM123" s="55"/>
      <c r="AN123" s="55"/>
      <c r="AO123" s="55"/>
      <c r="AP123" s="55"/>
      <c r="AQ123" s="55"/>
      <c r="AR123" s="55"/>
      <c r="AS123" s="55"/>
      <c r="AT123" s="55"/>
      <c r="AU123" s="55"/>
      <c r="AV123" s="55"/>
      <c r="AW123" s="55"/>
      <c r="AX123" s="55"/>
      <c r="AY123" s="55"/>
      <c r="AZ123" s="55"/>
      <c r="BA123" s="55"/>
      <c r="BB123" s="55"/>
      <c r="BC123" s="55"/>
      <c r="BD123" s="55"/>
      <c r="BE123" s="55"/>
      <c r="BF123" s="55"/>
      <c r="BG123" s="55"/>
      <c r="BH123" s="55"/>
      <c r="BI123" s="55"/>
      <c r="BJ123" s="55"/>
      <c r="BK123" s="55"/>
    </row>
    <row r="124" spans="1:63" x14ac:dyDescent="0.25">
      <c r="B124" s="55"/>
      <c r="C124" s="55"/>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c r="AM124" s="55"/>
      <c r="AN124" s="55"/>
      <c r="AO124" s="55"/>
      <c r="AP124" s="55"/>
      <c r="AQ124" s="55"/>
      <c r="AR124" s="55"/>
      <c r="AS124" s="55"/>
      <c r="AT124" s="55"/>
      <c r="AU124" s="55"/>
      <c r="AV124" s="55"/>
      <c r="AW124" s="55"/>
      <c r="AX124" s="55"/>
      <c r="AY124" s="55"/>
      <c r="AZ124" s="55"/>
      <c r="BA124" s="55"/>
      <c r="BB124" s="55"/>
      <c r="BC124" s="55"/>
      <c r="BD124" s="55"/>
      <c r="BE124" s="55"/>
      <c r="BF124" s="55"/>
      <c r="BG124" s="55"/>
      <c r="BH124" s="55"/>
      <c r="BI124" s="55"/>
      <c r="BJ124" s="55"/>
      <c r="BK124" s="55"/>
    </row>
    <row r="125" spans="1:63" x14ac:dyDescent="0.25">
      <c r="B125" s="55"/>
      <c r="C125" s="55"/>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c r="AM125" s="55"/>
      <c r="AN125" s="55"/>
      <c r="AO125" s="55"/>
      <c r="AP125" s="55"/>
      <c r="AQ125" s="55"/>
      <c r="AR125" s="55"/>
      <c r="AS125" s="55"/>
      <c r="AT125" s="55"/>
      <c r="AU125" s="55"/>
      <c r="AV125" s="55"/>
      <c r="AW125" s="55"/>
      <c r="AX125" s="55"/>
      <c r="AY125" s="55"/>
      <c r="AZ125" s="55"/>
      <c r="BA125" s="55"/>
      <c r="BB125" s="55"/>
      <c r="BC125" s="55"/>
      <c r="BD125" s="55"/>
      <c r="BE125" s="55"/>
      <c r="BF125" s="55"/>
      <c r="BG125" s="55"/>
      <c r="BH125" s="55"/>
      <c r="BI125" s="55"/>
      <c r="BJ125" s="55"/>
      <c r="BK125" s="55"/>
    </row>
    <row r="126" spans="1:63" x14ac:dyDescent="0.25">
      <c r="B126" s="55"/>
      <c r="C126" s="55"/>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c r="AM126" s="55"/>
      <c r="AN126" s="55"/>
      <c r="AO126" s="55"/>
      <c r="AP126" s="55"/>
      <c r="AQ126" s="55"/>
      <c r="AR126" s="55"/>
      <c r="AS126" s="55"/>
      <c r="AT126" s="55"/>
      <c r="AU126" s="55"/>
      <c r="AV126" s="55"/>
      <c r="AW126" s="55"/>
      <c r="AX126" s="55"/>
      <c r="AY126" s="55"/>
      <c r="AZ126" s="55"/>
      <c r="BA126" s="55"/>
      <c r="BB126" s="55"/>
      <c r="BC126" s="55"/>
      <c r="BD126" s="55"/>
      <c r="BE126" s="55"/>
      <c r="BF126" s="55"/>
      <c r="BG126" s="55"/>
      <c r="BH126" s="55"/>
      <c r="BI126" s="55"/>
      <c r="BJ126" s="55"/>
      <c r="BK126" s="55"/>
    </row>
    <row r="127" spans="1:63" x14ac:dyDescent="0.25">
      <c r="B127" s="55"/>
      <c r="C127" s="55"/>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c r="AM127" s="55"/>
      <c r="AN127" s="55"/>
      <c r="AO127" s="55"/>
      <c r="AP127" s="55"/>
      <c r="AQ127" s="55"/>
      <c r="AR127" s="55"/>
      <c r="AS127" s="55"/>
      <c r="AT127" s="55"/>
      <c r="AU127" s="55"/>
      <c r="AV127" s="55"/>
      <c r="AW127" s="55"/>
      <c r="AX127" s="55"/>
      <c r="AY127" s="55"/>
      <c r="AZ127" s="55"/>
      <c r="BA127" s="55"/>
      <c r="BB127" s="55"/>
      <c r="BC127" s="55"/>
      <c r="BD127" s="55"/>
      <c r="BE127" s="55"/>
      <c r="BF127" s="55"/>
      <c r="BG127" s="55"/>
      <c r="BH127" s="55"/>
      <c r="BI127" s="55"/>
      <c r="BJ127" s="55"/>
      <c r="BK127" s="55"/>
    </row>
    <row r="128" spans="1:63" x14ac:dyDescent="0.25">
      <c r="B128" s="55"/>
      <c r="C128" s="55"/>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c r="AM128" s="55"/>
      <c r="AN128" s="55"/>
      <c r="AO128" s="55"/>
      <c r="AP128" s="55"/>
      <c r="AQ128" s="55"/>
      <c r="AR128" s="55"/>
      <c r="AS128" s="55"/>
      <c r="AT128" s="55"/>
      <c r="AU128" s="55"/>
      <c r="AV128" s="55"/>
      <c r="AW128" s="55"/>
      <c r="AX128" s="55"/>
      <c r="AY128" s="55"/>
      <c r="AZ128" s="55"/>
      <c r="BA128" s="55"/>
      <c r="BB128" s="55"/>
      <c r="BC128" s="55"/>
      <c r="BD128" s="55"/>
      <c r="BE128" s="55"/>
      <c r="BF128" s="55"/>
      <c r="BG128" s="55"/>
      <c r="BH128" s="55"/>
      <c r="BI128" s="55"/>
      <c r="BJ128" s="55"/>
      <c r="BK128" s="55"/>
    </row>
    <row r="129" spans="2:63" x14ac:dyDescent="0.25">
      <c r="B129" s="55"/>
      <c r="C129" s="55"/>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c r="AM129" s="55"/>
      <c r="AN129" s="55"/>
      <c r="AO129" s="55"/>
      <c r="AP129" s="55"/>
      <c r="AQ129" s="55"/>
      <c r="AR129" s="55"/>
      <c r="AS129" s="55"/>
      <c r="AT129" s="55"/>
      <c r="AU129" s="55"/>
      <c r="AV129" s="55"/>
      <c r="AW129" s="55"/>
      <c r="AX129" s="55"/>
      <c r="AY129" s="55"/>
      <c r="AZ129" s="55"/>
      <c r="BA129" s="55"/>
      <c r="BB129" s="55"/>
      <c r="BC129" s="55"/>
      <c r="BD129" s="55"/>
      <c r="BE129" s="55"/>
      <c r="BF129" s="55"/>
      <c r="BG129" s="55"/>
      <c r="BH129" s="55"/>
      <c r="BI129" s="55"/>
      <c r="BJ129" s="55"/>
      <c r="BK129" s="55"/>
    </row>
    <row r="130" spans="2:63" x14ac:dyDescent="0.25">
      <c r="B130" s="55"/>
      <c r="C130" s="55"/>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c r="AM130" s="55"/>
      <c r="AN130" s="55"/>
      <c r="AO130" s="55"/>
      <c r="AP130" s="55"/>
      <c r="AQ130" s="55"/>
      <c r="AR130" s="55"/>
      <c r="AS130" s="55"/>
      <c r="AT130" s="55"/>
      <c r="AU130" s="55"/>
      <c r="AV130" s="55"/>
      <c r="AW130" s="55"/>
      <c r="AX130" s="55"/>
      <c r="AY130" s="55"/>
      <c r="AZ130" s="55"/>
      <c r="BA130" s="55"/>
      <c r="BB130" s="55"/>
      <c r="BC130" s="55"/>
      <c r="BD130" s="55"/>
      <c r="BE130" s="55"/>
      <c r="BF130" s="55"/>
      <c r="BG130" s="55"/>
      <c r="BH130" s="55"/>
      <c r="BI130" s="55"/>
      <c r="BJ130" s="55"/>
      <c r="BK130" s="55"/>
    </row>
    <row r="131" spans="2:63" x14ac:dyDescent="0.25">
      <c r="B131" s="55"/>
      <c r="C131" s="55"/>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c r="AM131" s="55"/>
      <c r="AN131" s="55"/>
      <c r="AO131" s="55"/>
      <c r="AP131" s="55"/>
      <c r="AQ131" s="55"/>
      <c r="AR131" s="55"/>
      <c r="AS131" s="55"/>
      <c r="AT131" s="55"/>
      <c r="AU131" s="55"/>
      <c r="AV131" s="55"/>
      <c r="AW131" s="55"/>
      <c r="AX131" s="55"/>
      <c r="AY131" s="55"/>
      <c r="AZ131" s="55"/>
      <c r="BA131" s="55"/>
      <c r="BB131" s="55"/>
      <c r="BC131" s="55"/>
      <c r="BD131" s="55"/>
      <c r="BE131" s="55"/>
      <c r="BF131" s="55"/>
      <c r="BG131" s="55"/>
      <c r="BH131" s="55"/>
      <c r="BI131" s="55"/>
      <c r="BJ131" s="55"/>
      <c r="BK131" s="55"/>
    </row>
    <row r="132" spans="2:63" x14ac:dyDescent="0.25">
      <c r="B132" s="55"/>
      <c r="C132" s="55"/>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c r="AM132" s="55"/>
      <c r="AN132" s="55"/>
      <c r="AO132" s="55"/>
      <c r="AP132" s="55"/>
      <c r="AQ132" s="55"/>
      <c r="AR132" s="55"/>
      <c r="AS132" s="55"/>
      <c r="AT132" s="55"/>
      <c r="AU132" s="55"/>
      <c r="AV132" s="55"/>
      <c r="AW132" s="55"/>
      <c r="AX132" s="55"/>
      <c r="AY132" s="55"/>
      <c r="AZ132" s="55"/>
      <c r="BA132" s="55"/>
      <c r="BB132" s="55"/>
      <c r="BC132" s="55"/>
      <c r="BD132" s="55"/>
      <c r="BE132" s="55"/>
      <c r="BF132" s="55"/>
      <c r="BG132" s="55"/>
      <c r="BH132" s="55"/>
      <c r="BI132" s="55"/>
      <c r="BJ132" s="55"/>
      <c r="BK132" s="55"/>
    </row>
    <row r="133" spans="2:63" x14ac:dyDescent="0.25">
      <c r="B133" s="55"/>
      <c r="C133" s="55"/>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c r="AM133" s="55"/>
      <c r="AN133" s="55"/>
      <c r="AO133" s="55"/>
      <c r="AP133" s="55"/>
      <c r="AQ133" s="55"/>
      <c r="AR133" s="55"/>
      <c r="AS133" s="55"/>
      <c r="AT133" s="55"/>
      <c r="AU133" s="55"/>
      <c r="AV133" s="55"/>
      <c r="AW133" s="55"/>
      <c r="AX133" s="55"/>
      <c r="AY133" s="55"/>
      <c r="AZ133" s="55"/>
      <c r="BA133" s="55"/>
      <c r="BB133" s="55"/>
      <c r="BC133" s="55"/>
      <c r="BD133" s="55"/>
      <c r="BE133" s="55"/>
      <c r="BF133" s="55"/>
      <c r="BG133" s="55"/>
      <c r="BH133" s="55"/>
      <c r="BI133" s="55"/>
      <c r="BJ133" s="55"/>
      <c r="BK133" s="55"/>
    </row>
    <row r="134" spans="2:63" x14ac:dyDescent="0.25">
      <c r="B134" s="55"/>
      <c r="C134" s="55"/>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c r="AM134" s="55"/>
      <c r="AN134" s="55"/>
      <c r="AO134" s="55"/>
      <c r="AP134" s="55"/>
      <c r="AQ134" s="55"/>
      <c r="AR134" s="55"/>
      <c r="AS134" s="55"/>
      <c r="AT134" s="55"/>
      <c r="AU134" s="55"/>
      <c r="AV134" s="55"/>
      <c r="AW134" s="55"/>
      <c r="AX134" s="55"/>
      <c r="AY134" s="55"/>
      <c r="AZ134" s="55"/>
      <c r="BA134" s="55"/>
      <c r="BB134" s="55"/>
      <c r="BC134" s="55"/>
      <c r="BD134" s="55"/>
      <c r="BE134" s="55"/>
      <c r="BF134" s="55"/>
      <c r="BG134" s="55"/>
      <c r="BH134" s="55"/>
      <c r="BI134" s="55"/>
      <c r="BJ134" s="55"/>
      <c r="BK134" s="55"/>
    </row>
    <row r="135" spans="2:63" x14ac:dyDescent="0.25">
      <c r="B135" s="55"/>
      <c r="C135" s="55"/>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c r="AM135" s="55"/>
      <c r="AN135" s="55"/>
      <c r="AO135" s="55"/>
      <c r="AP135" s="55"/>
      <c r="AQ135" s="55"/>
      <c r="AR135" s="55"/>
      <c r="AS135" s="55"/>
      <c r="AT135" s="55"/>
      <c r="AU135" s="55"/>
      <c r="AV135" s="55"/>
      <c r="AW135" s="55"/>
      <c r="AX135" s="55"/>
      <c r="AY135" s="55"/>
      <c r="AZ135" s="55"/>
      <c r="BA135" s="55"/>
      <c r="BB135" s="55"/>
      <c r="BC135" s="55"/>
      <c r="BD135" s="55"/>
      <c r="BE135" s="55"/>
      <c r="BF135" s="55"/>
      <c r="BG135" s="55"/>
      <c r="BH135" s="55"/>
      <c r="BI135" s="55"/>
      <c r="BJ135" s="55"/>
      <c r="BK135" s="55"/>
    </row>
    <row r="136" spans="2:63" x14ac:dyDescent="0.25">
      <c r="B136" s="55"/>
      <c r="C136" s="55"/>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c r="AM136" s="55"/>
      <c r="AN136" s="55"/>
      <c r="AO136" s="55"/>
      <c r="AP136" s="55"/>
      <c r="AQ136" s="55"/>
      <c r="AR136" s="55"/>
      <c r="AS136" s="55"/>
      <c r="AT136" s="55"/>
      <c r="AU136" s="55"/>
      <c r="AV136" s="55"/>
      <c r="AW136" s="55"/>
      <c r="AX136" s="55"/>
      <c r="AY136" s="55"/>
      <c r="AZ136" s="55"/>
      <c r="BA136" s="55"/>
      <c r="BB136" s="55"/>
      <c r="BC136" s="55"/>
      <c r="BD136" s="55"/>
      <c r="BE136" s="55"/>
      <c r="BF136" s="55"/>
      <c r="BG136" s="55"/>
      <c r="BH136" s="55"/>
      <c r="BI136" s="55"/>
      <c r="BJ136" s="55"/>
      <c r="BK136" s="55"/>
    </row>
    <row r="137" spans="2:63" x14ac:dyDescent="0.25">
      <c r="B137" s="55"/>
      <c r="C137" s="55"/>
      <c r="D137" s="55"/>
      <c r="E137" s="55"/>
      <c r="F137" s="55"/>
      <c r="G137" s="55"/>
      <c r="H137" s="55"/>
      <c r="I137" s="55"/>
    </row>
    <row r="138" spans="2:63" x14ac:dyDescent="0.25">
      <c r="B138" s="55"/>
      <c r="C138" s="55"/>
      <c r="D138" s="55"/>
      <c r="E138" s="55"/>
      <c r="F138" s="55"/>
      <c r="G138" s="55"/>
      <c r="H138" s="55"/>
      <c r="I138" s="55"/>
    </row>
    <row r="139" spans="2:63" x14ac:dyDescent="0.25">
      <c r="B139" s="55"/>
      <c r="C139" s="55"/>
      <c r="D139" s="55"/>
      <c r="E139" s="55"/>
      <c r="F139" s="55"/>
      <c r="G139" s="55"/>
      <c r="H139" s="55"/>
      <c r="I139" s="55"/>
    </row>
    <row r="140" spans="2:63" x14ac:dyDescent="0.25">
      <c r="B140" s="55"/>
      <c r="C140" s="55"/>
      <c r="D140" s="55"/>
      <c r="E140" s="55"/>
      <c r="F140" s="55"/>
      <c r="G140" s="55"/>
      <c r="H140" s="55"/>
      <c r="I140" s="55"/>
    </row>
  </sheetData>
  <mergeCells count="317">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 ref="N40:O41"/>
    <mergeCell ref="J34:K35"/>
    <mergeCell ref="L34:M35"/>
    <mergeCell ref="N34:O35"/>
    <mergeCell ref="J36:K37"/>
    <mergeCell ref="L36:M37"/>
    <mergeCell ref="N36:O37"/>
    <mergeCell ref="J30:K31"/>
    <mergeCell ref="L30:M31"/>
    <mergeCell ref="N30:O31"/>
    <mergeCell ref="J32:K33"/>
    <mergeCell ref="L32:M33"/>
    <mergeCell ref="N32:O33"/>
    <mergeCell ref="V42:W43"/>
    <mergeCell ref="X42:Y43"/>
    <mergeCell ref="Z42:AA43"/>
    <mergeCell ref="V44:W45"/>
    <mergeCell ref="X44:Y45"/>
    <mergeCell ref="Z44:AA45"/>
    <mergeCell ref="V38:W39"/>
    <mergeCell ref="X38:Y39"/>
    <mergeCell ref="Z38:AA39"/>
    <mergeCell ref="V40:W41"/>
    <mergeCell ref="X40:Y41"/>
    <mergeCell ref="Z40:AA41"/>
    <mergeCell ref="P34:Q35"/>
    <mergeCell ref="R34:S35"/>
    <mergeCell ref="T34:U35"/>
    <mergeCell ref="P36:Q37"/>
    <mergeCell ref="R36:S37"/>
    <mergeCell ref="T36:U37"/>
    <mergeCell ref="P30:Q31"/>
    <mergeCell ref="R30:S31"/>
    <mergeCell ref="T30:U31"/>
    <mergeCell ref="P32:Q33"/>
    <mergeCell ref="R32:S33"/>
    <mergeCell ref="T32:U33"/>
    <mergeCell ref="V34:W35"/>
    <mergeCell ref="X34:Y35"/>
    <mergeCell ref="Z34:AA35"/>
    <mergeCell ref="V36:W37"/>
    <mergeCell ref="X36:Y37"/>
    <mergeCell ref="Z36:AA37"/>
    <mergeCell ref="V30:W31"/>
    <mergeCell ref="X30:Y31"/>
    <mergeCell ref="Z30:AA31"/>
    <mergeCell ref="V32:W33"/>
    <mergeCell ref="X32:Y33"/>
    <mergeCell ref="Z32:AA33"/>
    <mergeCell ref="V26:W27"/>
    <mergeCell ref="X26:Y27"/>
    <mergeCell ref="Z26:AA27"/>
    <mergeCell ref="V28:W29"/>
    <mergeCell ref="X28:Y29"/>
    <mergeCell ref="Z28:AA29"/>
    <mergeCell ref="V22:W23"/>
    <mergeCell ref="X22:Y23"/>
    <mergeCell ref="Z22:AA23"/>
    <mergeCell ref="V24:W25"/>
    <mergeCell ref="X24:Y25"/>
    <mergeCell ref="Z24:AA25"/>
    <mergeCell ref="P26:Q27"/>
    <mergeCell ref="R26:S27"/>
    <mergeCell ref="T26:U27"/>
    <mergeCell ref="P28:Q29"/>
    <mergeCell ref="R28:S29"/>
    <mergeCell ref="T28:U29"/>
    <mergeCell ref="P22:Q23"/>
    <mergeCell ref="R22:S23"/>
    <mergeCell ref="T22:U23"/>
    <mergeCell ref="P24:Q25"/>
    <mergeCell ref="R24:S25"/>
    <mergeCell ref="T24:U25"/>
    <mergeCell ref="J26:K27"/>
    <mergeCell ref="L26:M27"/>
    <mergeCell ref="N26:O27"/>
    <mergeCell ref="J28:K29"/>
    <mergeCell ref="L28:M29"/>
    <mergeCell ref="N28:O29"/>
    <mergeCell ref="J22:K23"/>
    <mergeCell ref="L22:M23"/>
    <mergeCell ref="N22:O23"/>
    <mergeCell ref="J24:K25"/>
    <mergeCell ref="L24:M25"/>
    <mergeCell ref="N24:O25"/>
    <mergeCell ref="P18:Q19"/>
    <mergeCell ref="R18:S19"/>
    <mergeCell ref="T18:U19"/>
    <mergeCell ref="P20:Q21"/>
    <mergeCell ref="R20:S21"/>
    <mergeCell ref="T20:U21"/>
    <mergeCell ref="P14:Q15"/>
    <mergeCell ref="R14:S15"/>
    <mergeCell ref="T14:U15"/>
    <mergeCell ref="P16:Q17"/>
    <mergeCell ref="R16:S17"/>
    <mergeCell ref="T16:U17"/>
    <mergeCell ref="J18:K19"/>
    <mergeCell ref="L18:M19"/>
    <mergeCell ref="N18:O19"/>
    <mergeCell ref="J20:K21"/>
    <mergeCell ref="L20:M21"/>
    <mergeCell ref="N20:O21"/>
    <mergeCell ref="J14:K15"/>
    <mergeCell ref="L14:M15"/>
    <mergeCell ref="N14:O15"/>
    <mergeCell ref="J16:K17"/>
    <mergeCell ref="L16:M17"/>
    <mergeCell ref="N16:O17"/>
    <mergeCell ref="AH42:AI43"/>
    <mergeCell ref="AJ42:AK43"/>
    <mergeCell ref="AL42:AM43"/>
    <mergeCell ref="AH44:AI45"/>
    <mergeCell ref="AJ44:AK45"/>
    <mergeCell ref="AL44:AM45"/>
    <mergeCell ref="AH38:AI39"/>
    <mergeCell ref="AJ38:AK39"/>
    <mergeCell ref="AL38:AM39"/>
    <mergeCell ref="AH40:AI41"/>
    <mergeCell ref="AJ40:AK41"/>
    <mergeCell ref="AL40:AM41"/>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10:AI11"/>
    <mergeCell ref="AJ10:AK11"/>
    <mergeCell ref="AL10:AM11"/>
    <mergeCell ref="AH12:AI13"/>
    <mergeCell ref="AJ12:AK13"/>
    <mergeCell ref="AL12:AM13"/>
    <mergeCell ref="AH6:AI7"/>
    <mergeCell ref="AJ6:AK7"/>
    <mergeCell ref="AL6:AM7"/>
    <mergeCell ref="AH8:AI9"/>
    <mergeCell ref="AJ8:AK9"/>
    <mergeCell ref="AL8:AM9"/>
    <mergeCell ref="AB42:AC43"/>
    <mergeCell ref="AD42:AE43"/>
    <mergeCell ref="AF42:AG43"/>
    <mergeCell ref="AB44:AC45"/>
    <mergeCell ref="AD44:AE45"/>
    <mergeCell ref="AF44:AG45"/>
    <mergeCell ref="AB38:AC39"/>
    <mergeCell ref="AD38:AE39"/>
    <mergeCell ref="AF38:AG39"/>
    <mergeCell ref="AB40:AC41"/>
    <mergeCell ref="AD40:AE41"/>
    <mergeCell ref="AF40:AG41"/>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248"/>
  <sheetViews>
    <sheetView zoomScale="40" zoomScaleNormal="40" workbookViewId="0"/>
  </sheetViews>
  <sheetFormatPr baseColWidth="10" defaultRowHeight="15" x14ac:dyDescent="0.25"/>
  <cols>
    <col min="2" max="18" width="5.7109375" customWidth="1" collapsed="1"/>
    <col min="19" max="19" width="8.42578125" customWidth="1" collapsed="1"/>
    <col min="20" max="23" width="5.7109375" customWidth="1" collapsed="1"/>
    <col min="24" max="24" width="8.5703125" customWidth="1" collapsed="1"/>
    <col min="25" max="26" width="5.7109375" customWidth="1" collapsed="1"/>
    <col min="27" max="27" width="10.7109375" customWidth="1" collapsed="1"/>
    <col min="28" max="28" width="7.28515625" customWidth="1" collapsed="1"/>
    <col min="29" max="29" width="7.42578125" customWidth="1" collapsed="1"/>
    <col min="30" max="33" width="5.7109375" customWidth="1" collapsed="1"/>
    <col min="34" max="34" width="8.5703125" customWidth="1" collapsed="1"/>
    <col min="35" max="39" width="5.7109375" customWidth="1" collapsed="1"/>
    <col min="41" max="46" width="5.7109375" customWidth="1" collapsed="1"/>
  </cols>
  <sheetData>
    <row r="1" spans="1:91" x14ac:dyDescent="0.25">
      <c r="A1" s="5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row>
    <row r="2" spans="1:91" ht="18" customHeight="1" x14ac:dyDescent="0.25">
      <c r="A2" s="55"/>
      <c r="B2" s="462" t="s">
        <v>140</v>
      </c>
      <c r="C2" s="462"/>
      <c r="D2" s="462"/>
      <c r="E2" s="462"/>
      <c r="F2" s="462"/>
      <c r="G2" s="462"/>
      <c r="H2" s="462"/>
      <c r="I2" s="462"/>
      <c r="J2" s="429" t="s">
        <v>2</v>
      </c>
      <c r="K2" s="429"/>
      <c r="L2" s="429"/>
      <c r="M2" s="429"/>
      <c r="N2" s="429"/>
      <c r="O2" s="429"/>
      <c r="P2" s="429"/>
      <c r="Q2" s="429"/>
      <c r="R2" s="429"/>
      <c r="S2" s="429"/>
      <c r="T2" s="429"/>
      <c r="U2" s="429"/>
      <c r="V2" s="429"/>
      <c r="W2" s="429"/>
      <c r="X2" s="429"/>
      <c r="Y2" s="429"/>
      <c r="Z2" s="429"/>
      <c r="AA2" s="429"/>
      <c r="AB2" s="429"/>
      <c r="AC2" s="429"/>
      <c r="AD2" s="429"/>
      <c r="AE2" s="429"/>
      <c r="AF2" s="429"/>
      <c r="AG2" s="429"/>
      <c r="AH2" s="429"/>
      <c r="AI2" s="429"/>
      <c r="AJ2" s="429"/>
      <c r="AK2" s="429"/>
      <c r="AL2" s="429"/>
      <c r="AM2" s="429"/>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row>
    <row r="3" spans="1:91" ht="18.75" customHeight="1" x14ac:dyDescent="0.25">
      <c r="A3" s="55"/>
      <c r="B3" s="462"/>
      <c r="C3" s="462"/>
      <c r="D3" s="462"/>
      <c r="E3" s="462"/>
      <c r="F3" s="462"/>
      <c r="G3" s="462"/>
      <c r="H3" s="462"/>
      <c r="I3" s="462"/>
      <c r="J3" s="429"/>
      <c r="K3" s="429"/>
      <c r="L3" s="429"/>
      <c r="M3" s="429"/>
      <c r="N3" s="429"/>
      <c r="O3" s="429"/>
      <c r="P3" s="429"/>
      <c r="Q3" s="429"/>
      <c r="R3" s="429"/>
      <c r="S3" s="429"/>
      <c r="T3" s="429"/>
      <c r="U3" s="429"/>
      <c r="V3" s="429"/>
      <c r="W3" s="429"/>
      <c r="X3" s="429"/>
      <c r="Y3" s="429"/>
      <c r="Z3" s="429"/>
      <c r="AA3" s="429"/>
      <c r="AB3" s="429"/>
      <c r="AC3" s="429"/>
      <c r="AD3" s="429"/>
      <c r="AE3" s="429"/>
      <c r="AF3" s="429"/>
      <c r="AG3" s="429"/>
      <c r="AH3" s="429"/>
      <c r="AI3" s="429"/>
      <c r="AJ3" s="429"/>
      <c r="AK3" s="429"/>
      <c r="AL3" s="429"/>
      <c r="AM3" s="429"/>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row>
    <row r="4" spans="1:91" ht="15" customHeight="1" x14ac:dyDescent="0.25">
      <c r="A4" s="55"/>
      <c r="B4" s="462"/>
      <c r="C4" s="462"/>
      <c r="D4" s="462"/>
      <c r="E4" s="462"/>
      <c r="F4" s="462"/>
      <c r="G4" s="462"/>
      <c r="H4" s="462"/>
      <c r="I4" s="462"/>
      <c r="J4" s="429"/>
      <c r="K4" s="429"/>
      <c r="L4" s="429"/>
      <c r="M4" s="429"/>
      <c r="N4" s="429"/>
      <c r="O4" s="429"/>
      <c r="P4" s="429"/>
      <c r="Q4" s="429"/>
      <c r="R4" s="429"/>
      <c r="S4" s="429"/>
      <c r="T4" s="429"/>
      <c r="U4" s="429"/>
      <c r="V4" s="429"/>
      <c r="W4" s="429"/>
      <c r="X4" s="429"/>
      <c r="Y4" s="429"/>
      <c r="Z4" s="429"/>
      <c r="AA4" s="429"/>
      <c r="AB4" s="429"/>
      <c r="AC4" s="429"/>
      <c r="AD4" s="429"/>
      <c r="AE4" s="429"/>
      <c r="AF4" s="429"/>
      <c r="AG4" s="429"/>
      <c r="AH4" s="429"/>
      <c r="AI4" s="429"/>
      <c r="AJ4" s="429"/>
      <c r="AK4" s="429"/>
      <c r="AL4" s="429"/>
      <c r="AM4" s="429"/>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row>
    <row r="5" spans="1:91" ht="15.75" thickBot="1" x14ac:dyDescent="0.3">
      <c r="A5" s="55"/>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row>
    <row r="6" spans="1:91" ht="15" customHeight="1" x14ac:dyDescent="0.25">
      <c r="A6" s="55"/>
      <c r="B6" s="375" t="s">
        <v>4</v>
      </c>
      <c r="C6" s="375"/>
      <c r="D6" s="376"/>
      <c r="E6" s="472" t="s">
        <v>107</v>
      </c>
      <c r="F6" s="473"/>
      <c r="G6" s="473"/>
      <c r="H6" s="473"/>
      <c r="I6" s="489"/>
      <c r="J6" s="17" t="str">
        <f>IF(AND('MAPA DE RIESGO'!$Z$16="Muy Alta",'MAPA DE RIESGO'!$AB$16="Leve"),CONCATENATE("R1C",'MAPA DE RIESGO'!$P$16),"")</f>
        <v/>
      </c>
      <c r="K6" s="18" t="str">
        <f>IF(AND('MAPA DE RIESGO'!$Z$17="Muy Alta",'MAPA DE RIESGO'!$AB$17="Leve"),CONCATENATE("R1C",'MAPA DE RIESGO'!$P$17),"")</f>
        <v/>
      </c>
      <c r="L6" s="18" t="str">
        <f>IF(AND('MAPA DE RIESGO'!$Z$18="Muy Alta",'MAPA DE RIESGO'!$AB$18="Leve"),CONCATENATE("R1C",'MAPA DE RIESGO'!$P$18),"")</f>
        <v/>
      </c>
      <c r="M6" s="18" t="str">
        <f>IF(AND('MAPA DE RIESGO'!$Z$19="Muy Alta",'MAPA DE RIESGO'!$AB$19="Leve"),CONCATENATE("R1C",'MAPA DE RIESGO'!$P$19),"")</f>
        <v/>
      </c>
      <c r="N6" s="18" t="str">
        <f>IF(AND('MAPA DE RIESGO'!$Z$20="Muy Alta",'MAPA DE RIESGO'!$AB$20="Leve"),CONCATENATE("R1C",'MAPA DE RIESGO'!$P$20),"")</f>
        <v/>
      </c>
      <c r="O6" s="19" t="str">
        <f>IF(AND('MAPA DE RIESGO'!$Z$21="Muy Alta",'MAPA DE RIESGO'!$AB$21="Leve"),CONCATENATE("R1C",'MAPA DE RIESGO'!$P$21),"")</f>
        <v/>
      </c>
      <c r="P6" s="17" t="str">
        <f>IF(AND('MAPA DE RIESGO'!$Z$16="Muy Alta",'MAPA DE RIESGO'!$AB$16="Menor"),CONCATENATE("R1C",'MAPA DE RIESGO'!$P$16),"")</f>
        <v/>
      </c>
      <c r="Q6" s="18" t="str">
        <f>IF(AND('MAPA DE RIESGO'!$Z$17="Muy Alta",'MAPA DE RIESGO'!$AB$17="Menor"),CONCATENATE("R1C",'MAPA DE RIESGO'!$P$17),"")</f>
        <v/>
      </c>
      <c r="R6" s="18" t="str">
        <f>IF(AND('MAPA DE RIESGO'!$Z$18="Muy Alta",'MAPA DE RIESGO'!$AB$18="Menor"),CONCATENATE("R1C",'MAPA DE RIESGO'!$P$18),"")</f>
        <v/>
      </c>
      <c r="S6" s="18" t="str">
        <f>IF(AND('MAPA DE RIESGO'!$Z$19="Muy Alta",'MAPA DE RIESGO'!$AB$19="Menor"),CONCATENATE("R1C",'MAPA DE RIESGO'!$P$19),"")</f>
        <v/>
      </c>
      <c r="T6" s="18" t="str">
        <f>IF(AND('MAPA DE RIESGO'!$Z$20="Muy Alta",'MAPA DE RIESGO'!$AB$20="Menor"),CONCATENATE("R1C",'MAPA DE RIESGO'!$P$20),"")</f>
        <v/>
      </c>
      <c r="U6" s="19" t="str">
        <f>IF(AND('MAPA DE RIESGO'!$Z$21="Muy Alta",'MAPA DE RIESGO'!$AB$21="Menor"),CONCATENATE("R1C",'MAPA DE RIESGO'!$P$21),"")</f>
        <v/>
      </c>
      <c r="V6" s="17" t="str">
        <f>IF(AND('MAPA DE RIESGO'!$Z$16="Muy Alta",'MAPA DE RIESGO'!$AB$16="Moderado"),CONCATENATE("R1C",'MAPA DE RIESGO'!$P$16),"")</f>
        <v/>
      </c>
      <c r="W6" s="18" t="str">
        <f>IF(AND('MAPA DE RIESGO'!$Z$17="Muy Alta",'MAPA DE RIESGO'!$AB$17="Moderado"),CONCATENATE("R1C",'MAPA DE RIESGO'!$P$17),"")</f>
        <v/>
      </c>
      <c r="X6" s="18" t="str">
        <f>IF(AND('MAPA DE RIESGO'!$Z$18="Muy Alta",'MAPA DE RIESGO'!$AB$18="Moderado"),CONCATENATE("R1C",'MAPA DE RIESGO'!$P$18),"")</f>
        <v/>
      </c>
      <c r="Y6" s="18" t="str">
        <f>IF(AND('MAPA DE RIESGO'!$Z$19="Muy Alta",'MAPA DE RIESGO'!$AB$19="Moderado"),CONCATENATE("R1C",'MAPA DE RIESGO'!$P$19),"")</f>
        <v/>
      </c>
      <c r="Z6" s="18" t="str">
        <f>IF(AND('MAPA DE RIESGO'!$Z$20="Muy Alta",'MAPA DE RIESGO'!$AB$20="Moderado"),CONCATENATE("R1C",'MAPA DE RIESGO'!$P$20),"")</f>
        <v/>
      </c>
      <c r="AA6" s="19" t="str">
        <f>IF(AND('MAPA DE RIESGO'!$Z$21="Muy Alta",'MAPA DE RIESGO'!$AB$21="Moderado"),CONCATENATE("R1C",'MAPA DE RIESGO'!$P$21),"")</f>
        <v/>
      </c>
      <c r="AB6" s="17" t="str">
        <f>IF(AND('MAPA DE RIESGO'!$Z$16="Muy Alta",'MAPA DE RIESGO'!$AB$16="Mayor"),CONCATENATE("R1C",'MAPA DE RIESGO'!$P$16),"")</f>
        <v/>
      </c>
      <c r="AC6" s="18" t="str">
        <f>IF(AND('MAPA DE RIESGO'!$Z$17="Muy Alta",'MAPA DE RIESGO'!$AB$17="Mayor"),CONCATENATE("R1C",'MAPA DE RIESGO'!$P$17),"")</f>
        <v/>
      </c>
      <c r="AD6" s="18" t="str">
        <f>IF(AND('MAPA DE RIESGO'!$Z$18="Muy Alta",'MAPA DE RIESGO'!$AB$18="Mayor"),CONCATENATE("R1C",'MAPA DE RIESGO'!$P$18),"")</f>
        <v/>
      </c>
      <c r="AE6" s="18" t="str">
        <f>IF(AND('MAPA DE RIESGO'!$Z$19="Muy Alta",'MAPA DE RIESGO'!$AB$19="Mayor"),CONCATENATE("R1C",'MAPA DE RIESGO'!$P$19),"")</f>
        <v/>
      </c>
      <c r="AF6" s="18" t="str">
        <f>IF(AND('MAPA DE RIESGO'!$Z$20="Muy Alta",'MAPA DE RIESGO'!$AB$20="Mayor"),CONCATENATE("R1C",'MAPA DE RIESGO'!$P$20),"")</f>
        <v/>
      </c>
      <c r="AG6" s="19" t="str">
        <f>IF(AND('MAPA DE RIESGO'!$Z$21="Muy Alta",'MAPA DE RIESGO'!$AB$21="Mayor"),CONCATENATE("R1C",'MAPA DE RIESGO'!$P$21),"")</f>
        <v/>
      </c>
      <c r="AH6" s="20" t="str">
        <f>IF(AND('MAPA DE RIESGO'!$Z$16="Muy Alta",'MAPA DE RIESGO'!$AB$16="Catastrófico"),CONCATENATE("R1C",'MAPA DE RIESGO'!$P$16),"")</f>
        <v/>
      </c>
      <c r="AI6" s="21" t="str">
        <f>IF(AND('MAPA DE RIESGO'!$Z$17="Muy Alta",'MAPA DE RIESGO'!$AB$17="Catastrófico"),CONCATENATE("R1C",'MAPA DE RIESGO'!$P$17),"")</f>
        <v/>
      </c>
      <c r="AJ6" s="21" t="str">
        <f>IF(AND('MAPA DE RIESGO'!$Z$18="Muy Alta",'MAPA DE RIESGO'!$AB$18="Catastrófico"),CONCATENATE("R1C",'MAPA DE RIESGO'!$P$18),"")</f>
        <v/>
      </c>
      <c r="AK6" s="21" t="str">
        <f>IF(AND('MAPA DE RIESGO'!$Z$19="Muy Alta",'MAPA DE RIESGO'!$AB$19="Catastrófico"),CONCATENATE("R1C",'MAPA DE RIESGO'!$P$19),"")</f>
        <v/>
      </c>
      <c r="AL6" s="21" t="str">
        <f>IF(AND('MAPA DE RIESGO'!$Z$20="Muy Alta",'MAPA DE RIESGO'!$AB$20="Catastrófico"),CONCATENATE("R1C",'MAPA DE RIESGO'!$P$20),"")</f>
        <v/>
      </c>
      <c r="AM6" s="22" t="str">
        <f>IF(AND('MAPA DE RIESGO'!$Z$21="Muy Alta",'MAPA DE RIESGO'!$AB$21="Catastrófico"),CONCATENATE("R1C",'MAPA DE RIESGO'!$P$21),"")</f>
        <v/>
      </c>
      <c r="AN6" s="55"/>
      <c r="AO6" s="480" t="s">
        <v>71</v>
      </c>
      <c r="AP6" s="481"/>
      <c r="AQ6" s="481"/>
      <c r="AR6" s="481"/>
      <c r="AS6" s="481"/>
      <c r="AT6" s="482"/>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row>
    <row r="7" spans="1:91" ht="15" customHeight="1" x14ac:dyDescent="0.25">
      <c r="A7" s="55"/>
      <c r="B7" s="375"/>
      <c r="C7" s="375"/>
      <c r="D7" s="376"/>
      <c r="E7" s="476"/>
      <c r="F7" s="477"/>
      <c r="G7" s="477"/>
      <c r="H7" s="477"/>
      <c r="I7" s="490"/>
      <c r="J7" s="23" t="str">
        <f>IF(AND('MAPA DE RIESGO'!$Z$22="Muy Alta",'MAPA DE RIESGO'!$AB$22="Leve"),CONCATENATE("R2C",'MAPA DE RIESGO'!$P$22),"")</f>
        <v/>
      </c>
      <c r="K7" s="24" t="str">
        <f>IF(AND('MAPA DE RIESGO'!$Z$23="Muy Alta",'MAPA DE RIESGO'!$AB$23="Leve"),CONCATENATE("R2C",'MAPA DE RIESGO'!$P$23),"")</f>
        <v/>
      </c>
      <c r="L7" s="24" t="str">
        <f>IF(AND('MAPA DE RIESGO'!$Z$24="Muy Alta",'MAPA DE RIESGO'!$AB$24="Leve"),CONCATENATE("R2C",'MAPA DE RIESGO'!$P$24),"")</f>
        <v/>
      </c>
      <c r="M7" s="24" t="str">
        <f>IF(AND('MAPA DE RIESGO'!$Z$25="Muy Alta",'MAPA DE RIESGO'!$AB$25="Leve"),CONCATENATE("R2C",'MAPA DE RIESGO'!$P$25),"")</f>
        <v/>
      </c>
      <c r="N7" s="24" t="str">
        <f>IF(AND('MAPA DE RIESGO'!$Z$26="Muy Alta",'MAPA DE RIESGO'!$AB$26="Leve"),CONCATENATE("R2C",'MAPA DE RIESGO'!$P$26),"")</f>
        <v/>
      </c>
      <c r="O7" s="25" t="str">
        <f>IF(AND('MAPA DE RIESGO'!$Z$27="Muy Alta",'MAPA DE RIESGO'!$AB$27="Leve"),CONCATENATE("R2C",'MAPA DE RIESGO'!$P$27),"")</f>
        <v/>
      </c>
      <c r="P7" s="23" t="str">
        <f>IF(AND('MAPA DE RIESGO'!$Z$22="Muy Alta",'MAPA DE RIESGO'!$AB$22="Menor"),CONCATENATE("R2C",'MAPA DE RIESGO'!$P$22),"")</f>
        <v/>
      </c>
      <c r="Q7" s="24" t="str">
        <f>IF(AND('MAPA DE RIESGO'!$Z$23="Muy Alta",'MAPA DE RIESGO'!$AB$23="Menor"),CONCATENATE("R2C",'MAPA DE RIESGO'!$P$23),"")</f>
        <v/>
      </c>
      <c r="R7" s="24" t="str">
        <f>IF(AND('MAPA DE RIESGO'!$Z$24="Muy Alta",'MAPA DE RIESGO'!$AB$24="Menor"),CONCATENATE("R2C",'MAPA DE RIESGO'!$P$24),"")</f>
        <v/>
      </c>
      <c r="S7" s="24" t="str">
        <f>IF(AND('MAPA DE RIESGO'!$Z$25="Muy Alta",'MAPA DE RIESGO'!$AB$25="Menor"),CONCATENATE("R2C",'MAPA DE RIESGO'!$P$25),"")</f>
        <v/>
      </c>
      <c r="T7" s="24" t="str">
        <f>IF(AND('MAPA DE RIESGO'!$Z$26="Muy Alta",'MAPA DE RIESGO'!$AB$26="Menor"),CONCATENATE("R2C",'MAPA DE RIESGO'!$P$26),"")</f>
        <v/>
      </c>
      <c r="U7" s="25" t="str">
        <f>IF(AND('MAPA DE RIESGO'!$Z$27="Muy Alta",'MAPA DE RIESGO'!$AB$27="Menor"),CONCATENATE("R2C",'MAPA DE RIESGO'!$P$27),"")</f>
        <v/>
      </c>
      <c r="V7" s="23" t="str">
        <f>IF(AND('MAPA DE RIESGO'!$Z$22="Muy Alta",'MAPA DE RIESGO'!$AB$22="Moderado"),CONCATENATE("R2C",'MAPA DE RIESGO'!$P$22),"")</f>
        <v/>
      </c>
      <c r="W7" s="24" t="str">
        <f>IF(AND('MAPA DE RIESGO'!$Z$23="Muy Alta",'MAPA DE RIESGO'!$AB$23="Moderado"),CONCATENATE("R2C",'MAPA DE RIESGO'!$P$23),"")</f>
        <v/>
      </c>
      <c r="X7" s="24" t="str">
        <f>IF(AND('MAPA DE RIESGO'!$Z$24="Muy Alta",'MAPA DE RIESGO'!$AB$24="Moderado"),CONCATENATE("R2C",'MAPA DE RIESGO'!$P$24),"")</f>
        <v/>
      </c>
      <c r="Y7" s="24" t="str">
        <f>IF(AND('MAPA DE RIESGO'!$Z$25="Muy Alta",'MAPA DE RIESGO'!$AB$25="Moderado"),CONCATENATE("R2C",'MAPA DE RIESGO'!$P$25),"")</f>
        <v/>
      </c>
      <c r="Z7" s="24" t="str">
        <f>IF(AND('MAPA DE RIESGO'!$Z$26="Muy Alta",'MAPA DE RIESGO'!$AB$26="Moderado"),CONCATENATE("R2C",'MAPA DE RIESGO'!$P$26),"")</f>
        <v/>
      </c>
      <c r="AA7" s="25" t="str">
        <f>IF(AND('MAPA DE RIESGO'!$Z$27="Muy Alta",'MAPA DE RIESGO'!$AB$27="Moderado"),CONCATENATE("R2C",'MAPA DE RIESGO'!$P$27),"")</f>
        <v/>
      </c>
      <c r="AB7" s="23" t="str">
        <f>IF(AND('MAPA DE RIESGO'!$Z$22="Muy Alta",'MAPA DE RIESGO'!$AB$22="Mayor"),CONCATENATE("R2C",'MAPA DE RIESGO'!$P$22),"")</f>
        <v/>
      </c>
      <c r="AC7" s="24" t="str">
        <f>IF(AND('MAPA DE RIESGO'!$Z$23="Muy Alta",'MAPA DE RIESGO'!$AB$23="Mayor"),CONCATENATE("R2C",'MAPA DE RIESGO'!$P$23),"")</f>
        <v/>
      </c>
      <c r="AD7" s="24" t="str">
        <f>IF(AND('MAPA DE RIESGO'!$Z$24="Muy Alta",'MAPA DE RIESGO'!$AB$24="Mayor"),CONCATENATE("R2C",'MAPA DE RIESGO'!$P$24),"")</f>
        <v/>
      </c>
      <c r="AE7" s="24" t="str">
        <f>IF(AND('MAPA DE RIESGO'!$Z$25="Muy Alta",'MAPA DE RIESGO'!$AB$25="Mayor"),CONCATENATE("R2C",'MAPA DE RIESGO'!$P$25),"")</f>
        <v/>
      </c>
      <c r="AF7" s="24" t="str">
        <f>IF(AND('MAPA DE RIESGO'!$Z$26="Muy Alta",'MAPA DE RIESGO'!$AB$26="Mayor"),CONCATENATE("R2C",'MAPA DE RIESGO'!$P$26),"")</f>
        <v/>
      </c>
      <c r="AG7" s="25" t="str">
        <f>IF(AND('MAPA DE RIESGO'!$Z$27="Muy Alta",'MAPA DE RIESGO'!$AB$27="Mayor"),CONCATENATE("R2C",'MAPA DE RIESGO'!$P$27),"")</f>
        <v/>
      </c>
      <c r="AH7" s="26" t="str">
        <f>IF(AND('MAPA DE RIESGO'!$Z$22="Muy Alta",'MAPA DE RIESGO'!$AB$22="Catastrófico"),CONCATENATE("R2C",'MAPA DE RIESGO'!$P$22),"")</f>
        <v/>
      </c>
      <c r="AI7" s="27" t="str">
        <f>IF(AND('MAPA DE RIESGO'!$Z$23="Muy Alta",'MAPA DE RIESGO'!$AB$23="Catastrófico"),CONCATENATE("R2C",'MAPA DE RIESGO'!$P$23),"")</f>
        <v/>
      </c>
      <c r="AJ7" s="27" t="str">
        <f>IF(AND('MAPA DE RIESGO'!$Z$24="Muy Alta",'MAPA DE RIESGO'!$AB$24="Catastrófico"),CONCATENATE("R2C",'MAPA DE RIESGO'!$P$24),"")</f>
        <v/>
      </c>
      <c r="AK7" s="27" t="str">
        <f>IF(AND('MAPA DE RIESGO'!$Z$25="Muy Alta",'MAPA DE RIESGO'!$AB$25="Catastrófico"),CONCATENATE("R2C",'MAPA DE RIESGO'!$P$25),"")</f>
        <v/>
      </c>
      <c r="AL7" s="27" t="str">
        <f>IF(AND('MAPA DE RIESGO'!$Z$26="Muy Alta",'MAPA DE RIESGO'!$AB$26="Catastrófico"),CONCATENATE("R2C",'MAPA DE RIESGO'!$P$26),"")</f>
        <v/>
      </c>
      <c r="AM7" s="28" t="str">
        <f>IF(AND('MAPA DE RIESGO'!$Z$27="Muy Alta",'MAPA DE RIESGO'!$AB$27="Catastrófico"),CONCATENATE("R2C",'MAPA DE RIESGO'!$P$27),"")</f>
        <v/>
      </c>
      <c r="AN7" s="55"/>
      <c r="AO7" s="483"/>
      <c r="AP7" s="484"/>
      <c r="AQ7" s="484"/>
      <c r="AR7" s="484"/>
      <c r="AS7" s="484"/>
      <c r="AT7" s="485"/>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row>
    <row r="8" spans="1:91" ht="15" customHeight="1" x14ac:dyDescent="0.25">
      <c r="A8" s="55"/>
      <c r="B8" s="375"/>
      <c r="C8" s="375"/>
      <c r="D8" s="376"/>
      <c r="E8" s="476"/>
      <c r="F8" s="477"/>
      <c r="G8" s="477"/>
      <c r="H8" s="477"/>
      <c r="I8" s="490"/>
      <c r="J8" s="23" t="str">
        <f>IF(AND('MAPA DE RIESGO'!$Z$28="Muy Alta",'MAPA DE RIESGO'!$AB$28="Leve"),CONCATENATE("R3C",'MAPA DE RIESGO'!$P$28),"")</f>
        <v/>
      </c>
      <c r="K8" s="24" t="str">
        <f>IF(AND('MAPA DE RIESGO'!$Z$29="Muy Alta",'MAPA DE RIESGO'!$AB$29="Leve"),CONCATENATE("R3C",'MAPA DE RIESGO'!$P$29),"")</f>
        <v/>
      </c>
      <c r="L8" s="24" t="str">
        <f>IF(AND('MAPA DE RIESGO'!$Z$30="Muy Alta",'MAPA DE RIESGO'!$AB$30="Leve"),CONCATENATE("R3C",'MAPA DE RIESGO'!$P$30),"")</f>
        <v/>
      </c>
      <c r="M8" s="24" t="str">
        <f>IF(AND('MAPA DE RIESGO'!$Z$31="Muy Alta",'MAPA DE RIESGO'!$AB$31="Leve"),CONCATENATE("R3C",'MAPA DE RIESGO'!$P$31),"")</f>
        <v/>
      </c>
      <c r="N8" s="24" t="str">
        <f>IF(AND('MAPA DE RIESGO'!$Z$32="Muy Alta",'MAPA DE RIESGO'!$AB$32="Leve"),CONCATENATE("R3C",'MAPA DE RIESGO'!$P$32),"")</f>
        <v/>
      </c>
      <c r="O8" s="25" t="str">
        <f>IF(AND('MAPA DE RIESGO'!$Z$33="Muy Alta",'MAPA DE RIESGO'!$AB$33="Leve"),CONCATENATE("R3C",'MAPA DE RIESGO'!$P$33),"")</f>
        <v/>
      </c>
      <c r="P8" s="23" t="str">
        <f>IF(AND('MAPA DE RIESGO'!$Z$28="Muy Alta",'MAPA DE RIESGO'!$AB$28="Menor"),CONCATENATE("R3C",'MAPA DE RIESGO'!$P$28),"")</f>
        <v/>
      </c>
      <c r="Q8" s="24" t="str">
        <f>IF(AND('MAPA DE RIESGO'!$Z$29="Muy Alta",'MAPA DE RIESGO'!$AB$29="Menor"),CONCATENATE("R3C",'MAPA DE RIESGO'!$P$29),"")</f>
        <v/>
      </c>
      <c r="R8" s="24" t="str">
        <f>IF(AND('MAPA DE RIESGO'!$Z$30="Muy Alta",'MAPA DE RIESGO'!$AB$30="Menor"),CONCATENATE("R3C",'MAPA DE RIESGO'!$P$30),"")</f>
        <v/>
      </c>
      <c r="S8" s="24" t="str">
        <f>IF(AND('MAPA DE RIESGO'!$Z$31="Muy Alta",'MAPA DE RIESGO'!$AB$31="Menor"),CONCATENATE("R3C",'MAPA DE RIESGO'!$P$31),"")</f>
        <v/>
      </c>
      <c r="T8" s="24" t="str">
        <f>IF(AND('MAPA DE RIESGO'!$Z$32="Muy Alta",'MAPA DE RIESGO'!$AB$32="Menor"),CONCATENATE("R3C",'MAPA DE RIESGO'!$P$32),"")</f>
        <v/>
      </c>
      <c r="U8" s="25" t="str">
        <f>IF(AND('MAPA DE RIESGO'!$Z$33="Muy Alta",'MAPA DE RIESGO'!$AB$33="Menor"),CONCATENATE("R3C",'MAPA DE RIESGO'!$P$33),"")</f>
        <v/>
      </c>
      <c r="V8" s="23" t="str">
        <f>IF(AND('MAPA DE RIESGO'!$Z$28="Muy Alta",'MAPA DE RIESGO'!$AB$28="Moderado"),CONCATENATE("R3C",'MAPA DE RIESGO'!$P$28),"")</f>
        <v/>
      </c>
      <c r="W8" s="24" t="str">
        <f>IF(AND('MAPA DE RIESGO'!$Z$29="Muy Alta",'MAPA DE RIESGO'!$AB$29="Moderado"),CONCATENATE("R3C",'MAPA DE RIESGO'!$P$29),"")</f>
        <v/>
      </c>
      <c r="X8" s="24" t="str">
        <f>IF(AND('MAPA DE RIESGO'!$Z$30="Muy Alta",'MAPA DE RIESGO'!$AB$30="Moderado"),CONCATENATE("R3C",'MAPA DE RIESGO'!$P$30),"")</f>
        <v/>
      </c>
      <c r="Y8" s="24" t="str">
        <f>IF(AND('MAPA DE RIESGO'!$Z$31="Muy Alta",'MAPA DE RIESGO'!$AB$31="Moderado"),CONCATENATE("R3C",'MAPA DE RIESGO'!$P$31),"")</f>
        <v/>
      </c>
      <c r="Z8" s="24" t="str">
        <f>IF(AND('MAPA DE RIESGO'!$Z$32="Muy Alta",'MAPA DE RIESGO'!$AB$32="Moderado"),CONCATENATE("R3C",'MAPA DE RIESGO'!$P$32),"")</f>
        <v/>
      </c>
      <c r="AA8" s="25" t="str">
        <f>IF(AND('MAPA DE RIESGO'!$Z$33="Muy Alta",'MAPA DE RIESGO'!$AB$33="Moderado"),CONCATENATE("R3C",'MAPA DE RIESGO'!$P$33),"")</f>
        <v/>
      </c>
      <c r="AB8" s="23" t="str">
        <f>IF(AND('MAPA DE RIESGO'!$Z$28="Muy Alta",'MAPA DE RIESGO'!$AB$28="Mayor"),CONCATENATE("R3C",'MAPA DE RIESGO'!$P$28),"")</f>
        <v/>
      </c>
      <c r="AC8" s="24" t="str">
        <f>IF(AND('MAPA DE RIESGO'!$Z$29="Muy Alta",'MAPA DE RIESGO'!$AB$29="Mayor"),CONCATENATE("R3C",'MAPA DE RIESGO'!$P$29),"")</f>
        <v/>
      </c>
      <c r="AD8" s="24" t="str">
        <f>IF(AND('MAPA DE RIESGO'!$Z$30="Muy Alta",'MAPA DE RIESGO'!$AB$30="Mayor"),CONCATENATE("R3C",'MAPA DE RIESGO'!$P$30),"")</f>
        <v/>
      </c>
      <c r="AE8" s="24" t="str">
        <f>IF(AND('MAPA DE RIESGO'!$Z$31="Muy Alta",'MAPA DE RIESGO'!$AB$31="Mayor"),CONCATENATE("R3C",'MAPA DE RIESGO'!$P$31),"")</f>
        <v/>
      </c>
      <c r="AF8" s="24" t="str">
        <f>IF(AND('MAPA DE RIESGO'!$Z$32="Muy Alta",'MAPA DE RIESGO'!$AB$32="Mayor"),CONCATENATE("R3C",'MAPA DE RIESGO'!$P$32),"")</f>
        <v/>
      </c>
      <c r="AG8" s="25" t="str">
        <f>IF(AND('MAPA DE RIESGO'!$Z$33="Muy Alta",'MAPA DE RIESGO'!$AB$33="Mayor"),CONCATENATE("R3C",'MAPA DE RIESGO'!$P$33),"")</f>
        <v/>
      </c>
      <c r="AH8" s="26" t="str">
        <f>IF(AND('MAPA DE RIESGO'!$Z$28="Muy Alta",'MAPA DE RIESGO'!$AB$28="Catastrófico"),CONCATENATE("R3C",'MAPA DE RIESGO'!$P$28),"")</f>
        <v/>
      </c>
      <c r="AI8" s="27" t="str">
        <f>IF(AND('MAPA DE RIESGO'!$Z$29="Muy Alta",'MAPA DE RIESGO'!$AB$29="Catastrófico"),CONCATENATE("R3C",'MAPA DE RIESGO'!$P$29),"")</f>
        <v/>
      </c>
      <c r="AJ8" s="27" t="str">
        <f>IF(AND('MAPA DE RIESGO'!$Z$30="Muy Alta",'MAPA DE RIESGO'!$AB$30="Catastrófico"),CONCATENATE("R3C",'MAPA DE RIESGO'!$P$30),"")</f>
        <v/>
      </c>
      <c r="AK8" s="27" t="str">
        <f>IF(AND('MAPA DE RIESGO'!$Z$31="Muy Alta",'MAPA DE RIESGO'!$AB$31="Catastrófico"),CONCATENATE("R3C",'MAPA DE RIESGO'!$P$31),"")</f>
        <v/>
      </c>
      <c r="AL8" s="27" t="str">
        <f>IF(AND('MAPA DE RIESGO'!$Z$32="Muy Alta",'MAPA DE RIESGO'!$AB$32="Catastrófico"),CONCATENATE("R3C",'MAPA DE RIESGO'!$P$32),"")</f>
        <v/>
      </c>
      <c r="AM8" s="28" t="str">
        <f>IF(AND('MAPA DE RIESGO'!$Z$33="Muy Alta",'MAPA DE RIESGO'!$AB$33="Catastrófico"),CONCATENATE("R3C",'MAPA DE RIESGO'!$P$33),"")</f>
        <v/>
      </c>
      <c r="AN8" s="55"/>
      <c r="AO8" s="483"/>
      <c r="AP8" s="484"/>
      <c r="AQ8" s="484"/>
      <c r="AR8" s="484"/>
      <c r="AS8" s="484"/>
      <c r="AT8" s="485"/>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row>
    <row r="9" spans="1:91" ht="15" customHeight="1" x14ac:dyDescent="0.25">
      <c r="A9" s="55"/>
      <c r="B9" s="375"/>
      <c r="C9" s="375"/>
      <c r="D9" s="376"/>
      <c r="E9" s="476"/>
      <c r="F9" s="477"/>
      <c r="G9" s="477"/>
      <c r="H9" s="477"/>
      <c r="I9" s="490"/>
      <c r="J9" s="23" t="str">
        <f>IF(AND('MAPA DE RIESGO'!$Z$34="Muy Alta",'MAPA DE RIESGO'!$AB$34="Leve"),CONCATENATE("R4C",'MAPA DE RIESGO'!$P$34),"")</f>
        <v/>
      </c>
      <c r="K9" s="24" t="str">
        <f>IF(AND('MAPA DE RIESGO'!$Z$35="Muy Alta",'MAPA DE RIESGO'!$AB$35="Leve"),CONCATENATE("R4C",'MAPA DE RIESGO'!$P$35),"")</f>
        <v/>
      </c>
      <c r="L9" s="29" t="str">
        <f>IF(AND('MAPA DE RIESGO'!$Z$36="Muy Alta",'MAPA DE RIESGO'!$AB$36="Leve"),CONCATENATE("R4C",'MAPA DE RIESGO'!$P$36),"")</f>
        <v/>
      </c>
      <c r="M9" s="29" t="str">
        <f>IF(AND('MAPA DE RIESGO'!$Z$37="Muy Alta",'MAPA DE RIESGO'!$AB$37="Leve"),CONCATENATE("R4C",'MAPA DE RIESGO'!$P$37),"")</f>
        <v/>
      </c>
      <c r="N9" s="29" t="str">
        <f>IF(AND('MAPA DE RIESGO'!$Z$38="Muy Alta",'MAPA DE RIESGO'!$AB$38="Leve"),CONCATENATE("R4C",'MAPA DE RIESGO'!$P$38),"")</f>
        <v/>
      </c>
      <c r="O9" s="25" t="str">
        <f>IF(AND('MAPA DE RIESGO'!$Z$39="Muy Alta",'MAPA DE RIESGO'!$AB$39="Leve"),CONCATENATE("R4C",'MAPA DE RIESGO'!$P$39),"")</f>
        <v/>
      </c>
      <c r="P9" s="23" t="str">
        <f>IF(AND('MAPA DE RIESGO'!$Z$34="Muy Alta",'MAPA DE RIESGO'!$AB$34="Menor"),CONCATENATE("R4C",'MAPA DE RIESGO'!$P$34),"")</f>
        <v/>
      </c>
      <c r="Q9" s="24" t="str">
        <f>IF(AND('MAPA DE RIESGO'!$Z$35="Muy Alta",'MAPA DE RIESGO'!$AB$35="Menor"),CONCATENATE("R4C",'MAPA DE RIESGO'!$P$35),"")</f>
        <v/>
      </c>
      <c r="R9" s="29" t="str">
        <f>IF(AND('MAPA DE RIESGO'!$Z$36="Muy Alta",'MAPA DE RIESGO'!$AB$36="Menor"),CONCATENATE("R4C",'MAPA DE RIESGO'!$P$36),"")</f>
        <v/>
      </c>
      <c r="S9" s="29" t="str">
        <f>IF(AND('MAPA DE RIESGO'!$Z$37="Muy Alta",'MAPA DE RIESGO'!$AB$37="Menor"),CONCATENATE("R4C",'MAPA DE RIESGO'!$P$37),"")</f>
        <v/>
      </c>
      <c r="T9" s="29" t="str">
        <f>IF(AND('MAPA DE RIESGO'!$Z$38="Muy Alta",'MAPA DE RIESGO'!$AB$38="Menor"),CONCATENATE("R4C",'MAPA DE RIESGO'!$P$38),"")</f>
        <v/>
      </c>
      <c r="U9" s="25" t="str">
        <f>IF(AND('MAPA DE RIESGO'!$Z$39="Muy Alta",'MAPA DE RIESGO'!$AB$39="Menor"),CONCATENATE("R4C",'MAPA DE RIESGO'!$P$39),"")</f>
        <v/>
      </c>
      <c r="V9" s="23" t="str">
        <f>IF(AND('MAPA DE RIESGO'!$Z$34="Muy Alta",'MAPA DE RIESGO'!$AB$34="Moderado"),CONCATENATE("R4C",'MAPA DE RIESGO'!$P$34),"")</f>
        <v/>
      </c>
      <c r="W9" s="24" t="str">
        <f>IF(AND('MAPA DE RIESGO'!$Z$35="Muy Alta",'MAPA DE RIESGO'!$AB$35="Moderado"),CONCATENATE("R4C",'MAPA DE RIESGO'!$P$35),"")</f>
        <v/>
      </c>
      <c r="X9" s="29" t="str">
        <f>IF(AND('MAPA DE RIESGO'!$Z$36="Muy Alta",'MAPA DE RIESGO'!$AB$36="Moderado"),CONCATENATE("R4C",'MAPA DE RIESGO'!$P$36),"")</f>
        <v/>
      </c>
      <c r="Y9" s="29" t="str">
        <f>IF(AND('MAPA DE RIESGO'!$Z$37="Muy Alta",'MAPA DE RIESGO'!$AB$37="Moderado"),CONCATENATE("R4C",'MAPA DE RIESGO'!$P$37),"")</f>
        <v/>
      </c>
      <c r="Z9" s="29" t="str">
        <f>IF(AND('MAPA DE RIESGO'!$Z$38="Muy Alta",'MAPA DE RIESGO'!$AB$38="Moderado"),CONCATENATE("R4C",'MAPA DE RIESGO'!$P$38),"")</f>
        <v/>
      </c>
      <c r="AA9" s="25" t="str">
        <f>IF(AND('MAPA DE RIESGO'!$Z$39="Muy Alta",'MAPA DE RIESGO'!$AB$39="Moderado"),CONCATENATE("R4C",'MAPA DE RIESGO'!$P$39),"")</f>
        <v/>
      </c>
      <c r="AB9" s="23" t="str">
        <f>IF(AND('MAPA DE RIESGO'!$Z$34="Muy Alta",'MAPA DE RIESGO'!$AB$34="Mayor"),CONCATENATE("R4C",'MAPA DE RIESGO'!$P$34),"")</f>
        <v/>
      </c>
      <c r="AC9" s="24" t="str">
        <f>IF(AND('MAPA DE RIESGO'!$Z$35="Muy Alta",'MAPA DE RIESGO'!$AB$35="Mayor"),CONCATENATE("R4C",'MAPA DE RIESGO'!$P$35),"")</f>
        <v/>
      </c>
      <c r="AD9" s="29" t="str">
        <f>IF(AND('MAPA DE RIESGO'!$Z$36="Muy Alta",'MAPA DE RIESGO'!$AB$36="Mayor"),CONCATENATE("R4C",'MAPA DE RIESGO'!$P$36),"")</f>
        <v/>
      </c>
      <c r="AE9" s="29" t="str">
        <f>IF(AND('MAPA DE RIESGO'!$Z$37="Muy Alta",'MAPA DE RIESGO'!$AB$37="Mayor"),CONCATENATE("R4C",'MAPA DE RIESGO'!$P$37),"")</f>
        <v/>
      </c>
      <c r="AF9" s="29" t="str">
        <f>IF(AND('MAPA DE RIESGO'!$Z$38="Muy Alta",'MAPA DE RIESGO'!$AB$38="Mayor"),CONCATENATE("R4C",'MAPA DE RIESGO'!$P$38),"")</f>
        <v/>
      </c>
      <c r="AG9" s="25" t="str">
        <f>IF(AND('MAPA DE RIESGO'!$Z$39="Muy Alta",'MAPA DE RIESGO'!$AB$39="Mayor"),CONCATENATE("R4C",'MAPA DE RIESGO'!$P$39),"")</f>
        <v/>
      </c>
      <c r="AH9" s="26" t="str">
        <f>IF(AND('MAPA DE RIESGO'!$Z$34="Muy Alta",'MAPA DE RIESGO'!$AB$34="Catastrófico"),CONCATENATE("R4C",'MAPA DE RIESGO'!$P$34),"")</f>
        <v/>
      </c>
      <c r="AI9" s="27" t="str">
        <f>IF(AND('MAPA DE RIESGO'!$Z$35="Muy Alta",'MAPA DE RIESGO'!$AB$35="Catastrófico"),CONCATENATE("R4C",'MAPA DE RIESGO'!$P$35),"")</f>
        <v/>
      </c>
      <c r="AJ9" s="27" t="str">
        <f>IF(AND('MAPA DE RIESGO'!$Z$36="Muy Alta",'MAPA DE RIESGO'!$AB$36="Catastrófico"),CONCATENATE("R4C",'MAPA DE RIESGO'!$P$36),"")</f>
        <v/>
      </c>
      <c r="AK9" s="27" t="str">
        <f>IF(AND('MAPA DE RIESGO'!$Z$37="Muy Alta",'MAPA DE RIESGO'!$AB$37="Catastrófico"),CONCATENATE("R4C",'MAPA DE RIESGO'!$P$37),"")</f>
        <v/>
      </c>
      <c r="AL9" s="27" t="str">
        <f>IF(AND('MAPA DE RIESGO'!$Z$38="Muy Alta",'MAPA DE RIESGO'!$AB$38="Catastrófico"),CONCATENATE("R4C",'MAPA DE RIESGO'!$P$38),"")</f>
        <v/>
      </c>
      <c r="AM9" s="28" t="str">
        <f>IF(AND('MAPA DE RIESGO'!$Z$39="Muy Alta",'MAPA DE RIESGO'!$AB$39="Catastrófico"),CONCATENATE("R4C",'MAPA DE RIESGO'!$P$39),"")</f>
        <v/>
      </c>
      <c r="AN9" s="55"/>
      <c r="AO9" s="483"/>
      <c r="AP9" s="484"/>
      <c r="AQ9" s="484"/>
      <c r="AR9" s="484"/>
      <c r="AS9" s="484"/>
      <c r="AT9" s="485"/>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row>
    <row r="10" spans="1:91" ht="15" customHeight="1" x14ac:dyDescent="0.25">
      <c r="A10" s="55"/>
      <c r="B10" s="375"/>
      <c r="C10" s="375"/>
      <c r="D10" s="376"/>
      <c r="E10" s="476"/>
      <c r="F10" s="477"/>
      <c r="G10" s="477"/>
      <c r="H10" s="477"/>
      <c r="I10" s="490"/>
      <c r="J10" s="23" t="str">
        <f>IF(AND('MAPA DE RIESGO'!$Z$40="Muy Alta",'MAPA DE RIESGO'!$AB$40="Leve"),CONCATENATE("R5C",'MAPA DE RIESGO'!$P$40),"")</f>
        <v/>
      </c>
      <c r="K10" s="24" t="str">
        <f>IF(AND('MAPA DE RIESGO'!$Z$41="Muy Alta",'MAPA DE RIESGO'!$AB$41="Leve"),CONCATENATE("R5C",'MAPA DE RIESGO'!$P$41),"")</f>
        <v/>
      </c>
      <c r="L10" s="29" t="str">
        <f>IF(AND('MAPA DE RIESGO'!$Z$42="Muy Alta",'MAPA DE RIESGO'!$AB$42="Leve"),CONCATENATE("R5C",'MAPA DE RIESGO'!$P$42),"")</f>
        <v/>
      </c>
      <c r="M10" s="29" t="str">
        <f>IF(AND('MAPA DE RIESGO'!$Z$43="Muy Alta",'MAPA DE RIESGO'!$AB$43="Leve"),CONCATENATE("R5C",'MAPA DE RIESGO'!$P$43),"")</f>
        <v/>
      </c>
      <c r="N10" s="29" t="str">
        <f>IF(AND('MAPA DE RIESGO'!$Z$44="Muy Alta",'MAPA DE RIESGO'!$AB$44="Leve"),CONCATENATE("R5C",'MAPA DE RIESGO'!$P$44),"")</f>
        <v/>
      </c>
      <c r="O10" s="25" t="str">
        <f>IF(AND('MAPA DE RIESGO'!$Z$45="Muy Alta",'MAPA DE RIESGO'!$AB$45="Leve"),CONCATENATE("R5C",'MAPA DE RIESGO'!$P$45),"")</f>
        <v/>
      </c>
      <c r="P10" s="23" t="str">
        <f>IF(AND('MAPA DE RIESGO'!$Z$40="Muy Alta",'MAPA DE RIESGO'!$AB$40="Menor"),CONCATENATE("R5C",'MAPA DE RIESGO'!$P$40),"")</f>
        <v/>
      </c>
      <c r="Q10" s="24" t="str">
        <f>IF(AND('MAPA DE RIESGO'!$Z$41="Muy Alta",'MAPA DE RIESGO'!$AB$41="Menor"),CONCATENATE("R5C",'MAPA DE RIESGO'!$P$41),"")</f>
        <v/>
      </c>
      <c r="R10" s="29" t="str">
        <f>IF(AND('MAPA DE RIESGO'!$Z$42="Muy Alta",'MAPA DE RIESGO'!$AB$42="Menor"),CONCATENATE("R5C",'MAPA DE RIESGO'!$P$42),"")</f>
        <v/>
      </c>
      <c r="S10" s="29" t="str">
        <f>IF(AND('MAPA DE RIESGO'!$Z$43="Muy Alta",'MAPA DE RIESGO'!$AB$43="Menor"),CONCATENATE("R5C",'MAPA DE RIESGO'!$P$43),"")</f>
        <v/>
      </c>
      <c r="T10" s="29" t="str">
        <f>IF(AND('MAPA DE RIESGO'!$Z$44="Muy Alta",'MAPA DE RIESGO'!$AB$44="Menor"),CONCATENATE("R5C",'MAPA DE RIESGO'!$P$44),"")</f>
        <v/>
      </c>
      <c r="U10" s="25" t="str">
        <f>IF(AND('MAPA DE RIESGO'!$Z$45="Muy Alta",'MAPA DE RIESGO'!$AB$45="Menor"),CONCATENATE("R5C",'MAPA DE RIESGO'!$P$45),"")</f>
        <v/>
      </c>
      <c r="V10" s="23" t="str">
        <f>IF(AND('MAPA DE RIESGO'!$Z$40="Muy Alta",'MAPA DE RIESGO'!$AB$40="Moderado"),CONCATENATE("R5C",'MAPA DE RIESGO'!$P$40),"")</f>
        <v/>
      </c>
      <c r="W10" s="24" t="str">
        <f>IF(AND('MAPA DE RIESGO'!$Z$41="Muy Alta",'MAPA DE RIESGO'!$AB$41="Moderado"),CONCATENATE("R5C",'MAPA DE RIESGO'!$P$41),"")</f>
        <v/>
      </c>
      <c r="X10" s="29" t="str">
        <f>IF(AND('MAPA DE RIESGO'!$Z$42="Muy Alta",'MAPA DE RIESGO'!$AB$42="Moderado"),CONCATENATE("R5C",'MAPA DE RIESGO'!$P$42),"")</f>
        <v/>
      </c>
      <c r="Y10" s="29" t="str">
        <f>IF(AND('MAPA DE RIESGO'!$Z$43="Muy Alta",'MAPA DE RIESGO'!$AB$43="Moderado"),CONCATENATE("R5C",'MAPA DE RIESGO'!$P$43),"")</f>
        <v/>
      </c>
      <c r="Z10" s="29" t="str">
        <f>IF(AND('MAPA DE RIESGO'!$Z$44="Muy Alta",'MAPA DE RIESGO'!$AB$44="Moderado"),CONCATENATE("R5C",'MAPA DE RIESGO'!$P$44),"")</f>
        <v/>
      </c>
      <c r="AA10" s="25" t="str">
        <f>IF(AND('MAPA DE RIESGO'!$Z$45="Muy Alta",'MAPA DE RIESGO'!$AB$45="Moderado"),CONCATENATE("R5C",'MAPA DE RIESGO'!$P$45),"")</f>
        <v/>
      </c>
      <c r="AB10" s="23" t="str">
        <f>IF(AND('MAPA DE RIESGO'!$Z$40="Muy Alta",'MAPA DE RIESGO'!$AB$40="Mayor"),CONCATENATE("R5C",'MAPA DE RIESGO'!$P$40),"")</f>
        <v/>
      </c>
      <c r="AC10" s="24" t="str">
        <f>IF(AND('MAPA DE RIESGO'!$Z$41="Muy Alta",'MAPA DE RIESGO'!$AB$41="Mayor"),CONCATENATE("R5C",'MAPA DE RIESGO'!$P$41),"")</f>
        <v/>
      </c>
      <c r="AD10" s="29" t="str">
        <f>IF(AND('MAPA DE RIESGO'!$Z$42="Muy Alta",'MAPA DE RIESGO'!$AB$42="Mayor"),CONCATENATE("R5C",'MAPA DE RIESGO'!$P$42),"")</f>
        <v/>
      </c>
      <c r="AE10" s="29" t="str">
        <f>IF(AND('MAPA DE RIESGO'!$Z$43="Muy Alta",'MAPA DE RIESGO'!$AB$43="Mayor"),CONCATENATE("R5C",'MAPA DE RIESGO'!$P$43),"")</f>
        <v/>
      </c>
      <c r="AF10" s="29" t="str">
        <f>IF(AND('MAPA DE RIESGO'!$Z$44="Muy Alta",'MAPA DE RIESGO'!$AB$44="Mayor"),CONCATENATE("R5C",'MAPA DE RIESGO'!$P$44),"")</f>
        <v/>
      </c>
      <c r="AG10" s="25" t="str">
        <f>IF(AND('MAPA DE RIESGO'!$Z$45="Muy Alta",'MAPA DE RIESGO'!$AB$45="Mayor"),CONCATENATE("R5C",'MAPA DE RIESGO'!$P$45),"")</f>
        <v/>
      </c>
      <c r="AH10" s="26" t="str">
        <f>IF(AND('MAPA DE RIESGO'!$Z$40="Muy Alta",'MAPA DE RIESGO'!$AB$40="Catastrófico"),CONCATENATE("R5C",'MAPA DE RIESGO'!$P$40),"")</f>
        <v/>
      </c>
      <c r="AI10" s="27" t="str">
        <f>IF(AND('MAPA DE RIESGO'!$Z$41="Muy Alta",'MAPA DE RIESGO'!$AB$41="Catastrófico"),CONCATENATE("R5C",'MAPA DE RIESGO'!$P$41),"")</f>
        <v/>
      </c>
      <c r="AJ10" s="27" t="str">
        <f>IF(AND('MAPA DE RIESGO'!$Z$42="Muy Alta",'MAPA DE RIESGO'!$AB$42="Catastrófico"),CONCATENATE("R5C",'MAPA DE RIESGO'!$P$42),"")</f>
        <v/>
      </c>
      <c r="AK10" s="27" t="str">
        <f>IF(AND('MAPA DE RIESGO'!$Z$43="Muy Alta",'MAPA DE RIESGO'!$AB$43="Catastrófico"),CONCATENATE("R5C",'MAPA DE RIESGO'!$P$43),"")</f>
        <v/>
      </c>
      <c r="AL10" s="27" t="str">
        <f>IF(AND('MAPA DE RIESGO'!$Z$44="Muy Alta",'MAPA DE RIESGO'!$AB$44="Catastrófico"),CONCATENATE("R5C",'MAPA DE RIESGO'!$P$44),"")</f>
        <v/>
      </c>
      <c r="AM10" s="28" t="str">
        <f>IF(AND('MAPA DE RIESGO'!$Z$45="Muy Alta",'MAPA DE RIESGO'!$AB$45="Catastrófico"),CONCATENATE("R5C",'MAPA DE RIESGO'!$P$45),"")</f>
        <v/>
      </c>
      <c r="AN10" s="55"/>
      <c r="AO10" s="483"/>
      <c r="AP10" s="484"/>
      <c r="AQ10" s="484"/>
      <c r="AR10" s="484"/>
      <c r="AS10" s="484"/>
      <c r="AT10" s="485"/>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row>
    <row r="11" spans="1:91" ht="15" customHeight="1" x14ac:dyDescent="0.25">
      <c r="A11" s="55"/>
      <c r="B11" s="375"/>
      <c r="C11" s="375"/>
      <c r="D11" s="376"/>
      <c r="E11" s="476"/>
      <c r="F11" s="477"/>
      <c r="G11" s="477"/>
      <c r="H11" s="477"/>
      <c r="I11" s="490"/>
      <c r="J11" s="23" t="str">
        <f>IF(AND('MAPA DE RIESGO'!$Z$46="Muy Alta",'MAPA DE RIESGO'!$AB$46="Leve"),CONCATENATE("R6C",'MAPA DE RIESGO'!$P$46),"")</f>
        <v/>
      </c>
      <c r="K11" s="24" t="str">
        <f>IF(AND('MAPA DE RIESGO'!$Z$47="Muy Alta",'MAPA DE RIESGO'!$AB$47="Leve"),CONCATENATE("R6C",'MAPA DE RIESGO'!$P$47),"")</f>
        <v/>
      </c>
      <c r="L11" s="29" t="str">
        <f>IF(AND('MAPA DE RIESGO'!$Z$48="Muy Alta",'MAPA DE RIESGO'!$AB$48="Leve"),CONCATENATE("R6C",'MAPA DE RIESGO'!$P$48),"")</f>
        <v/>
      </c>
      <c r="M11" s="29" t="str">
        <f>IF(AND('MAPA DE RIESGO'!$Z$49="Muy Alta",'MAPA DE RIESGO'!$AB$49="Leve"),CONCATENATE("R6C",'MAPA DE RIESGO'!$P$49),"")</f>
        <v/>
      </c>
      <c r="N11" s="29" t="str">
        <f>IF(AND('MAPA DE RIESGO'!$Z$50="Muy Alta",'MAPA DE RIESGO'!$AB$50="Leve"),CONCATENATE("R6C",'MAPA DE RIESGO'!$P$50),"")</f>
        <v/>
      </c>
      <c r="O11" s="25" t="str">
        <f>IF(AND('MAPA DE RIESGO'!$Z$51="Muy Alta",'MAPA DE RIESGO'!$AB$51="Leve"),CONCATENATE("R6C",'MAPA DE RIESGO'!$P$51),"")</f>
        <v/>
      </c>
      <c r="P11" s="23" t="str">
        <f>IF(AND('MAPA DE RIESGO'!$Z$46="Muy Alta",'MAPA DE RIESGO'!$AB$46="Menor"),CONCATENATE("R6C",'MAPA DE RIESGO'!$P$46),"")</f>
        <v/>
      </c>
      <c r="Q11" s="24" t="str">
        <f>IF(AND('MAPA DE RIESGO'!$Z$47="Muy Alta",'MAPA DE RIESGO'!$AB$47="Menor"),CONCATENATE("R6C",'MAPA DE RIESGO'!$P$47),"")</f>
        <v/>
      </c>
      <c r="R11" s="29" t="str">
        <f>IF(AND('MAPA DE RIESGO'!$Z$48="Muy Alta",'MAPA DE RIESGO'!$AB$48="Menor"),CONCATENATE("R6C",'MAPA DE RIESGO'!$P$48),"")</f>
        <v/>
      </c>
      <c r="S11" s="29" t="str">
        <f>IF(AND('MAPA DE RIESGO'!$Z$49="Muy Alta",'MAPA DE RIESGO'!$AB$49="Menor"),CONCATENATE("R6C",'MAPA DE RIESGO'!$P$49),"")</f>
        <v/>
      </c>
      <c r="T11" s="29" t="str">
        <f>IF(AND('MAPA DE RIESGO'!$Z$50="Muy Alta",'MAPA DE RIESGO'!$AB$50="Menor"),CONCATENATE("R6C",'MAPA DE RIESGO'!$P$50),"")</f>
        <v/>
      </c>
      <c r="U11" s="25" t="str">
        <f>IF(AND('MAPA DE RIESGO'!$Z$51="Muy Alta",'MAPA DE RIESGO'!$AB$51="Menor"),CONCATENATE("R6C",'MAPA DE RIESGO'!$P$51),"")</f>
        <v/>
      </c>
      <c r="V11" s="23" t="str">
        <f>IF(AND('MAPA DE RIESGO'!$Z$46="Muy Alta",'MAPA DE RIESGO'!$AB$46="Moderado"),CONCATENATE("R6C",'MAPA DE RIESGO'!$P$46),"")</f>
        <v/>
      </c>
      <c r="W11" s="24" t="str">
        <f>IF(AND('MAPA DE RIESGO'!$Z$47="Muy Alta",'MAPA DE RIESGO'!$AB$47="Moderado"),CONCATENATE("R6C",'MAPA DE RIESGO'!$P$47),"")</f>
        <v/>
      </c>
      <c r="X11" s="29" t="str">
        <f>IF(AND('MAPA DE RIESGO'!$Z$48="Muy Alta",'MAPA DE RIESGO'!$AB$48="Moderado"),CONCATENATE("R6C",'MAPA DE RIESGO'!$P$48),"")</f>
        <v/>
      </c>
      <c r="Y11" s="29" t="str">
        <f>IF(AND('MAPA DE RIESGO'!$Z$49="Muy Alta",'MAPA DE RIESGO'!$AB$49="Moderado"),CONCATENATE("R6C",'MAPA DE RIESGO'!$P$49),"")</f>
        <v/>
      </c>
      <c r="Z11" s="29" t="str">
        <f>IF(AND('MAPA DE RIESGO'!$Z$50="Muy Alta",'MAPA DE RIESGO'!$AB$50="Moderado"),CONCATENATE("R6C",'MAPA DE RIESGO'!$P$50),"")</f>
        <v/>
      </c>
      <c r="AA11" s="25" t="str">
        <f>IF(AND('MAPA DE RIESGO'!$Z$51="Muy Alta",'MAPA DE RIESGO'!$AB$51="Moderado"),CONCATENATE("R6C",'MAPA DE RIESGO'!$P$51),"")</f>
        <v/>
      </c>
      <c r="AB11" s="23" t="str">
        <f>IF(AND('MAPA DE RIESGO'!$Z$46="Muy Alta",'MAPA DE RIESGO'!$AB$46="Mayor"),CONCATENATE("R6C",'MAPA DE RIESGO'!$P$46),"")</f>
        <v/>
      </c>
      <c r="AC11" s="24" t="str">
        <f>IF(AND('MAPA DE RIESGO'!$Z$47="Muy Alta",'MAPA DE RIESGO'!$AB$47="Mayor"),CONCATENATE("R6C",'MAPA DE RIESGO'!$P$47),"")</f>
        <v/>
      </c>
      <c r="AD11" s="29" t="str">
        <f>IF(AND('MAPA DE RIESGO'!$Z$48="Muy Alta",'MAPA DE RIESGO'!$AB$48="Mayor"),CONCATENATE("R6C",'MAPA DE RIESGO'!$P$48),"")</f>
        <v/>
      </c>
      <c r="AE11" s="29" t="str">
        <f>IF(AND('MAPA DE RIESGO'!$Z$49="Muy Alta",'MAPA DE RIESGO'!$AB$49="Mayor"),CONCATENATE("R6C",'MAPA DE RIESGO'!$P$49),"")</f>
        <v/>
      </c>
      <c r="AF11" s="29" t="str">
        <f>IF(AND('MAPA DE RIESGO'!$Z$50="Muy Alta",'MAPA DE RIESGO'!$AB$50="Mayor"),CONCATENATE("R6C",'MAPA DE RIESGO'!$P$50),"")</f>
        <v/>
      </c>
      <c r="AG11" s="25" t="str">
        <f>IF(AND('MAPA DE RIESGO'!$Z$51="Muy Alta",'MAPA DE RIESGO'!$AB$51="Mayor"),CONCATENATE("R6C",'MAPA DE RIESGO'!$P$51),"")</f>
        <v/>
      </c>
      <c r="AH11" s="26" t="str">
        <f>IF(AND('MAPA DE RIESGO'!$Z$46="Muy Alta",'MAPA DE RIESGO'!$AB$46="Catastrófico"),CONCATENATE("R6C",'MAPA DE RIESGO'!$P$46),"")</f>
        <v/>
      </c>
      <c r="AI11" s="27" t="str">
        <f>IF(AND('MAPA DE RIESGO'!$Z$47="Muy Alta",'MAPA DE RIESGO'!$AB$47="Catastrófico"),CONCATENATE("R6C",'MAPA DE RIESGO'!$P$47),"")</f>
        <v/>
      </c>
      <c r="AJ11" s="27" t="str">
        <f>IF(AND('MAPA DE RIESGO'!$Z$48="Muy Alta",'MAPA DE RIESGO'!$AB$48="Catastrófico"),CONCATENATE("R6C",'MAPA DE RIESGO'!$P$48),"")</f>
        <v/>
      </c>
      <c r="AK11" s="27" t="str">
        <f>IF(AND('MAPA DE RIESGO'!$Z$49="Muy Alta",'MAPA DE RIESGO'!$AB$49="Catastrófico"),CONCATENATE("R6C",'MAPA DE RIESGO'!$P$49),"")</f>
        <v/>
      </c>
      <c r="AL11" s="27" t="str">
        <f>IF(AND('MAPA DE RIESGO'!$Z$50="Muy Alta",'MAPA DE RIESGO'!$AB$50="Catastrófico"),CONCATENATE("R6C",'MAPA DE RIESGO'!$P$50),"")</f>
        <v/>
      </c>
      <c r="AM11" s="28" t="str">
        <f>IF(AND('MAPA DE RIESGO'!$Z$51="Muy Alta",'MAPA DE RIESGO'!$AB$51="Catastrófico"),CONCATENATE("R6C",'MAPA DE RIESGO'!$P$51),"")</f>
        <v/>
      </c>
      <c r="AN11" s="55"/>
      <c r="AO11" s="483"/>
      <c r="AP11" s="484"/>
      <c r="AQ11" s="484"/>
      <c r="AR11" s="484"/>
      <c r="AS11" s="484"/>
      <c r="AT11" s="485"/>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row>
    <row r="12" spans="1:91" ht="15" customHeight="1" x14ac:dyDescent="0.25">
      <c r="A12" s="55"/>
      <c r="B12" s="375"/>
      <c r="C12" s="375"/>
      <c r="D12" s="376"/>
      <c r="E12" s="476"/>
      <c r="F12" s="477"/>
      <c r="G12" s="477"/>
      <c r="H12" s="477"/>
      <c r="I12" s="490"/>
      <c r="J12" s="23" t="str">
        <f>IF(AND('MAPA DE RIESGO'!$Z$52="Muy Alta",'MAPA DE RIESGO'!$AB$52="Leve"),CONCATENATE("R7C",'MAPA DE RIESGO'!$P$52),"")</f>
        <v/>
      </c>
      <c r="K12" s="24" t="str">
        <f>IF(AND('MAPA DE RIESGO'!$Z$53="Muy Alta",'MAPA DE RIESGO'!$AB$53="Leve"),CONCATENATE("R7C",'MAPA DE RIESGO'!$P$53),"")</f>
        <v/>
      </c>
      <c r="L12" s="29" t="str">
        <f>IF(AND('MAPA DE RIESGO'!$Z$54="Muy Alta",'MAPA DE RIESGO'!$AB$54="Leve"),CONCATENATE("R7C",'MAPA DE RIESGO'!$P$54),"")</f>
        <v/>
      </c>
      <c r="M12" s="29" t="str">
        <f>IF(AND('MAPA DE RIESGO'!$Z$55="Muy Alta",'MAPA DE RIESGO'!$AB$55="Leve"),CONCATENATE("R7C",'MAPA DE RIESGO'!$P$55),"")</f>
        <v/>
      </c>
      <c r="N12" s="29" t="str">
        <f>IF(AND('MAPA DE RIESGO'!$Z$56="Muy Alta",'MAPA DE RIESGO'!$AB$56="Leve"),CONCATENATE("R7C",'MAPA DE RIESGO'!$P$56),"")</f>
        <v/>
      </c>
      <c r="O12" s="25" t="str">
        <f>IF(AND('MAPA DE RIESGO'!$Z$57="Muy Alta",'MAPA DE RIESGO'!$AB$57="Leve"),CONCATENATE("R7C",'MAPA DE RIESGO'!$P$57),"")</f>
        <v/>
      </c>
      <c r="P12" s="23" t="str">
        <f>IF(AND('MAPA DE RIESGO'!$Z$52="Muy Alta",'MAPA DE RIESGO'!$AB$52="Menor"),CONCATENATE("R7C",'MAPA DE RIESGO'!$P$52),"")</f>
        <v/>
      </c>
      <c r="Q12" s="24" t="str">
        <f>IF(AND('MAPA DE RIESGO'!$Z$53="Muy Alta",'MAPA DE RIESGO'!$AB$53="Menor"),CONCATENATE("R7C",'MAPA DE RIESGO'!$P$53),"")</f>
        <v/>
      </c>
      <c r="R12" s="29" t="str">
        <f>IF(AND('MAPA DE RIESGO'!$Z$54="Muy Alta",'MAPA DE RIESGO'!$AB$54="Menor"),CONCATENATE("R7C",'MAPA DE RIESGO'!$P$54),"")</f>
        <v/>
      </c>
      <c r="S12" s="29" t="str">
        <f>IF(AND('MAPA DE RIESGO'!$Z$55="Muy Alta",'MAPA DE RIESGO'!$AB$55="Menor"),CONCATENATE("R7C",'MAPA DE RIESGO'!$P$55),"")</f>
        <v/>
      </c>
      <c r="T12" s="29" t="str">
        <f>IF(AND('MAPA DE RIESGO'!$Z$56="Muy Alta",'MAPA DE RIESGO'!$AB$56="Menor"),CONCATENATE("R7C",'MAPA DE RIESGO'!$P$56),"")</f>
        <v/>
      </c>
      <c r="U12" s="25" t="str">
        <f>IF(AND('MAPA DE RIESGO'!$Z$57="Muy Alta",'MAPA DE RIESGO'!$AB$57="Menor"),CONCATENATE("R7C",'MAPA DE RIESGO'!$P$57),"")</f>
        <v/>
      </c>
      <c r="V12" s="23" t="str">
        <f>IF(AND('MAPA DE RIESGO'!$Z$52="Muy Alta",'MAPA DE RIESGO'!$AB$52="Moderado"),CONCATENATE("R7C",'MAPA DE RIESGO'!$P$52),"")</f>
        <v/>
      </c>
      <c r="W12" s="24" t="str">
        <f>IF(AND('MAPA DE RIESGO'!$Z$53="Muy Alta",'MAPA DE RIESGO'!$AB$53="Moderado"),CONCATENATE("R7C",'MAPA DE RIESGO'!$P$53),"")</f>
        <v/>
      </c>
      <c r="X12" s="29" t="str">
        <f>IF(AND('MAPA DE RIESGO'!$Z$54="Muy Alta",'MAPA DE RIESGO'!$AB$54="Moderado"),CONCATENATE("R7C",'MAPA DE RIESGO'!$P$54),"")</f>
        <v/>
      </c>
      <c r="Y12" s="29" t="str">
        <f>IF(AND('MAPA DE RIESGO'!$Z$55="Muy Alta",'MAPA DE RIESGO'!$AB$55="Moderado"),CONCATENATE("R7C",'MAPA DE RIESGO'!$P$55),"")</f>
        <v/>
      </c>
      <c r="Z12" s="29" t="str">
        <f>IF(AND('MAPA DE RIESGO'!$Z$56="Muy Alta",'MAPA DE RIESGO'!$AB$56="Moderado"),CONCATENATE("R7C",'MAPA DE RIESGO'!$P$56),"")</f>
        <v/>
      </c>
      <c r="AA12" s="25" t="str">
        <f>IF(AND('MAPA DE RIESGO'!$Z$57="Muy Alta",'MAPA DE RIESGO'!$AB$57="Moderado"),CONCATENATE("R7C",'MAPA DE RIESGO'!$P$57),"")</f>
        <v/>
      </c>
      <c r="AB12" s="23" t="str">
        <f>IF(AND('MAPA DE RIESGO'!$Z$52="Muy Alta",'MAPA DE RIESGO'!$AB$52="Mayor"),CONCATENATE("R7C",'MAPA DE RIESGO'!$P$52),"")</f>
        <v/>
      </c>
      <c r="AC12" s="24" t="str">
        <f>IF(AND('MAPA DE RIESGO'!$Z$53="Muy Alta",'MAPA DE RIESGO'!$AB$53="Mayor"),CONCATENATE("R7C",'MAPA DE RIESGO'!$P$53),"")</f>
        <v/>
      </c>
      <c r="AD12" s="29" t="str">
        <f>IF(AND('MAPA DE RIESGO'!$Z$54="Muy Alta",'MAPA DE RIESGO'!$AB$54="Mayor"),CONCATENATE("R7C",'MAPA DE RIESGO'!$P$54),"")</f>
        <v/>
      </c>
      <c r="AE12" s="29" t="str">
        <f>IF(AND('MAPA DE RIESGO'!$Z$55="Muy Alta",'MAPA DE RIESGO'!$AB$55="Mayor"),CONCATENATE("R7C",'MAPA DE RIESGO'!$P$55),"")</f>
        <v/>
      </c>
      <c r="AF12" s="29" t="str">
        <f>IF(AND('MAPA DE RIESGO'!$Z$56="Muy Alta",'MAPA DE RIESGO'!$AB$56="Mayor"),CONCATENATE("R7C",'MAPA DE RIESGO'!$P$56),"")</f>
        <v/>
      </c>
      <c r="AG12" s="25" t="str">
        <f>IF(AND('MAPA DE RIESGO'!$Z$57="Muy Alta",'MAPA DE RIESGO'!$AB$57="Mayor"),CONCATENATE("R7C",'MAPA DE RIESGO'!$P$57),"")</f>
        <v/>
      </c>
      <c r="AH12" s="26" t="str">
        <f>IF(AND('MAPA DE RIESGO'!$Z$52="Muy Alta",'MAPA DE RIESGO'!$AB$52="Catastrófico"),CONCATENATE("R7C",'MAPA DE RIESGO'!$P$52),"")</f>
        <v/>
      </c>
      <c r="AI12" s="27" t="str">
        <f>IF(AND('MAPA DE RIESGO'!$Z$53="Muy Alta",'MAPA DE RIESGO'!$AB$53="Catastrófico"),CONCATENATE("R7C",'MAPA DE RIESGO'!$P$53),"")</f>
        <v/>
      </c>
      <c r="AJ12" s="27" t="str">
        <f>IF(AND('MAPA DE RIESGO'!$Z$54="Muy Alta",'MAPA DE RIESGO'!$AB$54="Catastrófico"),CONCATENATE("R7C",'MAPA DE RIESGO'!$P$54),"")</f>
        <v/>
      </c>
      <c r="AK12" s="27" t="str">
        <f>IF(AND('MAPA DE RIESGO'!$Z$55="Muy Alta",'MAPA DE RIESGO'!$AB$55="Catastrófico"),CONCATENATE("R7C",'MAPA DE RIESGO'!$P$55),"")</f>
        <v/>
      </c>
      <c r="AL12" s="27" t="str">
        <f>IF(AND('MAPA DE RIESGO'!$Z$56="Muy Alta",'MAPA DE RIESGO'!$AB$56="Catastrófico"),CONCATENATE("R7C",'MAPA DE RIESGO'!$P$56),"")</f>
        <v/>
      </c>
      <c r="AM12" s="28" t="str">
        <f>IF(AND('MAPA DE RIESGO'!$Z$57="Muy Alta",'MAPA DE RIESGO'!$AB$57="Catastrófico"),CONCATENATE("R7C",'MAPA DE RIESGO'!$P$57),"")</f>
        <v/>
      </c>
      <c r="AN12" s="55"/>
      <c r="AO12" s="483"/>
      <c r="AP12" s="484"/>
      <c r="AQ12" s="484"/>
      <c r="AR12" s="484"/>
      <c r="AS12" s="484"/>
      <c r="AT12" s="485"/>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row>
    <row r="13" spans="1:91" ht="15" customHeight="1" x14ac:dyDescent="0.25">
      <c r="A13" s="55"/>
      <c r="B13" s="375"/>
      <c r="C13" s="375"/>
      <c r="D13" s="376"/>
      <c r="E13" s="476"/>
      <c r="F13" s="477"/>
      <c r="G13" s="477"/>
      <c r="H13" s="477"/>
      <c r="I13" s="490"/>
      <c r="J13" s="23" t="str">
        <f>IF(AND('MAPA DE RIESGO'!$Z$58="Muy Alta",'MAPA DE RIESGO'!$AB$58="Leve"),CONCATENATE("R8C",'MAPA DE RIESGO'!$P$58),"")</f>
        <v/>
      </c>
      <c r="K13" s="24" t="str">
        <f>IF(AND('MAPA DE RIESGO'!$Z$59="Muy Alta",'MAPA DE RIESGO'!$AB$59="Leve"),CONCATENATE("R8C",'MAPA DE RIESGO'!$P$59),"")</f>
        <v/>
      </c>
      <c r="L13" s="29" t="str">
        <f>IF(AND('MAPA DE RIESGO'!$Z$60="Muy Alta",'MAPA DE RIESGO'!$AB$60="Leve"),CONCATENATE("R8C",'MAPA DE RIESGO'!$P$60),"")</f>
        <v/>
      </c>
      <c r="M13" s="29" t="str">
        <f>IF(AND('MAPA DE RIESGO'!$Z$61="Muy Alta",'MAPA DE RIESGO'!$AB$61="Leve"),CONCATENATE("R8C",'MAPA DE RIESGO'!$P$61),"")</f>
        <v/>
      </c>
      <c r="N13" s="29" t="str">
        <f>IF(AND('MAPA DE RIESGO'!$Z$62="Muy Alta",'MAPA DE RIESGO'!$AB$62="Leve"),CONCATENATE("R8C",'MAPA DE RIESGO'!$P$62),"")</f>
        <v/>
      </c>
      <c r="O13" s="25" t="str">
        <f>IF(AND('MAPA DE RIESGO'!$Z$63="Muy Alta",'MAPA DE RIESGO'!$AB$63="Leve"),CONCATENATE("R8C",'MAPA DE RIESGO'!$P$63),"")</f>
        <v/>
      </c>
      <c r="P13" s="23" t="str">
        <f>IF(AND('MAPA DE RIESGO'!$Z$58="Muy Alta",'MAPA DE RIESGO'!$AB$58="Menor"),CONCATENATE("R8C",'MAPA DE RIESGO'!$P$58),"")</f>
        <v/>
      </c>
      <c r="Q13" s="24" t="str">
        <f>IF(AND('MAPA DE RIESGO'!$Z$59="Muy Alta",'MAPA DE RIESGO'!$AB$59="Menor"),CONCATENATE("R8C",'MAPA DE RIESGO'!$P$59),"")</f>
        <v/>
      </c>
      <c r="R13" s="29" t="str">
        <f>IF(AND('MAPA DE RIESGO'!$Z$60="Muy Alta",'MAPA DE RIESGO'!$AB$60="Menor"),CONCATENATE("R8C",'MAPA DE RIESGO'!$P$60),"")</f>
        <v/>
      </c>
      <c r="S13" s="29" t="str">
        <f>IF(AND('MAPA DE RIESGO'!$Z$61="Muy Alta",'MAPA DE RIESGO'!$AB$61="Menor"),CONCATENATE("R8C",'MAPA DE RIESGO'!$P$61),"")</f>
        <v/>
      </c>
      <c r="T13" s="29" t="str">
        <f>IF(AND('MAPA DE RIESGO'!$Z$62="Muy Alta",'MAPA DE RIESGO'!$AB$62="Menor"),CONCATENATE("R8C",'MAPA DE RIESGO'!$P$62),"")</f>
        <v/>
      </c>
      <c r="U13" s="25" t="str">
        <f>IF(AND('MAPA DE RIESGO'!$Z$63="Muy Alta",'MAPA DE RIESGO'!$AB$63="Menor"),CONCATENATE("R8C",'MAPA DE RIESGO'!$P$63),"")</f>
        <v/>
      </c>
      <c r="V13" s="23" t="str">
        <f>IF(AND('MAPA DE RIESGO'!$Z$58="Muy Alta",'MAPA DE RIESGO'!$AB$58="Moderado"),CONCATENATE("R8C",'MAPA DE RIESGO'!$P$58),"")</f>
        <v/>
      </c>
      <c r="W13" s="24" t="str">
        <f>IF(AND('MAPA DE RIESGO'!$Z$59="Muy Alta",'MAPA DE RIESGO'!$AB$59="Moderado"),CONCATENATE("R8C",'MAPA DE RIESGO'!$P$59),"")</f>
        <v/>
      </c>
      <c r="X13" s="29" t="str">
        <f>IF(AND('MAPA DE RIESGO'!$Z$60="Muy Alta",'MAPA DE RIESGO'!$AB$60="Moderado"),CONCATENATE("R8C",'MAPA DE RIESGO'!$P$60),"")</f>
        <v/>
      </c>
      <c r="Y13" s="29" t="str">
        <f>IF(AND('MAPA DE RIESGO'!$Z$61="Muy Alta",'MAPA DE RIESGO'!$AB$61="Moderado"),CONCATENATE("R8C",'MAPA DE RIESGO'!$P$61),"")</f>
        <v/>
      </c>
      <c r="Z13" s="29" t="str">
        <f>IF(AND('MAPA DE RIESGO'!$Z$62="Muy Alta",'MAPA DE RIESGO'!$AB$62="Moderado"),CONCATENATE("R8C",'MAPA DE RIESGO'!$P$62),"")</f>
        <v/>
      </c>
      <c r="AA13" s="25" t="str">
        <f>IF(AND('MAPA DE RIESGO'!$Z$63="Muy Alta",'MAPA DE RIESGO'!$AB$63="Moderado"),CONCATENATE("R8C",'MAPA DE RIESGO'!$P$63),"")</f>
        <v/>
      </c>
      <c r="AB13" s="23" t="str">
        <f>IF(AND('MAPA DE RIESGO'!$Z$58="Muy Alta",'MAPA DE RIESGO'!$AB$58="Mayor"),CONCATENATE("R8C",'MAPA DE RIESGO'!$P$58),"")</f>
        <v/>
      </c>
      <c r="AC13" s="24" t="str">
        <f>IF(AND('MAPA DE RIESGO'!$Z$59="Muy Alta",'MAPA DE RIESGO'!$AB$59="Mayor"),CONCATENATE("R8C",'MAPA DE RIESGO'!$P$59),"")</f>
        <v/>
      </c>
      <c r="AD13" s="29" t="str">
        <f>IF(AND('MAPA DE RIESGO'!$Z$60="Muy Alta",'MAPA DE RIESGO'!$AB$60="Mayor"),CONCATENATE("R8C",'MAPA DE RIESGO'!$P$60),"")</f>
        <v/>
      </c>
      <c r="AE13" s="29" t="str">
        <f>IF(AND('MAPA DE RIESGO'!$Z$61="Muy Alta",'MAPA DE RIESGO'!$AB$61="Mayor"),CONCATENATE("R8C",'MAPA DE RIESGO'!$P$61),"")</f>
        <v/>
      </c>
      <c r="AF13" s="29" t="str">
        <f>IF(AND('MAPA DE RIESGO'!$Z$62="Muy Alta",'MAPA DE RIESGO'!$AB$62="Mayor"),CONCATENATE("R8C",'MAPA DE RIESGO'!$P$62),"")</f>
        <v/>
      </c>
      <c r="AG13" s="25" t="str">
        <f>IF(AND('MAPA DE RIESGO'!$Z$63="Muy Alta",'MAPA DE RIESGO'!$AB$63="Mayor"),CONCATENATE("R8C",'MAPA DE RIESGO'!$P$63),"")</f>
        <v/>
      </c>
      <c r="AH13" s="26" t="str">
        <f>IF(AND('MAPA DE RIESGO'!$Z$58="Muy Alta",'MAPA DE RIESGO'!$AB$58="Catastrófico"),CONCATENATE("R8C",'MAPA DE RIESGO'!$P$58),"")</f>
        <v/>
      </c>
      <c r="AI13" s="27" t="str">
        <f>IF(AND('MAPA DE RIESGO'!$Z$59="Muy Alta",'MAPA DE RIESGO'!$AB$59="Catastrófico"),CONCATENATE("R8C",'MAPA DE RIESGO'!$P$59),"")</f>
        <v/>
      </c>
      <c r="AJ13" s="27" t="str">
        <f>IF(AND('MAPA DE RIESGO'!$Z$60="Muy Alta",'MAPA DE RIESGO'!$AB$60="Catastrófico"),CONCATENATE("R8C",'MAPA DE RIESGO'!$P$60),"")</f>
        <v/>
      </c>
      <c r="AK13" s="27" t="str">
        <f>IF(AND('MAPA DE RIESGO'!$Z$61="Muy Alta",'MAPA DE RIESGO'!$AB$61="Catastrófico"),CONCATENATE("R8C",'MAPA DE RIESGO'!$P$61),"")</f>
        <v/>
      </c>
      <c r="AL13" s="27" t="str">
        <f>IF(AND('MAPA DE RIESGO'!$Z$62="Muy Alta",'MAPA DE RIESGO'!$AB$62="Catastrófico"),CONCATENATE("R8C",'MAPA DE RIESGO'!$P$62),"")</f>
        <v/>
      </c>
      <c r="AM13" s="28" t="str">
        <f>IF(AND('MAPA DE RIESGO'!$Z$63="Muy Alta",'MAPA DE RIESGO'!$AB$63="Catastrófico"),CONCATENATE("R8C",'MAPA DE RIESGO'!$P$63),"")</f>
        <v/>
      </c>
      <c r="AN13" s="55"/>
      <c r="AO13" s="483"/>
      <c r="AP13" s="484"/>
      <c r="AQ13" s="484"/>
      <c r="AR13" s="484"/>
      <c r="AS13" s="484"/>
      <c r="AT13" s="485"/>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row>
    <row r="14" spans="1:91" ht="15" customHeight="1" x14ac:dyDescent="0.25">
      <c r="A14" s="55"/>
      <c r="B14" s="375"/>
      <c r="C14" s="375"/>
      <c r="D14" s="376"/>
      <c r="E14" s="476"/>
      <c r="F14" s="477"/>
      <c r="G14" s="477"/>
      <c r="H14" s="477"/>
      <c r="I14" s="490"/>
      <c r="J14" s="23" t="str">
        <f>IF(AND('MAPA DE RIESGO'!$Z$64="Muy Alta",'MAPA DE RIESGO'!$AB$64="Leve"),CONCATENATE("R9C",'MAPA DE RIESGO'!$P$64),"")</f>
        <v/>
      </c>
      <c r="K14" s="24" t="str">
        <f>IF(AND('MAPA DE RIESGO'!$Z$65="Muy Alta",'MAPA DE RIESGO'!$AB$65="Leve"),CONCATENATE("R9C",'MAPA DE RIESGO'!$P$65),"")</f>
        <v/>
      </c>
      <c r="L14" s="29" t="str">
        <f>IF(AND('MAPA DE RIESGO'!$Z$66="Muy Alta",'MAPA DE RIESGO'!$AB$66="Leve"),CONCATENATE("R9C",'MAPA DE RIESGO'!$P$66),"")</f>
        <v/>
      </c>
      <c r="M14" s="29" t="str">
        <f>IF(AND('MAPA DE RIESGO'!$Z$67="Muy Alta",'MAPA DE RIESGO'!$AB$67="Leve"),CONCATENATE("R9C",'MAPA DE RIESGO'!$P$67),"")</f>
        <v/>
      </c>
      <c r="N14" s="29" t="str">
        <f>IF(AND('MAPA DE RIESGO'!$Z$68="Muy Alta",'MAPA DE RIESGO'!$AB$68="Leve"),CONCATENATE("R9C",'MAPA DE RIESGO'!$P$68),"")</f>
        <v/>
      </c>
      <c r="O14" s="25" t="str">
        <f>IF(AND('MAPA DE RIESGO'!$Z$69="Muy Alta",'MAPA DE RIESGO'!$AB$69="Leve"),CONCATENATE("R9C",'MAPA DE RIESGO'!$P$69),"")</f>
        <v/>
      </c>
      <c r="P14" s="23" t="str">
        <f>IF(AND('MAPA DE RIESGO'!$Z$64="Muy Alta",'MAPA DE RIESGO'!$AB$64="Menor"),CONCATENATE("R9C",'MAPA DE RIESGO'!$P$64),"")</f>
        <v/>
      </c>
      <c r="Q14" s="24" t="str">
        <f>IF(AND('MAPA DE RIESGO'!$Z$65="Muy Alta",'MAPA DE RIESGO'!$AB$65="Menor"),CONCATENATE("R9C",'MAPA DE RIESGO'!$P$65),"")</f>
        <v/>
      </c>
      <c r="R14" s="29" t="str">
        <f>IF(AND('MAPA DE RIESGO'!$Z$66="Muy Alta",'MAPA DE RIESGO'!$AB$66="Menor"),CONCATENATE("R9C",'MAPA DE RIESGO'!$P$66),"")</f>
        <v/>
      </c>
      <c r="S14" s="29" t="str">
        <f>IF(AND('MAPA DE RIESGO'!$Z$67="Muy Alta",'MAPA DE RIESGO'!$AB$67="Menor"),CONCATENATE("R9C",'MAPA DE RIESGO'!$P$67),"")</f>
        <v/>
      </c>
      <c r="T14" s="29" t="str">
        <f>IF(AND('MAPA DE RIESGO'!$Z$68="Muy Alta",'MAPA DE RIESGO'!$AB$68="Menor"),CONCATENATE("R9C",'MAPA DE RIESGO'!$P$68),"")</f>
        <v/>
      </c>
      <c r="U14" s="25" t="str">
        <f>IF(AND('MAPA DE RIESGO'!$Z$69="Muy Alta",'MAPA DE RIESGO'!$AB$69="Menor"),CONCATENATE("R9C",'MAPA DE RIESGO'!$P$69),"")</f>
        <v/>
      </c>
      <c r="V14" s="23" t="str">
        <f>IF(AND('MAPA DE RIESGO'!$Z$64="Muy Alta",'MAPA DE RIESGO'!$AB$64="Moderado"),CONCATENATE("R9C",'MAPA DE RIESGO'!$P$64),"")</f>
        <v/>
      </c>
      <c r="W14" s="24" t="str">
        <f>IF(AND('MAPA DE RIESGO'!$Z$65="Muy Alta",'MAPA DE RIESGO'!$AB$65="Moderado"),CONCATENATE("R9C",'MAPA DE RIESGO'!$P$65),"")</f>
        <v/>
      </c>
      <c r="X14" s="29" t="str">
        <f>IF(AND('MAPA DE RIESGO'!$Z$66="Muy Alta",'MAPA DE RIESGO'!$AB$66="Moderado"),CONCATENATE("R9C",'MAPA DE RIESGO'!$P$66),"")</f>
        <v/>
      </c>
      <c r="Y14" s="29" t="str">
        <f>IF(AND('MAPA DE RIESGO'!$Z$67="Muy Alta",'MAPA DE RIESGO'!$AB$67="Moderado"),CONCATENATE("R9C",'MAPA DE RIESGO'!$P$67),"")</f>
        <v/>
      </c>
      <c r="Z14" s="29" t="str">
        <f>IF(AND('MAPA DE RIESGO'!$Z$68="Muy Alta",'MAPA DE RIESGO'!$AB$68="Moderado"),CONCATENATE("R9C",'MAPA DE RIESGO'!$P$68),"")</f>
        <v/>
      </c>
      <c r="AA14" s="25" t="str">
        <f>IF(AND('MAPA DE RIESGO'!$Z$69="Muy Alta",'MAPA DE RIESGO'!$AB$69="Moderado"),CONCATENATE("R9C",'MAPA DE RIESGO'!$P$69),"")</f>
        <v/>
      </c>
      <c r="AB14" s="23" t="str">
        <f>IF(AND('MAPA DE RIESGO'!$Z$64="Muy Alta",'MAPA DE RIESGO'!$AB$64="Mayor"),CONCATENATE("R9C",'MAPA DE RIESGO'!$P$64),"")</f>
        <v/>
      </c>
      <c r="AC14" s="24" t="str">
        <f>IF(AND('MAPA DE RIESGO'!$Z$65="Muy Alta",'MAPA DE RIESGO'!$AB$65="Mayor"),CONCATENATE("R9C",'MAPA DE RIESGO'!$P$65),"")</f>
        <v/>
      </c>
      <c r="AD14" s="29" t="str">
        <f>IF(AND('MAPA DE RIESGO'!$Z$66="Muy Alta",'MAPA DE RIESGO'!$AB$66="Mayor"),CONCATENATE("R9C",'MAPA DE RIESGO'!$P$66),"")</f>
        <v/>
      </c>
      <c r="AE14" s="29" t="str">
        <f>IF(AND('MAPA DE RIESGO'!$Z$67="Muy Alta",'MAPA DE RIESGO'!$AB$67="Mayor"),CONCATENATE("R9C",'MAPA DE RIESGO'!$P$67),"")</f>
        <v/>
      </c>
      <c r="AF14" s="29" t="str">
        <f>IF(AND('MAPA DE RIESGO'!$Z$68="Muy Alta",'MAPA DE RIESGO'!$AB$68="Mayor"),CONCATENATE("R9C",'MAPA DE RIESGO'!$P$68),"")</f>
        <v/>
      </c>
      <c r="AG14" s="25" t="str">
        <f>IF(AND('MAPA DE RIESGO'!$Z$69="Muy Alta",'MAPA DE RIESGO'!$AB$69="Mayor"),CONCATENATE("R9C",'MAPA DE RIESGO'!$P$69),"")</f>
        <v/>
      </c>
      <c r="AH14" s="26" t="str">
        <f>IF(AND('MAPA DE RIESGO'!$Z$64="Muy Alta",'MAPA DE RIESGO'!$AB$64="Catastrófico"),CONCATENATE("R9C",'MAPA DE RIESGO'!$P$64),"")</f>
        <v/>
      </c>
      <c r="AI14" s="27" t="str">
        <f>IF(AND('MAPA DE RIESGO'!$Z$65="Muy Alta",'MAPA DE RIESGO'!$AB$65="Catastrófico"),CONCATENATE("R9C",'MAPA DE RIESGO'!$P$65),"")</f>
        <v/>
      </c>
      <c r="AJ14" s="27" t="str">
        <f>IF(AND('MAPA DE RIESGO'!$Z$66="Muy Alta",'MAPA DE RIESGO'!$AB$66="Catastrófico"),CONCATENATE("R9C",'MAPA DE RIESGO'!$P$66),"")</f>
        <v/>
      </c>
      <c r="AK14" s="27" t="str">
        <f>IF(AND('MAPA DE RIESGO'!$Z$67="Muy Alta",'MAPA DE RIESGO'!$AB$67="Catastrófico"),CONCATENATE("R9C",'MAPA DE RIESGO'!$P$67),"")</f>
        <v/>
      </c>
      <c r="AL14" s="27" t="str">
        <f>IF(AND('MAPA DE RIESGO'!$Z$68="Muy Alta",'MAPA DE RIESGO'!$AB$68="Catastrófico"),CONCATENATE("R9C",'MAPA DE RIESGO'!$P$68),"")</f>
        <v/>
      </c>
      <c r="AM14" s="28" t="str">
        <f>IF(AND('MAPA DE RIESGO'!$Z$69="Muy Alta",'MAPA DE RIESGO'!$AB$69="Catastrófico"),CONCATENATE("R9C",'MAPA DE RIESGO'!$P$69),"")</f>
        <v/>
      </c>
      <c r="AN14" s="55"/>
      <c r="AO14" s="483"/>
      <c r="AP14" s="484"/>
      <c r="AQ14" s="484"/>
      <c r="AR14" s="484"/>
      <c r="AS14" s="484"/>
      <c r="AT14" s="485"/>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row>
    <row r="15" spans="1:91" ht="15.75" customHeight="1" thickBot="1" x14ac:dyDescent="0.3">
      <c r="A15" s="55"/>
      <c r="B15" s="375"/>
      <c r="C15" s="375"/>
      <c r="D15" s="376"/>
      <c r="E15" s="478"/>
      <c r="F15" s="479"/>
      <c r="G15" s="479"/>
      <c r="H15" s="479"/>
      <c r="I15" s="491"/>
      <c r="J15" s="30" t="str">
        <f>IF(AND('MAPA DE RIESGO'!$Z$70="Muy Alta",'MAPA DE RIESGO'!$AB$70="Leve"),CONCATENATE("R10C",'MAPA DE RIESGO'!$P$70),"")</f>
        <v/>
      </c>
      <c r="K15" s="31" t="str">
        <f>IF(AND('MAPA DE RIESGO'!$Z$71="Muy Alta",'MAPA DE RIESGO'!$AB$71="Leve"),CONCATENATE("R10C",'MAPA DE RIESGO'!$P$71),"")</f>
        <v/>
      </c>
      <c r="L15" s="31" t="str">
        <f>IF(AND('MAPA DE RIESGO'!$Z$72="Muy Alta",'MAPA DE RIESGO'!$AB$72="Leve"),CONCATENATE("R10C",'MAPA DE RIESGO'!$P$72),"")</f>
        <v/>
      </c>
      <c r="M15" s="31" t="str">
        <f>IF(AND('MAPA DE RIESGO'!$Z$73="Muy Alta",'MAPA DE RIESGO'!$AB$73="Leve"),CONCATENATE("R10C",'MAPA DE RIESGO'!$P$73),"")</f>
        <v/>
      </c>
      <c r="N15" s="31" t="str">
        <f>IF(AND('MAPA DE RIESGO'!$Z$74="Muy Alta",'MAPA DE RIESGO'!$AB$74="Leve"),CONCATENATE("R10C",'MAPA DE RIESGO'!$P$74),"")</f>
        <v/>
      </c>
      <c r="O15" s="32" t="str">
        <f>IF(AND('MAPA DE RIESGO'!$Z$75="Muy Alta",'MAPA DE RIESGO'!$AB$75="Leve"),CONCATENATE("R10C",'MAPA DE RIESGO'!$P$75),"")</f>
        <v/>
      </c>
      <c r="P15" s="23" t="str">
        <f>IF(AND('MAPA DE RIESGO'!$Z$70="Muy Alta",'MAPA DE RIESGO'!$AB$70="Menor"),CONCATENATE("R10C",'MAPA DE RIESGO'!$P$70),"")</f>
        <v/>
      </c>
      <c r="Q15" s="24" t="str">
        <f>IF(AND('MAPA DE RIESGO'!$Z$71="Muy Alta",'MAPA DE RIESGO'!$AB$71="Menor"),CONCATENATE("R10C",'MAPA DE RIESGO'!$P$71),"")</f>
        <v/>
      </c>
      <c r="R15" s="24" t="str">
        <f>IF(AND('MAPA DE RIESGO'!$Z$72="Muy Alta",'MAPA DE RIESGO'!$AB$72="Menor"),CONCATENATE("R10C",'MAPA DE RIESGO'!$P$72),"")</f>
        <v/>
      </c>
      <c r="S15" s="24" t="str">
        <f>IF(AND('MAPA DE RIESGO'!$Z$73="Muy Alta",'MAPA DE RIESGO'!$AB$73="Menor"),CONCATENATE("R10C",'MAPA DE RIESGO'!$P$73),"")</f>
        <v/>
      </c>
      <c r="T15" s="24" t="str">
        <f>IF(AND('MAPA DE RIESGO'!$Z$74="Muy Alta",'MAPA DE RIESGO'!$AB$74="Menor"),CONCATENATE("R10C",'MAPA DE RIESGO'!$P$74),"")</f>
        <v/>
      </c>
      <c r="U15" s="25" t="str">
        <f>IF(AND('MAPA DE RIESGO'!$Z$75="Muy Alta",'MAPA DE RIESGO'!$AB$75="Menor"),CONCATENATE("R10C",'MAPA DE RIESGO'!$P$75),"")</f>
        <v/>
      </c>
      <c r="V15" s="30" t="str">
        <f>IF(AND('MAPA DE RIESGO'!$Z$70="Muy Alta",'MAPA DE RIESGO'!$AB$70="Moderado"),CONCATENATE("R10C",'MAPA DE RIESGO'!$P$70),"")</f>
        <v/>
      </c>
      <c r="W15" s="31" t="str">
        <f>IF(AND('MAPA DE RIESGO'!$Z$71="Muy Alta",'MAPA DE RIESGO'!$AB$71="Moderado"),CONCATENATE("R10C",'MAPA DE RIESGO'!$P$71),"")</f>
        <v/>
      </c>
      <c r="X15" s="31" t="str">
        <f>IF(AND('MAPA DE RIESGO'!$Z$72="Muy Alta",'MAPA DE RIESGO'!$AB$72="Moderado"),CONCATENATE("R10C",'MAPA DE RIESGO'!$P$72),"")</f>
        <v/>
      </c>
      <c r="Y15" s="31" t="str">
        <f>IF(AND('MAPA DE RIESGO'!$Z$73="Muy Alta",'MAPA DE RIESGO'!$AB$73="Moderado"),CONCATENATE("R10C",'MAPA DE RIESGO'!$P$73),"")</f>
        <v/>
      </c>
      <c r="Z15" s="31" t="str">
        <f>IF(AND('MAPA DE RIESGO'!$Z$74="Muy Alta",'MAPA DE RIESGO'!$AB$74="Moderado"),CONCATENATE("R10C",'MAPA DE RIESGO'!$P$74),"")</f>
        <v/>
      </c>
      <c r="AA15" s="32" t="str">
        <f>IF(AND('MAPA DE RIESGO'!$Z$75="Muy Alta",'MAPA DE RIESGO'!$AB$75="Moderado"),CONCATENATE("R10C",'MAPA DE RIESGO'!$P$75),"")</f>
        <v/>
      </c>
      <c r="AB15" s="23" t="str">
        <f>IF(AND('MAPA DE RIESGO'!$Z$70="Muy Alta",'MAPA DE RIESGO'!$AB$70="Mayor"),CONCATENATE("R10C",'MAPA DE RIESGO'!$P$70),"")</f>
        <v/>
      </c>
      <c r="AC15" s="24" t="str">
        <f>IF(AND('MAPA DE RIESGO'!$Z$71="Muy Alta",'MAPA DE RIESGO'!$AB$71="Mayor"),CONCATENATE("R10C",'MAPA DE RIESGO'!$P$71),"")</f>
        <v/>
      </c>
      <c r="AD15" s="24" t="str">
        <f>IF(AND('MAPA DE RIESGO'!$Z$72="Muy Alta",'MAPA DE RIESGO'!$AB$72="Mayor"),CONCATENATE("R10C",'MAPA DE RIESGO'!$P$72),"")</f>
        <v/>
      </c>
      <c r="AE15" s="24" t="str">
        <f>IF(AND('MAPA DE RIESGO'!$Z$73="Muy Alta",'MAPA DE RIESGO'!$AB$73="Mayor"),CONCATENATE("R10C",'MAPA DE RIESGO'!$P$73),"")</f>
        <v/>
      </c>
      <c r="AF15" s="24" t="str">
        <f>IF(AND('MAPA DE RIESGO'!$Z$74="Muy Alta",'MAPA DE RIESGO'!$AB$74="Mayor"),CONCATENATE("R10C",'MAPA DE RIESGO'!$P$74),"")</f>
        <v/>
      </c>
      <c r="AG15" s="25" t="str">
        <f>IF(AND('MAPA DE RIESGO'!$Z$75="Muy Alta",'MAPA DE RIESGO'!$AB$75="Mayor"),CONCATENATE("R10C",'MAPA DE RIESGO'!$P$75),"")</f>
        <v/>
      </c>
      <c r="AH15" s="33" t="str">
        <f>IF(AND('MAPA DE RIESGO'!$Z$70="Muy Alta",'MAPA DE RIESGO'!$AB$70="Catastrófico"),CONCATENATE("R10C",'MAPA DE RIESGO'!$P$70),"")</f>
        <v/>
      </c>
      <c r="AI15" s="34" t="str">
        <f>IF(AND('MAPA DE RIESGO'!$Z$71="Muy Alta",'MAPA DE RIESGO'!$AB$71="Catastrófico"),CONCATENATE("R10C",'MAPA DE RIESGO'!$P$71),"")</f>
        <v/>
      </c>
      <c r="AJ15" s="34" t="str">
        <f>IF(AND('MAPA DE RIESGO'!$Z$72="Muy Alta",'MAPA DE RIESGO'!$AB$72="Catastrófico"),CONCATENATE("R10C",'MAPA DE RIESGO'!$P$72),"")</f>
        <v/>
      </c>
      <c r="AK15" s="34" t="str">
        <f>IF(AND('MAPA DE RIESGO'!$Z$73="Muy Alta",'MAPA DE RIESGO'!$AB$73="Catastrófico"),CONCATENATE("R10C",'MAPA DE RIESGO'!$P$73),"")</f>
        <v/>
      </c>
      <c r="AL15" s="34" t="str">
        <f>IF(AND('MAPA DE RIESGO'!$Z$74="Muy Alta",'MAPA DE RIESGO'!$AB$74="Catastrófico"),CONCATENATE("R10C",'MAPA DE RIESGO'!$P$74),"")</f>
        <v/>
      </c>
      <c r="AM15" s="35" t="str">
        <f>IF(AND('MAPA DE RIESGO'!$Z$75="Muy Alta",'MAPA DE RIESGO'!$AB$75="Catastrófico"),CONCATENATE("R10C",'MAPA DE RIESGO'!$P$75),"")</f>
        <v/>
      </c>
      <c r="AN15" s="55"/>
      <c r="AO15" s="486"/>
      <c r="AP15" s="487"/>
      <c r="AQ15" s="487"/>
      <c r="AR15" s="487"/>
      <c r="AS15" s="487"/>
      <c r="AT15" s="488"/>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row>
    <row r="16" spans="1:91" ht="15" customHeight="1" x14ac:dyDescent="0.25">
      <c r="A16" s="55"/>
      <c r="B16" s="375"/>
      <c r="C16" s="375"/>
      <c r="D16" s="376"/>
      <c r="E16" s="472" t="s">
        <v>106</v>
      </c>
      <c r="F16" s="473"/>
      <c r="G16" s="473"/>
      <c r="H16" s="473"/>
      <c r="I16" s="473"/>
      <c r="J16" s="36" t="str">
        <f>IF(AND('MAPA DE RIESGO'!$Z$16="Alta",'MAPA DE RIESGO'!$AB$16="Leve"),CONCATENATE("R1C",'MAPA DE RIESGO'!$P$16),"")</f>
        <v/>
      </c>
      <c r="K16" s="37" t="str">
        <f>IF(AND('MAPA DE RIESGO'!$Z$17="Alta",'MAPA DE RIESGO'!$AB$17="Leve"),CONCATENATE("R1C",'MAPA DE RIESGO'!$P$17),"")</f>
        <v/>
      </c>
      <c r="L16" s="37" t="str">
        <f>IF(AND('MAPA DE RIESGO'!$Z$18="Alta",'MAPA DE RIESGO'!$AB$18="Leve"),CONCATENATE("R1C",'MAPA DE RIESGO'!$P$18),"")</f>
        <v/>
      </c>
      <c r="M16" s="37" t="str">
        <f>IF(AND('MAPA DE RIESGO'!$Z$19="Alta",'MAPA DE RIESGO'!$AB$19="Leve"),CONCATENATE("R1C",'MAPA DE RIESGO'!$P$19),"")</f>
        <v/>
      </c>
      <c r="N16" s="37" t="str">
        <f>IF(AND('MAPA DE RIESGO'!$Z$20="Alta",'MAPA DE RIESGO'!$AB$20="Leve"),CONCATENATE("R1C",'MAPA DE RIESGO'!$P$20),"")</f>
        <v/>
      </c>
      <c r="O16" s="38" t="str">
        <f>IF(AND('MAPA DE RIESGO'!$Z$21="Alta",'MAPA DE RIESGO'!$AB$21="Leve"),CONCATENATE("R1C",'MAPA DE RIESGO'!$P$21),"")</f>
        <v/>
      </c>
      <c r="P16" s="36" t="str">
        <f>IF(AND('MAPA DE RIESGO'!$Z$16="Alta",'MAPA DE RIESGO'!$AB$16="Menor"),CONCATENATE("R1C",'MAPA DE RIESGO'!$P$16),"")</f>
        <v/>
      </c>
      <c r="Q16" s="37" t="str">
        <f>IF(AND('MAPA DE RIESGO'!$Z$17="Alta",'MAPA DE RIESGO'!$AB$17="Menor"),CONCATENATE("R1C",'MAPA DE RIESGO'!$P$17),"")</f>
        <v/>
      </c>
      <c r="R16" s="37" t="str">
        <f>IF(AND('MAPA DE RIESGO'!$Z$18="Alta",'MAPA DE RIESGO'!$AB$18="Menor"),CONCATENATE("R1C",'MAPA DE RIESGO'!$P$18),"")</f>
        <v/>
      </c>
      <c r="S16" s="37" t="str">
        <f>IF(AND('MAPA DE RIESGO'!$Z$19="Alta",'MAPA DE RIESGO'!$AB$19="Menor"),CONCATENATE("R1C",'MAPA DE RIESGO'!$P$19),"")</f>
        <v/>
      </c>
      <c r="T16" s="37" t="str">
        <f>IF(AND('MAPA DE RIESGO'!$Z$20="Alta",'MAPA DE RIESGO'!$AB$20="Menor"),CONCATENATE("R1C",'MAPA DE RIESGO'!$P$20),"")</f>
        <v/>
      </c>
      <c r="U16" s="38" t="str">
        <f>IF(AND('MAPA DE RIESGO'!$Z$21="Alta",'MAPA DE RIESGO'!$AB$21="Menor"),CONCATENATE("R1C",'MAPA DE RIESGO'!$P$21),"")</f>
        <v/>
      </c>
      <c r="V16" s="17" t="str">
        <f>IF(AND('MAPA DE RIESGO'!$Z$16="Alta",'MAPA DE RIESGO'!$AB$16="Moderado"),CONCATENATE("R1C",'MAPA DE RIESGO'!$P$16),"")</f>
        <v/>
      </c>
      <c r="W16" s="18" t="str">
        <f>IF(AND('MAPA DE RIESGO'!$Z$17="Alta",'MAPA DE RIESGO'!$AB$17="Moderado"),CONCATENATE("R1C",'MAPA DE RIESGO'!$P$17),"")</f>
        <v/>
      </c>
      <c r="X16" s="18" t="str">
        <f>IF(AND('MAPA DE RIESGO'!$Z$18="Alta",'MAPA DE RIESGO'!$AB$18="Moderado"),CONCATENATE("R1C",'MAPA DE RIESGO'!$P$18),"")</f>
        <v/>
      </c>
      <c r="Y16" s="18" t="str">
        <f>IF(AND('MAPA DE RIESGO'!$Z$19="Alta",'MAPA DE RIESGO'!$AB$19="Moderado"),CONCATENATE("R1C",'MAPA DE RIESGO'!$P$19),"")</f>
        <v/>
      </c>
      <c r="Z16" s="18" t="str">
        <f>IF(AND('MAPA DE RIESGO'!$Z$20="Alta",'MAPA DE RIESGO'!$AB$20="Moderado"),CONCATENATE("R1C",'MAPA DE RIESGO'!$P$20),"")</f>
        <v/>
      </c>
      <c r="AA16" s="19" t="str">
        <f>IF(AND('MAPA DE RIESGO'!$Z$21="Alta",'MAPA DE RIESGO'!$AB$21="Moderado"),CONCATENATE("R1C",'MAPA DE RIESGO'!$P$21),"")</f>
        <v/>
      </c>
      <c r="AB16" s="17" t="str">
        <f>IF(AND('MAPA DE RIESGO'!$Z$16="Alta",'MAPA DE RIESGO'!$AB$16="Mayor"),CONCATENATE("R1C",'MAPA DE RIESGO'!$P$16),"")</f>
        <v/>
      </c>
      <c r="AC16" s="18" t="str">
        <f>IF(AND('MAPA DE RIESGO'!$Z$17="Alta",'MAPA DE RIESGO'!$AB$17="Mayor"),CONCATENATE("R1C",'MAPA DE RIESGO'!$P$17),"")</f>
        <v/>
      </c>
      <c r="AD16" s="18" t="str">
        <f>IF(AND('MAPA DE RIESGO'!$Z$18="Alta",'MAPA DE RIESGO'!$AB$18="Mayor"),CONCATENATE("R1C",'MAPA DE RIESGO'!$P$18),"")</f>
        <v/>
      </c>
      <c r="AE16" s="18" t="str">
        <f>IF(AND('MAPA DE RIESGO'!$Z$19="Alta",'MAPA DE RIESGO'!$AB$19="Mayor"),CONCATENATE("R1C",'MAPA DE RIESGO'!$P$19),"")</f>
        <v/>
      </c>
      <c r="AF16" s="18" t="str">
        <f>IF(AND('MAPA DE RIESGO'!$Z$20="Alta",'MAPA DE RIESGO'!$AB$20="Mayor"),CONCATENATE("R1C",'MAPA DE RIESGO'!$P$20),"")</f>
        <v/>
      </c>
      <c r="AG16" s="19" t="str">
        <f>IF(AND('MAPA DE RIESGO'!$Z$21="Alta",'MAPA DE RIESGO'!$AB$21="Mayor"),CONCATENATE("R1C",'MAPA DE RIESGO'!$P$21),"")</f>
        <v/>
      </c>
      <c r="AH16" s="20" t="str">
        <f>IF(AND('MAPA DE RIESGO'!$Z$16="Alta",'MAPA DE RIESGO'!$AB$16="Catastrófico"),CONCATENATE("R1C",'MAPA DE RIESGO'!$P$16),"")</f>
        <v/>
      </c>
      <c r="AI16" s="21" t="str">
        <f>IF(AND('MAPA DE RIESGO'!$Z$17="Alta",'MAPA DE RIESGO'!$AB$17="Catastrófico"),CONCATENATE("R1C",'MAPA DE RIESGO'!$P$17),"")</f>
        <v/>
      </c>
      <c r="AJ16" s="21" t="str">
        <f>IF(AND('MAPA DE RIESGO'!$Z$18="Alta",'MAPA DE RIESGO'!$AB$18="Catastrófico"),CONCATENATE("R1C",'MAPA DE RIESGO'!$P$18),"")</f>
        <v/>
      </c>
      <c r="AK16" s="21" t="str">
        <f>IF(AND('MAPA DE RIESGO'!$Z$19="Alta",'MAPA DE RIESGO'!$AB$19="Catastrófico"),CONCATENATE("R1C",'MAPA DE RIESGO'!$P$19),"")</f>
        <v/>
      </c>
      <c r="AL16" s="21" t="str">
        <f>IF(AND('MAPA DE RIESGO'!$Z$20="Alta",'MAPA DE RIESGO'!$AB$20="Catastrófico"),CONCATENATE("R1C",'MAPA DE RIESGO'!$P$20),"")</f>
        <v/>
      </c>
      <c r="AM16" s="22" t="str">
        <f>IF(AND('MAPA DE RIESGO'!$Z$21="Alta",'MAPA DE RIESGO'!$AB$21="Catastrófico"),CONCATENATE("R1C",'MAPA DE RIESGO'!$P$21),"")</f>
        <v/>
      </c>
      <c r="AN16" s="55"/>
      <c r="AO16" s="463" t="s">
        <v>72</v>
      </c>
      <c r="AP16" s="464"/>
      <c r="AQ16" s="464"/>
      <c r="AR16" s="464"/>
      <c r="AS16" s="464"/>
      <c r="AT16" s="465"/>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row>
    <row r="17" spans="1:76" ht="15" customHeight="1" x14ac:dyDescent="0.25">
      <c r="A17" s="55"/>
      <c r="B17" s="375"/>
      <c r="C17" s="375"/>
      <c r="D17" s="376"/>
      <c r="E17" s="474"/>
      <c r="F17" s="475"/>
      <c r="G17" s="475"/>
      <c r="H17" s="475"/>
      <c r="I17" s="475"/>
      <c r="J17" s="39" t="str">
        <f>IF(AND('MAPA DE RIESGO'!$Z$22="Alta",'MAPA DE RIESGO'!$AB$22="Leve"),CONCATENATE("R2C",'MAPA DE RIESGO'!$P$22),"")</f>
        <v/>
      </c>
      <c r="K17" s="40" t="str">
        <f>IF(AND('MAPA DE RIESGO'!$Z$23="Alta",'MAPA DE RIESGO'!$AB$23="Leve"),CONCATENATE("R2C",'MAPA DE RIESGO'!$P$23),"")</f>
        <v/>
      </c>
      <c r="L17" s="40" t="str">
        <f>IF(AND('MAPA DE RIESGO'!$Z$24="Alta",'MAPA DE RIESGO'!$AB$24="Leve"),CONCATENATE("R2C",'MAPA DE RIESGO'!$P$24),"")</f>
        <v/>
      </c>
      <c r="M17" s="40" t="str">
        <f>IF(AND('MAPA DE RIESGO'!$Z$25="Alta",'MAPA DE RIESGO'!$AB$25="Leve"),CONCATENATE("R2C",'MAPA DE RIESGO'!$P$25),"")</f>
        <v/>
      </c>
      <c r="N17" s="40" t="str">
        <f>IF(AND('MAPA DE RIESGO'!$Z$26="Alta",'MAPA DE RIESGO'!$AB$26="Leve"),CONCATENATE("R2C",'MAPA DE RIESGO'!$P$26),"")</f>
        <v/>
      </c>
      <c r="O17" s="41" t="str">
        <f>IF(AND('MAPA DE RIESGO'!$Z$27="Alta",'MAPA DE RIESGO'!$AB$27="Leve"),CONCATENATE("R2C",'MAPA DE RIESGO'!$P$27),"")</f>
        <v/>
      </c>
      <c r="P17" s="39" t="str">
        <f>IF(AND('MAPA DE RIESGO'!$Z$22="Alta",'MAPA DE RIESGO'!$AB$22="Menor"),CONCATENATE("R2C",'MAPA DE RIESGO'!$P$22),"")</f>
        <v/>
      </c>
      <c r="Q17" s="40" t="str">
        <f>IF(AND('MAPA DE RIESGO'!$Z$23="Alta",'MAPA DE RIESGO'!$AB$23="Menor"),CONCATENATE("R2C",'MAPA DE RIESGO'!$P$23),"")</f>
        <v/>
      </c>
      <c r="R17" s="40" t="str">
        <f>IF(AND('MAPA DE RIESGO'!$Z$24="Alta",'MAPA DE RIESGO'!$AB$24="Menor"),CONCATENATE("R2C",'MAPA DE RIESGO'!$P$24),"")</f>
        <v/>
      </c>
      <c r="S17" s="40" t="str">
        <f>IF(AND('MAPA DE RIESGO'!$Z$25="Alta",'MAPA DE RIESGO'!$AB$25="Menor"),CONCATENATE("R2C",'MAPA DE RIESGO'!$P$25),"")</f>
        <v/>
      </c>
      <c r="T17" s="40" t="str">
        <f>IF(AND('MAPA DE RIESGO'!$Z$26="Alta",'MAPA DE RIESGO'!$AB$26="Menor"),CONCATENATE("R2C",'MAPA DE RIESGO'!$P$26),"")</f>
        <v/>
      </c>
      <c r="U17" s="41" t="str">
        <f>IF(AND('MAPA DE RIESGO'!$Z$27="Alta",'MAPA DE RIESGO'!$AB$27="Menor"),CONCATENATE("R2C",'MAPA DE RIESGO'!$P$27),"")</f>
        <v/>
      </c>
      <c r="V17" s="23" t="str">
        <f>IF(AND('MAPA DE RIESGO'!$Z$22="Alta",'MAPA DE RIESGO'!$AB$22="Moderado"),CONCATENATE("R2C",'MAPA DE RIESGO'!$P$22),"")</f>
        <v/>
      </c>
      <c r="W17" s="24" t="str">
        <f>IF(AND('MAPA DE RIESGO'!$Z$23="Alta",'MAPA DE RIESGO'!$AB$23="Moderado"),CONCATENATE("R2C",'MAPA DE RIESGO'!$P$23),"")</f>
        <v/>
      </c>
      <c r="X17" s="24" t="str">
        <f>IF(AND('MAPA DE RIESGO'!$Z$24="Alta",'MAPA DE RIESGO'!$AB$24="Moderado"),CONCATENATE("R2C",'MAPA DE RIESGO'!$P$24),"")</f>
        <v/>
      </c>
      <c r="Y17" s="24" t="str">
        <f>IF(AND('MAPA DE RIESGO'!$Z$25="Alta",'MAPA DE RIESGO'!$AB$25="Moderado"),CONCATENATE("R2C",'MAPA DE RIESGO'!$P$25),"")</f>
        <v/>
      </c>
      <c r="Z17" s="24" t="str">
        <f>IF(AND('MAPA DE RIESGO'!$Z$26="Alta",'MAPA DE RIESGO'!$AB$26="Moderado"),CONCATENATE("R2C",'MAPA DE RIESGO'!$P$26),"")</f>
        <v/>
      </c>
      <c r="AA17" s="25" t="str">
        <f>IF(AND('MAPA DE RIESGO'!$Z$27="Alta",'MAPA DE RIESGO'!$AB$27="Moderado"),CONCATENATE("R2C",'MAPA DE RIESGO'!$P$27),"")</f>
        <v/>
      </c>
      <c r="AB17" s="23" t="str">
        <f>IF(AND('MAPA DE RIESGO'!$Z$22="Alta",'MAPA DE RIESGO'!$AB$22="Mayor"),CONCATENATE("R2C",'MAPA DE RIESGO'!$P$22),"")</f>
        <v/>
      </c>
      <c r="AC17" s="24" t="str">
        <f>IF(AND('MAPA DE RIESGO'!$Z$23="Alta",'MAPA DE RIESGO'!$AB$23="Mayor"),CONCATENATE("R2C",'MAPA DE RIESGO'!$P$23),"")</f>
        <v/>
      </c>
      <c r="AD17" s="24" t="str">
        <f>IF(AND('MAPA DE RIESGO'!$Z$24="Alta",'MAPA DE RIESGO'!$AB$24="Mayor"),CONCATENATE("R2C",'MAPA DE RIESGO'!$P$24),"")</f>
        <v/>
      </c>
      <c r="AE17" s="24" t="str">
        <f>IF(AND('MAPA DE RIESGO'!$Z$25="Alta",'MAPA DE RIESGO'!$AB$25="Mayor"),CONCATENATE("R2C",'MAPA DE RIESGO'!$P$25),"")</f>
        <v/>
      </c>
      <c r="AF17" s="24" t="str">
        <f>IF(AND('MAPA DE RIESGO'!$Z$26="Alta",'MAPA DE RIESGO'!$AB$26="Mayor"),CONCATENATE("R2C",'MAPA DE RIESGO'!$P$26),"")</f>
        <v/>
      </c>
      <c r="AG17" s="25" t="str">
        <f>IF(AND('MAPA DE RIESGO'!$Z$27="Alta",'MAPA DE RIESGO'!$AB$27="Mayor"),CONCATENATE("R2C",'MAPA DE RIESGO'!$P$27),"")</f>
        <v/>
      </c>
      <c r="AH17" s="26" t="str">
        <f>IF(AND('MAPA DE RIESGO'!$Z$22="Alta",'MAPA DE RIESGO'!$AB$22="Catastrófico"),CONCATENATE("R2C",'MAPA DE RIESGO'!$P$22),"")</f>
        <v/>
      </c>
      <c r="AI17" s="27" t="str">
        <f>IF(AND('MAPA DE RIESGO'!$Z$23="Alta",'MAPA DE RIESGO'!$AB$23="Catastrófico"),CONCATENATE("R2C",'MAPA DE RIESGO'!$P$23),"")</f>
        <v/>
      </c>
      <c r="AJ17" s="27" t="str">
        <f>IF(AND('MAPA DE RIESGO'!$Z$24="Alta",'MAPA DE RIESGO'!$AB$24="Catastrófico"),CONCATENATE("R2C",'MAPA DE RIESGO'!$P$24),"")</f>
        <v/>
      </c>
      <c r="AK17" s="27" t="str">
        <f>IF(AND('MAPA DE RIESGO'!$Z$25="Alta",'MAPA DE RIESGO'!$AB$25="Catastrófico"),CONCATENATE("R2C",'MAPA DE RIESGO'!$P$25),"")</f>
        <v/>
      </c>
      <c r="AL17" s="27" t="str">
        <f>IF(AND('MAPA DE RIESGO'!$Z$26="Alta",'MAPA DE RIESGO'!$AB$26="Catastrófico"),CONCATENATE("R2C",'MAPA DE RIESGO'!$P$26),"")</f>
        <v/>
      </c>
      <c r="AM17" s="28" t="str">
        <f>IF(AND('MAPA DE RIESGO'!$Z$27="Alta",'MAPA DE RIESGO'!$AB$27="Catastrófico"),CONCATENATE("R2C",'MAPA DE RIESGO'!$P$27),"")</f>
        <v/>
      </c>
      <c r="AN17" s="55"/>
      <c r="AO17" s="466"/>
      <c r="AP17" s="467"/>
      <c r="AQ17" s="467"/>
      <c r="AR17" s="467"/>
      <c r="AS17" s="467"/>
      <c r="AT17" s="468"/>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row>
    <row r="18" spans="1:76" ht="15" customHeight="1" x14ac:dyDescent="0.25">
      <c r="A18" s="55"/>
      <c r="B18" s="375"/>
      <c r="C18" s="375"/>
      <c r="D18" s="376"/>
      <c r="E18" s="476"/>
      <c r="F18" s="477"/>
      <c r="G18" s="477"/>
      <c r="H18" s="477"/>
      <c r="I18" s="475"/>
      <c r="J18" s="39" t="str">
        <f>IF(AND('MAPA DE RIESGO'!$Z$28="Alta",'MAPA DE RIESGO'!$AB$28="Leve"),CONCATENATE("R3C",'MAPA DE RIESGO'!$P$28),"")</f>
        <v/>
      </c>
      <c r="K18" s="40" t="str">
        <f>IF(AND('MAPA DE RIESGO'!$Z$29="Alta",'MAPA DE RIESGO'!$AB$29="Leve"),CONCATENATE("R3C",'MAPA DE RIESGO'!$P$29),"")</f>
        <v/>
      </c>
      <c r="L18" s="40" t="str">
        <f>IF(AND('MAPA DE RIESGO'!$Z$30="Alta",'MAPA DE RIESGO'!$AB$30="Leve"),CONCATENATE("R3C",'MAPA DE RIESGO'!$P$30),"")</f>
        <v/>
      </c>
      <c r="M18" s="40" t="str">
        <f>IF(AND('MAPA DE RIESGO'!$Z$31="Alta",'MAPA DE RIESGO'!$AB$31="Leve"),CONCATENATE("R3C",'MAPA DE RIESGO'!$P$31),"")</f>
        <v/>
      </c>
      <c r="N18" s="40" t="str">
        <f>IF(AND('MAPA DE RIESGO'!$Z$32="Alta",'MAPA DE RIESGO'!$AB$32="Leve"),CONCATENATE("R3C",'MAPA DE RIESGO'!$P$32),"")</f>
        <v/>
      </c>
      <c r="O18" s="41" t="str">
        <f>IF(AND('MAPA DE RIESGO'!$Z$33="Alta",'MAPA DE RIESGO'!$AB$33="Leve"),CONCATENATE("R3C",'MAPA DE RIESGO'!$P$33),"")</f>
        <v/>
      </c>
      <c r="P18" s="39" t="str">
        <f>IF(AND('MAPA DE RIESGO'!$Z$28="Alta",'MAPA DE RIESGO'!$AB$28="Menor"),CONCATENATE("R3C",'MAPA DE RIESGO'!$P$28),"")</f>
        <v/>
      </c>
      <c r="Q18" s="40" t="str">
        <f>IF(AND('MAPA DE RIESGO'!$Z$29="Alta",'MAPA DE RIESGO'!$AB$29="Menor"),CONCATENATE("R3C",'MAPA DE RIESGO'!$P$29),"")</f>
        <v/>
      </c>
      <c r="R18" s="40" t="str">
        <f>IF(AND('MAPA DE RIESGO'!$Z$30="Alta",'MAPA DE RIESGO'!$AB$30="Menor"),CONCATENATE("R3C",'MAPA DE RIESGO'!$P$30),"")</f>
        <v/>
      </c>
      <c r="S18" s="40" t="str">
        <f>IF(AND('MAPA DE RIESGO'!$Z$31="Alta",'MAPA DE RIESGO'!$AB$31="Menor"),CONCATENATE("R3C",'MAPA DE RIESGO'!$P$31),"")</f>
        <v/>
      </c>
      <c r="T18" s="40" t="str">
        <f>IF(AND('MAPA DE RIESGO'!$Z$32="Alta",'MAPA DE RIESGO'!$AB$32="Menor"),CONCATENATE("R3C",'MAPA DE RIESGO'!$P$32),"")</f>
        <v/>
      </c>
      <c r="U18" s="41" t="str">
        <f>IF(AND('MAPA DE RIESGO'!$Z$33="Alta",'MAPA DE RIESGO'!$AB$33="Menor"),CONCATENATE("R3C",'MAPA DE RIESGO'!$P$33),"")</f>
        <v/>
      </c>
      <c r="V18" s="23" t="str">
        <f>IF(AND('MAPA DE RIESGO'!$Z$28="Alta",'MAPA DE RIESGO'!$AB$28="Moderado"),CONCATENATE("R3C",'MAPA DE RIESGO'!$P$28),"")</f>
        <v/>
      </c>
      <c r="W18" s="24" t="str">
        <f>IF(AND('MAPA DE RIESGO'!$Z$29="Alta",'MAPA DE RIESGO'!$AB$29="Moderado"),CONCATENATE("R3C",'MAPA DE RIESGO'!$P$29),"")</f>
        <v/>
      </c>
      <c r="X18" s="24" t="str">
        <f>IF(AND('MAPA DE RIESGO'!$Z$30="Alta",'MAPA DE RIESGO'!$AB$30="Moderado"),CONCATENATE("R3C",'MAPA DE RIESGO'!$P$30),"")</f>
        <v/>
      </c>
      <c r="Y18" s="24" t="str">
        <f>IF(AND('MAPA DE RIESGO'!$Z$31="Alta",'MAPA DE RIESGO'!$AB$31="Moderado"),CONCATENATE("R3C",'MAPA DE RIESGO'!$P$31),"")</f>
        <v/>
      </c>
      <c r="Z18" s="24" t="str">
        <f>IF(AND('MAPA DE RIESGO'!$Z$32="Alta",'MAPA DE RIESGO'!$AB$32="Moderado"),CONCATENATE("R3C",'MAPA DE RIESGO'!$P$32),"")</f>
        <v/>
      </c>
      <c r="AA18" s="25" t="str">
        <f>IF(AND('MAPA DE RIESGO'!$Z$33="Alta",'MAPA DE RIESGO'!$AB$33="Moderado"),CONCATENATE("R3C",'MAPA DE RIESGO'!$P$33),"")</f>
        <v/>
      </c>
      <c r="AB18" s="23" t="str">
        <f>IF(AND('MAPA DE RIESGO'!$Z$28="Alta",'MAPA DE RIESGO'!$AB$28="Mayor"),CONCATENATE("R3C",'MAPA DE RIESGO'!$P$28),"")</f>
        <v/>
      </c>
      <c r="AC18" s="24" t="str">
        <f>IF(AND('MAPA DE RIESGO'!$Z$29="Alta",'MAPA DE RIESGO'!$AB$29="Mayor"),CONCATENATE("R3C",'MAPA DE RIESGO'!$P$29),"")</f>
        <v/>
      </c>
      <c r="AD18" s="24" t="str">
        <f>IF(AND('MAPA DE RIESGO'!$Z$30="Alta",'MAPA DE RIESGO'!$AB$30="Mayor"),CONCATENATE("R3C",'MAPA DE RIESGO'!$P$30),"")</f>
        <v/>
      </c>
      <c r="AE18" s="24" t="str">
        <f>IF(AND('MAPA DE RIESGO'!$Z$31="Alta",'MAPA DE RIESGO'!$AB$31="Mayor"),CONCATENATE("R3C",'MAPA DE RIESGO'!$P$31),"")</f>
        <v/>
      </c>
      <c r="AF18" s="24" t="str">
        <f>IF(AND('MAPA DE RIESGO'!$Z$32="Alta",'MAPA DE RIESGO'!$AB$32="Mayor"),CONCATENATE("R3C",'MAPA DE RIESGO'!$P$32),"")</f>
        <v/>
      </c>
      <c r="AG18" s="25" t="str">
        <f>IF(AND('MAPA DE RIESGO'!$Z$33="Alta",'MAPA DE RIESGO'!$AB$33="Mayor"),CONCATENATE("R3C",'MAPA DE RIESGO'!$P$33),"")</f>
        <v/>
      </c>
      <c r="AH18" s="26" t="str">
        <f>IF(AND('MAPA DE RIESGO'!$Z$28="Alta",'MAPA DE RIESGO'!$AB$28="Catastrófico"),CONCATENATE("R3C",'MAPA DE RIESGO'!$P$28),"")</f>
        <v/>
      </c>
      <c r="AI18" s="27" t="str">
        <f>IF(AND('MAPA DE RIESGO'!$Z$29="Alta",'MAPA DE RIESGO'!$AB$29="Catastrófico"),CONCATENATE("R3C",'MAPA DE RIESGO'!$P$29),"")</f>
        <v/>
      </c>
      <c r="AJ18" s="27" t="str">
        <f>IF(AND('MAPA DE RIESGO'!$Z$30="Alta",'MAPA DE RIESGO'!$AB$30="Catastrófico"),CONCATENATE("R3C",'MAPA DE RIESGO'!$P$30),"")</f>
        <v/>
      </c>
      <c r="AK18" s="27" t="str">
        <f>IF(AND('MAPA DE RIESGO'!$Z$31="Alta",'MAPA DE RIESGO'!$AB$31="Catastrófico"),CONCATENATE("R3C",'MAPA DE RIESGO'!$P$31),"")</f>
        <v/>
      </c>
      <c r="AL18" s="27" t="str">
        <f>IF(AND('MAPA DE RIESGO'!$Z$32="Alta",'MAPA DE RIESGO'!$AB$32="Catastrófico"),CONCATENATE("R3C",'MAPA DE RIESGO'!$P$32),"")</f>
        <v/>
      </c>
      <c r="AM18" s="28" t="str">
        <f>IF(AND('MAPA DE RIESGO'!$Z$33="Alta",'MAPA DE RIESGO'!$AB$33="Catastrófico"),CONCATENATE("R3C",'MAPA DE RIESGO'!$P$33),"")</f>
        <v/>
      </c>
      <c r="AN18" s="55"/>
      <c r="AO18" s="466"/>
      <c r="AP18" s="467"/>
      <c r="AQ18" s="467"/>
      <c r="AR18" s="467"/>
      <c r="AS18" s="467"/>
      <c r="AT18" s="468"/>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row>
    <row r="19" spans="1:76" ht="15" customHeight="1" x14ac:dyDescent="0.25">
      <c r="A19" s="55"/>
      <c r="B19" s="375"/>
      <c r="C19" s="375"/>
      <c r="D19" s="376"/>
      <c r="E19" s="476"/>
      <c r="F19" s="477"/>
      <c r="G19" s="477"/>
      <c r="H19" s="477"/>
      <c r="I19" s="475"/>
      <c r="J19" s="39" t="str">
        <f>IF(AND('MAPA DE RIESGO'!$Z$34="Alta",'MAPA DE RIESGO'!$AB$34="Leve"),CONCATENATE("R4C",'MAPA DE RIESGO'!$P$34),"")</f>
        <v/>
      </c>
      <c r="K19" s="40" t="str">
        <f>IF(AND('MAPA DE RIESGO'!$Z$35="Alta",'MAPA DE RIESGO'!$AB$35="Leve"),CONCATENATE("R4C",'MAPA DE RIESGO'!$P$35),"")</f>
        <v/>
      </c>
      <c r="L19" s="40" t="str">
        <f>IF(AND('MAPA DE RIESGO'!$Z$36="Alta",'MAPA DE RIESGO'!$AB$36="Leve"),CONCATENATE("R4C",'MAPA DE RIESGO'!$P$36),"")</f>
        <v/>
      </c>
      <c r="M19" s="40" t="str">
        <f>IF(AND('MAPA DE RIESGO'!$Z$37="Alta",'MAPA DE RIESGO'!$AB$37="Leve"),CONCATENATE("R4C",'MAPA DE RIESGO'!$P$37),"")</f>
        <v/>
      </c>
      <c r="N19" s="40" t="str">
        <f>IF(AND('MAPA DE RIESGO'!$Z$38="Alta",'MAPA DE RIESGO'!$AB$38="Leve"),CONCATENATE("R4C",'MAPA DE RIESGO'!$P$38),"")</f>
        <v/>
      </c>
      <c r="O19" s="41" t="str">
        <f>IF(AND('MAPA DE RIESGO'!$Z$39="Alta",'MAPA DE RIESGO'!$AB$39="Leve"),CONCATENATE("R4C",'MAPA DE RIESGO'!$P$39),"")</f>
        <v/>
      </c>
      <c r="P19" s="39" t="str">
        <f>IF(AND('MAPA DE RIESGO'!$Z$34="Alta",'MAPA DE RIESGO'!$AB$34="Menor"),CONCATENATE("R4C",'MAPA DE RIESGO'!$P$34),"")</f>
        <v/>
      </c>
      <c r="Q19" s="40" t="str">
        <f>IF(AND('MAPA DE RIESGO'!$Z$35="Alta",'MAPA DE RIESGO'!$AB$35="Menor"),CONCATENATE("R4C",'MAPA DE RIESGO'!$P$35),"")</f>
        <v/>
      </c>
      <c r="R19" s="40" t="str">
        <f>IF(AND('MAPA DE RIESGO'!$Z$36="Alta",'MAPA DE RIESGO'!$AB$36="Menor"),CONCATENATE("R4C",'MAPA DE RIESGO'!$P$36),"")</f>
        <v/>
      </c>
      <c r="S19" s="40" t="str">
        <f>IF(AND('MAPA DE RIESGO'!$Z$37="Alta",'MAPA DE RIESGO'!$AB$37="Menor"),CONCATENATE("R4C",'MAPA DE RIESGO'!$P$37),"")</f>
        <v/>
      </c>
      <c r="T19" s="40" t="str">
        <f>IF(AND('MAPA DE RIESGO'!$Z$38="Alta",'MAPA DE RIESGO'!$AB$38="Menor"),CONCATENATE("R4C",'MAPA DE RIESGO'!$P$38),"")</f>
        <v/>
      </c>
      <c r="U19" s="41" t="str">
        <f>IF(AND('MAPA DE RIESGO'!$Z$39="Alta",'MAPA DE RIESGO'!$AB$39="Menor"),CONCATENATE("R4C",'MAPA DE RIESGO'!$P$39),"")</f>
        <v/>
      </c>
      <c r="V19" s="23" t="str">
        <f>IF(AND('MAPA DE RIESGO'!$Z$34="Alta",'MAPA DE RIESGO'!$AB$34="Moderado"),CONCATENATE("R4C",'MAPA DE RIESGO'!$P$34),"")</f>
        <v/>
      </c>
      <c r="W19" s="24" t="str">
        <f>IF(AND('MAPA DE RIESGO'!$Z$35="Alta",'MAPA DE RIESGO'!$AB$35="Moderado"),CONCATENATE("R4C",'MAPA DE RIESGO'!$P$35),"")</f>
        <v/>
      </c>
      <c r="X19" s="29" t="str">
        <f>IF(AND('MAPA DE RIESGO'!$Z$36="Alta",'MAPA DE RIESGO'!$AB$36="Moderado"),CONCATENATE("R4C",'MAPA DE RIESGO'!$P$36),"")</f>
        <v/>
      </c>
      <c r="Y19" s="29" t="str">
        <f>IF(AND('MAPA DE RIESGO'!$Z$37="Alta",'MAPA DE RIESGO'!$AB$37="Moderado"),CONCATENATE("R4C",'MAPA DE RIESGO'!$P$37),"")</f>
        <v/>
      </c>
      <c r="Z19" s="29" t="str">
        <f>IF(AND('MAPA DE RIESGO'!$Z$38="Alta",'MAPA DE RIESGO'!$AB$38="Moderado"),CONCATENATE("R4C",'MAPA DE RIESGO'!$P$38),"")</f>
        <v/>
      </c>
      <c r="AA19" s="25" t="str">
        <f>IF(AND('MAPA DE RIESGO'!$Z$39="Alta",'MAPA DE RIESGO'!$AB$39="Moderado"),CONCATENATE("R4C",'MAPA DE RIESGO'!$P$39),"")</f>
        <v/>
      </c>
      <c r="AB19" s="23" t="str">
        <f>IF(AND('MAPA DE RIESGO'!$Z$34="Alta",'MAPA DE RIESGO'!$AB$34="Mayor"),CONCATENATE("R4C",'MAPA DE RIESGO'!$P$34),"")</f>
        <v/>
      </c>
      <c r="AC19" s="24" t="str">
        <f>IF(AND('MAPA DE RIESGO'!$Z$35="Alta",'MAPA DE RIESGO'!$AB$35="Mayor"),CONCATENATE("R4C",'MAPA DE RIESGO'!$P$35),"")</f>
        <v/>
      </c>
      <c r="AD19" s="29" t="str">
        <f>IF(AND('MAPA DE RIESGO'!$Z$36="Alta",'MAPA DE RIESGO'!$AB$36="Mayor"),CONCATENATE("R4C",'MAPA DE RIESGO'!$P$36),"")</f>
        <v/>
      </c>
      <c r="AE19" s="29" t="str">
        <f>IF(AND('MAPA DE RIESGO'!$Z$37="Alta",'MAPA DE RIESGO'!$AB$37="Mayor"),CONCATENATE("R4C",'MAPA DE RIESGO'!$P$37),"")</f>
        <v/>
      </c>
      <c r="AF19" s="29" t="str">
        <f>IF(AND('MAPA DE RIESGO'!$Z$38="Alta",'MAPA DE RIESGO'!$AB$38="Mayor"),CONCATENATE("R4C",'MAPA DE RIESGO'!$P$38),"")</f>
        <v/>
      </c>
      <c r="AG19" s="25" t="str">
        <f>IF(AND('MAPA DE RIESGO'!$Z$39="Alta",'MAPA DE RIESGO'!$AB$39="Mayor"),CONCATENATE("R4C",'MAPA DE RIESGO'!$P$39),"")</f>
        <v/>
      </c>
      <c r="AH19" s="26" t="str">
        <f>IF(AND('MAPA DE RIESGO'!$Z$34="Alta",'MAPA DE RIESGO'!$AB$34="Catastrófico"),CONCATENATE("R4C",'MAPA DE RIESGO'!$P$34),"")</f>
        <v/>
      </c>
      <c r="AI19" s="27" t="str">
        <f>IF(AND('MAPA DE RIESGO'!$Z$35="Alta",'MAPA DE RIESGO'!$AB$35="Catastrófico"),CONCATENATE("R4C",'MAPA DE RIESGO'!$P$35),"")</f>
        <v/>
      </c>
      <c r="AJ19" s="27" t="str">
        <f>IF(AND('MAPA DE RIESGO'!$Z$36="Alta",'MAPA DE RIESGO'!$AB$36="Catastrófico"),CONCATENATE("R4C",'MAPA DE RIESGO'!$P$36),"")</f>
        <v/>
      </c>
      <c r="AK19" s="27" t="str">
        <f>IF(AND('MAPA DE RIESGO'!$Z$37="Alta",'MAPA DE RIESGO'!$AB$37="Catastrófico"),CONCATENATE("R4C",'MAPA DE RIESGO'!$P$37),"")</f>
        <v/>
      </c>
      <c r="AL19" s="27" t="str">
        <f>IF(AND('MAPA DE RIESGO'!$Z$38="Alta",'MAPA DE RIESGO'!$AB$38="Catastrófico"),CONCATENATE("R4C",'MAPA DE RIESGO'!$P$38),"")</f>
        <v/>
      </c>
      <c r="AM19" s="28" t="str">
        <f>IF(AND('MAPA DE RIESGO'!$Z$39="Alta",'MAPA DE RIESGO'!$AB$39="Catastrófico"),CONCATENATE("R4C",'MAPA DE RIESGO'!$P$39),"")</f>
        <v/>
      </c>
      <c r="AN19" s="55"/>
      <c r="AO19" s="466"/>
      <c r="AP19" s="467"/>
      <c r="AQ19" s="467"/>
      <c r="AR19" s="467"/>
      <c r="AS19" s="467"/>
      <c r="AT19" s="468"/>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row>
    <row r="20" spans="1:76" ht="15" customHeight="1" x14ac:dyDescent="0.25">
      <c r="A20" s="55"/>
      <c r="B20" s="375"/>
      <c r="C20" s="375"/>
      <c r="D20" s="376"/>
      <c r="E20" s="476"/>
      <c r="F20" s="477"/>
      <c r="G20" s="477"/>
      <c r="H20" s="477"/>
      <c r="I20" s="475"/>
      <c r="J20" s="39" t="str">
        <f>IF(AND('MAPA DE RIESGO'!$Z$40="Alta",'MAPA DE RIESGO'!$AB$40="Leve"),CONCATENATE("R5C",'MAPA DE RIESGO'!$P$40),"")</f>
        <v/>
      </c>
      <c r="K20" s="40" t="str">
        <f>IF(AND('MAPA DE RIESGO'!$Z$41="Alta",'MAPA DE RIESGO'!$AB$41="Leve"),CONCATENATE("R5C",'MAPA DE RIESGO'!$P$41),"")</f>
        <v/>
      </c>
      <c r="L20" s="40" t="str">
        <f>IF(AND('MAPA DE RIESGO'!$Z$42="Alta",'MAPA DE RIESGO'!$AB$42="Leve"),CONCATENATE("R5C",'MAPA DE RIESGO'!$P$42),"")</f>
        <v/>
      </c>
      <c r="M20" s="40" t="str">
        <f>IF(AND('MAPA DE RIESGO'!$Z$43="Alta",'MAPA DE RIESGO'!$AB$43="Leve"),CONCATENATE("R5C",'MAPA DE RIESGO'!$P$43),"")</f>
        <v/>
      </c>
      <c r="N20" s="40" t="str">
        <f>IF(AND('MAPA DE RIESGO'!$Z$44="Alta",'MAPA DE RIESGO'!$AB$44="Leve"),CONCATENATE("R5C",'MAPA DE RIESGO'!$P$44),"")</f>
        <v/>
      </c>
      <c r="O20" s="41" t="str">
        <f>IF(AND('MAPA DE RIESGO'!$Z$45="Alta",'MAPA DE RIESGO'!$AB$45="Leve"),CONCATENATE("R5C",'MAPA DE RIESGO'!$P$45),"")</f>
        <v/>
      </c>
      <c r="P20" s="39" t="str">
        <f>IF(AND('MAPA DE RIESGO'!$Z$40="Alta",'MAPA DE RIESGO'!$AB$40="Menor"),CONCATENATE("R5C",'MAPA DE RIESGO'!$P$40),"")</f>
        <v/>
      </c>
      <c r="Q20" s="40" t="str">
        <f>IF(AND('MAPA DE RIESGO'!$Z$41="Alta",'MAPA DE RIESGO'!$AB$41="Menor"),CONCATENATE("R5C",'MAPA DE RIESGO'!$P$41),"")</f>
        <v/>
      </c>
      <c r="R20" s="40" t="str">
        <f>IF(AND('MAPA DE RIESGO'!$Z$42="Alta",'MAPA DE RIESGO'!$AB$42="Menor"),CONCATENATE("R5C",'MAPA DE RIESGO'!$P$42),"")</f>
        <v/>
      </c>
      <c r="S20" s="40" t="str">
        <f>IF(AND('MAPA DE RIESGO'!$Z$43="Alta",'MAPA DE RIESGO'!$AB$43="Menor"),CONCATENATE("R5C",'MAPA DE RIESGO'!$P$43),"")</f>
        <v/>
      </c>
      <c r="T20" s="40" t="str">
        <f>IF(AND('MAPA DE RIESGO'!$Z$44="Alta",'MAPA DE RIESGO'!$AB$44="Menor"),CONCATENATE("R5C",'MAPA DE RIESGO'!$P$44),"")</f>
        <v/>
      </c>
      <c r="U20" s="41" t="str">
        <f>IF(AND('MAPA DE RIESGO'!$Z$45="Alta",'MAPA DE RIESGO'!$AB$45="Menor"),CONCATENATE("R5C",'MAPA DE RIESGO'!$P$45),"")</f>
        <v/>
      </c>
      <c r="V20" s="23" t="str">
        <f>IF(AND('MAPA DE RIESGO'!$Z$40="Alta",'MAPA DE RIESGO'!$AB$40="Moderado"),CONCATENATE("R5C",'MAPA DE RIESGO'!$P$40),"")</f>
        <v/>
      </c>
      <c r="W20" s="24" t="str">
        <f>IF(AND('MAPA DE RIESGO'!$Z$41="Alta",'MAPA DE RIESGO'!$AB$41="Moderado"),CONCATENATE("R5C",'MAPA DE RIESGO'!$P$41),"")</f>
        <v/>
      </c>
      <c r="X20" s="29" t="str">
        <f>IF(AND('MAPA DE RIESGO'!$Z$42="Alta",'MAPA DE RIESGO'!$AB$42="Moderado"),CONCATENATE("R5C",'MAPA DE RIESGO'!$P$42),"")</f>
        <v/>
      </c>
      <c r="Y20" s="29" t="str">
        <f>IF(AND('MAPA DE RIESGO'!$Z$43="Alta",'MAPA DE RIESGO'!$AB$43="Moderado"),CONCATENATE("R5C",'MAPA DE RIESGO'!$P$43),"")</f>
        <v/>
      </c>
      <c r="Z20" s="29" t="str">
        <f>IF(AND('MAPA DE RIESGO'!$Z$44="Alta",'MAPA DE RIESGO'!$AB$44="Moderado"),CONCATENATE("R5C",'MAPA DE RIESGO'!$P$44),"")</f>
        <v/>
      </c>
      <c r="AA20" s="25" t="str">
        <f>IF(AND('MAPA DE RIESGO'!$Z$45="Alta",'MAPA DE RIESGO'!$AB$45="Moderado"),CONCATENATE("R5C",'MAPA DE RIESGO'!$P$45),"")</f>
        <v/>
      </c>
      <c r="AB20" s="23" t="str">
        <f>IF(AND('MAPA DE RIESGO'!$Z$40="Alta",'MAPA DE RIESGO'!$AB$40="Mayor"),CONCATENATE("R5C",'MAPA DE RIESGO'!$P$40),"")</f>
        <v/>
      </c>
      <c r="AC20" s="24" t="str">
        <f>IF(AND('MAPA DE RIESGO'!$Z$41="Alta",'MAPA DE RIESGO'!$AB$41="Mayor"),CONCATENATE("R5C",'MAPA DE RIESGO'!$P$41),"")</f>
        <v/>
      </c>
      <c r="AD20" s="29" t="str">
        <f>IF(AND('MAPA DE RIESGO'!$Z$42="Alta",'MAPA DE RIESGO'!$AB$42="Mayor"),CONCATENATE("R5C",'MAPA DE RIESGO'!$P$42),"")</f>
        <v/>
      </c>
      <c r="AE20" s="29" t="str">
        <f>IF(AND('MAPA DE RIESGO'!$Z$43="Alta",'MAPA DE RIESGO'!$AB$43="Mayor"),CONCATENATE("R5C",'MAPA DE RIESGO'!$P$43),"")</f>
        <v/>
      </c>
      <c r="AF20" s="29" t="str">
        <f>IF(AND('MAPA DE RIESGO'!$Z$44="Alta",'MAPA DE RIESGO'!$AB$44="Mayor"),CONCATENATE("R5C",'MAPA DE RIESGO'!$P$44),"")</f>
        <v/>
      </c>
      <c r="AG20" s="25" t="str">
        <f>IF(AND('MAPA DE RIESGO'!$Z$45="Alta",'MAPA DE RIESGO'!$AB$45="Mayor"),CONCATENATE("R5C",'MAPA DE RIESGO'!$P$45),"")</f>
        <v/>
      </c>
      <c r="AH20" s="26" t="str">
        <f>IF(AND('MAPA DE RIESGO'!$Z$40="Alta",'MAPA DE RIESGO'!$AB$40="Catastrófico"),CONCATENATE("R5C",'MAPA DE RIESGO'!$P$40),"")</f>
        <v/>
      </c>
      <c r="AI20" s="27" t="str">
        <f>IF(AND('MAPA DE RIESGO'!$Z$41="Alta",'MAPA DE RIESGO'!$AB$41="Catastrófico"),CONCATENATE("R5C",'MAPA DE RIESGO'!$P$41),"")</f>
        <v/>
      </c>
      <c r="AJ20" s="27" t="str">
        <f>IF(AND('MAPA DE RIESGO'!$Z$42="Alta",'MAPA DE RIESGO'!$AB$42="Catastrófico"),CONCATENATE("R5C",'MAPA DE RIESGO'!$P$42),"")</f>
        <v/>
      </c>
      <c r="AK20" s="27" t="str">
        <f>IF(AND('MAPA DE RIESGO'!$Z$43="Alta",'MAPA DE RIESGO'!$AB$43="Catastrófico"),CONCATENATE("R5C",'MAPA DE RIESGO'!$P$43),"")</f>
        <v/>
      </c>
      <c r="AL20" s="27" t="str">
        <f>IF(AND('MAPA DE RIESGO'!$Z$44="Alta",'MAPA DE RIESGO'!$AB$44="Catastrófico"),CONCATENATE("R5C",'MAPA DE RIESGO'!$P$44),"")</f>
        <v/>
      </c>
      <c r="AM20" s="28" t="str">
        <f>IF(AND('MAPA DE RIESGO'!$Z$45="Alta",'MAPA DE RIESGO'!$AB$45="Catastrófico"),CONCATENATE("R5C",'MAPA DE RIESGO'!$P$45),"")</f>
        <v/>
      </c>
      <c r="AN20" s="55"/>
      <c r="AO20" s="466"/>
      <c r="AP20" s="467"/>
      <c r="AQ20" s="467"/>
      <c r="AR20" s="467"/>
      <c r="AS20" s="467"/>
      <c r="AT20" s="468"/>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row>
    <row r="21" spans="1:76" ht="15" customHeight="1" x14ac:dyDescent="0.25">
      <c r="A21" s="55"/>
      <c r="B21" s="375"/>
      <c r="C21" s="375"/>
      <c r="D21" s="376"/>
      <c r="E21" s="476"/>
      <c r="F21" s="477"/>
      <c r="G21" s="477"/>
      <c r="H21" s="477"/>
      <c r="I21" s="475"/>
      <c r="J21" s="39" t="str">
        <f>IF(AND('MAPA DE RIESGO'!$Z$46="Alta",'MAPA DE RIESGO'!$AB$46="Leve"),CONCATENATE("R6C",'MAPA DE RIESGO'!$P$46),"")</f>
        <v/>
      </c>
      <c r="K21" s="40" t="str">
        <f>IF(AND('MAPA DE RIESGO'!$Z$47="Alta",'MAPA DE RIESGO'!$AB$47="Leve"),CONCATENATE("R6C",'MAPA DE RIESGO'!$P$47),"")</f>
        <v/>
      </c>
      <c r="L21" s="40" t="str">
        <f>IF(AND('MAPA DE RIESGO'!$Z$48="Alta",'MAPA DE RIESGO'!$AB$48="Leve"),CONCATENATE("R6C",'MAPA DE RIESGO'!$P$48),"")</f>
        <v/>
      </c>
      <c r="M21" s="40" t="str">
        <f>IF(AND('MAPA DE RIESGO'!$Z$49="Alta",'MAPA DE RIESGO'!$AB$49="Leve"),CONCATENATE("R6C",'MAPA DE RIESGO'!$P$49),"")</f>
        <v/>
      </c>
      <c r="N21" s="40" t="str">
        <f>IF(AND('MAPA DE RIESGO'!$Z$50="Alta",'MAPA DE RIESGO'!$AB$50="Leve"),CONCATENATE("R6C",'MAPA DE RIESGO'!$P$50),"")</f>
        <v/>
      </c>
      <c r="O21" s="41" t="str">
        <f>IF(AND('MAPA DE RIESGO'!$Z$51="Alta",'MAPA DE RIESGO'!$AB$51="Leve"),CONCATENATE("R6C",'MAPA DE RIESGO'!$P$51),"")</f>
        <v/>
      </c>
      <c r="P21" s="39" t="str">
        <f>IF(AND('MAPA DE RIESGO'!$Z$46="Alta",'MAPA DE RIESGO'!$AB$46="Menor"),CONCATENATE("R6C",'MAPA DE RIESGO'!$P$46),"")</f>
        <v/>
      </c>
      <c r="Q21" s="40" t="str">
        <f>IF(AND('MAPA DE RIESGO'!$Z$47="Alta",'MAPA DE RIESGO'!$AB$47="Menor"),CONCATENATE("R6C",'MAPA DE RIESGO'!$P$47),"")</f>
        <v/>
      </c>
      <c r="R21" s="40" t="str">
        <f>IF(AND('MAPA DE RIESGO'!$Z$48="Alta",'MAPA DE RIESGO'!$AB$48="Menor"),CONCATENATE("R6C",'MAPA DE RIESGO'!$P$48),"")</f>
        <v/>
      </c>
      <c r="S21" s="40" t="str">
        <f>IF(AND('MAPA DE RIESGO'!$Z$49="Alta",'MAPA DE RIESGO'!$AB$49="Menor"),CONCATENATE("R6C",'MAPA DE RIESGO'!$P$49),"")</f>
        <v/>
      </c>
      <c r="T21" s="40" t="str">
        <f>IF(AND('MAPA DE RIESGO'!$Z$50="Alta",'MAPA DE RIESGO'!$AB$50="Menor"),CONCATENATE("R6C",'MAPA DE RIESGO'!$P$50),"")</f>
        <v/>
      </c>
      <c r="U21" s="41" t="str">
        <f>IF(AND('MAPA DE RIESGO'!$Z$51="Alta",'MAPA DE RIESGO'!$AB$51="Menor"),CONCATENATE("R6C",'MAPA DE RIESGO'!$P$51),"")</f>
        <v/>
      </c>
      <c r="V21" s="23" t="str">
        <f>IF(AND('MAPA DE RIESGO'!$Z$46="Alta",'MAPA DE RIESGO'!$AB$46="Moderado"),CONCATENATE("R6C",'MAPA DE RIESGO'!$P$46),"")</f>
        <v/>
      </c>
      <c r="W21" s="24" t="str">
        <f>IF(AND('MAPA DE RIESGO'!$Z$47="Alta",'MAPA DE RIESGO'!$AB$47="Moderado"),CONCATENATE("R6C",'MAPA DE RIESGO'!$P$47),"")</f>
        <v/>
      </c>
      <c r="X21" s="29" t="str">
        <f>IF(AND('MAPA DE RIESGO'!$Z$48="Alta",'MAPA DE RIESGO'!$AB$48="Moderado"),CONCATENATE("R6C",'MAPA DE RIESGO'!$P$48),"")</f>
        <v/>
      </c>
      <c r="Y21" s="29" t="str">
        <f>IF(AND('MAPA DE RIESGO'!$Z$49="Alta",'MAPA DE RIESGO'!$AB$49="Moderado"),CONCATENATE("R6C",'MAPA DE RIESGO'!$P$49),"")</f>
        <v/>
      </c>
      <c r="Z21" s="29" t="str">
        <f>IF(AND('MAPA DE RIESGO'!$Z$50="Alta",'MAPA DE RIESGO'!$AB$50="Moderado"),CONCATENATE("R6C",'MAPA DE RIESGO'!$P$50),"")</f>
        <v/>
      </c>
      <c r="AA21" s="25" t="str">
        <f>IF(AND('MAPA DE RIESGO'!$Z$51="Alta",'MAPA DE RIESGO'!$AB$51="Moderado"),CONCATENATE("R6C",'MAPA DE RIESGO'!$P$51),"")</f>
        <v/>
      </c>
      <c r="AB21" s="23" t="str">
        <f>IF(AND('MAPA DE RIESGO'!$Z$46="Alta",'MAPA DE RIESGO'!$AB$46="Mayor"),CONCATENATE("R6C",'MAPA DE RIESGO'!$P$46),"")</f>
        <v/>
      </c>
      <c r="AC21" s="24" t="str">
        <f>IF(AND('MAPA DE RIESGO'!$Z$47="Alta",'MAPA DE RIESGO'!$AB$47="Mayor"),CONCATENATE("R6C",'MAPA DE RIESGO'!$P$47),"")</f>
        <v/>
      </c>
      <c r="AD21" s="29" t="str">
        <f>IF(AND('MAPA DE RIESGO'!$Z$48="Alta",'MAPA DE RIESGO'!$AB$48="Mayor"),CONCATENATE("R6C",'MAPA DE RIESGO'!$P$48),"")</f>
        <v/>
      </c>
      <c r="AE21" s="29" t="str">
        <f>IF(AND('MAPA DE RIESGO'!$Z$49="Alta",'MAPA DE RIESGO'!$AB$49="Mayor"),CONCATENATE("R6C",'MAPA DE RIESGO'!$P$49),"")</f>
        <v/>
      </c>
      <c r="AF21" s="29" t="str">
        <f>IF(AND('MAPA DE RIESGO'!$Z$50="Alta",'MAPA DE RIESGO'!$AB$50="Mayor"),CONCATENATE("R6C",'MAPA DE RIESGO'!$P$50),"")</f>
        <v/>
      </c>
      <c r="AG21" s="25" t="str">
        <f>IF(AND('MAPA DE RIESGO'!$Z$51="Alta",'MAPA DE RIESGO'!$AB$51="Mayor"),CONCATENATE("R6C",'MAPA DE RIESGO'!$P$51),"")</f>
        <v/>
      </c>
      <c r="AH21" s="26" t="str">
        <f>IF(AND('MAPA DE RIESGO'!$Z$46="Alta",'MAPA DE RIESGO'!$AB$46="Catastrófico"),CONCATENATE("R6C",'MAPA DE RIESGO'!$P$46),"")</f>
        <v/>
      </c>
      <c r="AI21" s="27" t="str">
        <f>IF(AND('MAPA DE RIESGO'!$Z$47="Alta",'MAPA DE RIESGO'!$AB$47="Catastrófico"),CONCATENATE("R6C",'MAPA DE RIESGO'!$P$47),"")</f>
        <v/>
      </c>
      <c r="AJ21" s="27" t="str">
        <f>IF(AND('MAPA DE RIESGO'!$Z$48="Alta",'MAPA DE RIESGO'!$AB$48="Catastrófico"),CONCATENATE("R6C",'MAPA DE RIESGO'!$P$48),"")</f>
        <v/>
      </c>
      <c r="AK21" s="27" t="str">
        <f>IF(AND('MAPA DE RIESGO'!$Z$49="Alta",'MAPA DE RIESGO'!$AB$49="Catastrófico"),CONCATENATE("R6C",'MAPA DE RIESGO'!$P$49),"")</f>
        <v/>
      </c>
      <c r="AL21" s="27" t="str">
        <f>IF(AND('MAPA DE RIESGO'!$Z$50="Alta",'MAPA DE RIESGO'!$AB$50="Catastrófico"),CONCATENATE("R6C",'MAPA DE RIESGO'!$P$50),"")</f>
        <v/>
      </c>
      <c r="AM21" s="28" t="str">
        <f>IF(AND('MAPA DE RIESGO'!$Z$51="Alta",'MAPA DE RIESGO'!$AB$51="Catastrófico"),CONCATENATE("R6C",'MAPA DE RIESGO'!$P$51),"")</f>
        <v/>
      </c>
      <c r="AN21" s="55"/>
      <c r="AO21" s="466"/>
      <c r="AP21" s="467"/>
      <c r="AQ21" s="467"/>
      <c r="AR21" s="467"/>
      <c r="AS21" s="467"/>
      <c r="AT21" s="468"/>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row>
    <row r="22" spans="1:76" ht="15" customHeight="1" x14ac:dyDescent="0.25">
      <c r="A22" s="55"/>
      <c r="B22" s="375"/>
      <c r="C22" s="375"/>
      <c r="D22" s="376"/>
      <c r="E22" s="476"/>
      <c r="F22" s="477"/>
      <c r="G22" s="477"/>
      <c r="H22" s="477"/>
      <c r="I22" s="475"/>
      <c r="J22" s="39" t="str">
        <f>IF(AND('MAPA DE RIESGO'!$Z$52="Alta",'MAPA DE RIESGO'!$AB$52="Leve"),CONCATENATE("R7C",'MAPA DE RIESGO'!$P$52),"")</f>
        <v/>
      </c>
      <c r="K22" s="40" t="str">
        <f>IF(AND('MAPA DE RIESGO'!$Z$53="Alta",'MAPA DE RIESGO'!$AB$53="Leve"),CONCATENATE("R7C",'MAPA DE RIESGO'!$P$53),"")</f>
        <v/>
      </c>
      <c r="L22" s="40" t="str">
        <f>IF(AND('MAPA DE RIESGO'!$Z$54="Alta",'MAPA DE RIESGO'!$AB$54="Leve"),CONCATENATE("R7C",'MAPA DE RIESGO'!$P$54),"")</f>
        <v/>
      </c>
      <c r="M22" s="40" t="str">
        <f>IF(AND('MAPA DE RIESGO'!$Z$55="Alta",'MAPA DE RIESGO'!$AB$55="Leve"),CONCATENATE("R7C",'MAPA DE RIESGO'!$P$55),"")</f>
        <v/>
      </c>
      <c r="N22" s="40" t="str">
        <f>IF(AND('MAPA DE RIESGO'!$Z$56="Alta",'MAPA DE RIESGO'!$AB$56="Leve"),CONCATENATE("R7C",'MAPA DE RIESGO'!$P$56),"")</f>
        <v/>
      </c>
      <c r="O22" s="41" t="str">
        <f>IF(AND('MAPA DE RIESGO'!$Z$57="Alta",'MAPA DE RIESGO'!$AB$57="Leve"),CONCATENATE("R7C",'MAPA DE RIESGO'!$P$57),"")</f>
        <v/>
      </c>
      <c r="P22" s="39" t="str">
        <f>IF(AND('MAPA DE RIESGO'!$Z$52="Alta",'MAPA DE RIESGO'!$AB$52="Menor"),CONCATENATE("R7C",'MAPA DE RIESGO'!$P$52),"")</f>
        <v/>
      </c>
      <c r="Q22" s="40" t="str">
        <f>IF(AND('MAPA DE RIESGO'!$Z$53="Alta",'MAPA DE RIESGO'!$AB$53="Menor"),CONCATENATE("R7C",'MAPA DE RIESGO'!$P$53),"")</f>
        <v/>
      </c>
      <c r="R22" s="40" t="str">
        <f>IF(AND('MAPA DE RIESGO'!$Z$54="Alta",'MAPA DE RIESGO'!$AB$54="Menor"),CONCATENATE("R7C",'MAPA DE RIESGO'!$P$54),"")</f>
        <v/>
      </c>
      <c r="S22" s="40" t="str">
        <f>IF(AND('MAPA DE RIESGO'!$Z$55="Alta",'MAPA DE RIESGO'!$AB$55="Menor"),CONCATENATE("R7C",'MAPA DE RIESGO'!$P$55),"")</f>
        <v/>
      </c>
      <c r="T22" s="40" t="str">
        <f>IF(AND('MAPA DE RIESGO'!$Z$56="Alta",'MAPA DE RIESGO'!$AB$56="Menor"),CONCATENATE("R7C",'MAPA DE RIESGO'!$P$56),"")</f>
        <v/>
      </c>
      <c r="U22" s="41" t="str">
        <f>IF(AND('MAPA DE RIESGO'!$Z$57="Alta",'MAPA DE RIESGO'!$AB$57="Menor"),CONCATENATE("R7C",'MAPA DE RIESGO'!$P$57),"")</f>
        <v/>
      </c>
      <c r="V22" s="23" t="str">
        <f>IF(AND('MAPA DE RIESGO'!$Z$52="Alta",'MAPA DE RIESGO'!$AB$52="Moderado"),CONCATENATE("R7C",'MAPA DE RIESGO'!$P$52),"")</f>
        <v/>
      </c>
      <c r="W22" s="24" t="str">
        <f>IF(AND('MAPA DE RIESGO'!$Z$53="Alta",'MAPA DE RIESGO'!$AB$53="Moderado"),CONCATENATE("R7C",'MAPA DE RIESGO'!$P$53),"")</f>
        <v/>
      </c>
      <c r="X22" s="29" t="str">
        <f>IF(AND('MAPA DE RIESGO'!$Z$54="Alta",'MAPA DE RIESGO'!$AB$54="Moderado"),CONCATENATE("R7C",'MAPA DE RIESGO'!$P$54),"")</f>
        <v/>
      </c>
      <c r="Y22" s="29" t="str">
        <f>IF(AND('MAPA DE RIESGO'!$Z$55="Alta",'MAPA DE RIESGO'!$AB$55="Moderado"),CONCATENATE("R7C",'MAPA DE RIESGO'!$P$55),"")</f>
        <v/>
      </c>
      <c r="Z22" s="29" t="str">
        <f>IF(AND('MAPA DE RIESGO'!$Z$56="Alta",'MAPA DE RIESGO'!$AB$56="Moderado"),CONCATENATE("R7C",'MAPA DE RIESGO'!$P$56),"")</f>
        <v/>
      </c>
      <c r="AA22" s="25" t="str">
        <f>IF(AND('MAPA DE RIESGO'!$Z$57="Alta",'MAPA DE RIESGO'!$AB$57="Moderado"),CONCATENATE("R7C",'MAPA DE RIESGO'!$P$57),"")</f>
        <v/>
      </c>
      <c r="AB22" s="23" t="str">
        <f>IF(AND('MAPA DE RIESGO'!$Z$52="Alta",'MAPA DE RIESGO'!$AB$52="Mayor"),CONCATENATE("R7C",'MAPA DE RIESGO'!$P$52),"")</f>
        <v/>
      </c>
      <c r="AC22" s="24" t="str">
        <f>IF(AND('MAPA DE RIESGO'!$Z$53="Alta",'MAPA DE RIESGO'!$AB$53="Mayor"),CONCATENATE("R7C",'MAPA DE RIESGO'!$P$53),"")</f>
        <v/>
      </c>
      <c r="AD22" s="29" t="str">
        <f>IF(AND('MAPA DE RIESGO'!$Z$54="Alta",'MAPA DE RIESGO'!$AB$54="Mayor"),CONCATENATE("R7C",'MAPA DE RIESGO'!$P$54),"")</f>
        <v/>
      </c>
      <c r="AE22" s="29" t="str">
        <f>IF(AND('MAPA DE RIESGO'!$Z$55="Alta",'MAPA DE RIESGO'!$AB$55="Mayor"),CONCATENATE("R7C",'MAPA DE RIESGO'!$P$55),"")</f>
        <v/>
      </c>
      <c r="AF22" s="29" t="str">
        <f>IF(AND('MAPA DE RIESGO'!$Z$56="Alta",'MAPA DE RIESGO'!$AB$56="Mayor"),CONCATENATE("R7C",'MAPA DE RIESGO'!$P$56),"")</f>
        <v/>
      </c>
      <c r="AG22" s="25" t="str">
        <f>IF(AND('MAPA DE RIESGO'!$Z$57="Alta",'MAPA DE RIESGO'!$AB$57="Mayor"),CONCATENATE("R7C",'MAPA DE RIESGO'!$P$57),"")</f>
        <v/>
      </c>
      <c r="AH22" s="26" t="str">
        <f>IF(AND('MAPA DE RIESGO'!$Z$52="Alta",'MAPA DE RIESGO'!$AB$52="Catastrófico"),CONCATENATE("R7C",'MAPA DE RIESGO'!$P$52),"")</f>
        <v/>
      </c>
      <c r="AI22" s="27" t="str">
        <f>IF(AND('MAPA DE RIESGO'!$Z$53="Alta",'MAPA DE RIESGO'!$AB$53="Catastrófico"),CONCATENATE("R7C",'MAPA DE RIESGO'!$P$53),"")</f>
        <v/>
      </c>
      <c r="AJ22" s="27" t="str">
        <f>IF(AND('MAPA DE RIESGO'!$Z$54="Alta",'MAPA DE RIESGO'!$AB$54="Catastrófico"),CONCATENATE("R7C",'MAPA DE RIESGO'!$P$54),"")</f>
        <v/>
      </c>
      <c r="AK22" s="27" t="str">
        <f>IF(AND('MAPA DE RIESGO'!$Z$55="Alta",'MAPA DE RIESGO'!$AB$55="Catastrófico"),CONCATENATE("R7C",'MAPA DE RIESGO'!$P$55),"")</f>
        <v/>
      </c>
      <c r="AL22" s="27" t="str">
        <f>IF(AND('MAPA DE RIESGO'!$Z$56="Alta",'MAPA DE RIESGO'!$AB$56="Catastrófico"),CONCATENATE("R7C",'MAPA DE RIESGO'!$P$56),"")</f>
        <v/>
      </c>
      <c r="AM22" s="28" t="str">
        <f>IF(AND('MAPA DE RIESGO'!$Z$57="Alta",'MAPA DE RIESGO'!$AB$57="Catastrófico"),CONCATENATE("R7C",'MAPA DE RIESGO'!$P$57),"")</f>
        <v/>
      </c>
      <c r="AN22" s="55"/>
      <c r="AO22" s="466"/>
      <c r="AP22" s="467"/>
      <c r="AQ22" s="467"/>
      <c r="AR22" s="467"/>
      <c r="AS22" s="467"/>
      <c r="AT22" s="468"/>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row>
    <row r="23" spans="1:76" ht="15" customHeight="1" x14ac:dyDescent="0.25">
      <c r="A23" s="55"/>
      <c r="B23" s="375"/>
      <c r="C23" s="375"/>
      <c r="D23" s="376"/>
      <c r="E23" s="476"/>
      <c r="F23" s="477"/>
      <c r="G23" s="477"/>
      <c r="H23" s="477"/>
      <c r="I23" s="475"/>
      <c r="J23" s="39" t="str">
        <f>IF(AND('MAPA DE RIESGO'!$Z$58="Alta",'MAPA DE RIESGO'!$AB$58="Leve"),CONCATENATE("R8C",'MAPA DE RIESGO'!$P$58),"")</f>
        <v/>
      </c>
      <c r="K23" s="40" t="str">
        <f>IF(AND('MAPA DE RIESGO'!$Z$59="Alta",'MAPA DE RIESGO'!$AB$59="Leve"),CONCATENATE("R8C",'MAPA DE RIESGO'!$P$59),"")</f>
        <v/>
      </c>
      <c r="L23" s="40" t="str">
        <f>IF(AND('MAPA DE RIESGO'!$Z$60="Alta",'MAPA DE RIESGO'!$AB$60="Leve"),CONCATENATE("R8C",'MAPA DE RIESGO'!$P$60),"")</f>
        <v/>
      </c>
      <c r="M23" s="40" t="str">
        <f>IF(AND('MAPA DE RIESGO'!$Z$61="Alta",'MAPA DE RIESGO'!$AB$61="Leve"),CONCATENATE("R8C",'MAPA DE RIESGO'!$P$61),"")</f>
        <v/>
      </c>
      <c r="N23" s="40" t="str">
        <f>IF(AND('MAPA DE RIESGO'!$Z$62="Alta",'MAPA DE RIESGO'!$AB$62="Leve"),CONCATENATE("R8C",'MAPA DE RIESGO'!$P$62),"")</f>
        <v/>
      </c>
      <c r="O23" s="41" t="str">
        <f>IF(AND('MAPA DE RIESGO'!$Z$63="Alta",'MAPA DE RIESGO'!$AB$63="Leve"),CONCATENATE("R8C",'MAPA DE RIESGO'!$P$63),"")</f>
        <v/>
      </c>
      <c r="P23" s="39" t="str">
        <f>IF(AND('MAPA DE RIESGO'!$Z$58="Alta",'MAPA DE RIESGO'!$AB$58="Menor"),CONCATENATE("R8C",'MAPA DE RIESGO'!$P$58),"")</f>
        <v/>
      </c>
      <c r="Q23" s="40" t="str">
        <f>IF(AND('MAPA DE RIESGO'!$Z$59="Alta",'MAPA DE RIESGO'!$AB$59="Menor"),CONCATENATE("R8C",'MAPA DE RIESGO'!$P$59),"")</f>
        <v/>
      </c>
      <c r="R23" s="40" t="str">
        <f>IF(AND('MAPA DE RIESGO'!$Z$60="Alta",'MAPA DE RIESGO'!$AB$60="Menor"),CONCATENATE("R8C",'MAPA DE RIESGO'!$P$60),"")</f>
        <v/>
      </c>
      <c r="S23" s="40" t="str">
        <f>IF(AND('MAPA DE RIESGO'!$Z$61="Alta",'MAPA DE RIESGO'!$AB$61="Menor"),CONCATENATE("R8C",'MAPA DE RIESGO'!$P$61),"")</f>
        <v/>
      </c>
      <c r="T23" s="40" t="str">
        <f>IF(AND('MAPA DE RIESGO'!$Z$62="Alta",'MAPA DE RIESGO'!$AB$62="Menor"),CONCATENATE("R8C",'MAPA DE RIESGO'!$P$62),"")</f>
        <v/>
      </c>
      <c r="U23" s="41" t="str">
        <f>IF(AND('MAPA DE RIESGO'!$Z$63="Alta",'MAPA DE RIESGO'!$AB$63="Menor"),CONCATENATE("R8C",'MAPA DE RIESGO'!$P$63),"")</f>
        <v/>
      </c>
      <c r="V23" s="23" t="str">
        <f>IF(AND('MAPA DE RIESGO'!$Z$58="Alta",'MAPA DE RIESGO'!$AB$58="Moderado"),CONCATENATE("R8C",'MAPA DE RIESGO'!$P$58),"")</f>
        <v/>
      </c>
      <c r="W23" s="24" t="str">
        <f>IF(AND('MAPA DE RIESGO'!$Z$59="Alta",'MAPA DE RIESGO'!$AB$59="Moderado"),CONCATENATE("R8C",'MAPA DE RIESGO'!$P$59),"")</f>
        <v/>
      </c>
      <c r="X23" s="29" t="str">
        <f>IF(AND('MAPA DE RIESGO'!$Z$60="Alta",'MAPA DE RIESGO'!$AB$60="Moderado"),CONCATENATE("R8C",'MAPA DE RIESGO'!$P$60),"")</f>
        <v/>
      </c>
      <c r="Y23" s="29" t="str">
        <f>IF(AND('MAPA DE RIESGO'!$Z$61="Alta",'MAPA DE RIESGO'!$AB$61="Moderado"),CONCATENATE("R8C",'MAPA DE RIESGO'!$P$61),"")</f>
        <v/>
      </c>
      <c r="Z23" s="29" t="str">
        <f>IF(AND('MAPA DE RIESGO'!$Z$62="Alta",'MAPA DE RIESGO'!$AB$62="Moderado"),CONCATENATE("R8C",'MAPA DE RIESGO'!$P$62),"")</f>
        <v/>
      </c>
      <c r="AA23" s="25" t="str">
        <f>IF(AND('MAPA DE RIESGO'!$Z$63="Alta",'MAPA DE RIESGO'!$AB$63="Moderado"),CONCATENATE("R8C",'MAPA DE RIESGO'!$P$63),"")</f>
        <v/>
      </c>
      <c r="AB23" s="23" t="str">
        <f>IF(AND('MAPA DE RIESGO'!$Z$58="Alta",'MAPA DE RIESGO'!$AB$58="Mayor"),CONCATENATE("R8C",'MAPA DE RIESGO'!$P$58),"")</f>
        <v/>
      </c>
      <c r="AC23" s="24" t="str">
        <f>IF(AND('MAPA DE RIESGO'!$Z$59="Alta",'MAPA DE RIESGO'!$AB$59="Mayor"),CONCATENATE("R8C",'MAPA DE RIESGO'!$P$59),"")</f>
        <v/>
      </c>
      <c r="AD23" s="29" t="str">
        <f>IF(AND('MAPA DE RIESGO'!$Z$60="Alta",'MAPA DE RIESGO'!$AB$60="Mayor"),CONCATENATE("R8C",'MAPA DE RIESGO'!$P$60),"")</f>
        <v/>
      </c>
      <c r="AE23" s="29" t="str">
        <f>IF(AND('MAPA DE RIESGO'!$Z$61="Alta",'MAPA DE RIESGO'!$AB$61="Mayor"),CONCATENATE("R8C",'MAPA DE RIESGO'!$P$61),"")</f>
        <v/>
      </c>
      <c r="AF23" s="29" t="str">
        <f>IF(AND('MAPA DE RIESGO'!$Z$62="Alta",'MAPA DE RIESGO'!$AB$62="Mayor"),CONCATENATE("R8C",'MAPA DE RIESGO'!$P$62),"")</f>
        <v/>
      </c>
      <c r="AG23" s="25" t="str">
        <f>IF(AND('MAPA DE RIESGO'!$Z$63="Alta",'MAPA DE RIESGO'!$AB$63="Mayor"),CONCATENATE("R8C",'MAPA DE RIESGO'!$P$63),"")</f>
        <v/>
      </c>
      <c r="AH23" s="26" t="str">
        <f>IF(AND('MAPA DE RIESGO'!$Z$58="Alta",'MAPA DE RIESGO'!$AB$58="Catastrófico"),CONCATENATE("R8C",'MAPA DE RIESGO'!$P$58),"")</f>
        <v/>
      </c>
      <c r="AI23" s="27" t="str">
        <f>IF(AND('MAPA DE RIESGO'!$Z$59="Alta",'MAPA DE RIESGO'!$AB$59="Catastrófico"),CONCATENATE("R8C",'MAPA DE RIESGO'!$P$59),"")</f>
        <v/>
      </c>
      <c r="AJ23" s="27" t="str">
        <f>IF(AND('MAPA DE RIESGO'!$Z$60="Alta",'MAPA DE RIESGO'!$AB$60="Catastrófico"),CONCATENATE("R8C",'MAPA DE RIESGO'!$P$60),"")</f>
        <v/>
      </c>
      <c r="AK23" s="27" t="str">
        <f>IF(AND('MAPA DE RIESGO'!$Z$61="Alta",'MAPA DE RIESGO'!$AB$61="Catastrófico"),CONCATENATE("R8C",'MAPA DE RIESGO'!$P$61),"")</f>
        <v/>
      </c>
      <c r="AL23" s="27" t="str">
        <f>IF(AND('MAPA DE RIESGO'!$Z$62="Alta",'MAPA DE RIESGO'!$AB$62="Catastrófico"),CONCATENATE("R8C",'MAPA DE RIESGO'!$P$62),"")</f>
        <v/>
      </c>
      <c r="AM23" s="28" t="str">
        <f>IF(AND('MAPA DE RIESGO'!$Z$63="Alta",'MAPA DE RIESGO'!$AB$63="Catastrófico"),CONCATENATE("R8C",'MAPA DE RIESGO'!$P$63),"")</f>
        <v/>
      </c>
      <c r="AN23" s="55"/>
      <c r="AO23" s="466"/>
      <c r="AP23" s="467"/>
      <c r="AQ23" s="467"/>
      <c r="AR23" s="467"/>
      <c r="AS23" s="467"/>
      <c r="AT23" s="468"/>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row>
    <row r="24" spans="1:76" ht="15" customHeight="1" x14ac:dyDescent="0.25">
      <c r="A24" s="55"/>
      <c r="B24" s="375"/>
      <c r="C24" s="375"/>
      <c r="D24" s="376"/>
      <c r="E24" s="476"/>
      <c r="F24" s="477"/>
      <c r="G24" s="477"/>
      <c r="H24" s="477"/>
      <c r="I24" s="475"/>
      <c r="J24" s="39" t="str">
        <f>IF(AND('MAPA DE RIESGO'!$Z$64="Alta",'MAPA DE RIESGO'!$AB$64="Leve"),CONCATENATE("R9C",'MAPA DE RIESGO'!$P$64),"")</f>
        <v/>
      </c>
      <c r="K24" s="40" t="str">
        <f>IF(AND('MAPA DE RIESGO'!$Z$65="Alta",'MAPA DE RIESGO'!$AB$65="Leve"),CONCATENATE("R9C",'MAPA DE RIESGO'!$P$65),"")</f>
        <v/>
      </c>
      <c r="L24" s="40" t="str">
        <f>IF(AND('MAPA DE RIESGO'!$Z$66="Alta",'MAPA DE RIESGO'!$AB$66="Leve"),CONCATENATE("R9C",'MAPA DE RIESGO'!$P$66),"")</f>
        <v/>
      </c>
      <c r="M24" s="40" t="str">
        <f>IF(AND('MAPA DE RIESGO'!$Z$67="Alta",'MAPA DE RIESGO'!$AB$67="Leve"),CONCATENATE("R9C",'MAPA DE RIESGO'!$P$67),"")</f>
        <v/>
      </c>
      <c r="N24" s="40" t="str">
        <f>IF(AND('MAPA DE RIESGO'!$Z$68="Alta",'MAPA DE RIESGO'!$AB$68="Leve"),CONCATENATE("R9C",'MAPA DE RIESGO'!$P$68),"")</f>
        <v/>
      </c>
      <c r="O24" s="41" t="str">
        <f>IF(AND('MAPA DE RIESGO'!$Z$69="Alta",'MAPA DE RIESGO'!$AB$69="Leve"),CONCATENATE("R9C",'MAPA DE RIESGO'!$P$69),"")</f>
        <v/>
      </c>
      <c r="P24" s="39" t="str">
        <f>IF(AND('MAPA DE RIESGO'!$Z$64="Alta",'MAPA DE RIESGO'!$AB$64="Menor"),CONCATENATE("R9C",'MAPA DE RIESGO'!$P$64),"")</f>
        <v/>
      </c>
      <c r="Q24" s="40" t="str">
        <f>IF(AND('MAPA DE RIESGO'!$Z$65="Alta",'MAPA DE RIESGO'!$AB$65="Menor"),CONCATENATE("R9C",'MAPA DE RIESGO'!$P$65),"")</f>
        <v/>
      </c>
      <c r="R24" s="40" t="str">
        <f>IF(AND('MAPA DE RIESGO'!$Z$66="Alta",'MAPA DE RIESGO'!$AB$66="Menor"),CONCATENATE("R9C",'MAPA DE RIESGO'!$P$66),"")</f>
        <v/>
      </c>
      <c r="S24" s="40" t="str">
        <f>IF(AND('MAPA DE RIESGO'!$Z$67="Alta",'MAPA DE RIESGO'!$AB$67="Menor"),CONCATENATE("R9C",'MAPA DE RIESGO'!$P$67),"")</f>
        <v/>
      </c>
      <c r="T24" s="40" t="str">
        <f>IF(AND('MAPA DE RIESGO'!$Z$68="Alta",'MAPA DE RIESGO'!$AB$68="Menor"),CONCATENATE("R9C",'MAPA DE RIESGO'!$P$68),"")</f>
        <v/>
      </c>
      <c r="U24" s="41" t="str">
        <f>IF(AND('MAPA DE RIESGO'!$Z$69="Alta",'MAPA DE RIESGO'!$AB$69="Menor"),CONCATENATE("R9C",'MAPA DE RIESGO'!$P$69),"")</f>
        <v/>
      </c>
      <c r="V24" s="23" t="str">
        <f>IF(AND('MAPA DE RIESGO'!$Z$64="Alta",'MAPA DE RIESGO'!$AB$64="Moderado"),CONCATENATE("R9C",'MAPA DE RIESGO'!$P$64),"")</f>
        <v/>
      </c>
      <c r="W24" s="24" t="str">
        <f>IF(AND('MAPA DE RIESGO'!$Z$65="Alta",'MAPA DE RIESGO'!$AB$65="Moderado"),CONCATENATE("R9C",'MAPA DE RIESGO'!$P$65),"")</f>
        <v/>
      </c>
      <c r="X24" s="29" t="str">
        <f>IF(AND('MAPA DE RIESGO'!$Z$66="Alta",'MAPA DE RIESGO'!$AB$66="Moderado"),CONCATENATE("R9C",'MAPA DE RIESGO'!$P$66),"")</f>
        <v/>
      </c>
      <c r="Y24" s="29" t="str">
        <f>IF(AND('MAPA DE RIESGO'!$Z$67="Alta",'MAPA DE RIESGO'!$AB$67="Moderado"),CONCATENATE("R9C",'MAPA DE RIESGO'!$P$67),"")</f>
        <v/>
      </c>
      <c r="Z24" s="29" t="str">
        <f>IF(AND('MAPA DE RIESGO'!$Z$68="Alta",'MAPA DE RIESGO'!$AB$68="Moderado"),CONCATENATE("R9C",'MAPA DE RIESGO'!$P$68),"")</f>
        <v/>
      </c>
      <c r="AA24" s="25" t="str">
        <f>IF(AND('MAPA DE RIESGO'!$Z$69="Alta",'MAPA DE RIESGO'!$AB$69="Moderado"),CONCATENATE("R9C",'MAPA DE RIESGO'!$P$69),"")</f>
        <v/>
      </c>
      <c r="AB24" s="23" t="str">
        <f>IF(AND('MAPA DE RIESGO'!$Z$64="Alta",'MAPA DE RIESGO'!$AB$64="Mayor"),CONCATENATE("R9C",'MAPA DE RIESGO'!$P$64),"")</f>
        <v/>
      </c>
      <c r="AC24" s="24" t="str">
        <f>IF(AND('MAPA DE RIESGO'!$Z$65="Alta",'MAPA DE RIESGO'!$AB$65="Mayor"),CONCATENATE("R9C",'MAPA DE RIESGO'!$P$65),"")</f>
        <v/>
      </c>
      <c r="AD24" s="29" t="str">
        <f>IF(AND('MAPA DE RIESGO'!$Z$66="Alta",'MAPA DE RIESGO'!$AB$66="Mayor"),CONCATENATE("R9C",'MAPA DE RIESGO'!$P$66),"")</f>
        <v/>
      </c>
      <c r="AE24" s="29" t="str">
        <f>IF(AND('MAPA DE RIESGO'!$Z$67="Alta",'MAPA DE RIESGO'!$AB$67="Mayor"),CONCATENATE("R9C",'MAPA DE RIESGO'!$P$67),"")</f>
        <v/>
      </c>
      <c r="AF24" s="29" t="str">
        <f>IF(AND('MAPA DE RIESGO'!$Z$68="Alta",'MAPA DE RIESGO'!$AB$68="Mayor"),CONCATENATE("R9C",'MAPA DE RIESGO'!$P$68),"")</f>
        <v/>
      </c>
      <c r="AG24" s="25" t="str">
        <f>IF(AND('MAPA DE RIESGO'!$Z$69="Alta",'MAPA DE RIESGO'!$AB$69="Mayor"),CONCATENATE("R9C",'MAPA DE RIESGO'!$P$69),"")</f>
        <v/>
      </c>
      <c r="AH24" s="26" t="str">
        <f>IF(AND('MAPA DE RIESGO'!$Z$64="Alta",'MAPA DE RIESGO'!$AB$64="Catastrófico"),CONCATENATE("R9C",'MAPA DE RIESGO'!$P$64),"")</f>
        <v/>
      </c>
      <c r="AI24" s="27" t="str">
        <f>IF(AND('MAPA DE RIESGO'!$Z$65="Alta",'MAPA DE RIESGO'!$AB$65="Catastrófico"),CONCATENATE("R9C",'MAPA DE RIESGO'!$P$65),"")</f>
        <v/>
      </c>
      <c r="AJ24" s="27" t="str">
        <f>IF(AND('MAPA DE RIESGO'!$Z$66="Alta",'MAPA DE RIESGO'!$AB$66="Catastrófico"),CONCATENATE("R9C",'MAPA DE RIESGO'!$P$66),"")</f>
        <v/>
      </c>
      <c r="AK24" s="27" t="str">
        <f>IF(AND('MAPA DE RIESGO'!$Z$67="Alta",'MAPA DE RIESGO'!$AB$67="Catastrófico"),CONCATENATE("R9C",'MAPA DE RIESGO'!$P$67),"")</f>
        <v/>
      </c>
      <c r="AL24" s="27" t="str">
        <f>IF(AND('MAPA DE RIESGO'!$Z$68="Alta",'MAPA DE RIESGO'!$AB$68="Catastrófico"),CONCATENATE("R9C",'MAPA DE RIESGO'!$P$68),"")</f>
        <v/>
      </c>
      <c r="AM24" s="28" t="str">
        <f>IF(AND('MAPA DE RIESGO'!$Z$69="Alta",'MAPA DE RIESGO'!$AB$69="Catastrófico"),CONCATENATE("R9C",'MAPA DE RIESGO'!$P$69),"")</f>
        <v/>
      </c>
      <c r="AN24" s="55"/>
      <c r="AO24" s="466"/>
      <c r="AP24" s="467"/>
      <c r="AQ24" s="467"/>
      <c r="AR24" s="467"/>
      <c r="AS24" s="467"/>
      <c r="AT24" s="468"/>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row>
    <row r="25" spans="1:76" ht="15.75" customHeight="1" thickBot="1" x14ac:dyDescent="0.3">
      <c r="A25" s="55"/>
      <c r="B25" s="375"/>
      <c r="C25" s="375"/>
      <c r="D25" s="376"/>
      <c r="E25" s="478"/>
      <c r="F25" s="479"/>
      <c r="G25" s="479"/>
      <c r="H25" s="479"/>
      <c r="I25" s="479"/>
      <c r="J25" s="42" t="str">
        <f>IF(AND('MAPA DE RIESGO'!$Z$70="Alta",'MAPA DE RIESGO'!$AB$70="Leve"),CONCATENATE("R10C",'MAPA DE RIESGO'!$P$70),"")</f>
        <v/>
      </c>
      <c r="K25" s="43" t="str">
        <f>IF(AND('MAPA DE RIESGO'!$Z$71="Alta",'MAPA DE RIESGO'!$AB$71="Leve"),CONCATENATE("R10C",'MAPA DE RIESGO'!$P$71),"")</f>
        <v/>
      </c>
      <c r="L25" s="43" t="str">
        <f>IF(AND('MAPA DE RIESGO'!$Z$72="Alta",'MAPA DE RIESGO'!$AB$72="Leve"),CONCATENATE("R10C",'MAPA DE RIESGO'!$P$72),"")</f>
        <v/>
      </c>
      <c r="M25" s="43" t="str">
        <f>IF(AND('MAPA DE RIESGO'!$Z$73="Alta",'MAPA DE RIESGO'!$AB$73="Leve"),CONCATENATE("R10C",'MAPA DE RIESGO'!$P$73),"")</f>
        <v/>
      </c>
      <c r="N25" s="43" t="str">
        <f>IF(AND('MAPA DE RIESGO'!$Z$74="Alta",'MAPA DE RIESGO'!$AB$74="Leve"),CONCATENATE("R10C",'MAPA DE RIESGO'!$P$74),"")</f>
        <v/>
      </c>
      <c r="O25" s="44" t="str">
        <f>IF(AND('MAPA DE RIESGO'!$Z$75="Alta",'MAPA DE RIESGO'!$AB$75="Leve"),CONCATENATE("R10C",'MAPA DE RIESGO'!$P$75),"")</f>
        <v/>
      </c>
      <c r="P25" s="42" t="str">
        <f>IF(AND('MAPA DE RIESGO'!$Z$70="Alta",'MAPA DE RIESGO'!$AB$70="Menor"),CONCATENATE("R10C",'MAPA DE RIESGO'!$P$70),"")</f>
        <v/>
      </c>
      <c r="Q25" s="43" t="str">
        <f>IF(AND('MAPA DE RIESGO'!$Z$71="Alta",'MAPA DE RIESGO'!$AB$71="Menor"),CONCATENATE("R10C",'MAPA DE RIESGO'!$P$71),"")</f>
        <v/>
      </c>
      <c r="R25" s="43" t="str">
        <f>IF(AND('MAPA DE RIESGO'!$Z$72="Alta",'MAPA DE RIESGO'!$AB$72="Menor"),CONCATENATE("R10C",'MAPA DE RIESGO'!$P$72),"")</f>
        <v/>
      </c>
      <c r="S25" s="43" t="str">
        <f>IF(AND('MAPA DE RIESGO'!$Z$73="Alta",'MAPA DE RIESGO'!$AB$73="Menor"),CONCATENATE("R10C",'MAPA DE RIESGO'!$P$73),"")</f>
        <v/>
      </c>
      <c r="T25" s="43" t="str">
        <f>IF(AND('MAPA DE RIESGO'!$Z$74="Alta",'MAPA DE RIESGO'!$AB$74="Menor"),CONCATENATE("R10C",'MAPA DE RIESGO'!$P$74),"")</f>
        <v/>
      </c>
      <c r="U25" s="44" t="str">
        <f>IF(AND('MAPA DE RIESGO'!$Z$75="Alta",'MAPA DE RIESGO'!$AB$75="Menor"),CONCATENATE("R10C",'MAPA DE RIESGO'!$P$75),"")</f>
        <v/>
      </c>
      <c r="V25" s="30" t="str">
        <f>IF(AND('MAPA DE RIESGO'!$Z$70="Alta",'MAPA DE RIESGO'!$AB$70="Moderado"),CONCATENATE("R10C",'MAPA DE RIESGO'!$P$70),"")</f>
        <v/>
      </c>
      <c r="W25" s="31" t="str">
        <f>IF(AND('MAPA DE RIESGO'!$Z$71="Alta",'MAPA DE RIESGO'!$AB$71="Moderado"),CONCATENATE("R10C",'MAPA DE RIESGO'!$P$71),"")</f>
        <v/>
      </c>
      <c r="X25" s="31" t="str">
        <f>IF(AND('MAPA DE RIESGO'!$Z$72="Alta",'MAPA DE RIESGO'!$AB$72="Moderado"),CONCATENATE("R10C",'MAPA DE RIESGO'!$P$72),"")</f>
        <v/>
      </c>
      <c r="Y25" s="31" t="str">
        <f>IF(AND('MAPA DE RIESGO'!$Z$73="Alta",'MAPA DE RIESGO'!$AB$73="Moderado"),CONCATENATE("R10C",'MAPA DE RIESGO'!$P$73),"")</f>
        <v/>
      </c>
      <c r="Z25" s="31" t="str">
        <f>IF(AND('MAPA DE RIESGO'!$Z$74="Alta",'MAPA DE RIESGO'!$AB$74="Moderado"),CONCATENATE("R10C",'MAPA DE RIESGO'!$P$74),"")</f>
        <v/>
      </c>
      <c r="AA25" s="32" t="str">
        <f>IF(AND('MAPA DE RIESGO'!$Z$75="Alta",'MAPA DE RIESGO'!$AB$75="Moderado"),CONCATENATE("R10C",'MAPA DE RIESGO'!$P$75),"")</f>
        <v/>
      </c>
      <c r="AB25" s="30" t="str">
        <f>IF(AND('MAPA DE RIESGO'!$Z$70="Alta",'MAPA DE RIESGO'!$AB$70="Mayor"),CONCATENATE("R10C",'MAPA DE RIESGO'!$P$70),"")</f>
        <v/>
      </c>
      <c r="AC25" s="31" t="str">
        <f>IF(AND('MAPA DE RIESGO'!$Z$71="Alta",'MAPA DE RIESGO'!$AB$71="Mayor"),CONCATENATE("R10C",'MAPA DE RIESGO'!$P$71),"")</f>
        <v/>
      </c>
      <c r="AD25" s="31" t="str">
        <f>IF(AND('MAPA DE RIESGO'!$Z$72="Alta",'MAPA DE RIESGO'!$AB$72="Mayor"),CONCATENATE("R10C",'MAPA DE RIESGO'!$P$72),"")</f>
        <v/>
      </c>
      <c r="AE25" s="31" t="str">
        <f>IF(AND('MAPA DE RIESGO'!$Z$73="Alta",'MAPA DE RIESGO'!$AB$73="Mayor"),CONCATENATE("R10C",'MAPA DE RIESGO'!$P$73),"")</f>
        <v/>
      </c>
      <c r="AF25" s="31" t="str">
        <f>IF(AND('MAPA DE RIESGO'!$Z$74="Alta",'MAPA DE RIESGO'!$AB$74="Mayor"),CONCATENATE("R10C",'MAPA DE RIESGO'!$P$74),"")</f>
        <v/>
      </c>
      <c r="AG25" s="32" t="str">
        <f>IF(AND('MAPA DE RIESGO'!$Z$75="Alta",'MAPA DE RIESGO'!$AB$75="Mayor"),CONCATENATE("R10C",'MAPA DE RIESGO'!$P$75),"")</f>
        <v/>
      </c>
      <c r="AH25" s="33" t="str">
        <f>IF(AND('MAPA DE RIESGO'!$Z$70="Alta",'MAPA DE RIESGO'!$AB$70="Catastrófico"),CONCATENATE("R10C",'MAPA DE RIESGO'!$P$70),"")</f>
        <v/>
      </c>
      <c r="AI25" s="34" t="str">
        <f>IF(AND('MAPA DE RIESGO'!$Z$71="Alta",'MAPA DE RIESGO'!$AB$71="Catastrófico"),CONCATENATE("R10C",'MAPA DE RIESGO'!$P$71),"")</f>
        <v/>
      </c>
      <c r="AJ25" s="34" t="str">
        <f>IF(AND('MAPA DE RIESGO'!$Z$72="Alta",'MAPA DE RIESGO'!$AB$72="Catastrófico"),CONCATENATE("R10C",'MAPA DE RIESGO'!$P$72),"")</f>
        <v/>
      </c>
      <c r="AK25" s="34" t="str">
        <f>IF(AND('MAPA DE RIESGO'!$Z$73="Alta",'MAPA DE RIESGO'!$AB$73="Catastrófico"),CONCATENATE("R10C",'MAPA DE RIESGO'!$P$73),"")</f>
        <v/>
      </c>
      <c r="AL25" s="34" t="str">
        <f>IF(AND('MAPA DE RIESGO'!$Z$74="Alta",'MAPA DE RIESGO'!$AB$74="Catastrófico"),CONCATENATE("R10C",'MAPA DE RIESGO'!$P$74),"")</f>
        <v/>
      </c>
      <c r="AM25" s="35" t="str">
        <f>IF(AND('MAPA DE RIESGO'!$Z$75="Alta",'MAPA DE RIESGO'!$AB$75="Catastrófico"),CONCATENATE("R10C",'MAPA DE RIESGO'!$P$75),"")</f>
        <v/>
      </c>
      <c r="AN25" s="55"/>
      <c r="AO25" s="469"/>
      <c r="AP25" s="470"/>
      <c r="AQ25" s="470"/>
      <c r="AR25" s="470"/>
      <c r="AS25" s="470"/>
      <c r="AT25" s="471"/>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row>
    <row r="26" spans="1:76" ht="15" customHeight="1" x14ac:dyDescent="0.25">
      <c r="A26" s="55"/>
      <c r="B26" s="375"/>
      <c r="C26" s="375"/>
      <c r="D26" s="376"/>
      <c r="E26" s="472" t="s">
        <v>108</v>
      </c>
      <c r="F26" s="473"/>
      <c r="G26" s="473"/>
      <c r="H26" s="473"/>
      <c r="I26" s="489"/>
      <c r="J26" s="36" t="str">
        <f>IF(AND('MAPA DE RIESGO'!$Z$16="Media",'MAPA DE RIESGO'!$AB$16="Leve"),CONCATENATE("R1C",'MAPA DE RIESGO'!$P$16),"")</f>
        <v/>
      </c>
      <c r="K26" s="37" t="str">
        <f>IF(AND('MAPA DE RIESGO'!$Z$17="Media",'MAPA DE RIESGO'!$AB$17="Leve"),CONCATENATE("R1C",'MAPA DE RIESGO'!$P$17),"")</f>
        <v/>
      </c>
      <c r="L26" s="37" t="str">
        <f>IF(AND('MAPA DE RIESGO'!$Z$18="Media",'MAPA DE RIESGO'!$AB$18="Leve"),CONCATENATE("R1C",'MAPA DE RIESGO'!$P$18),"")</f>
        <v/>
      </c>
      <c r="M26" s="37" t="str">
        <f>IF(AND('MAPA DE RIESGO'!$Z$19="Media",'MAPA DE RIESGO'!$AB$19="Leve"),CONCATENATE("R1C",'MAPA DE RIESGO'!$P$19),"")</f>
        <v/>
      </c>
      <c r="N26" s="37" t="str">
        <f>IF(AND('MAPA DE RIESGO'!$Z$20="Media",'MAPA DE RIESGO'!$AB$20="Leve"),CONCATENATE("R1C",'MAPA DE RIESGO'!$P$20),"")</f>
        <v/>
      </c>
      <c r="O26" s="38" t="str">
        <f>IF(AND('MAPA DE RIESGO'!$Z$21="Media",'MAPA DE RIESGO'!$AB$21="Leve"),CONCATENATE("R1C",'MAPA DE RIESGO'!$P$21),"")</f>
        <v/>
      </c>
      <c r="P26" s="36" t="str">
        <f>IF(AND('MAPA DE RIESGO'!$Z$16="Media",'MAPA DE RIESGO'!$AB$16="Menor"),CONCATENATE("R1C",'MAPA DE RIESGO'!$P$16),"")</f>
        <v/>
      </c>
      <c r="Q26" s="37" t="str">
        <f>IF(AND('MAPA DE RIESGO'!$Z$17="Media",'MAPA DE RIESGO'!$AB$17="Menor"),CONCATENATE("R1C",'MAPA DE RIESGO'!$P$17),"")</f>
        <v/>
      </c>
      <c r="R26" s="37" t="str">
        <f>IF(AND('MAPA DE RIESGO'!$Z$18="Media",'MAPA DE RIESGO'!$AB$18="Menor"),CONCATENATE("R1C",'MAPA DE RIESGO'!$P$18),"")</f>
        <v/>
      </c>
      <c r="S26" s="37" t="str">
        <f>IF(AND('MAPA DE RIESGO'!$Z$19="Media",'MAPA DE RIESGO'!$AB$19="Menor"),CONCATENATE("R1C",'MAPA DE RIESGO'!$P$19),"")</f>
        <v/>
      </c>
      <c r="T26" s="37" t="str">
        <f>IF(AND('MAPA DE RIESGO'!$Z$20="Media",'MAPA DE RIESGO'!$AB$20="Menor"),CONCATENATE("R1C",'MAPA DE RIESGO'!$P$20),"")</f>
        <v/>
      </c>
      <c r="U26" s="38" t="str">
        <f>IF(AND('MAPA DE RIESGO'!$Z$21="Media",'MAPA DE RIESGO'!$AB$21="Menor"),CONCATENATE("R1C",'MAPA DE RIESGO'!$P$21),"")</f>
        <v/>
      </c>
      <c r="V26" s="36" t="str">
        <f>IF(AND('MAPA DE RIESGO'!$Z$16="Media",'MAPA DE RIESGO'!$AB$16="Moderado"),CONCATENATE("R1C",'MAPA DE RIESGO'!$P$16),"")</f>
        <v/>
      </c>
      <c r="W26" s="37" t="str">
        <f>IF(AND('MAPA DE RIESGO'!$Z$17="Media",'MAPA DE RIESGO'!$AB$17="Moderado"),CONCATENATE("R1C",'MAPA DE RIESGO'!$P$17),"")</f>
        <v/>
      </c>
      <c r="X26" s="37" t="str">
        <f>IF(AND('MAPA DE RIESGO'!$Z$18="Media",'MAPA DE RIESGO'!$AB$18="Moderado"),CONCATENATE("R1C",'MAPA DE RIESGO'!$P$18),"")</f>
        <v/>
      </c>
      <c r="Y26" s="37" t="str">
        <f>IF(AND('MAPA DE RIESGO'!$Z$19="Media",'MAPA DE RIESGO'!$AB$19="Moderado"),CONCATENATE("R1C",'MAPA DE RIESGO'!$P$19),"")</f>
        <v/>
      </c>
      <c r="Z26" s="37" t="str">
        <f>IF(AND('MAPA DE RIESGO'!$Z$20="Media",'MAPA DE RIESGO'!$AB$20="Moderado"),CONCATENATE("R1C",'MAPA DE RIESGO'!$P$20),"")</f>
        <v/>
      </c>
      <c r="AA26" s="38" t="str">
        <f>IF(AND('MAPA DE RIESGO'!$Z$21="Media",'MAPA DE RIESGO'!$AB$21="Moderado"),CONCATENATE("R1C",'MAPA DE RIESGO'!$P$21),"")</f>
        <v/>
      </c>
      <c r="AB26" s="17" t="str">
        <f>IF(AND('MAPA DE RIESGO'!$Z$16="Media",'MAPA DE RIESGO'!$AB$16="Mayor"),CONCATENATE("R1C",'MAPA DE RIESGO'!$P$16),"")</f>
        <v/>
      </c>
      <c r="AC26" s="18" t="str">
        <f>IF(AND('MAPA DE RIESGO'!$Z$17="Media",'MAPA DE RIESGO'!$AB$17="Mayor"),CONCATENATE("R1C",'MAPA DE RIESGO'!$P$17),"")</f>
        <v/>
      </c>
      <c r="AD26" s="18" t="str">
        <f>IF(AND('MAPA DE RIESGO'!$Z$18="Media",'MAPA DE RIESGO'!$AB$18="Mayor"),CONCATENATE("R1C",'MAPA DE RIESGO'!$P$18),"")</f>
        <v/>
      </c>
      <c r="AE26" s="18" t="str">
        <f>IF(AND('MAPA DE RIESGO'!$Z$19="Media",'MAPA DE RIESGO'!$AB$19="Mayor"),CONCATENATE("R1C",'MAPA DE RIESGO'!$P$19),"")</f>
        <v/>
      </c>
      <c r="AF26" s="18" t="str">
        <f>IF(AND('MAPA DE RIESGO'!$Z$20="Media",'MAPA DE RIESGO'!$AB$20="Mayor"),CONCATENATE("R1C",'MAPA DE RIESGO'!$P$20),"")</f>
        <v/>
      </c>
      <c r="AG26" s="19" t="str">
        <f>IF(AND('MAPA DE RIESGO'!$Z$21="Media",'MAPA DE RIESGO'!$AB$21="Mayor"),CONCATENATE("R1C",'MAPA DE RIESGO'!$P$21),"")</f>
        <v/>
      </c>
      <c r="AH26" s="20" t="str">
        <f>IF(AND('MAPA DE RIESGO'!$Z$16="Media",'MAPA DE RIESGO'!$AB$16="Catastrófico"),CONCATENATE("R1C",'MAPA DE RIESGO'!$P$16),"")</f>
        <v/>
      </c>
      <c r="AI26" s="21" t="str">
        <f>IF(AND('MAPA DE RIESGO'!$Z$17="Media",'MAPA DE RIESGO'!$AB$17="Catastrófico"),CONCATENATE("R1C",'MAPA DE RIESGO'!$P$17),"")</f>
        <v/>
      </c>
      <c r="AJ26" s="21" t="str">
        <f>IF(AND('MAPA DE RIESGO'!$Z$18="Media",'MAPA DE RIESGO'!$AB$18="Catastrófico"),CONCATENATE("R1C",'MAPA DE RIESGO'!$P$18),"")</f>
        <v/>
      </c>
      <c r="AK26" s="21" t="str">
        <f>IF(AND('MAPA DE RIESGO'!$Z$19="Media",'MAPA DE RIESGO'!$AB$19="Catastrófico"),CONCATENATE("R1C",'MAPA DE RIESGO'!$P$19),"")</f>
        <v/>
      </c>
      <c r="AL26" s="21" t="str">
        <f>IF(AND('MAPA DE RIESGO'!$Z$20="Media",'MAPA DE RIESGO'!$AB$20="Catastrófico"),CONCATENATE("R1C",'MAPA DE RIESGO'!$P$20),"")</f>
        <v/>
      </c>
      <c r="AM26" s="22" t="str">
        <f>IF(AND('MAPA DE RIESGO'!$Z$21="Media",'MAPA DE RIESGO'!$AB$21="Catastrófico"),CONCATENATE("R1C",'MAPA DE RIESGO'!$P$21),"")</f>
        <v/>
      </c>
      <c r="AN26" s="55"/>
      <c r="AO26" s="501" t="s">
        <v>73</v>
      </c>
      <c r="AP26" s="502"/>
      <c r="AQ26" s="502"/>
      <c r="AR26" s="502"/>
      <c r="AS26" s="502"/>
      <c r="AT26" s="503"/>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row>
    <row r="27" spans="1:76" ht="15" customHeight="1" x14ac:dyDescent="0.25">
      <c r="A27" s="55"/>
      <c r="B27" s="375"/>
      <c r="C27" s="375"/>
      <c r="D27" s="376"/>
      <c r="E27" s="474"/>
      <c r="F27" s="475"/>
      <c r="G27" s="475"/>
      <c r="H27" s="475"/>
      <c r="I27" s="490"/>
      <c r="J27" s="39" t="str">
        <f>IF(AND('MAPA DE RIESGO'!$Z$22="Media",'MAPA DE RIESGO'!$AB$22="Leve"),CONCATENATE("R2C",'MAPA DE RIESGO'!$P$22),"")</f>
        <v/>
      </c>
      <c r="K27" s="40" t="str">
        <f>IF(AND('MAPA DE RIESGO'!$Z$23="Media",'MAPA DE RIESGO'!$AB$23="Leve"),CONCATENATE("R2C",'MAPA DE RIESGO'!$P$23),"")</f>
        <v/>
      </c>
      <c r="L27" s="40" t="str">
        <f>IF(AND('MAPA DE RIESGO'!$Z$24="Media",'MAPA DE RIESGO'!$AB$24="Leve"),CONCATENATE("R2C",'MAPA DE RIESGO'!$P$24),"")</f>
        <v/>
      </c>
      <c r="M27" s="40" t="str">
        <f>IF(AND('MAPA DE RIESGO'!$Z$25="Media",'MAPA DE RIESGO'!$AB$25="Leve"),CONCATENATE("R2C",'MAPA DE RIESGO'!$P$25),"")</f>
        <v/>
      </c>
      <c r="N27" s="40" t="str">
        <f>IF(AND('MAPA DE RIESGO'!$Z$26="Media",'MAPA DE RIESGO'!$AB$26="Leve"),CONCATENATE("R2C",'MAPA DE RIESGO'!$P$26),"")</f>
        <v/>
      </c>
      <c r="O27" s="41" t="str">
        <f>IF(AND('MAPA DE RIESGO'!$Z$27="Media",'MAPA DE RIESGO'!$AB$27="Leve"),CONCATENATE("R2C",'MAPA DE RIESGO'!$P$27),"")</f>
        <v/>
      </c>
      <c r="P27" s="39" t="str">
        <f>IF(AND('MAPA DE RIESGO'!$Z$22="Media",'MAPA DE RIESGO'!$AB$22="Menor"),CONCATENATE("R2C",'MAPA DE RIESGO'!$P$22),"")</f>
        <v/>
      </c>
      <c r="Q27" s="40" t="str">
        <f>IF(AND('MAPA DE RIESGO'!$Z$23="Media",'MAPA DE RIESGO'!$AB$23="Menor"),CONCATENATE("R2C",'MAPA DE RIESGO'!$P$23),"")</f>
        <v/>
      </c>
      <c r="R27" s="40" t="str">
        <f>IF(AND('MAPA DE RIESGO'!$Z$24="Media",'MAPA DE RIESGO'!$AB$24="Menor"),CONCATENATE("R2C",'MAPA DE RIESGO'!$P$24),"")</f>
        <v/>
      </c>
      <c r="S27" s="40" t="str">
        <f>IF(AND('MAPA DE RIESGO'!$Z$25="Media",'MAPA DE RIESGO'!$AB$25="Menor"),CONCATENATE("R2C",'MAPA DE RIESGO'!$P$25),"")</f>
        <v/>
      </c>
      <c r="T27" s="40" t="str">
        <f>IF(AND('MAPA DE RIESGO'!$Z$26="Media",'MAPA DE RIESGO'!$AB$26="Menor"),CONCATENATE("R2C",'MAPA DE RIESGO'!$P$26),"")</f>
        <v/>
      </c>
      <c r="U27" s="41" t="str">
        <f>IF(AND('MAPA DE RIESGO'!$Z$27="Media",'MAPA DE RIESGO'!$AB$27="Menor"),CONCATENATE("R2C",'MAPA DE RIESGO'!$P$27),"")</f>
        <v/>
      </c>
      <c r="V27" s="39" t="str">
        <f>IF(AND('MAPA DE RIESGO'!$Z$22="Media",'MAPA DE RIESGO'!$AB$22="Moderado"),CONCATENATE("R2C",'MAPA DE RIESGO'!$P$22),"")</f>
        <v/>
      </c>
      <c r="W27" s="40" t="str">
        <f>IF(AND('MAPA DE RIESGO'!$Z$23="Media",'MAPA DE RIESGO'!$AB$23="Moderado"),CONCATENATE("R2C",'MAPA DE RIESGO'!$P$23),"")</f>
        <v/>
      </c>
      <c r="X27" s="40" t="str">
        <f>IF(AND('MAPA DE RIESGO'!$Z$24="Media",'MAPA DE RIESGO'!$AB$24="Moderado"),CONCATENATE("R2C",'MAPA DE RIESGO'!$P$24),"")</f>
        <v/>
      </c>
      <c r="Y27" s="40" t="str">
        <f>IF(AND('MAPA DE RIESGO'!$Z$25="Media",'MAPA DE RIESGO'!$AB$25="Moderado"),CONCATENATE("R2C",'MAPA DE RIESGO'!$P$25),"")</f>
        <v/>
      </c>
      <c r="Z27" s="40" t="str">
        <f>IF(AND('MAPA DE RIESGO'!$Z$26="Media",'MAPA DE RIESGO'!$AB$26="Moderado"),CONCATENATE("R2C",'MAPA DE RIESGO'!$P$26),"")</f>
        <v/>
      </c>
      <c r="AA27" s="41" t="str">
        <f>IF(AND('MAPA DE RIESGO'!$Z$27="Media",'MAPA DE RIESGO'!$AB$27="Moderado"),CONCATENATE("R2C",'MAPA DE RIESGO'!$P$27),"")</f>
        <v/>
      </c>
      <c r="AB27" s="23" t="str">
        <f>IF(AND('MAPA DE RIESGO'!$Z$22="Media",'MAPA DE RIESGO'!$AB$22="Mayor"),CONCATENATE("R2C",'MAPA DE RIESGO'!$P$22),"")</f>
        <v/>
      </c>
      <c r="AC27" s="24" t="str">
        <f>IF(AND('MAPA DE RIESGO'!$Z$23="Media",'MAPA DE RIESGO'!$AB$23="Mayor"),CONCATENATE("R2C",'MAPA DE RIESGO'!$P$23),"")</f>
        <v/>
      </c>
      <c r="AD27" s="24" t="str">
        <f>IF(AND('MAPA DE RIESGO'!$Z$24="Media",'MAPA DE RIESGO'!$AB$24="Mayor"),CONCATENATE("R2C",'MAPA DE RIESGO'!$P$24),"")</f>
        <v/>
      </c>
      <c r="AE27" s="24" t="str">
        <f>IF(AND('MAPA DE RIESGO'!$Z$25="Media",'MAPA DE RIESGO'!$AB$25="Mayor"),CONCATENATE("R2C",'MAPA DE RIESGO'!$P$25),"")</f>
        <v/>
      </c>
      <c r="AF27" s="24" t="str">
        <f>IF(AND('MAPA DE RIESGO'!$Z$26="Media",'MAPA DE RIESGO'!$AB$26="Mayor"),CONCATENATE("R2C",'MAPA DE RIESGO'!$P$26),"")</f>
        <v/>
      </c>
      <c r="AG27" s="25" t="str">
        <f>IF(AND('MAPA DE RIESGO'!$Z$27="Media",'MAPA DE RIESGO'!$AB$27="Mayor"),CONCATENATE("R2C",'MAPA DE RIESGO'!$P$27),"")</f>
        <v/>
      </c>
      <c r="AH27" s="26" t="str">
        <f>IF(AND('MAPA DE RIESGO'!$Z$22="Media",'MAPA DE RIESGO'!$AB$22="Catastrófico"),CONCATENATE("R2C",'MAPA DE RIESGO'!$P$22),"")</f>
        <v/>
      </c>
      <c r="AI27" s="27" t="str">
        <f>IF(AND('MAPA DE RIESGO'!$Z$23="Media",'MAPA DE RIESGO'!$AB$23="Catastrófico"),CONCATENATE("R2C",'MAPA DE RIESGO'!$P$23),"")</f>
        <v/>
      </c>
      <c r="AJ27" s="27" t="str">
        <f>IF(AND('MAPA DE RIESGO'!$Z$24="Media",'MAPA DE RIESGO'!$AB$24="Catastrófico"),CONCATENATE("R2C",'MAPA DE RIESGO'!$P$24),"")</f>
        <v/>
      </c>
      <c r="AK27" s="27" t="str">
        <f>IF(AND('MAPA DE RIESGO'!$Z$25="Media",'MAPA DE RIESGO'!$AB$25="Catastrófico"),CONCATENATE("R2C",'MAPA DE RIESGO'!$P$25),"")</f>
        <v/>
      </c>
      <c r="AL27" s="27" t="str">
        <f>IF(AND('MAPA DE RIESGO'!$Z$26="Media",'MAPA DE RIESGO'!$AB$26="Catastrófico"),CONCATENATE("R2C",'MAPA DE RIESGO'!$P$26),"")</f>
        <v/>
      </c>
      <c r="AM27" s="28" t="str">
        <f>IF(AND('MAPA DE RIESGO'!$Z$27="Media",'MAPA DE RIESGO'!$AB$27="Catastrófico"),CONCATENATE("R2C",'MAPA DE RIESGO'!$P$27),"")</f>
        <v/>
      </c>
      <c r="AN27" s="55"/>
      <c r="AO27" s="504"/>
      <c r="AP27" s="505"/>
      <c r="AQ27" s="505"/>
      <c r="AR27" s="505"/>
      <c r="AS27" s="505"/>
      <c r="AT27" s="506"/>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row>
    <row r="28" spans="1:76" ht="15" customHeight="1" x14ac:dyDescent="0.25">
      <c r="A28" s="55"/>
      <c r="B28" s="375"/>
      <c r="C28" s="375"/>
      <c r="D28" s="376"/>
      <c r="E28" s="476"/>
      <c r="F28" s="477"/>
      <c r="G28" s="477"/>
      <c r="H28" s="477"/>
      <c r="I28" s="490"/>
      <c r="J28" s="39" t="str">
        <f>IF(AND('MAPA DE RIESGO'!$Z$28="Media",'MAPA DE RIESGO'!$AB$28="Leve"),CONCATENATE("R3C",'MAPA DE RIESGO'!$P$28),"")</f>
        <v/>
      </c>
      <c r="K28" s="40" t="str">
        <f>IF(AND('MAPA DE RIESGO'!$Z$29="Media",'MAPA DE RIESGO'!$AB$29="Leve"),CONCATENATE("R3C",'MAPA DE RIESGO'!$P$29),"")</f>
        <v/>
      </c>
      <c r="L28" s="40" t="str">
        <f>IF(AND('MAPA DE RIESGO'!$Z$30="Media",'MAPA DE RIESGO'!$AB$30="Leve"),CONCATENATE("R3C",'MAPA DE RIESGO'!$P$30),"")</f>
        <v/>
      </c>
      <c r="M28" s="40" t="str">
        <f>IF(AND('MAPA DE RIESGO'!$Z$31="Media",'MAPA DE RIESGO'!$AB$31="Leve"),CONCATENATE("R3C",'MAPA DE RIESGO'!$P$31),"")</f>
        <v/>
      </c>
      <c r="N28" s="40" t="str">
        <f>IF(AND('MAPA DE RIESGO'!$Z$32="Media",'MAPA DE RIESGO'!$AB$32="Leve"),CONCATENATE("R3C",'MAPA DE RIESGO'!$P$32),"")</f>
        <v/>
      </c>
      <c r="O28" s="41" t="str">
        <f>IF(AND('MAPA DE RIESGO'!$Z$33="Media",'MAPA DE RIESGO'!$AB$33="Leve"),CONCATENATE("R3C",'MAPA DE RIESGO'!$P$33),"")</f>
        <v/>
      </c>
      <c r="P28" s="39" t="str">
        <f>IF(AND('MAPA DE RIESGO'!$Z$28="Media",'MAPA DE RIESGO'!$AB$28="Menor"),CONCATENATE("R3C",'MAPA DE RIESGO'!$P$28),"")</f>
        <v/>
      </c>
      <c r="Q28" s="40" t="str">
        <f>IF(AND('MAPA DE RIESGO'!$Z$29="Media",'MAPA DE RIESGO'!$AB$29="Menor"),CONCATENATE("R3C",'MAPA DE RIESGO'!$P$29),"")</f>
        <v/>
      </c>
      <c r="R28" s="40" t="str">
        <f>IF(AND('MAPA DE RIESGO'!$Z$30="Media",'MAPA DE RIESGO'!$AB$30="Menor"),CONCATENATE("R3C",'MAPA DE RIESGO'!$P$30),"")</f>
        <v/>
      </c>
      <c r="S28" s="40" t="str">
        <f>IF(AND('MAPA DE RIESGO'!$Z$31="Media",'MAPA DE RIESGO'!$AB$31="Menor"),CONCATENATE("R3C",'MAPA DE RIESGO'!$P$31),"")</f>
        <v/>
      </c>
      <c r="T28" s="40" t="str">
        <f>IF(AND('MAPA DE RIESGO'!$Z$32="Media",'MAPA DE RIESGO'!$AB$32="Menor"),CONCATENATE("R3C",'MAPA DE RIESGO'!$P$32),"")</f>
        <v/>
      </c>
      <c r="U28" s="41" t="str">
        <f>IF(AND('MAPA DE RIESGO'!$Z$33="Media",'MAPA DE RIESGO'!$AB$33="Menor"),CONCATENATE("R3C",'MAPA DE RIESGO'!$P$33),"")</f>
        <v/>
      </c>
      <c r="V28" s="39" t="str">
        <f>IF(AND('MAPA DE RIESGO'!$Z$28="Media",'MAPA DE RIESGO'!$AB$28="Moderado"),CONCATENATE("R3C",'MAPA DE RIESGO'!$P$28),"")</f>
        <v/>
      </c>
      <c r="W28" s="40" t="str">
        <f>IF(AND('MAPA DE RIESGO'!$Z$29="Media",'MAPA DE RIESGO'!$AB$29="Moderado"),CONCATENATE("R3C",'MAPA DE RIESGO'!$P$29),"")</f>
        <v/>
      </c>
      <c r="X28" s="40" t="str">
        <f>IF(AND('MAPA DE RIESGO'!$Z$30="Media",'MAPA DE RIESGO'!$AB$30="Moderado"),CONCATENATE("R3C",'MAPA DE RIESGO'!$P$30),"")</f>
        <v/>
      </c>
      <c r="Y28" s="40" t="str">
        <f>IF(AND('MAPA DE RIESGO'!$Z$31="Media",'MAPA DE RIESGO'!$AB$31="Moderado"),CONCATENATE("R3C",'MAPA DE RIESGO'!$P$31),"")</f>
        <v/>
      </c>
      <c r="Z28" s="40" t="str">
        <f>IF(AND('MAPA DE RIESGO'!$Z$32="Media",'MAPA DE RIESGO'!$AB$32="Moderado"),CONCATENATE("R3C",'MAPA DE RIESGO'!$P$32),"")</f>
        <v/>
      </c>
      <c r="AA28" s="41" t="str">
        <f>IF(AND('MAPA DE RIESGO'!$Z$33="Media",'MAPA DE RIESGO'!$AB$33="Moderado"),CONCATENATE("R3C",'MAPA DE RIESGO'!$P$33),"")</f>
        <v/>
      </c>
      <c r="AB28" s="23" t="str">
        <f>IF(AND('MAPA DE RIESGO'!$Z$28="Media",'MAPA DE RIESGO'!$AB$28="Mayor"),CONCATENATE("R3C",'MAPA DE RIESGO'!$P$28),"")</f>
        <v/>
      </c>
      <c r="AC28" s="24" t="str">
        <f>IF(AND('MAPA DE RIESGO'!$Z$29="Media",'MAPA DE RIESGO'!$AB$29="Mayor"),CONCATENATE("R3C",'MAPA DE RIESGO'!$P$29),"")</f>
        <v/>
      </c>
      <c r="AD28" s="24" t="str">
        <f>IF(AND('MAPA DE RIESGO'!$Z$30="Media",'MAPA DE RIESGO'!$AB$30="Mayor"),CONCATENATE("R3C",'MAPA DE RIESGO'!$P$30),"")</f>
        <v/>
      </c>
      <c r="AE28" s="24" t="str">
        <f>IF(AND('MAPA DE RIESGO'!$Z$31="Media",'MAPA DE RIESGO'!$AB$31="Mayor"),CONCATENATE("R3C",'MAPA DE RIESGO'!$P$31),"")</f>
        <v/>
      </c>
      <c r="AF28" s="24" t="str">
        <f>IF(AND('MAPA DE RIESGO'!$Z$32="Media",'MAPA DE RIESGO'!$AB$32="Mayor"),CONCATENATE("R3C",'MAPA DE RIESGO'!$P$32),"")</f>
        <v/>
      </c>
      <c r="AG28" s="25" t="str">
        <f>IF(AND('MAPA DE RIESGO'!$Z$33="Media",'MAPA DE RIESGO'!$AB$33="Mayor"),CONCATENATE("R3C",'MAPA DE RIESGO'!$P$33),"")</f>
        <v/>
      </c>
      <c r="AH28" s="26" t="str">
        <f>IF(AND('MAPA DE RIESGO'!$Z$28="Media",'MAPA DE RIESGO'!$AB$28="Catastrófico"),CONCATENATE("R3C",'MAPA DE RIESGO'!$P$28),"")</f>
        <v/>
      </c>
      <c r="AI28" s="27" t="str">
        <f>IF(AND('MAPA DE RIESGO'!$Z$29="Media",'MAPA DE RIESGO'!$AB$29="Catastrófico"),CONCATENATE("R3C",'MAPA DE RIESGO'!$P$29),"")</f>
        <v/>
      </c>
      <c r="AJ28" s="27" t="str">
        <f>IF(AND('MAPA DE RIESGO'!$Z$30="Media",'MAPA DE RIESGO'!$AB$30="Catastrófico"),CONCATENATE("R3C",'MAPA DE RIESGO'!$P$30),"")</f>
        <v/>
      </c>
      <c r="AK28" s="27" t="str">
        <f>IF(AND('MAPA DE RIESGO'!$Z$31="Media",'MAPA DE RIESGO'!$AB$31="Catastrófico"),CONCATENATE("R3C",'MAPA DE RIESGO'!$P$31),"")</f>
        <v/>
      </c>
      <c r="AL28" s="27" t="str">
        <f>IF(AND('MAPA DE RIESGO'!$Z$32="Media",'MAPA DE RIESGO'!$AB$32="Catastrófico"),CONCATENATE("R3C",'MAPA DE RIESGO'!$P$32),"")</f>
        <v/>
      </c>
      <c r="AM28" s="28" t="str">
        <f>IF(AND('MAPA DE RIESGO'!$Z$33="Media",'MAPA DE RIESGO'!$AB$33="Catastrófico"),CONCATENATE("R3C",'MAPA DE RIESGO'!$P$33),"")</f>
        <v/>
      </c>
      <c r="AN28" s="55"/>
      <c r="AO28" s="504"/>
      <c r="AP28" s="505"/>
      <c r="AQ28" s="505"/>
      <c r="AR28" s="505"/>
      <c r="AS28" s="505"/>
      <c r="AT28" s="506"/>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row>
    <row r="29" spans="1:76" ht="15" customHeight="1" x14ac:dyDescent="0.25">
      <c r="A29" s="55"/>
      <c r="B29" s="375"/>
      <c r="C29" s="375"/>
      <c r="D29" s="376"/>
      <c r="E29" s="476"/>
      <c r="F29" s="477"/>
      <c r="G29" s="477"/>
      <c r="H29" s="477"/>
      <c r="I29" s="490"/>
      <c r="J29" s="39" t="str">
        <f>IF(AND('MAPA DE RIESGO'!$Z$34="Media",'MAPA DE RIESGO'!$AB$34="Leve"),CONCATENATE("R4C",'MAPA DE RIESGO'!$P$34),"")</f>
        <v/>
      </c>
      <c r="K29" s="40" t="str">
        <f>IF(AND('MAPA DE RIESGO'!$Z$35="Media",'MAPA DE RIESGO'!$AB$35="Leve"),CONCATENATE("R4C",'MAPA DE RIESGO'!$P$35),"")</f>
        <v/>
      </c>
      <c r="L29" s="40" t="str">
        <f>IF(AND('MAPA DE RIESGO'!$Z$36="Media",'MAPA DE RIESGO'!$AB$36="Leve"),CONCATENATE("R4C",'MAPA DE RIESGO'!$P$36),"")</f>
        <v/>
      </c>
      <c r="M29" s="40" t="str">
        <f>IF(AND('MAPA DE RIESGO'!$Z$37="Media",'MAPA DE RIESGO'!$AB$37="Leve"),CONCATENATE("R4C",'MAPA DE RIESGO'!$P$37),"")</f>
        <v/>
      </c>
      <c r="N29" s="40" t="str">
        <f>IF(AND('MAPA DE RIESGO'!$Z$38="Media",'MAPA DE RIESGO'!$AB$38="Leve"),CONCATENATE("R4C",'MAPA DE RIESGO'!$P$38),"")</f>
        <v/>
      </c>
      <c r="O29" s="41" t="str">
        <f>IF(AND('MAPA DE RIESGO'!$Z$39="Media",'MAPA DE RIESGO'!$AB$39="Leve"),CONCATENATE("R4C",'MAPA DE RIESGO'!$P$39),"")</f>
        <v/>
      </c>
      <c r="P29" s="39" t="str">
        <f>IF(AND('MAPA DE RIESGO'!$Z$34="Media",'MAPA DE RIESGO'!$AB$34="Menor"),CONCATENATE("R4C",'MAPA DE RIESGO'!$P$34),"")</f>
        <v/>
      </c>
      <c r="Q29" s="40" t="str">
        <f>IF(AND('MAPA DE RIESGO'!$Z$35="Media",'MAPA DE RIESGO'!$AB$35="Menor"),CONCATENATE("R4C",'MAPA DE RIESGO'!$P$35),"")</f>
        <v/>
      </c>
      <c r="R29" s="40" t="str">
        <f>IF(AND('MAPA DE RIESGO'!$Z$36="Media",'MAPA DE RIESGO'!$AB$36="Menor"),CONCATENATE("R4C",'MAPA DE RIESGO'!$P$36),"")</f>
        <v/>
      </c>
      <c r="S29" s="40" t="str">
        <f>IF(AND('MAPA DE RIESGO'!$Z$37="Media",'MAPA DE RIESGO'!$AB$37="Menor"),CONCATENATE("R4C",'MAPA DE RIESGO'!$P$37),"")</f>
        <v/>
      </c>
      <c r="T29" s="40" t="str">
        <f>IF(AND('MAPA DE RIESGO'!$Z$38="Media",'MAPA DE RIESGO'!$AB$38="Menor"),CONCATENATE("R4C",'MAPA DE RIESGO'!$P$38),"")</f>
        <v/>
      </c>
      <c r="U29" s="41" t="str">
        <f>IF(AND('MAPA DE RIESGO'!$Z$39="Media",'MAPA DE RIESGO'!$AB$39="Menor"),CONCATENATE("R4C",'MAPA DE RIESGO'!$P$39),"")</f>
        <v/>
      </c>
      <c r="V29" s="39" t="str">
        <f>IF(AND('MAPA DE RIESGO'!$Z$34="Media",'MAPA DE RIESGO'!$AB$34="Moderado"),CONCATENATE("R4C",'MAPA DE RIESGO'!$P$34),"")</f>
        <v/>
      </c>
      <c r="W29" s="40" t="str">
        <f>IF(AND('MAPA DE RIESGO'!$Z$35="Media",'MAPA DE RIESGO'!$AB$35="Moderado"),CONCATENATE("R4C",'MAPA DE RIESGO'!$P$35),"")</f>
        <v/>
      </c>
      <c r="X29" s="40" t="str">
        <f>IF(AND('MAPA DE RIESGO'!$Z$36="Media",'MAPA DE RIESGO'!$AB$36="Moderado"),CONCATENATE("R4C",'MAPA DE RIESGO'!$P$36),"")</f>
        <v/>
      </c>
      <c r="Y29" s="40" t="str">
        <f>IF(AND('MAPA DE RIESGO'!$Z$37="Media",'MAPA DE RIESGO'!$AB$37="Moderado"),CONCATENATE("R4C",'MAPA DE RIESGO'!$P$37),"")</f>
        <v/>
      </c>
      <c r="Z29" s="40" t="str">
        <f>IF(AND('MAPA DE RIESGO'!$Z$38="Media",'MAPA DE RIESGO'!$AB$38="Moderado"),CONCATENATE("R4C",'MAPA DE RIESGO'!$P$38),"")</f>
        <v/>
      </c>
      <c r="AA29" s="41" t="str">
        <f>IF(AND('MAPA DE RIESGO'!$Z$39="Media",'MAPA DE RIESGO'!$AB$39="Moderado"),CONCATENATE("R4C",'MAPA DE RIESGO'!$P$39),"")</f>
        <v/>
      </c>
      <c r="AB29" s="23" t="str">
        <f>IF(AND('MAPA DE RIESGO'!$Z$34="Media",'MAPA DE RIESGO'!$AB$34="Mayor"),CONCATENATE("R4C",'MAPA DE RIESGO'!$P$34),"")</f>
        <v/>
      </c>
      <c r="AC29" s="24" t="str">
        <f>IF(AND('MAPA DE RIESGO'!$Z$35="Media",'MAPA DE RIESGO'!$AB$35="Mayor"),CONCATENATE("R4C",'MAPA DE RIESGO'!$P$35),"")</f>
        <v/>
      </c>
      <c r="AD29" s="29" t="str">
        <f>IF(AND('MAPA DE RIESGO'!$Z$36="Media",'MAPA DE RIESGO'!$AB$36="Mayor"),CONCATENATE("R4C",'MAPA DE RIESGO'!$P$36),"")</f>
        <v/>
      </c>
      <c r="AE29" s="29" t="str">
        <f>IF(AND('MAPA DE RIESGO'!$Z$37="Media",'MAPA DE RIESGO'!$AB$37="Mayor"),CONCATENATE("R4C",'MAPA DE RIESGO'!$P$37),"")</f>
        <v/>
      </c>
      <c r="AF29" s="29" t="str">
        <f>IF(AND('MAPA DE RIESGO'!$Z$38="Media",'MAPA DE RIESGO'!$AB$38="Mayor"),CONCATENATE("R4C",'MAPA DE RIESGO'!$P$38),"")</f>
        <v/>
      </c>
      <c r="AG29" s="25" t="str">
        <f>IF(AND('MAPA DE RIESGO'!$Z$39="Media",'MAPA DE RIESGO'!$AB$39="Mayor"),CONCATENATE("R4C",'MAPA DE RIESGO'!$P$39),"")</f>
        <v/>
      </c>
      <c r="AH29" s="26" t="str">
        <f>IF(AND('MAPA DE RIESGO'!$Z$34="Media",'MAPA DE RIESGO'!$AB$34="Catastrófico"),CONCATENATE("R4C",'MAPA DE RIESGO'!$P$34),"")</f>
        <v/>
      </c>
      <c r="AI29" s="27" t="str">
        <f>IF(AND('MAPA DE RIESGO'!$Z$35="Media",'MAPA DE RIESGO'!$AB$35="Catastrófico"),CONCATENATE("R4C",'MAPA DE RIESGO'!$P$35),"")</f>
        <v/>
      </c>
      <c r="AJ29" s="27" t="str">
        <f>IF(AND('MAPA DE RIESGO'!$Z$36="Media",'MAPA DE RIESGO'!$AB$36="Catastrófico"),CONCATENATE("R4C",'MAPA DE RIESGO'!$P$36),"")</f>
        <v/>
      </c>
      <c r="AK29" s="27" t="str">
        <f>IF(AND('MAPA DE RIESGO'!$Z$37="Media",'MAPA DE RIESGO'!$AB$37="Catastrófico"),CONCATENATE("R4C",'MAPA DE RIESGO'!$P$37),"")</f>
        <v/>
      </c>
      <c r="AL29" s="27" t="str">
        <f>IF(AND('MAPA DE RIESGO'!$Z$38="Media",'MAPA DE RIESGO'!$AB$38="Catastrófico"),CONCATENATE("R4C",'MAPA DE RIESGO'!$P$38),"")</f>
        <v/>
      </c>
      <c r="AM29" s="28" t="str">
        <f>IF(AND('MAPA DE RIESGO'!$Z$39="Media",'MAPA DE RIESGO'!$AB$39="Catastrófico"),CONCATENATE("R4C",'MAPA DE RIESGO'!$P$39),"")</f>
        <v/>
      </c>
      <c r="AN29" s="55"/>
      <c r="AO29" s="504"/>
      <c r="AP29" s="505"/>
      <c r="AQ29" s="505"/>
      <c r="AR29" s="505"/>
      <c r="AS29" s="505"/>
      <c r="AT29" s="506"/>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5"/>
      <c r="BU29" s="55"/>
      <c r="BV29" s="55"/>
      <c r="BW29" s="55"/>
      <c r="BX29" s="55"/>
    </row>
    <row r="30" spans="1:76" ht="15" customHeight="1" x14ac:dyDescent="0.25">
      <c r="A30" s="55"/>
      <c r="B30" s="375"/>
      <c r="C30" s="375"/>
      <c r="D30" s="376"/>
      <c r="E30" s="476"/>
      <c r="F30" s="477"/>
      <c r="G30" s="477"/>
      <c r="H30" s="477"/>
      <c r="I30" s="490"/>
      <c r="J30" s="39" t="str">
        <f>IF(AND('MAPA DE RIESGO'!$Z$40="Media",'MAPA DE RIESGO'!$AB$40="Leve"),CONCATENATE("R5C",'MAPA DE RIESGO'!$P$40),"")</f>
        <v/>
      </c>
      <c r="K30" s="40" t="str">
        <f>IF(AND('MAPA DE RIESGO'!$Z$41="Media",'MAPA DE RIESGO'!$AB$41="Leve"),CONCATENATE("R5C",'MAPA DE RIESGO'!$P$41),"")</f>
        <v/>
      </c>
      <c r="L30" s="40" t="str">
        <f>IF(AND('MAPA DE RIESGO'!$Z$42="Media",'MAPA DE RIESGO'!$AB$42="Leve"),CONCATENATE("R5C",'MAPA DE RIESGO'!$P$42),"")</f>
        <v/>
      </c>
      <c r="M30" s="40" t="str">
        <f>IF(AND('MAPA DE RIESGO'!$Z$43="Media",'MAPA DE RIESGO'!$AB$43="Leve"),CONCATENATE("R5C",'MAPA DE RIESGO'!$P$43),"")</f>
        <v/>
      </c>
      <c r="N30" s="40" t="str">
        <f>IF(AND('MAPA DE RIESGO'!$Z$44="Media",'MAPA DE RIESGO'!$AB$44="Leve"),CONCATENATE("R5C",'MAPA DE RIESGO'!$P$44),"")</f>
        <v/>
      </c>
      <c r="O30" s="41" t="str">
        <f>IF(AND('MAPA DE RIESGO'!$Z$45="Media",'MAPA DE RIESGO'!$AB$45="Leve"),CONCATENATE("R5C",'MAPA DE RIESGO'!$P$45),"")</f>
        <v/>
      </c>
      <c r="P30" s="39" t="str">
        <f>IF(AND('MAPA DE RIESGO'!$Z$40="Media",'MAPA DE RIESGO'!$AB$40="Menor"),CONCATENATE("R5C",'MAPA DE RIESGO'!$P$40),"")</f>
        <v/>
      </c>
      <c r="Q30" s="40" t="str">
        <f>IF(AND('MAPA DE RIESGO'!$Z$41="Media",'MAPA DE RIESGO'!$AB$41="Menor"),CONCATENATE("R5C",'MAPA DE RIESGO'!$P$41),"")</f>
        <v/>
      </c>
      <c r="R30" s="40" t="str">
        <f>IF(AND('MAPA DE RIESGO'!$Z$42="Media",'MAPA DE RIESGO'!$AB$42="Menor"),CONCATENATE("R5C",'MAPA DE RIESGO'!$P$42),"")</f>
        <v/>
      </c>
      <c r="S30" s="40" t="str">
        <f>IF(AND('MAPA DE RIESGO'!$Z$43="Media",'MAPA DE RIESGO'!$AB$43="Menor"),CONCATENATE("R5C",'MAPA DE RIESGO'!$P$43),"")</f>
        <v/>
      </c>
      <c r="T30" s="40" t="str">
        <f>IF(AND('MAPA DE RIESGO'!$Z$44="Media",'MAPA DE RIESGO'!$AB$44="Menor"),CONCATENATE("R5C",'MAPA DE RIESGO'!$P$44),"")</f>
        <v/>
      </c>
      <c r="U30" s="41" t="str">
        <f>IF(AND('MAPA DE RIESGO'!$Z$45="Media",'MAPA DE RIESGO'!$AB$45="Menor"),CONCATENATE("R5C",'MAPA DE RIESGO'!$P$45),"")</f>
        <v/>
      </c>
      <c r="V30" s="39" t="str">
        <f>IF(AND('MAPA DE RIESGO'!$Z$40="Media",'MAPA DE RIESGO'!$AB$40="Moderado"),CONCATENATE("R5C",'MAPA DE RIESGO'!$P$40),"")</f>
        <v/>
      </c>
      <c r="W30" s="40" t="str">
        <f>IF(AND('MAPA DE RIESGO'!$Z$41="Media",'MAPA DE RIESGO'!$AB$41="Moderado"),CONCATENATE("R5C",'MAPA DE RIESGO'!$P$41),"")</f>
        <v/>
      </c>
      <c r="X30" s="40" t="str">
        <f>IF(AND('MAPA DE RIESGO'!$Z$42="Media",'MAPA DE RIESGO'!$AB$42="Moderado"),CONCATENATE("R5C",'MAPA DE RIESGO'!$P$42),"")</f>
        <v/>
      </c>
      <c r="Y30" s="40" t="str">
        <f>IF(AND('MAPA DE RIESGO'!$Z$43="Media",'MAPA DE RIESGO'!$AB$43="Moderado"),CONCATENATE("R5C",'MAPA DE RIESGO'!$P$43),"")</f>
        <v/>
      </c>
      <c r="Z30" s="40" t="str">
        <f>IF(AND('MAPA DE RIESGO'!$Z$44="Media",'MAPA DE RIESGO'!$AB$44="Moderado"),CONCATENATE("R5C",'MAPA DE RIESGO'!$P$44),"")</f>
        <v/>
      </c>
      <c r="AA30" s="41" t="str">
        <f>IF(AND('MAPA DE RIESGO'!$Z$45="Media",'MAPA DE RIESGO'!$AB$45="Moderado"),CONCATENATE("R5C",'MAPA DE RIESGO'!$P$45),"")</f>
        <v/>
      </c>
      <c r="AB30" s="23" t="str">
        <f>IF(AND('MAPA DE RIESGO'!$Z$40="Media",'MAPA DE RIESGO'!$AB$40="Mayor"),CONCATENATE("R5C",'MAPA DE RIESGO'!$P$40),"")</f>
        <v/>
      </c>
      <c r="AC30" s="24" t="str">
        <f>IF(AND('MAPA DE RIESGO'!$Z$41="Media",'MAPA DE RIESGO'!$AB$41="Mayor"),CONCATENATE("R5C",'MAPA DE RIESGO'!$P$41),"")</f>
        <v/>
      </c>
      <c r="AD30" s="29" t="str">
        <f>IF(AND('MAPA DE RIESGO'!$Z$42="Media",'MAPA DE RIESGO'!$AB$42="Mayor"),CONCATENATE("R5C",'MAPA DE RIESGO'!$P$42),"")</f>
        <v/>
      </c>
      <c r="AE30" s="29" t="str">
        <f>IF(AND('MAPA DE RIESGO'!$Z$43="Media",'MAPA DE RIESGO'!$AB$43="Mayor"),CONCATENATE("R5C",'MAPA DE RIESGO'!$P$43),"")</f>
        <v/>
      </c>
      <c r="AF30" s="29" t="str">
        <f>IF(AND('MAPA DE RIESGO'!$Z$44="Media",'MAPA DE RIESGO'!$AB$44="Mayor"),CONCATENATE("R5C",'MAPA DE RIESGO'!$P$44),"")</f>
        <v/>
      </c>
      <c r="AG30" s="25" t="str">
        <f>IF(AND('MAPA DE RIESGO'!$Z$45="Media",'MAPA DE RIESGO'!$AB$45="Mayor"),CONCATENATE("R5C",'MAPA DE RIESGO'!$P$45),"")</f>
        <v/>
      </c>
      <c r="AH30" s="26" t="str">
        <f>IF(AND('MAPA DE RIESGO'!$Z$40="Media",'MAPA DE RIESGO'!$AB$40="Catastrófico"),CONCATENATE("R5C",'MAPA DE RIESGO'!$P$40),"")</f>
        <v/>
      </c>
      <c r="AI30" s="27" t="str">
        <f>IF(AND('MAPA DE RIESGO'!$Z$41="Media",'MAPA DE RIESGO'!$AB$41="Catastrófico"),CONCATENATE("R5C",'MAPA DE RIESGO'!$P$41),"")</f>
        <v/>
      </c>
      <c r="AJ30" s="27" t="str">
        <f>IF(AND('MAPA DE RIESGO'!$Z$42="Media",'MAPA DE RIESGO'!$AB$42="Catastrófico"),CONCATENATE("R5C",'MAPA DE RIESGO'!$P$42),"")</f>
        <v/>
      </c>
      <c r="AK30" s="27" t="str">
        <f>IF(AND('MAPA DE RIESGO'!$Z$43="Media",'MAPA DE RIESGO'!$AB$43="Catastrófico"),CONCATENATE("R5C",'MAPA DE RIESGO'!$P$43),"")</f>
        <v/>
      </c>
      <c r="AL30" s="27" t="str">
        <f>IF(AND('MAPA DE RIESGO'!$Z$44="Media",'MAPA DE RIESGO'!$AB$44="Catastrófico"),CONCATENATE("R5C",'MAPA DE RIESGO'!$P$44),"")</f>
        <v/>
      </c>
      <c r="AM30" s="28" t="str">
        <f>IF(AND('MAPA DE RIESGO'!$Z$45="Media",'MAPA DE RIESGO'!$AB$45="Catastrófico"),CONCATENATE("R5C",'MAPA DE RIESGO'!$P$45),"")</f>
        <v/>
      </c>
      <c r="AN30" s="55"/>
      <c r="AO30" s="504"/>
      <c r="AP30" s="505"/>
      <c r="AQ30" s="505"/>
      <c r="AR30" s="505"/>
      <c r="AS30" s="505"/>
      <c r="AT30" s="506"/>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row>
    <row r="31" spans="1:76" ht="15" customHeight="1" x14ac:dyDescent="0.25">
      <c r="A31" s="55"/>
      <c r="B31" s="375"/>
      <c r="C31" s="375"/>
      <c r="D31" s="376"/>
      <c r="E31" s="476"/>
      <c r="F31" s="477"/>
      <c r="G31" s="477"/>
      <c r="H31" s="477"/>
      <c r="I31" s="490"/>
      <c r="J31" s="39" t="str">
        <f>IF(AND('MAPA DE RIESGO'!$Z$46="Media",'MAPA DE RIESGO'!$AB$46="Leve"),CONCATENATE("R6C",'MAPA DE RIESGO'!$P$46),"")</f>
        <v/>
      </c>
      <c r="K31" s="40" t="str">
        <f>IF(AND('MAPA DE RIESGO'!$Z$47="Media",'MAPA DE RIESGO'!$AB$47="Leve"),CONCATENATE("R6C",'MAPA DE RIESGO'!$P$47),"")</f>
        <v/>
      </c>
      <c r="L31" s="40" t="str">
        <f>IF(AND('MAPA DE RIESGO'!$Z$48="Media",'MAPA DE RIESGO'!$AB$48="Leve"),CONCATENATE("R6C",'MAPA DE RIESGO'!$P$48),"")</f>
        <v/>
      </c>
      <c r="M31" s="40" t="str">
        <f>IF(AND('MAPA DE RIESGO'!$Z$49="Media",'MAPA DE RIESGO'!$AB$49="Leve"),CONCATENATE("R6C",'MAPA DE RIESGO'!$P$49),"")</f>
        <v/>
      </c>
      <c r="N31" s="40" t="str">
        <f>IF(AND('MAPA DE RIESGO'!$Z$50="Media",'MAPA DE RIESGO'!$AB$50="Leve"),CONCATENATE("R6C",'MAPA DE RIESGO'!$P$50),"")</f>
        <v/>
      </c>
      <c r="O31" s="41" t="str">
        <f>IF(AND('MAPA DE RIESGO'!$Z$51="Media",'MAPA DE RIESGO'!$AB$51="Leve"),CONCATENATE("R6C",'MAPA DE RIESGO'!$P$51),"")</f>
        <v/>
      </c>
      <c r="P31" s="39" t="str">
        <f>IF(AND('MAPA DE RIESGO'!$Z$46="Media",'MAPA DE RIESGO'!$AB$46="Menor"),CONCATENATE("R6C",'MAPA DE RIESGO'!$P$46),"")</f>
        <v/>
      </c>
      <c r="Q31" s="40" t="str">
        <f>IF(AND('MAPA DE RIESGO'!$Z$47="Media",'MAPA DE RIESGO'!$AB$47="Menor"),CONCATENATE("R6C",'MAPA DE RIESGO'!$P$47),"")</f>
        <v/>
      </c>
      <c r="R31" s="40" t="str">
        <f>IF(AND('MAPA DE RIESGO'!$Z$48="Media",'MAPA DE RIESGO'!$AB$48="Menor"),CONCATENATE("R6C",'MAPA DE RIESGO'!$P$48),"")</f>
        <v/>
      </c>
      <c r="S31" s="40" t="str">
        <f>IF(AND('MAPA DE RIESGO'!$Z$49="Media",'MAPA DE RIESGO'!$AB$49="Menor"),CONCATENATE("R6C",'MAPA DE RIESGO'!$P$49),"")</f>
        <v/>
      </c>
      <c r="T31" s="40" t="str">
        <f>IF(AND('MAPA DE RIESGO'!$Z$50="Media",'MAPA DE RIESGO'!$AB$50="Menor"),CONCATENATE("R6C",'MAPA DE RIESGO'!$P$50),"")</f>
        <v/>
      </c>
      <c r="U31" s="41" t="str">
        <f>IF(AND('MAPA DE RIESGO'!$Z$51="Media",'MAPA DE RIESGO'!$AB$51="Menor"),CONCATENATE("R6C",'MAPA DE RIESGO'!$P$51),"")</f>
        <v/>
      </c>
      <c r="V31" s="39" t="str">
        <f>IF(AND('MAPA DE RIESGO'!$Z$46="Media",'MAPA DE RIESGO'!$AB$46="Moderado"),CONCATENATE("R6C",'MAPA DE RIESGO'!$P$46),"")</f>
        <v/>
      </c>
      <c r="W31" s="40" t="str">
        <f>IF(AND('MAPA DE RIESGO'!$Z$47="Media",'MAPA DE RIESGO'!$AB$47="Moderado"),CONCATENATE("R6C",'MAPA DE RIESGO'!$P$47),"")</f>
        <v/>
      </c>
      <c r="X31" s="40" t="str">
        <f>IF(AND('MAPA DE RIESGO'!$Z$48="Media",'MAPA DE RIESGO'!$AB$48="Moderado"),CONCATENATE("R6C",'MAPA DE RIESGO'!$P$48),"")</f>
        <v/>
      </c>
      <c r="Y31" s="40" t="str">
        <f>IF(AND('MAPA DE RIESGO'!$Z$49="Media",'MAPA DE RIESGO'!$AB$49="Moderado"),CONCATENATE("R6C",'MAPA DE RIESGO'!$P$49),"")</f>
        <v/>
      </c>
      <c r="Z31" s="40" t="str">
        <f>IF(AND('MAPA DE RIESGO'!$Z$50="Media",'MAPA DE RIESGO'!$AB$50="Moderado"),CONCATENATE("R6C",'MAPA DE RIESGO'!$P$50),"")</f>
        <v/>
      </c>
      <c r="AA31" s="41" t="str">
        <f>IF(AND('MAPA DE RIESGO'!$Z$51="Media",'MAPA DE RIESGO'!$AB$51="Moderado"),CONCATENATE("R6C",'MAPA DE RIESGO'!$P$51),"")</f>
        <v/>
      </c>
      <c r="AB31" s="23" t="str">
        <f>IF(AND('MAPA DE RIESGO'!$Z$46="Media",'MAPA DE RIESGO'!$AB$46="Mayor"),CONCATENATE("R6C",'MAPA DE RIESGO'!$P$46),"")</f>
        <v/>
      </c>
      <c r="AC31" s="24" t="str">
        <f>IF(AND('MAPA DE RIESGO'!$Z$47="Media",'MAPA DE RIESGO'!$AB$47="Mayor"),CONCATENATE("R6C",'MAPA DE RIESGO'!$P$47),"")</f>
        <v/>
      </c>
      <c r="AD31" s="29" t="str">
        <f>IF(AND('MAPA DE RIESGO'!$Z$48="Media",'MAPA DE RIESGO'!$AB$48="Mayor"),CONCATENATE("R6C",'MAPA DE RIESGO'!$P$48),"")</f>
        <v/>
      </c>
      <c r="AE31" s="29" t="str">
        <f>IF(AND('MAPA DE RIESGO'!$Z$49="Media",'MAPA DE RIESGO'!$AB$49="Mayor"),CONCATENATE("R6C",'MAPA DE RIESGO'!$P$49),"")</f>
        <v/>
      </c>
      <c r="AF31" s="29" t="str">
        <f>IF(AND('MAPA DE RIESGO'!$Z$50="Media",'MAPA DE RIESGO'!$AB$50="Mayor"),CONCATENATE("R6C",'MAPA DE RIESGO'!$P$50),"")</f>
        <v/>
      </c>
      <c r="AG31" s="25" t="str">
        <f>IF(AND('MAPA DE RIESGO'!$Z$51="Media",'MAPA DE RIESGO'!$AB$51="Mayor"),CONCATENATE("R6C",'MAPA DE RIESGO'!$P$51),"")</f>
        <v/>
      </c>
      <c r="AH31" s="26" t="str">
        <f>IF(AND('MAPA DE RIESGO'!$Z$46="Media",'MAPA DE RIESGO'!$AB$46="Catastrófico"),CONCATENATE("R6C",'MAPA DE RIESGO'!$P$46),"")</f>
        <v/>
      </c>
      <c r="AI31" s="27" t="str">
        <f>IF(AND('MAPA DE RIESGO'!$Z$47="Media",'MAPA DE RIESGO'!$AB$47="Catastrófico"),CONCATENATE("R6C",'MAPA DE RIESGO'!$P$47),"")</f>
        <v/>
      </c>
      <c r="AJ31" s="27" t="str">
        <f>IF(AND('MAPA DE RIESGO'!$Z$48="Media",'MAPA DE RIESGO'!$AB$48="Catastrófico"),CONCATENATE("R6C",'MAPA DE RIESGO'!$P$48),"")</f>
        <v/>
      </c>
      <c r="AK31" s="27" t="str">
        <f>IF(AND('MAPA DE RIESGO'!$Z$49="Media",'MAPA DE RIESGO'!$AB$49="Catastrófico"),CONCATENATE("R6C",'MAPA DE RIESGO'!$P$49),"")</f>
        <v/>
      </c>
      <c r="AL31" s="27" t="str">
        <f>IF(AND('MAPA DE RIESGO'!$Z$50="Media",'MAPA DE RIESGO'!$AB$50="Catastrófico"),CONCATENATE("R6C",'MAPA DE RIESGO'!$P$50),"")</f>
        <v/>
      </c>
      <c r="AM31" s="28" t="str">
        <f>IF(AND('MAPA DE RIESGO'!$Z$51="Media",'MAPA DE RIESGO'!$AB$51="Catastrófico"),CONCATENATE("R6C",'MAPA DE RIESGO'!$P$51),"")</f>
        <v/>
      </c>
      <c r="AN31" s="55"/>
      <c r="AO31" s="504"/>
      <c r="AP31" s="505"/>
      <c r="AQ31" s="505"/>
      <c r="AR31" s="505"/>
      <c r="AS31" s="505"/>
      <c r="AT31" s="506"/>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row>
    <row r="32" spans="1:76" ht="15" customHeight="1" x14ac:dyDescent="0.25">
      <c r="A32" s="55"/>
      <c r="B32" s="375"/>
      <c r="C32" s="375"/>
      <c r="D32" s="376"/>
      <c r="E32" s="476"/>
      <c r="F32" s="477"/>
      <c r="G32" s="477"/>
      <c r="H32" s="477"/>
      <c r="I32" s="490"/>
      <c r="J32" s="39" t="str">
        <f>IF(AND('MAPA DE RIESGO'!$Z$52="Media",'MAPA DE RIESGO'!$AB$52="Leve"),CONCATENATE("R7C",'MAPA DE RIESGO'!$P$52),"")</f>
        <v/>
      </c>
      <c r="K32" s="40" t="str">
        <f>IF(AND('MAPA DE RIESGO'!$Z$53="Media",'MAPA DE RIESGO'!$AB$53="Leve"),CONCATENATE("R7C",'MAPA DE RIESGO'!$P$53),"")</f>
        <v/>
      </c>
      <c r="L32" s="40" t="str">
        <f>IF(AND('MAPA DE RIESGO'!$Z$54="Media",'MAPA DE RIESGO'!$AB$54="Leve"),CONCATENATE("R7C",'MAPA DE RIESGO'!$P$54),"")</f>
        <v/>
      </c>
      <c r="M32" s="40" t="str">
        <f>IF(AND('MAPA DE RIESGO'!$Z$55="Media",'MAPA DE RIESGO'!$AB$55="Leve"),CONCATENATE("R7C",'MAPA DE RIESGO'!$P$55),"")</f>
        <v/>
      </c>
      <c r="N32" s="40" t="str">
        <f>IF(AND('MAPA DE RIESGO'!$Z$56="Media",'MAPA DE RIESGO'!$AB$56="Leve"),CONCATENATE("R7C",'MAPA DE RIESGO'!$P$56),"")</f>
        <v/>
      </c>
      <c r="O32" s="41" t="str">
        <f>IF(AND('MAPA DE RIESGO'!$Z$57="Media",'MAPA DE RIESGO'!$AB$57="Leve"),CONCATENATE("R7C",'MAPA DE RIESGO'!$P$57),"")</f>
        <v/>
      </c>
      <c r="P32" s="39" t="str">
        <f>IF(AND('MAPA DE RIESGO'!$Z$52="Media",'MAPA DE RIESGO'!$AB$52="Menor"),CONCATENATE("R7C",'MAPA DE RIESGO'!$P$52),"")</f>
        <v/>
      </c>
      <c r="Q32" s="40" t="str">
        <f>IF(AND('MAPA DE RIESGO'!$Z$53="Media",'MAPA DE RIESGO'!$AB$53="Menor"),CONCATENATE("R7C",'MAPA DE RIESGO'!$P$53),"")</f>
        <v/>
      </c>
      <c r="R32" s="40" t="str">
        <f>IF(AND('MAPA DE RIESGO'!$Z$54="Media",'MAPA DE RIESGO'!$AB$54="Menor"),CONCATENATE("R7C",'MAPA DE RIESGO'!$P$54),"")</f>
        <v/>
      </c>
      <c r="S32" s="40" t="str">
        <f>IF(AND('MAPA DE RIESGO'!$Z$55="Media",'MAPA DE RIESGO'!$AB$55="Menor"),CONCATENATE("R7C",'MAPA DE RIESGO'!$P$55),"")</f>
        <v/>
      </c>
      <c r="T32" s="40" t="str">
        <f>IF(AND('MAPA DE RIESGO'!$Z$56="Media",'MAPA DE RIESGO'!$AB$56="Menor"),CONCATENATE("R7C",'MAPA DE RIESGO'!$P$56),"")</f>
        <v/>
      </c>
      <c r="U32" s="41" t="str">
        <f>IF(AND('MAPA DE RIESGO'!$Z$57="Media",'MAPA DE RIESGO'!$AB$57="Menor"),CONCATENATE("R7C",'MAPA DE RIESGO'!$P$57),"")</f>
        <v/>
      </c>
      <c r="V32" s="39" t="str">
        <f>IF(AND('MAPA DE RIESGO'!$Z$52="Media",'MAPA DE RIESGO'!$AB$52="Moderado"),CONCATENATE("R7C",'MAPA DE RIESGO'!$P$52),"")</f>
        <v/>
      </c>
      <c r="W32" s="40" t="str">
        <f>IF(AND('MAPA DE RIESGO'!$Z$53="Media",'MAPA DE RIESGO'!$AB$53="Moderado"),CONCATENATE("R7C",'MAPA DE RIESGO'!$P$53),"")</f>
        <v/>
      </c>
      <c r="X32" s="40" t="str">
        <f>IF(AND('MAPA DE RIESGO'!$Z$54="Media",'MAPA DE RIESGO'!$AB$54="Moderado"),CONCATENATE("R7C",'MAPA DE RIESGO'!$P$54),"")</f>
        <v/>
      </c>
      <c r="Y32" s="40" t="str">
        <f>IF(AND('MAPA DE RIESGO'!$Z$55="Media",'MAPA DE RIESGO'!$AB$55="Moderado"),CONCATENATE("R7C",'MAPA DE RIESGO'!$P$55),"")</f>
        <v/>
      </c>
      <c r="Z32" s="40" t="str">
        <f>IF(AND('MAPA DE RIESGO'!$Z$56="Media",'MAPA DE RIESGO'!$AB$56="Moderado"),CONCATENATE("R7C",'MAPA DE RIESGO'!$P$56),"")</f>
        <v/>
      </c>
      <c r="AA32" s="41" t="str">
        <f>IF(AND('MAPA DE RIESGO'!$Z$57="Media",'MAPA DE RIESGO'!$AB$57="Moderado"),CONCATENATE("R7C",'MAPA DE RIESGO'!$P$57),"")</f>
        <v/>
      </c>
      <c r="AB32" s="23" t="str">
        <f>IF(AND('MAPA DE RIESGO'!$Z$52="Media",'MAPA DE RIESGO'!$AB$52="Mayor"),CONCATENATE("R7C",'MAPA DE RIESGO'!$P$52),"")</f>
        <v/>
      </c>
      <c r="AC32" s="24" t="str">
        <f>IF(AND('MAPA DE RIESGO'!$Z$53="Media",'MAPA DE RIESGO'!$AB$53="Mayor"),CONCATENATE("R7C",'MAPA DE RIESGO'!$P$53),"")</f>
        <v/>
      </c>
      <c r="AD32" s="29" t="str">
        <f>IF(AND('MAPA DE RIESGO'!$Z$54="Media",'MAPA DE RIESGO'!$AB$54="Mayor"),CONCATENATE("R7C",'MAPA DE RIESGO'!$P$54),"")</f>
        <v/>
      </c>
      <c r="AE32" s="29" t="str">
        <f>IF(AND('MAPA DE RIESGO'!$Z$55="Media",'MAPA DE RIESGO'!$AB$55="Mayor"),CONCATENATE("R7C",'MAPA DE RIESGO'!$P$55),"")</f>
        <v/>
      </c>
      <c r="AF32" s="29" t="str">
        <f>IF(AND('MAPA DE RIESGO'!$Z$56="Media",'MAPA DE RIESGO'!$AB$56="Mayor"),CONCATENATE("R7C",'MAPA DE RIESGO'!$P$56),"")</f>
        <v/>
      </c>
      <c r="AG32" s="25" t="str">
        <f>IF(AND('MAPA DE RIESGO'!$Z$57="Media",'MAPA DE RIESGO'!$AB$57="Mayor"),CONCATENATE("R7C",'MAPA DE RIESGO'!$P$57),"")</f>
        <v/>
      </c>
      <c r="AH32" s="26" t="str">
        <f>IF(AND('MAPA DE RIESGO'!$Z$52="Media",'MAPA DE RIESGO'!$AB$52="Catastrófico"),CONCATENATE("R7C",'MAPA DE RIESGO'!$P$52),"")</f>
        <v/>
      </c>
      <c r="AI32" s="27" t="str">
        <f>IF(AND('MAPA DE RIESGO'!$Z$53="Media",'MAPA DE RIESGO'!$AB$53="Catastrófico"),CONCATENATE("R7C",'MAPA DE RIESGO'!$P$53),"")</f>
        <v/>
      </c>
      <c r="AJ32" s="27" t="str">
        <f>IF(AND('MAPA DE RIESGO'!$Z$54="Media",'MAPA DE RIESGO'!$AB$54="Catastrófico"),CONCATENATE("R7C",'MAPA DE RIESGO'!$P$54),"")</f>
        <v/>
      </c>
      <c r="AK32" s="27" t="str">
        <f>IF(AND('MAPA DE RIESGO'!$Z$55="Media",'MAPA DE RIESGO'!$AB$55="Catastrófico"),CONCATENATE("R7C",'MAPA DE RIESGO'!$P$55),"")</f>
        <v/>
      </c>
      <c r="AL32" s="27" t="str">
        <f>IF(AND('MAPA DE RIESGO'!$Z$56="Media",'MAPA DE RIESGO'!$AB$56="Catastrófico"),CONCATENATE("R7C",'MAPA DE RIESGO'!$P$56),"")</f>
        <v/>
      </c>
      <c r="AM32" s="28" t="str">
        <f>IF(AND('MAPA DE RIESGO'!$Z$57="Media",'MAPA DE RIESGO'!$AB$57="Catastrófico"),CONCATENATE("R7C",'MAPA DE RIESGO'!$P$57),"")</f>
        <v/>
      </c>
      <c r="AN32" s="55"/>
      <c r="AO32" s="504"/>
      <c r="AP32" s="505"/>
      <c r="AQ32" s="505"/>
      <c r="AR32" s="505"/>
      <c r="AS32" s="505"/>
      <c r="AT32" s="506"/>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row>
    <row r="33" spans="1:80" ht="15" customHeight="1" x14ac:dyDescent="0.25">
      <c r="A33" s="55"/>
      <c r="B33" s="375"/>
      <c r="C33" s="375"/>
      <c r="D33" s="376"/>
      <c r="E33" s="476"/>
      <c r="F33" s="477"/>
      <c r="G33" s="477"/>
      <c r="H33" s="477"/>
      <c r="I33" s="490"/>
      <c r="J33" s="39" t="str">
        <f>IF(AND('MAPA DE RIESGO'!$Z$58="Media",'MAPA DE RIESGO'!$AB$58="Leve"),CONCATENATE("R8C",'MAPA DE RIESGO'!$P$58),"")</f>
        <v/>
      </c>
      <c r="K33" s="40" t="str">
        <f>IF(AND('MAPA DE RIESGO'!$Z$59="Media",'MAPA DE RIESGO'!$AB$59="Leve"),CONCATENATE("R8C",'MAPA DE RIESGO'!$P$59),"")</f>
        <v/>
      </c>
      <c r="L33" s="40" t="str">
        <f>IF(AND('MAPA DE RIESGO'!$Z$60="Media",'MAPA DE RIESGO'!$AB$60="Leve"),CONCATENATE("R8C",'MAPA DE RIESGO'!$P$60),"")</f>
        <v/>
      </c>
      <c r="M33" s="40" t="str">
        <f>IF(AND('MAPA DE RIESGO'!$Z$61="Media",'MAPA DE RIESGO'!$AB$61="Leve"),CONCATENATE("R8C",'MAPA DE RIESGO'!$P$61),"")</f>
        <v/>
      </c>
      <c r="N33" s="40" t="str">
        <f>IF(AND('MAPA DE RIESGO'!$Z$62="Media",'MAPA DE RIESGO'!$AB$62="Leve"),CONCATENATE("R8C",'MAPA DE RIESGO'!$P$62),"")</f>
        <v/>
      </c>
      <c r="O33" s="41" t="str">
        <f>IF(AND('MAPA DE RIESGO'!$Z$63="Media",'MAPA DE RIESGO'!$AB$63="Leve"),CONCATENATE("R8C",'MAPA DE RIESGO'!$P$63),"")</f>
        <v/>
      </c>
      <c r="P33" s="39" t="str">
        <f>IF(AND('MAPA DE RIESGO'!$Z$58="Media",'MAPA DE RIESGO'!$AB$58="Menor"),CONCATENATE("R8C",'MAPA DE RIESGO'!$P$58),"")</f>
        <v/>
      </c>
      <c r="Q33" s="40" t="str">
        <f>IF(AND('MAPA DE RIESGO'!$Z$59="Media",'MAPA DE RIESGO'!$AB$59="Menor"),CONCATENATE("R8C",'MAPA DE RIESGO'!$P$59),"")</f>
        <v/>
      </c>
      <c r="R33" s="40" t="str">
        <f>IF(AND('MAPA DE RIESGO'!$Z$60="Media",'MAPA DE RIESGO'!$AB$60="Menor"),CONCATENATE("R8C",'MAPA DE RIESGO'!$P$60),"")</f>
        <v/>
      </c>
      <c r="S33" s="40" t="str">
        <f>IF(AND('MAPA DE RIESGO'!$Z$61="Media",'MAPA DE RIESGO'!$AB$61="Menor"),CONCATENATE("R8C",'MAPA DE RIESGO'!$P$61),"")</f>
        <v/>
      </c>
      <c r="T33" s="40" t="str">
        <f>IF(AND('MAPA DE RIESGO'!$Z$62="Media",'MAPA DE RIESGO'!$AB$62="Menor"),CONCATENATE("R8C",'MAPA DE RIESGO'!$P$62),"")</f>
        <v/>
      </c>
      <c r="U33" s="41" t="str">
        <f>IF(AND('MAPA DE RIESGO'!$Z$63="Media",'MAPA DE RIESGO'!$AB$63="Menor"),CONCATENATE("R8C",'MAPA DE RIESGO'!$P$63),"")</f>
        <v/>
      </c>
      <c r="V33" s="39" t="str">
        <f>IF(AND('MAPA DE RIESGO'!$Z$58="Media",'MAPA DE RIESGO'!$AB$58="Moderado"),CONCATENATE("R8C",'MAPA DE RIESGO'!$P$58),"")</f>
        <v/>
      </c>
      <c r="W33" s="40" t="str">
        <f>IF(AND('MAPA DE RIESGO'!$Z$59="Media",'MAPA DE RIESGO'!$AB$59="Moderado"),CONCATENATE("R8C",'MAPA DE RIESGO'!$P$59),"")</f>
        <v/>
      </c>
      <c r="X33" s="40" t="str">
        <f>IF(AND('MAPA DE RIESGO'!$Z$60="Media",'MAPA DE RIESGO'!$AB$60="Moderado"),CONCATENATE("R8C",'MAPA DE RIESGO'!$P$60),"")</f>
        <v/>
      </c>
      <c r="Y33" s="40" t="str">
        <f>IF(AND('MAPA DE RIESGO'!$Z$61="Media",'MAPA DE RIESGO'!$AB$61="Moderado"),CONCATENATE("R8C",'MAPA DE RIESGO'!$P$61),"")</f>
        <v/>
      </c>
      <c r="Z33" s="40" t="str">
        <f>IF(AND('MAPA DE RIESGO'!$Z$62="Media",'MAPA DE RIESGO'!$AB$62="Moderado"),CONCATENATE("R8C",'MAPA DE RIESGO'!$P$62),"")</f>
        <v/>
      </c>
      <c r="AA33" s="41" t="str">
        <f>IF(AND('MAPA DE RIESGO'!$Z$63="Media",'MAPA DE RIESGO'!$AB$63="Moderado"),CONCATENATE("R8C",'MAPA DE RIESGO'!$P$63),"")</f>
        <v/>
      </c>
      <c r="AB33" s="23" t="str">
        <f>IF(AND('MAPA DE RIESGO'!$Z$58="Media",'MAPA DE RIESGO'!$AB$58="Mayor"),CONCATENATE("R8C",'MAPA DE RIESGO'!$P$58),"")</f>
        <v/>
      </c>
      <c r="AC33" s="24" t="str">
        <f>IF(AND('MAPA DE RIESGO'!$Z$59="Media",'MAPA DE RIESGO'!$AB$59="Mayor"),CONCATENATE("R8C",'MAPA DE RIESGO'!$P$59),"")</f>
        <v/>
      </c>
      <c r="AD33" s="29" t="str">
        <f>IF(AND('MAPA DE RIESGO'!$Z$60="Media",'MAPA DE RIESGO'!$AB$60="Mayor"),CONCATENATE("R8C",'MAPA DE RIESGO'!$P$60),"")</f>
        <v/>
      </c>
      <c r="AE33" s="29" t="str">
        <f>IF(AND('MAPA DE RIESGO'!$Z$61="Media",'MAPA DE RIESGO'!$AB$61="Mayor"),CONCATENATE("R8C",'MAPA DE RIESGO'!$P$61),"")</f>
        <v/>
      </c>
      <c r="AF33" s="29" t="str">
        <f>IF(AND('MAPA DE RIESGO'!$Z$62="Media",'MAPA DE RIESGO'!$AB$62="Mayor"),CONCATENATE("R8C",'MAPA DE RIESGO'!$P$62),"")</f>
        <v/>
      </c>
      <c r="AG33" s="25" t="str">
        <f>IF(AND('MAPA DE RIESGO'!$Z$63="Media",'MAPA DE RIESGO'!$AB$63="Mayor"),CONCATENATE("R8C",'MAPA DE RIESGO'!$P$63),"")</f>
        <v/>
      </c>
      <c r="AH33" s="26" t="str">
        <f>IF(AND('MAPA DE RIESGO'!$Z$58="Media",'MAPA DE RIESGO'!$AB$58="Catastrófico"),CONCATENATE("R8C",'MAPA DE RIESGO'!$P$58),"")</f>
        <v/>
      </c>
      <c r="AI33" s="27" t="str">
        <f>IF(AND('MAPA DE RIESGO'!$Z$59="Media",'MAPA DE RIESGO'!$AB$59="Catastrófico"),CONCATENATE("R8C",'MAPA DE RIESGO'!$P$59),"")</f>
        <v/>
      </c>
      <c r="AJ33" s="27" t="str">
        <f>IF(AND('MAPA DE RIESGO'!$Z$60="Media",'MAPA DE RIESGO'!$AB$60="Catastrófico"),CONCATENATE("R8C",'MAPA DE RIESGO'!$P$60),"")</f>
        <v/>
      </c>
      <c r="AK33" s="27" t="str">
        <f>IF(AND('MAPA DE RIESGO'!$Z$61="Media",'MAPA DE RIESGO'!$AB$61="Catastrófico"),CONCATENATE("R8C",'MAPA DE RIESGO'!$P$61),"")</f>
        <v/>
      </c>
      <c r="AL33" s="27" t="str">
        <f>IF(AND('MAPA DE RIESGO'!$Z$62="Media",'MAPA DE RIESGO'!$AB$62="Catastrófico"),CONCATENATE("R8C",'MAPA DE RIESGO'!$P$62),"")</f>
        <v/>
      </c>
      <c r="AM33" s="28" t="str">
        <f>IF(AND('MAPA DE RIESGO'!$Z$63="Media",'MAPA DE RIESGO'!$AB$63="Catastrófico"),CONCATENATE("R8C",'MAPA DE RIESGO'!$P$63),"")</f>
        <v/>
      </c>
      <c r="AN33" s="55"/>
      <c r="AO33" s="504"/>
      <c r="AP33" s="505"/>
      <c r="AQ33" s="505"/>
      <c r="AR33" s="505"/>
      <c r="AS33" s="505"/>
      <c r="AT33" s="506"/>
      <c r="AU33" s="55"/>
      <c r="AV33" s="55"/>
      <c r="AW33" s="55"/>
      <c r="AX33" s="55"/>
      <c r="AY33" s="55"/>
      <c r="AZ33" s="55"/>
      <c r="BA33" s="55"/>
      <c r="BB33" s="55"/>
      <c r="BC33" s="55"/>
      <c r="BD33" s="55"/>
      <c r="BE33" s="55"/>
      <c r="BF33" s="55"/>
      <c r="BG33" s="55"/>
      <c r="BH33" s="55"/>
      <c r="BI33" s="55"/>
      <c r="BJ33" s="55"/>
      <c r="BK33" s="55"/>
      <c r="BL33" s="55"/>
      <c r="BM33" s="55"/>
      <c r="BN33" s="55"/>
      <c r="BO33" s="55"/>
      <c r="BP33" s="55"/>
      <c r="BQ33" s="55"/>
      <c r="BR33" s="55"/>
      <c r="BS33" s="55"/>
      <c r="BT33" s="55"/>
      <c r="BU33" s="55"/>
      <c r="BV33" s="55"/>
      <c r="BW33" s="55"/>
      <c r="BX33" s="55"/>
    </row>
    <row r="34" spans="1:80" ht="15" customHeight="1" x14ac:dyDescent="0.25">
      <c r="A34" s="55"/>
      <c r="B34" s="375"/>
      <c r="C34" s="375"/>
      <c r="D34" s="376"/>
      <c r="E34" s="476"/>
      <c r="F34" s="477"/>
      <c r="G34" s="477"/>
      <c r="H34" s="477"/>
      <c r="I34" s="490"/>
      <c r="J34" s="39" t="str">
        <f>IF(AND('MAPA DE RIESGO'!$Z$64="Media",'MAPA DE RIESGO'!$AB$64="Leve"),CONCATENATE("R9C",'MAPA DE RIESGO'!$P$64),"")</f>
        <v/>
      </c>
      <c r="K34" s="40" t="str">
        <f>IF(AND('MAPA DE RIESGO'!$Z$65="Media",'MAPA DE RIESGO'!$AB$65="Leve"),CONCATENATE("R9C",'MAPA DE RIESGO'!$P$65),"")</f>
        <v/>
      </c>
      <c r="L34" s="40" t="str">
        <f>IF(AND('MAPA DE RIESGO'!$Z$66="Media",'MAPA DE RIESGO'!$AB$66="Leve"),CONCATENATE("R9C",'MAPA DE RIESGO'!$P$66),"")</f>
        <v/>
      </c>
      <c r="M34" s="40" t="str">
        <f>IF(AND('MAPA DE RIESGO'!$Z$67="Media",'MAPA DE RIESGO'!$AB$67="Leve"),CONCATENATE("R9C",'MAPA DE RIESGO'!$P$67),"")</f>
        <v/>
      </c>
      <c r="N34" s="40" t="str">
        <f>IF(AND('MAPA DE RIESGO'!$Z$68="Media",'MAPA DE RIESGO'!$AB$68="Leve"),CONCATENATE("R9C",'MAPA DE RIESGO'!$P$68),"")</f>
        <v/>
      </c>
      <c r="O34" s="41" t="str">
        <f>IF(AND('MAPA DE RIESGO'!$Z$69="Media",'MAPA DE RIESGO'!$AB$69="Leve"),CONCATENATE("R9C",'MAPA DE RIESGO'!$P$69),"")</f>
        <v/>
      </c>
      <c r="P34" s="39" t="str">
        <f>IF(AND('MAPA DE RIESGO'!$Z$64="Media",'MAPA DE RIESGO'!$AB$64="Menor"),CONCATENATE("R9C",'MAPA DE RIESGO'!$P$64),"")</f>
        <v/>
      </c>
      <c r="Q34" s="40" t="str">
        <f>IF(AND('MAPA DE RIESGO'!$Z$65="Media",'MAPA DE RIESGO'!$AB$65="Menor"),CONCATENATE("R9C",'MAPA DE RIESGO'!$P$65),"")</f>
        <v/>
      </c>
      <c r="R34" s="40" t="str">
        <f>IF(AND('MAPA DE RIESGO'!$Z$66="Media",'MAPA DE RIESGO'!$AB$66="Menor"),CONCATENATE("R9C",'MAPA DE RIESGO'!$P$66),"")</f>
        <v/>
      </c>
      <c r="S34" s="40" t="str">
        <f>IF(AND('MAPA DE RIESGO'!$Z$67="Media",'MAPA DE RIESGO'!$AB$67="Menor"),CONCATENATE("R9C",'MAPA DE RIESGO'!$P$67),"")</f>
        <v/>
      </c>
      <c r="T34" s="40" t="str">
        <f>IF(AND('MAPA DE RIESGO'!$Z$68="Media",'MAPA DE RIESGO'!$AB$68="Menor"),CONCATENATE("R9C",'MAPA DE RIESGO'!$P$68),"")</f>
        <v/>
      </c>
      <c r="U34" s="41" t="str">
        <f>IF(AND('MAPA DE RIESGO'!$Z$69="Media",'MAPA DE RIESGO'!$AB$69="Menor"),CONCATENATE("R9C",'MAPA DE RIESGO'!$P$69),"")</f>
        <v/>
      </c>
      <c r="V34" s="39" t="str">
        <f>IF(AND('MAPA DE RIESGO'!$Z$64="Media",'MAPA DE RIESGO'!$AB$64="Moderado"),CONCATENATE("R9C",'MAPA DE RIESGO'!$P$64),"")</f>
        <v/>
      </c>
      <c r="W34" s="40" t="str">
        <f>IF(AND('MAPA DE RIESGO'!$Z$65="Media",'MAPA DE RIESGO'!$AB$65="Moderado"),CONCATENATE("R9C",'MAPA DE RIESGO'!$P$65),"")</f>
        <v/>
      </c>
      <c r="X34" s="40" t="str">
        <f>IF(AND('MAPA DE RIESGO'!$Z$66="Media",'MAPA DE RIESGO'!$AB$66="Moderado"),CONCATENATE("R9C",'MAPA DE RIESGO'!$P$66),"")</f>
        <v/>
      </c>
      <c r="Y34" s="40" t="str">
        <f>IF(AND('MAPA DE RIESGO'!$Z$67="Media",'MAPA DE RIESGO'!$AB$67="Moderado"),CONCATENATE("R9C",'MAPA DE RIESGO'!$P$67),"")</f>
        <v/>
      </c>
      <c r="Z34" s="40" t="str">
        <f>IF(AND('MAPA DE RIESGO'!$Z$68="Media",'MAPA DE RIESGO'!$AB$68="Moderado"),CONCATENATE("R9C",'MAPA DE RIESGO'!$P$68),"")</f>
        <v/>
      </c>
      <c r="AA34" s="41" t="str">
        <f>IF(AND('MAPA DE RIESGO'!$Z$69="Media",'MAPA DE RIESGO'!$AB$69="Moderado"),CONCATENATE("R9C",'MAPA DE RIESGO'!$P$69),"")</f>
        <v/>
      </c>
      <c r="AB34" s="23" t="str">
        <f>IF(AND('MAPA DE RIESGO'!$Z$64="Media",'MAPA DE RIESGO'!$AB$64="Mayor"),CONCATENATE("R9C",'MAPA DE RIESGO'!$P$64),"")</f>
        <v/>
      </c>
      <c r="AC34" s="24" t="str">
        <f>IF(AND('MAPA DE RIESGO'!$Z$65="Media",'MAPA DE RIESGO'!$AB$65="Mayor"),CONCATENATE("R9C",'MAPA DE RIESGO'!$P$65),"")</f>
        <v/>
      </c>
      <c r="AD34" s="29" t="str">
        <f>IF(AND('MAPA DE RIESGO'!$Z$66="Media",'MAPA DE RIESGO'!$AB$66="Mayor"),CONCATENATE("R9C",'MAPA DE RIESGO'!$P$66),"")</f>
        <v/>
      </c>
      <c r="AE34" s="29" t="str">
        <f>IF(AND('MAPA DE RIESGO'!$Z$67="Media",'MAPA DE RIESGO'!$AB$67="Mayor"),CONCATENATE("R9C",'MAPA DE RIESGO'!$P$67),"")</f>
        <v/>
      </c>
      <c r="AF34" s="29" t="str">
        <f>IF(AND('MAPA DE RIESGO'!$Z$68="Media",'MAPA DE RIESGO'!$AB$68="Mayor"),CONCATENATE("R9C",'MAPA DE RIESGO'!$P$68),"")</f>
        <v/>
      </c>
      <c r="AG34" s="25" t="str">
        <f>IF(AND('MAPA DE RIESGO'!$Z$69="Media",'MAPA DE RIESGO'!$AB$69="Mayor"),CONCATENATE("R9C",'MAPA DE RIESGO'!$P$69),"")</f>
        <v/>
      </c>
      <c r="AH34" s="26" t="str">
        <f>IF(AND('MAPA DE RIESGO'!$Z$64="Media",'MAPA DE RIESGO'!$AB$64="Catastrófico"),CONCATENATE("R9C",'MAPA DE RIESGO'!$P$64),"")</f>
        <v/>
      </c>
      <c r="AI34" s="27" t="str">
        <f>IF(AND('MAPA DE RIESGO'!$Z$65="Media",'MAPA DE RIESGO'!$AB$65="Catastrófico"),CONCATENATE("R9C",'MAPA DE RIESGO'!$P$65),"")</f>
        <v/>
      </c>
      <c r="AJ34" s="27" t="str">
        <f>IF(AND('MAPA DE RIESGO'!$Z$66="Media",'MAPA DE RIESGO'!$AB$66="Catastrófico"),CONCATENATE("R9C",'MAPA DE RIESGO'!$P$66),"")</f>
        <v/>
      </c>
      <c r="AK34" s="27" t="str">
        <f>IF(AND('MAPA DE RIESGO'!$Z$67="Media",'MAPA DE RIESGO'!$AB$67="Catastrófico"),CONCATENATE("R9C",'MAPA DE RIESGO'!$P$67),"")</f>
        <v/>
      </c>
      <c r="AL34" s="27" t="str">
        <f>IF(AND('MAPA DE RIESGO'!$Z$68="Media",'MAPA DE RIESGO'!$AB$68="Catastrófico"),CONCATENATE("R9C",'MAPA DE RIESGO'!$P$68),"")</f>
        <v/>
      </c>
      <c r="AM34" s="28" t="str">
        <f>IF(AND('MAPA DE RIESGO'!$Z$69="Media",'MAPA DE RIESGO'!$AB$69="Catastrófico"),CONCATENATE("R9C",'MAPA DE RIESGO'!$P$69),"")</f>
        <v/>
      </c>
      <c r="AN34" s="55"/>
      <c r="AO34" s="504"/>
      <c r="AP34" s="505"/>
      <c r="AQ34" s="505"/>
      <c r="AR34" s="505"/>
      <c r="AS34" s="505"/>
      <c r="AT34" s="506"/>
      <c r="AU34" s="55"/>
      <c r="AV34" s="55"/>
      <c r="AW34" s="55"/>
      <c r="AX34" s="55"/>
      <c r="AY34" s="55"/>
      <c r="AZ34" s="55"/>
      <c r="BA34" s="55"/>
      <c r="BB34" s="55"/>
      <c r="BC34" s="55"/>
      <c r="BD34" s="55"/>
      <c r="BE34" s="55"/>
      <c r="BF34" s="55"/>
      <c r="BG34" s="55"/>
      <c r="BH34" s="55"/>
      <c r="BI34" s="55"/>
      <c r="BJ34" s="55"/>
      <c r="BK34" s="55"/>
      <c r="BL34" s="55"/>
      <c r="BM34" s="55"/>
      <c r="BN34" s="55"/>
      <c r="BO34" s="55"/>
      <c r="BP34" s="55"/>
      <c r="BQ34" s="55"/>
      <c r="BR34" s="55"/>
      <c r="BS34" s="55"/>
      <c r="BT34" s="55"/>
      <c r="BU34" s="55"/>
      <c r="BV34" s="55"/>
      <c r="BW34" s="55"/>
      <c r="BX34" s="55"/>
    </row>
    <row r="35" spans="1:80" ht="15.75" customHeight="1" thickBot="1" x14ac:dyDescent="0.3">
      <c r="A35" s="55"/>
      <c r="B35" s="375"/>
      <c r="C35" s="375"/>
      <c r="D35" s="376"/>
      <c r="E35" s="478"/>
      <c r="F35" s="479"/>
      <c r="G35" s="479"/>
      <c r="H35" s="479"/>
      <c r="I35" s="491"/>
      <c r="J35" s="39" t="str">
        <f>IF(AND('MAPA DE RIESGO'!$Z$70="Media",'MAPA DE RIESGO'!$AB$70="Leve"),CONCATENATE("R10C",'MAPA DE RIESGO'!$P$70),"")</f>
        <v/>
      </c>
      <c r="K35" s="40" t="str">
        <f>IF(AND('MAPA DE RIESGO'!$Z$71="Media",'MAPA DE RIESGO'!$AB$71="Leve"),CONCATENATE("R10C",'MAPA DE RIESGO'!$P$71),"")</f>
        <v/>
      </c>
      <c r="L35" s="40" t="str">
        <f>IF(AND('MAPA DE RIESGO'!$Z$72="Media",'MAPA DE RIESGO'!$AB$72="Leve"),CONCATENATE("R10C",'MAPA DE RIESGO'!$P$72),"")</f>
        <v/>
      </c>
      <c r="M35" s="40" t="str">
        <f>IF(AND('MAPA DE RIESGO'!$Z$73="Media",'MAPA DE RIESGO'!$AB$73="Leve"),CONCATENATE("R10C",'MAPA DE RIESGO'!$P$73),"")</f>
        <v/>
      </c>
      <c r="N35" s="40" t="str">
        <f>IF(AND('MAPA DE RIESGO'!$Z$74="Media",'MAPA DE RIESGO'!$AB$74="Leve"),CONCATENATE("R10C",'MAPA DE RIESGO'!$P$74),"")</f>
        <v/>
      </c>
      <c r="O35" s="41" t="str">
        <f>IF(AND('MAPA DE RIESGO'!$Z$75="Media",'MAPA DE RIESGO'!$AB$75="Leve"),CONCATENATE("R10C",'MAPA DE RIESGO'!$P$75),"")</f>
        <v/>
      </c>
      <c r="P35" s="39" t="str">
        <f>IF(AND('MAPA DE RIESGO'!$Z$70="Media",'MAPA DE RIESGO'!$AB$70="Menor"),CONCATENATE("R10C",'MAPA DE RIESGO'!$P$70),"")</f>
        <v/>
      </c>
      <c r="Q35" s="40" t="str">
        <f>IF(AND('MAPA DE RIESGO'!$Z$71="Media",'MAPA DE RIESGO'!$AB$71="Menor"),CONCATENATE("R10C",'MAPA DE RIESGO'!$P$71),"")</f>
        <v/>
      </c>
      <c r="R35" s="40" t="str">
        <f>IF(AND('MAPA DE RIESGO'!$Z$72="Media",'MAPA DE RIESGO'!$AB$72="Menor"),CONCATENATE("R10C",'MAPA DE RIESGO'!$P$72),"")</f>
        <v/>
      </c>
      <c r="S35" s="40" t="str">
        <f>IF(AND('MAPA DE RIESGO'!$Z$73="Media",'MAPA DE RIESGO'!$AB$73="Menor"),CONCATENATE("R10C",'MAPA DE RIESGO'!$P$73),"")</f>
        <v/>
      </c>
      <c r="T35" s="40" t="str">
        <f>IF(AND('MAPA DE RIESGO'!$Z$74="Media",'MAPA DE RIESGO'!$AB$74="Menor"),CONCATENATE("R10C",'MAPA DE RIESGO'!$P$74),"")</f>
        <v/>
      </c>
      <c r="U35" s="41" t="str">
        <f>IF(AND('MAPA DE RIESGO'!$Z$75="Media",'MAPA DE RIESGO'!$AB$75="Menor"),CONCATENATE("R10C",'MAPA DE RIESGO'!$P$75),"")</f>
        <v/>
      </c>
      <c r="V35" s="39" t="str">
        <f>IF(AND('MAPA DE RIESGO'!$Z$70="Media",'MAPA DE RIESGO'!$AB$70="Moderado"),CONCATENATE("R10C",'MAPA DE RIESGO'!$P$70),"")</f>
        <v/>
      </c>
      <c r="W35" s="40" t="str">
        <f>IF(AND('MAPA DE RIESGO'!$Z$71="Media",'MAPA DE RIESGO'!$AB$71="Moderado"),CONCATENATE("R10C",'MAPA DE RIESGO'!$P$71),"")</f>
        <v/>
      </c>
      <c r="X35" s="40" t="str">
        <f>IF(AND('MAPA DE RIESGO'!$Z$72="Media",'MAPA DE RIESGO'!$AB$72="Moderado"),CONCATENATE("R10C",'MAPA DE RIESGO'!$P$72),"")</f>
        <v/>
      </c>
      <c r="Y35" s="40" t="str">
        <f>IF(AND('MAPA DE RIESGO'!$Z$73="Media",'MAPA DE RIESGO'!$AB$73="Moderado"),CONCATENATE("R10C",'MAPA DE RIESGO'!$P$73),"")</f>
        <v/>
      </c>
      <c r="Z35" s="40" t="str">
        <f>IF(AND('MAPA DE RIESGO'!$Z$74="Media",'MAPA DE RIESGO'!$AB$74="Moderado"),CONCATENATE("R10C",'MAPA DE RIESGO'!$P$74),"")</f>
        <v/>
      </c>
      <c r="AA35" s="41" t="str">
        <f>IF(AND('MAPA DE RIESGO'!$Z$75="Media",'MAPA DE RIESGO'!$AB$75="Moderado"),CONCATENATE("R10C",'MAPA DE RIESGO'!$P$75),"")</f>
        <v/>
      </c>
      <c r="AB35" s="30" t="str">
        <f>IF(AND('MAPA DE RIESGO'!$Z$70="Media",'MAPA DE RIESGO'!$AB$70="Mayor"),CONCATENATE("R10C",'MAPA DE RIESGO'!$P$70),"")</f>
        <v/>
      </c>
      <c r="AC35" s="31" t="str">
        <f>IF(AND('MAPA DE RIESGO'!$Z$71="Media",'MAPA DE RIESGO'!$AB$71="Mayor"),CONCATENATE("R10C",'MAPA DE RIESGO'!$P$71),"")</f>
        <v/>
      </c>
      <c r="AD35" s="31" t="str">
        <f>IF(AND('MAPA DE RIESGO'!$Z$72="Media",'MAPA DE RIESGO'!$AB$72="Mayor"),CONCATENATE("R10C",'MAPA DE RIESGO'!$P$72),"")</f>
        <v/>
      </c>
      <c r="AE35" s="31" t="str">
        <f>IF(AND('MAPA DE RIESGO'!$Z$73="Media",'MAPA DE RIESGO'!$AB$73="Mayor"),CONCATENATE("R10C",'MAPA DE RIESGO'!$P$73),"")</f>
        <v/>
      </c>
      <c r="AF35" s="31" t="str">
        <f>IF(AND('MAPA DE RIESGO'!$Z$74="Media",'MAPA DE RIESGO'!$AB$74="Mayor"),CONCATENATE("R10C",'MAPA DE RIESGO'!$P$74),"")</f>
        <v/>
      </c>
      <c r="AG35" s="32" t="str">
        <f>IF(AND('MAPA DE RIESGO'!$Z$75="Media",'MAPA DE RIESGO'!$AB$75="Mayor"),CONCATENATE("R10C",'MAPA DE RIESGO'!$P$75),"")</f>
        <v/>
      </c>
      <c r="AH35" s="33" t="str">
        <f>IF(AND('MAPA DE RIESGO'!$Z$70="Media",'MAPA DE RIESGO'!$AB$70="Catastrófico"),CONCATENATE("R10C",'MAPA DE RIESGO'!$P$70),"")</f>
        <v/>
      </c>
      <c r="AI35" s="34" t="str">
        <f>IF(AND('MAPA DE RIESGO'!$Z$71="Media",'MAPA DE RIESGO'!$AB$71="Catastrófico"),CONCATENATE("R10C",'MAPA DE RIESGO'!$P$71),"")</f>
        <v/>
      </c>
      <c r="AJ35" s="34" t="str">
        <f>IF(AND('MAPA DE RIESGO'!$Z$72="Media",'MAPA DE RIESGO'!$AB$72="Catastrófico"),CONCATENATE("R10C",'MAPA DE RIESGO'!$P$72),"")</f>
        <v/>
      </c>
      <c r="AK35" s="34" t="str">
        <f>IF(AND('MAPA DE RIESGO'!$Z$73="Media",'MAPA DE RIESGO'!$AB$73="Catastrófico"),CONCATENATE("R10C",'MAPA DE RIESGO'!$P$73),"")</f>
        <v/>
      </c>
      <c r="AL35" s="34" t="str">
        <f>IF(AND('MAPA DE RIESGO'!$Z$74="Media",'MAPA DE RIESGO'!$AB$74="Catastrófico"),CONCATENATE("R10C",'MAPA DE RIESGO'!$P$74),"")</f>
        <v/>
      </c>
      <c r="AM35" s="35" t="str">
        <f>IF(AND('MAPA DE RIESGO'!$Z$75="Media",'MAPA DE RIESGO'!$AB$75="Catastrófico"),CONCATENATE("R10C",'MAPA DE RIESGO'!$P$75),"")</f>
        <v/>
      </c>
      <c r="AN35" s="55"/>
      <c r="AO35" s="507"/>
      <c r="AP35" s="508"/>
      <c r="AQ35" s="508"/>
      <c r="AR35" s="508"/>
      <c r="AS35" s="508"/>
      <c r="AT35" s="509"/>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row>
    <row r="36" spans="1:80" ht="15" customHeight="1" x14ac:dyDescent="0.25">
      <c r="A36" s="55"/>
      <c r="B36" s="375"/>
      <c r="C36" s="375"/>
      <c r="D36" s="376"/>
      <c r="E36" s="472" t="s">
        <v>105</v>
      </c>
      <c r="F36" s="473"/>
      <c r="G36" s="473"/>
      <c r="H36" s="473"/>
      <c r="I36" s="473"/>
      <c r="J36" s="45" t="str">
        <f>IF(AND('MAPA DE RIESGO'!$Z$16="Baja",'MAPA DE RIESGO'!$AB$16="Leve"),CONCATENATE("R1C",'MAPA DE RIESGO'!$P$16),"")</f>
        <v/>
      </c>
      <c r="K36" s="46" t="str">
        <f>IF(AND('MAPA DE RIESGO'!$Z$17="Baja",'MAPA DE RIESGO'!$AB$17="Leve"),CONCATENATE("R1C",'MAPA DE RIESGO'!$P$17),"")</f>
        <v/>
      </c>
      <c r="L36" s="46" t="str">
        <f>IF(AND('MAPA DE RIESGO'!$Z$18="Baja",'MAPA DE RIESGO'!$AB$18="Leve"),CONCATENATE("R1C",'MAPA DE RIESGO'!$P$18),"")</f>
        <v/>
      </c>
      <c r="M36" s="46" t="str">
        <f>IF(AND('MAPA DE RIESGO'!$Z$19="Baja",'MAPA DE RIESGO'!$AB$19="Leve"),CONCATENATE("R1C",'MAPA DE RIESGO'!$P$19),"")</f>
        <v/>
      </c>
      <c r="N36" s="46" t="str">
        <f>IF(AND('MAPA DE RIESGO'!$Z$20="Baja",'MAPA DE RIESGO'!$AB$20="Leve"),CONCATENATE("R1C",'MAPA DE RIESGO'!$P$20),"")</f>
        <v/>
      </c>
      <c r="O36" s="47" t="str">
        <f>IF(AND('MAPA DE RIESGO'!$Z$21="Baja",'MAPA DE RIESGO'!$AB$21="Leve"),CONCATENATE("R1C",'MAPA DE RIESGO'!$P$21),"")</f>
        <v/>
      </c>
      <c r="P36" s="36" t="str">
        <f>IF(AND('MAPA DE RIESGO'!$Z$16="Baja",'MAPA DE RIESGO'!$AB$16="Menor"),CONCATENATE("R1C",'MAPA DE RIESGO'!$P$16),"")</f>
        <v/>
      </c>
      <c r="Q36" s="37" t="str">
        <f>IF(AND('MAPA DE RIESGO'!$Z$17="Baja",'MAPA DE RIESGO'!$AB$17="Menor"),CONCATENATE("R1C",'MAPA DE RIESGO'!$P$17),"")</f>
        <v/>
      </c>
      <c r="R36" s="37" t="str">
        <f>IF(AND('MAPA DE RIESGO'!$Z$18="Baja",'MAPA DE RIESGO'!$AB$18="Menor"),CONCATENATE("R1C",'MAPA DE RIESGO'!$P$18),"")</f>
        <v/>
      </c>
      <c r="S36" s="37" t="str">
        <f>IF(AND('MAPA DE RIESGO'!$Z$19="Baja",'MAPA DE RIESGO'!$AB$19="Menor"),CONCATENATE("R1C",'MAPA DE RIESGO'!$P$19),"")</f>
        <v/>
      </c>
      <c r="T36" s="37" t="str">
        <f>IF(AND('MAPA DE RIESGO'!$Z$20="Baja",'MAPA DE RIESGO'!$AB$20="Menor"),CONCATENATE("R1C",'MAPA DE RIESGO'!$P$20),"")</f>
        <v/>
      </c>
      <c r="U36" s="38" t="str">
        <f>IF(AND('MAPA DE RIESGO'!$Z$21="Baja",'MAPA DE RIESGO'!$AB$21="Menor"),CONCATENATE("R1C",'MAPA DE RIESGO'!$P$21),"")</f>
        <v/>
      </c>
      <c r="V36" s="36" t="str">
        <f>IF(AND('MAPA DE RIESGO'!$Z$16="Baja",'MAPA DE RIESGO'!$AB$16="Moderado"),CONCATENATE("R1C",'MAPA DE RIESGO'!$P$16),"")</f>
        <v/>
      </c>
      <c r="W36" s="37" t="str">
        <f>IF(AND('MAPA DE RIESGO'!$Z$17="Baja",'MAPA DE RIESGO'!$AB$17="Moderado"),CONCATENATE("R1C",'MAPA DE RIESGO'!$P$17),"")</f>
        <v/>
      </c>
      <c r="X36" s="37" t="str">
        <f>IF(AND('MAPA DE RIESGO'!$Z$18="Baja",'MAPA DE RIESGO'!$AB$18="Moderado"),CONCATENATE("R1C",'MAPA DE RIESGO'!$P$18),"")</f>
        <v/>
      </c>
      <c r="Y36" s="37" t="str">
        <f>IF(AND('MAPA DE RIESGO'!$Z$19="Baja",'MAPA DE RIESGO'!$AB$19="Moderado"),CONCATENATE("R1C",'MAPA DE RIESGO'!$P$19),"")</f>
        <v/>
      </c>
      <c r="Z36" s="37" t="str">
        <f>IF(AND('MAPA DE RIESGO'!$Z$20="Baja",'MAPA DE RIESGO'!$AB$20="Moderado"),CONCATENATE("R1C",'MAPA DE RIESGO'!$P$20),"")</f>
        <v/>
      </c>
      <c r="AA36" s="38" t="str">
        <f>IF(AND('MAPA DE RIESGO'!$Z$21="Baja",'MAPA DE RIESGO'!$AB$21="Moderado"),CONCATENATE("R1C",'MAPA DE RIESGO'!$P$21),"")</f>
        <v/>
      </c>
      <c r="AB36" s="88" t="str">
        <f>IF(AND('MAPA DE RIESGO'!$Z$16="Baja",'MAPA DE RIESGO'!$AB$16="Mayor"),CONCATENATE("R1C",'MAPA DE RIESGO'!$P$16),"")</f>
        <v>R1C1</v>
      </c>
      <c r="AC36" s="18" t="str">
        <f>IF(AND('MAPA DE RIESGO'!$Z$17="Baja",'MAPA DE RIESGO'!$AB$17="Mayor"),CONCATENATE("R1C",'MAPA DE RIESGO'!$P$17),"")</f>
        <v>R1C2</v>
      </c>
      <c r="AD36" s="18" t="str">
        <f>IF(AND('MAPA DE RIESGO'!$Z$18="Baja",'MAPA DE RIESGO'!$AB$18="Mayor"),CONCATENATE("R1C",'MAPA DE RIESGO'!$P$18),"")</f>
        <v/>
      </c>
      <c r="AE36" s="18" t="str">
        <f>IF(AND('MAPA DE RIESGO'!$Z$19="Baja",'MAPA DE RIESGO'!$AB$19="Mayor"),CONCATENATE("R1C",'MAPA DE RIESGO'!$P$19),"")</f>
        <v/>
      </c>
      <c r="AF36" s="18" t="str">
        <f>IF(AND('MAPA DE RIESGO'!$Z$20="Baja",'MAPA DE RIESGO'!$AB$20="Mayor"),CONCATENATE("R1C",'MAPA DE RIESGO'!$P$20),"")</f>
        <v/>
      </c>
      <c r="AG36" s="19" t="str">
        <f>IF(AND('MAPA DE RIESGO'!$Z$21="Baja",'MAPA DE RIESGO'!$AB$21="Mayor"),CONCATENATE("R1C",'MAPA DE RIESGO'!$P$21),"")</f>
        <v/>
      </c>
      <c r="AH36" s="20" t="str">
        <f>IF(AND('MAPA DE RIESGO'!$Z$16="Baja",'MAPA DE RIESGO'!$AB$16="Catastrófico"),CONCATENATE("R1C",'MAPA DE RIESGO'!$P$16),"")</f>
        <v/>
      </c>
      <c r="AI36" s="21" t="str">
        <f>IF(AND('MAPA DE RIESGO'!$Z$17="Baja",'MAPA DE RIESGO'!$AB$17="Catastrófico"),CONCATENATE("R1C",'MAPA DE RIESGO'!$P$17),"")</f>
        <v/>
      </c>
      <c r="AJ36" s="21" t="str">
        <f>IF(AND('MAPA DE RIESGO'!$Z$18="Baja",'MAPA DE RIESGO'!$AB$18="Catastrófico"),CONCATENATE("R1C",'MAPA DE RIESGO'!$P$18),"")</f>
        <v/>
      </c>
      <c r="AK36" s="21" t="str">
        <f>IF(AND('MAPA DE RIESGO'!$Z$19="Baja",'MAPA DE RIESGO'!$AB$19="Catastrófico"),CONCATENATE("R1C",'MAPA DE RIESGO'!$P$19),"")</f>
        <v/>
      </c>
      <c r="AL36" s="21" t="str">
        <f>IF(AND('MAPA DE RIESGO'!$Z$20="Baja",'MAPA DE RIESGO'!$AB$20="Catastrófico"),CONCATENATE("R1C",'MAPA DE RIESGO'!$P$20),"")</f>
        <v/>
      </c>
      <c r="AM36" s="22" t="str">
        <f>IF(AND('MAPA DE RIESGO'!$Z$21="Baja",'MAPA DE RIESGO'!$AB$21="Catastrófico"),CONCATENATE("R1C",'MAPA DE RIESGO'!$P$21),"")</f>
        <v/>
      </c>
      <c r="AN36" s="55"/>
      <c r="AO36" s="492" t="s">
        <v>74</v>
      </c>
      <c r="AP36" s="493"/>
      <c r="AQ36" s="493"/>
      <c r="AR36" s="493"/>
      <c r="AS36" s="493"/>
      <c r="AT36" s="494"/>
      <c r="AU36" s="55"/>
      <c r="AV36" s="55"/>
      <c r="AW36" s="55"/>
      <c r="AX36" s="55"/>
      <c r="AY36" s="55"/>
      <c r="AZ36" s="55"/>
      <c r="BA36" s="55"/>
      <c r="BB36" s="55"/>
      <c r="BC36" s="55"/>
      <c r="BD36" s="55"/>
      <c r="BE36" s="55"/>
      <c r="BF36" s="55"/>
      <c r="BG36" s="55"/>
      <c r="BH36" s="55"/>
      <c r="BI36" s="55"/>
      <c r="BJ36" s="55"/>
      <c r="BK36" s="55"/>
      <c r="BL36" s="55"/>
      <c r="BM36" s="55"/>
      <c r="BN36" s="55"/>
      <c r="BO36" s="55"/>
      <c r="BP36" s="55"/>
      <c r="BQ36" s="55"/>
      <c r="BR36" s="55"/>
      <c r="BS36" s="55"/>
      <c r="BT36" s="55"/>
      <c r="BU36" s="55"/>
      <c r="BV36" s="55"/>
      <c r="BW36" s="55"/>
      <c r="BX36" s="55"/>
    </row>
    <row r="37" spans="1:80" ht="15" customHeight="1" x14ac:dyDescent="0.25">
      <c r="A37" s="55"/>
      <c r="B37" s="375"/>
      <c r="C37" s="375"/>
      <c r="D37" s="376"/>
      <c r="E37" s="474"/>
      <c r="F37" s="475"/>
      <c r="G37" s="475"/>
      <c r="H37" s="475"/>
      <c r="I37" s="475"/>
      <c r="J37" s="48" t="str">
        <f>IF(AND('MAPA DE RIESGO'!$Z$22="Baja",'MAPA DE RIESGO'!$AB$22="Leve"),CONCATENATE("R2C",'MAPA DE RIESGO'!$P$22),"")</f>
        <v/>
      </c>
      <c r="K37" s="49" t="str">
        <f>IF(AND('MAPA DE RIESGO'!$Z$23="Baja",'MAPA DE RIESGO'!$AB$23="Leve"),CONCATENATE("R2C",'MAPA DE RIESGO'!$P$23),"")</f>
        <v/>
      </c>
      <c r="L37" s="49" t="str">
        <f>IF(AND('MAPA DE RIESGO'!$Z$24="Baja",'MAPA DE RIESGO'!$AB$24="Leve"),CONCATENATE("R2C",'MAPA DE RIESGO'!$P$24),"")</f>
        <v/>
      </c>
      <c r="M37" s="49" t="str">
        <f>IF(AND('MAPA DE RIESGO'!$Z$25="Baja",'MAPA DE RIESGO'!$AB$25="Leve"),CONCATENATE("R2C",'MAPA DE RIESGO'!$P$25),"")</f>
        <v/>
      </c>
      <c r="N37" s="49" t="str">
        <f>IF(AND('MAPA DE RIESGO'!$Z$26="Baja",'MAPA DE RIESGO'!$AB$26="Leve"),CONCATENATE("R2C",'MAPA DE RIESGO'!$P$26),"")</f>
        <v/>
      </c>
      <c r="O37" s="50" t="str">
        <f>IF(AND('MAPA DE RIESGO'!$Z$27="Baja",'MAPA DE RIESGO'!$AB$27="Leve"),CONCATENATE("R2C",'MAPA DE RIESGO'!$P$27),"")</f>
        <v/>
      </c>
      <c r="P37" s="39" t="str">
        <f>IF(AND('MAPA DE RIESGO'!$Z$22="Baja",'MAPA DE RIESGO'!$AB$22="Menor"),CONCATENATE("R2C",'MAPA DE RIESGO'!$P$22),"")</f>
        <v/>
      </c>
      <c r="Q37" s="40" t="str">
        <f>IF(AND('MAPA DE RIESGO'!$Z$23="Baja",'MAPA DE RIESGO'!$AB$23="Menor"),CONCATENATE("R2C",'MAPA DE RIESGO'!$P$23),"")</f>
        <v/>
      </c>
      <c r="R37" s="40" t="str">
        <f>IF(AND('MAPA DE RIESGO'!$Z$24="Baja",'MAPA DE RIESGO'!$AB$24="Menor"),CONCATENATE("R2C",'MAPA DE RIESGO'!$P$24),"")</f>
        <v/>
      </c>
      <c r="S37" s="40" t="str">
        <f>IF(AND('MAPA DE RIESGO'!$Z$25="Baja",'MAPA DE RIESGO'!$AB$25="Menor"),CONCATENATE("R2C",'MAPA DE RIESGO'!$P$25),"")</f>
        <v/>
      </c>
      <c r="T37" s="40" t="str">
        <f>IF(AND('MAPA DE RIESGO'!$Z$26="Baja",'MAPA DE RIESGO'!$AB$26="Menor"),CONCATENATE("R2C",'MAPA DE RIESGO'!$P$26),"")</f>
        <v/>
      </c>
      <c r="U37" s="41" t="str">
        <f>IF(AND('MAPA DE RIESGO'!$Z$27="Baja",'MAPA DE RIESGO'!$AB$27="Menor"),CONCATENATE("R2C",'MAPA DE RIESGO'!$P$27),"")</f>
        <v/>
      </c>
      <c r="V37" s="39" t="str">
        <f>IF(AND('MAPA DE RIESGO'!$Z$22="Baja",'MAPA DE RIESGO'!$AB$22="Moderado"),CONCATENATE("R2C",'MAPA DE RIESGO'!$P$22),"")</f>
        <v/>
      </c>
      <c r="W37" s="40" t="str">
        <f>IF(AND('MAPA DE RIESGO'!$Z$23="Baja",'MAPA DE RIESGO'!$AB$23="Moderado"),CONCATENATE("R2C",'MAPA DE RIESGO'!$P$23),"")</f>
        <v/>
      </c>
      <c r="X37" s="40" t="str">
        <f>IF(AND('MAPA DE RIESGO'!$Z$24="Baja",'MAPA DE RIESGO'!$AB$24="Moderado"),CONCATENATE("R2C",'MAPA DE RIESGO'!$P$24),"")</f>
        <v/>
      </c>
      <c r="Y37" s="40" t="str">
        <f>IF(AND('MAPA DE RIESGO'!$Z$25="Baja",'MAPA DE RIESGO'!$AB$25="Moderado"),CONCATENATE("R2C",'MAPA DE RIESGO'!$P$25),"")</f>
        <v/>
      </c>
      <c r="Z37" s="40" t="str">
        <f>IF(AND('MAPA DE RIESGO'!$Z$26="Baja",'MAPA DE RIESGO'!$AB$26="Moderado"),CONCATENATE("R2C",'MAPA DE RIESGO'!$P$26),"")</f>
        <v/>
      </c>
      <c r="AA37" s="41" t="str">
        <f>IF(AND('MAPA DE RIESGO'!$Z$27="Baja",'MAPA DE RIESGO'!$AB$27="Moderado"),CONCATENATE("R2C",'MAPA DE RIESGO'!$P$27),"")</f>
        <v/>
      </c>
      <c r="AB37" s="23" t="str">
        <f>IF(AND('MAPA DE RIESGO'!$Z$22="Baja",'MAPA DE RIESGO'!$AB$22="Mayor"),CONCATENATE("R2C",'MAPA DE RIESGO'!$P$22),"")</f>
        <v/>
      </c>
      <c r="AC37" s="24" t="str">
        <f>IF(AND('MAPA DE RIESGO'!$Z$23="Baja",'MAPA DE RIESGO'!$AB$23="Mayor"),CONCATENATE("R2C",'MAPA DE RIESGO'!$P$23),"")</f>
        <v/>
      </c>
      <c r="AD37" s="24" t="str">
        <f>IF(AND('MAPA DE RIESGO'!$Z$24="Baja",'MAPA DE RIESGO'!$AB$24="Mayor"),CONCATENATE("R2C",'MAPA DE RIESGO'!$P$24),"")</f>
        <v/>
      </c>
      <c r="AE37" s="24" t="str">
        <f>IF(AND('MAPA DE RIESGO'!$Z$25="Baja",'MAPA DE RIESGO'!$AB$25="Mayor"),CONCATENATE("R2C",'MAPA DE RIESGO'!$P$25),"")</f>
        <v/>
      </c>
      <c r="AF37" s="24" t="str">
        <f>IF(AND('MAPA DE RIESGO'!$Z$26="Baja",'MAPA DE RIESGO'!$AB$26="Mayor"),CONCATENATE("R2C",'MAPA DE RIESGO'!$P$26),"")</f>
        <v/>
      </c>
      <c r="AG37" s="25" t="str">
        <f>IF(AND('MAPA DE RIESGO'!$Z$27="Baja",'MAPA DE RIESGO'!$AB$27="Mayor"),CONCATENATE("R2C",'MAPA DE RIESGO'!$P$27),"")</f>
        <v/>
      </c>
      <c r="AH37" s="26" t="str">
        <f>IF(AND('MAPA DE RIESGO'!$Z$22="Baja",'MAPA DE RIESGO'!$AB$22="Catastrófico"),CONCATENATE("R2C",'MAPA DE RIESGO'!$P$22),"")</f>
        <v/>
      </c>
      <c r="AI37" s="27" t="str">
        <f>IF(AND('MAPA DE RIESGO'!$Z$23="Baja",'MAPA DE RIESGO'!$AB$23="Catastrófico"),CONCATENATE("R2C",'MAPA DE RIESGO'!$P$23),"")</f>
        <v/>
      </c>
      <c r="AJ37" s="27" t="str">
        <f>IF(AND('MAPA DE RIESGO'!$Z$24="Baja",'MAPA DE RIESGO'!$AB$24="Catastrófico"),CONCATENATE("R2C",'MAPA DE RIESGO'!$P$24),"")</f>
        <v/>
      </c>
      <c r="AK37" s="27" t="str">
        <f>IF(AND('MAPA DE RIESGO'!$Z$25="Baja",'MAPA DE RIESGO'!$AB$25="Catastrófico"),CONCATENATE("R2C",'MAPA DE RIESGO'!$P$25),"")</f>
        <v/>
      </c>
      <c r="AL37" s="27" t="str">
        <f>IF(AND('MAPA DE RIESGO'!$Z$26="Baja",'MAPA DE RIESGO'!$AB$26="Catastrófico"),CONCATENATE("R2C",'MAPA DE RIESGO'!$P$26),"")</f>
        <v/>
      </c>
      <c r="AM37" s="28" t="str">
        <f>IF(AND('MAPA DE RIESGO'!$Z$27="Baja",'MAPA DE RIESGO'!$AB$27="Catastrófico"),CONCATENATE("R2C",'MAPA DE RIESGO'!$P$27),"")</f>
        <v/>
      </c>
      <c r="AN37" s="55"/>
      <c r="AO37" s="495"/>
      <c r="AP37" s="496"/>
      <c r="AQ37" s="496"/>
      <c r="AR37" s="496"/>
      <c r="AS37" s="496"/>
      <c r="AT37" s="497"/>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c r="BS37" s="55"/>
      <c r="BT37" s="55"/>
      <c r="BU37" s="55"/>
      <c r="BV37" s="55"/>
      <c r="BW37" s="55"/>
      <c r="BX37" s="55"/>
    </row>
    <row r="38" spans="1:80" ht="15" customHeight="1" x14ac:dyDescent="0.25">
      <c r="A38" s="55"/>
      <c r="B38" s="375"/>
      <c r="C38" s="375"/>
      <c r="D38" s="376"/>
      <c r="E38" s="476"/>
      <c r="F38" s="477"/>
      <c r="G38" s="477"/>
      <c r="H38" s="477"/>
      <c r="I38" s="475"/>
      <c r="J38" s="48" t="str">
        <f>IF(AND('MAPA DE RIESGO'!$Z$28="Baja",'MAPA DE RIESGO'!$AB$28="Leve"),CONCATENATE("R3C",'MAPA DE RIESGO'!$P$28),"")</f>
        <v/>
      </c>
      <c r="K38" s="49" t="str">
        <f>IF(AND('MAPA DE RIESGO'!$Z$29="Baja",'MAPA DE RIESGO'!$AB$29="Leve"),CONCATENATE("R3C",'MAPA DE RIESGO'!$P$29),"")</f>
        <v/>
      </c>
      <c r="L38" s="49" t="str">
        <f>IF(AND('MAPA DE RIESGO'!$Z$30="Baja",'MAPA DE RIESGO'!$AB$30="Leve"),CONCATENATE("R3C",'MAPA DE RIESGO'!$P$30),"")</f>
        <v/>
      </c>
      <c r="M38" s="49" t="str">
        <f>IF(AND('MAPA DE RIESGO'!$Z$31="Baja",'MAPA DE RIESGO'!$AB$31="Leve"),CONCATENATE("R3C",'MAPA DE RIESGO'!$P$31),"")</f>
        <v/>
      </c>
      <c r="N38" s="49" t="str">
        <f>IF(AND('MAPA DE RIESGO'!$Z$32="Baja",'MAPA DE RIESGO'!$AB$32="Leve"),CONCATENATE("R3C",'MAPA DE RIESGO'!$P$32),"")</f>
        <v/>
      </c>
      <c r="O38" s="50" t="str">
        <f>IF(AND('MAPA DE RIESGO'!$Z$33="Baja",'MAPA DE RIESGO'!$AB$33="Leve"),CONCATENATE("R3C",'MAPA DE RIESGO'!$P$33),"")</f>
        <v/>
      </c>
      <c r="P38" s="39" t="str">
        <f>IF(AND('MAPA DE RIESGO'!$Z$28="Baja",'MAPA DE RIESGO'!$AB$28="Menor"),CONCATENATE("R3C",'MAPA DE RIESGO'!$P$28),"")</f>
        <v/>
      </c>
      <c r="Q38" s="40" t="str">
        <f>IF(AND('MAPA DE RIESGO'!$Z$29="Baja",'MAPA DE RIESGO'!$AB$29="Menor"),CONCATENATE("R3C",'MAPA DE RIESGO'!$P$29),"")</f>
        <v/>
      </c>
      <c r="R38" s="40" t="str">
        <f>IF(AND('MAPA DE RIESGO'!$Z$30="Baja",'MAPA DE RIESGO'!$AB$30="Menor"),CONCATENATE("R3C",'MAPA DE RIESGO'!$P$30),"")</f>
        <v/>
      </c>
      <c r="S38" s="40" t="str">
        <f>IF(AND('MAPA DE RIESGO'!$Z$31="Baja",'MAPA DE RIESGO'!$AB$31="Menor"),CONCATENATE("R3C",'MAPA DE RIESGO'!$P$31),"")</f>
        <v/>
      </c>
      <c r="T38" s="40" t="str">
        <f>IF(AND('MAPA DE RIESGO'!$Z$32="Baja",'MAPA DE RIESGO'!$AB$32="Menor"),CONCATENATE("R3C",'MAPA DE RIESGO'!$P$32),"")</f>
        <v/>
      </c>
      <c r="U38" s="41" t="str">
        <f>IF(AND('MAPA DE RIESGO'!$Z$33="Baja",'MAPA DE RIESGO'!$AB$33="Menor"),CONCATENATE("R3C",'MAPA DE RIESGO'!$P$33),"")</f>
        <v/>
      </c>
      <c r="V38" s="39" t="str">
        <f>IF(AND('MAPA DE RIESGO'!$Z$28="Baja",'MAPA DE RIESGO'!$AB$28="Moderado"),CONCATENATE("R3C",'MAPA DE RIESGO'!$P$28),"")</f>
        <v/>
      </c>
      <c r="W38" s="40" t="str">
        <f>IF(AND('MAPA DE RIESGO'!$Z$29="Baja",'MAPA DE RIESGO'!$AB$29="Moderado"),CONCATENATE("R3C",'MAPA DE RIESGO'!$P$29),"")</f>
        <v/>
      </c>
      <c r="X38" s="40" t="str">
        <f>IF(AND('MAPA DE RIESGO'!$Z$30="Baja",'MAPA DE RIESGO'!$AB$30="Moderado"),CONCATENATE("R3C",'MAPA DE RIESGO'!$P$30),"")</f>
        <v/>
      </c>
      <c r="Y38" s="40" t="str">
        <f>IF(AND('MAPA DE RIESGO'!$Z$31="Baja",'MAPA DE RIESGO'!$AB$31="Moderado"),CONCATENATE("R3C",'MAPA DE RIESGO'!$P$31),"")</f>
        <v/>
      </c>
      <c r="Z38" s="40" t="str">
        <f>IF(AND('MAPA DE RIESGO'!$Z$32="Baja",'MAPA DE RIESGO'!$AB$32="Moderado"),CONCATENATE("R3C",'MAPA DE RIESGO'!$P$32),"")</f>
        <v/>
      </c>
      <c r="AA38" s="41" t="str">
        <f>IF(AND('MAPA DE RIESGO'!$Z$33="Baja",'MAPA DE RIESGO'!$AB$33="Moderado"),CONCATENATE("R3C",'MAPA DE RIESGO'!$P$33),"")</f>
        <v/>
      </c>
      <c r="AB38" s="23" t="str">
        <f>IF(AND('MAPA DE RIESGO'!$Z$28="Baja",'MAPA DE RIESGO'!$AB$28="Mayor"),CONCATENATE("R3C",'MAPA DE RIESGO'!$P$28),"")</f>
        <v/>
      </c>
      <c r="AC38" s="24" t="str">
        <f>IF(AND('MAPA DE RIESGO'!$Z$29="Baja",'MAPA DE RIESGO'!$AB$29="Mayor"),CONCATENATE("R3C",'MAPA DE RIESGO'!$P$29),"")</f>
        <v/>
      </c>
      <c r="AD38" s="24" t="str">
        <f>IF(AND('MAPA DE RIESGO'!$Z$30="Baja",'MAPA DE RIESGO'!$AB$30="Mayor"),CONCATENATE("R3C",'MAPA DE RIESGO'!$P$30),"")</f>
        <v/>
      </c>
      <c r="AE38" s="24" t="str">
        <f>IF(AND('MAPA DE RIESGO'!$Z$31="Baja",'MAPA DE RIESGO'!$AB$31="Mayor"),CONCATENATE("R3C",'MAPA DE RIESGO'!$P$31),"")</f>
        <v/>
      </c>
      <c r="AF38" s="24" t="str">
        <f>IF(AND('MAPA DE RIESGO'!$Z$32="Baja",'MAPA DE RIESGO'!$AB$32="Mayor"),CONCATENATE("R3C",'MAPA DE RIESGO'!$P$32),"")</f>
        <v/>
      </c>
      <c r="AG38" s="25" t="str">
        <f>IF(AND('MAPA DE RIESGO'!$Z$33="Baja",'MAPA DE RIESGO'!$AB$33="Mayor"),CONCATENATE("R3C",'MAPA DE RIESGO'!$P$33),"")</f>
        <v/>
      </c>
      <c r="AH38" s="26" t="str">
        <f>IF(AND('MAPA DE RIESGO'!$Z$28="Baja",'MAPA DE RIESGO'!$AB$28="Catastrófico"),CONCATENATE("R3C",'MAPA DE RIESGO'!$P$28),"")</f>
        <v/>
      </c>
      <c r="AI38" s="27" t="str">
        <f>IF(AND('MAPA DE RIESGO'!$Z$29="Baja",'MAPA DE RIESGO'!$AB$29="Catastrófico"),CONCATENATE("R3C",'MAPA DE RIESGO'!$P$29),"")</f>
        <v/>
      </c>
      <c r="AJ38" s="27" t="str">
        <f>IF(AND('MAPA DE RIESGO'!$Z$30="Baja",'MAPA DE RIESGO'!$AB$30="Catastrófico"),CONCATENATE("R3C",'MAPA DE RIESGO'!$P$30),"")</f>
        <v/>
      </c>
      <c r="AK38" s="27" t="str">
        <f>IF(AND('MAPA DE RIESGO'!$Z$31="Baja",'MAPA DE RIESGO'!$AB$31="Catastrófico"),CONCATENATE("R3C",'MAPA DE RIESGO'!$P$31),"")</f>
        <v/>
      </c>
      <c r="AL38" s="27" t="str">
        <f>IF(AND('MAPA DE RIESGO'!$Z$32="Baja",'MAPA DE RIESGO'!$AB$32="Catastrófico"),CONCATENATE("R3C",'MAPA DE RIESGO'!$P$32),"")</f>
        <v/>
      </c>
      <c r="AM38" s="28" t="str">
        <f>IF(AND('MAPA DE RIESGO'!$Z$33="Baja",'MAPA DE RIESGO'!$AB$33="Catastrófico"),CONCATENATE("R3C",'MAPA DE RIESGO'!$P$33),"")</f>
        <v/>
      </c>
      <c r="AN38" s="55"/>
      <c r="AO38" s="495"/>
      <c r="AP38" s="496"/>
      <c r="AQ38" s="496"/>
      <c r="AR38" s="496"/>
      <c r="AS38" s="496"/>
      <c r="AT38" s="497"/>
      <c r="AU38" s="55"/>
      <c r="AV38" s="55"/>
      <c r="AW38" s="55"/>
      <c r="AX38" s="55"/>
      <c r="AY38" s="55"/>
      <c r="AZ38" s="55"/>
      <c r="BA38" s="55"/>
      <c r="BB38" s="55"/>
      <c r="BC38" s="55"/>
      <c r="BD38" s="55"/>
      <c r="BE38" s="55"/>
      <c r="BF38" s="55"/>
      <c r="BG38" s="55"/>
      <c r="BH38" s="55"/>
      <c r="BI38" s="55"/>
      <c r="BJ38" s="55"/>
      <c r="BK38" s="55"/>
      <c r="BL38" s="55"/>
      <c r="BM38" s="55"/>
      <c r="BN38" s="55"/>
      <c r="BO38" s="55"/>
      <c r="BP38" s="55"/>
      <c r="BQ38" s="55"/>
      <c r="BR38" s="55"/>
      <c r="BS38" s="55"/>
      <c r="BT38" s="55"/>
      <c r="BU38" s="55"/>
      <c r="BV38" s="55"/>
      <c r="BW38" s="55"/>
      <c r="BX38" s="55"/>
    </row>
    <row r="39" spans="1:80" ht="15" customHeight="1" x14ac:dyDescent="0.25">
      <c r="A39" s="55"/>
      <c r="B39" s="375"/>
      <c r="C39" s="375"/>
      <c r="D39" s="376"/>
      <c r="E39" s="476"/>
      <c r="F39" s="477"/>
      <c r="G39" s="477"/>
      <c r="H39" s="477"/>
      <c r="I39" s="475"/>
      <c r="J39" s="48" t="str">
        <f>IF(AND('MAPA DE RIESGO'!$Z$34="Baja",'MAPA DE RIESGO'!$AB$34="Leve"),CONCATENATE("R4C",'MAPA DE RIESGO'!$P$34),"")</f>
        <v/>
      </c>
      <c r="K39" s="49" t="str">
        <f>IF(AND('MAPA DE RIESGO'!$Z$35="Baja",'MAPA DE RIESGO'!$AB$35="Leve"),CONCATENATE("R4C",'MAPA DE RIESGO'!$P$35),"")</f>
        <v/>
      </c>
      <c r="L39" s="49" t="str">
        <f>IF(AND('MAPA DE RIESGO'!$Z$36="Baja",'MAPA DE RIESGO'!$AB$36="Leve"),CONCATENATE("R4C",'MAPA DE RIESGO'!$P$36),"")</f>
        <v/>
      </c>
      <c r="M39" s="49" t="str">
        <f>IF(AND('MAPA DE RIESGO'!$Z$37="Baja",'MAPA DE RIESGO'!$AB$37="Leve"),CONCATENATE("R4C",'MAPA DE RIESGO'!$P$37),"")</f>
        <v/>
      </c>
      <c r="N39" s="49" t="str">
        <f>IF(AND('MAPA DE RIESGO'!$Z$38="Baja",'MAPA DE RIESGO'!$AB$38="Leve"),CONCATENATE("R4C",'MAPA DE RIESGO'!$P$38),"")</f>
        <v/>
      </c>
      <c r="O39" s="50" t="str">
        <f>IF(AND('MAPA DE RIESGO'!$Z$39="Baja",'MAPA DE RIESGO'!$AB$39="Leve"),CONCATENATE("R4C",'MAPA DE RIESGO'!$P$39),"")</f>
        <v/>
      </c>
      <c r="P39" s="39" t="str">
        <f>IF(AND('MAPA DE RIESGO'!$Z$34="Baja",'MAPA DE RIESGO'!$AB$34="Menor"),CONCATENATE("R4C",'MAPA DE RIESGO'!$P$34),"")</f>
        <v/>
      </c>
      <c r="Q39" s="40" t="str">
        <f>IF(AND('MAPA DE RIESGO'!$Z$35="Baja",'MAPA DE RIESGO'!$AB$35="Menor"),CONCATENATE("R4C",'MAPA DE RIESGO'!$P$35),"")</f>
        <v/>
      </c>
      <c r="R39" s="40" t="str">
        <f>IF(AND('MAPA DE RIESGO'!$Z$36="Baja",'MAPA DE RIESGO'!$AB$36="Menor"),CONCATENATE("R4C",'MAPA DE RIESGO'!$P$36),"")</f>
        <v/>
      </c>
      <c r="S39" s="40" t="str">
        <f>IF(AND('MAPA DE RIESGO'!$Z$37="Baja",'MAPA DE RIESGO'!$AB$37="Menor"),CONCATENATE("R4C",'MAPA DE RIESGO'!$P$37),"")</f>
        <v/>
      </c>
      <c r="T39" s="40" t="str">
        <f>IF(AND('MAPA DE RIESGO'!$Z$38="Baja",'MAPA DE RIESGO'!$AB$38="Menor"),CONCATENATE("R4C",'MAPA DE RIESGO'!$P$38),"")</f>
        <v/>
      </c>
      <c r="U39" s="41" t="str">
        <f>IF(AND('MAPA DE RIESGO'!$Z$39="Baja",'MAPA DE RIESGO'!$AB$39="Menor"),CONCATENATE("R4C",'MAPA DE RIESGO'!$P$39),"")</f>
        <v/>
      </c>
      <c r="V39" s="39" t="str">
        <f>IF(AND('MAPA DE RIESGO'!$Z$34="Baja",'MAPA DE RIESGO'!$AB$34="Moderado"),CONCATENATE("R4C",'MAPA DE RIESGO'!$P$34),"")</f>
        <v/>
      </c>
      <c r="W39" s="40" t="str">
        <f>IF(AND('MAPA DE RIESGO'!$Z$35="Baja",'MAPA DE RIESGO'!$AB$35="Moderado"),CONCATENATE("R4C",'MAPA DE RIESGO'!$P$35),"")</f>
        <v/>
      </c>
      <c r="X39" s="40" t="str">
        <f>IF(AND('MAPA DE RIESGO'!$Z$36="Baja",'MAPA DE RIESGO'!$AB$36="Moderado"),CONCATENATE("R4C",'MAPA DE RIESGO'!$P$36),"")</f>
        <v/>
      </c>
      <c r="Y39" s="40" t="str">
        <f>IF(AND('MAPA DE RIESGO'!$Z$37="Baja",'MAPA DE RIESGO'!$AB$37="Moderado"),CONCATENATE("R4C",'MAPA DE RIESGO'!$P$37),"")</f>
        <v/>
      </c>
      <c r="Z39" s="40" t="str">
        <f>IF(AND('MAPA DE RIESGO'!$Z$38="Baja",'MAPA DE RIESGO'!$AB$38="Moderado"),CONCATENATE("R4C",'MAPA DE RIESGO'!$P$38),"")</f>
        <v/>
      </c>
      <c r="AA39" s="41" t="str">
        <f>IF(AND('MAPA DE RIESGO'!$Z$39="Baja",'MAPA DE RIESGO'!$AB$39="Moderado"),CONCATENATE("R4C",'MAPA DE RIESGO'!$P$39),"")</f>
        <v/>
      </c>
      <c r="AB39" s="23" t="str">
        <f>IF(AND('MAPA DE RIESGO'!$Z$34="Baja",'MAPA DE RIESGO'!$AB$34="Mayor"),CONCATENATE("R4C",'MAPA DE RIESGO'!$P$34),"")</f>
        <v/>
      </c>
      <c r="AC39" s="24" t="str">
        <f>IF(AND('MAPA DE RIESGO'!$Z$35="Baja",'MAPA DE RIESGO'!$AB$35="Mayor"),CONCATENATE("R4C",'MAPA DE RIESGO'!$P$35),"")</f>
        <v/>
      </c>
      <c r="AD39" s="24" t="str">
        <f>IF(AND('MAPA DE RIESGO'!$Z$36="Baja",'MAPA DE RIESGO'!$AB$36="Mayor"),CONCATENATE("R4C",'MAPA DE RIESGO'!$P$36),"")</f>
        <v/>
      </c>
      <c r="AE39" s="24" t="str">
        <f>IF(AND('MAPA DE RIESGO'!$Z$37="Baja",'MAPA DE RIESGO'!$AB$37="Mayor"),CONCATENATE("R4C",'MAPA DE RIESGO'!$P$37),"")</f>
        <v/>
      </c>
      <c r="AF39" s="24" t="str">
        <f>IF(AND('MAPA DE RIESGO'!$Z$38="Baja",'MAPA DE RIESGO'!$AB$38="Mayor"),CONCATENATE("R4C",'MAPA DE RIESGO'!$P$38),"")</f>
        <v/>
      </c>
      <c r="AG39" s="25" t="str">
        <f>IF(AND('MAPA DE RIESGO'!$Z$39="Baja",'MAPA DE RIESGO'!$AB$39="Mayor"),CONCATENATE("R4C",'MAPA DE RIESGO'!$P$39),"")</f>
        <v/>
      </c>
      <c r="AH39" s="26" t="str">
        <f>IF(AND('MAPA DE RIESGO'!$Z$34="Baja",'MAPA DE RIESGO'!$AB$34="Catastrófico"),CONCATENATE("R4C",'MAPA DE RIESGO'!$P$34),"")</f>
        <v/>
      </c>
      <c r="AI39" s="27" t="str">
        <f>IF(AND('MAPA DE RIESGO'!$Z$35="Baja",'MAPA DE RIESGO'!$AB$35="Catastrófico"),CONCATENATE("R4C",'MAPA DE RIESGO'!$P$35),"")</f>
        <v/>
      </c>
      <c r="AJ39" s="27" t="str">
        <f>IF(AND('MAPA DE RIESGO'!$Z$36="Baja",'MAPA DE RIESGO'!$AB$36="Catastrófico"),CONCATENATE("R4C",'MAPA DE RIESGO'!$P$36),"")</f>
        <v/>
      </c>
      <c r="AK39" s="27" t="str">
        <f>IF(AND('MAPA DE RIESGO'!$Z$37="Baja",'MAPA DE RIESGO'!$AB$37="Catastrófico"),CONCATENATE("R4C",'MAPA DE RIESGO'!$P$37),"")</f>
        <v/>
      </c>
      <c r="AL39" s="27" t="str">
        <f>IF(AND('MAPA DE RIESGO'!$Z$38="Baja",'MAPA DE RIESGO'!$AB$38="Catastrófico"),CONCATENATE("R4C",'MAPA DE RIESGO'!$P$38),"")</f>
        <v/>
      </c>
      <c r="AM39" s="28" t="str">
        <f>IF(AND('MAPA DE RIESGO'!$Z$39="Baja",'MAPA DE RIESGO'!$AB$39="Catastrófico"),CONCATENATE("R4C",'MAPA DE RIESGO'!$P$39),"")</f>
        <v/>
      </c>
      <c r="AN39" s="55"/>
      <c r="AO39" s="495"/>
      <c r="AP39" s="496"/>
      <c r="AQ39" s="496"/>
      <c r="AR39" s="496"/>
      <c r="AS39" s="496"/>
      <c r="AT39" s="497"/>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5"/>
      <c r="BU39" s="55"/>
      <c r="BV39" s="55"/>
      <c r="BW39" s="55"/>
      <c r="BX39" s="55"/>
    </row>
    <row r="40" spans="1:80" ht="15" customHeight="1" x14ac:dyDescent="0.25">
      <c r="A40" s="55"/>
      <c r="B40" s="375"/>
      <c r="C40" s="375"/>
      <c r="D40" s="376"/>
      <c r="E40" s="476"/>
      <c r="F40" s="477"/>
      <c r="G40" s="477"/>
      <c r="H40" s="477"/>
      <c r="I40" s="475"/>
      <c r="J40" s="48" t="str">
        <f>IF(AND('MAPA DE RIESGO'!$Z$40="Baja",'MAPA DE RIESGO'!$AB$40="Leve"),CONCATENATE("R5C",'MAPA DE RIESGO'!$P$40),"")</f>
        <v/>
      </c>
      <c r="K40" s="49" t="str">
        <f>IF(AND('MAPA DE RIESGO'!$Z$41="Baja",'MAPA DE RIESGO'!$AB$41="Leve"),CONCATENATE("R5C",'MAPA DE RIESGO'!$P$41),"")</f>
        <v/>
      </c>
      <c r="L40" s="49" t="str">
        <f>IF(AND('MAPA DE RIESGO'!$Z$42="Baja",'MAPA DE RIESGO'!$AB$42="Leve"),CONCATENATE("R5C",'MAPA DE RIESGO'!$P$42),"")</f>
        <v/>
      </c>
      <c r="M40" s="49" t="str">
        <f>IF(AND('MAPA DE RIESGO'!$Z$43="Baja",'MAPA DE RIESGO'!$AB$43="Leve"),CONCATENATE("R5C",'MAPA DE RIESGO'!$P$43),"")</f>
        <v/>
      </c>
      <c r="N40" s="49" t="str">
        <f>IF(AND('MAPA DE RIESGO'!$Z$44="Baja",'MAPA DE RIESGO'!$AB$44="Leve"),CONCATENATE("R5C",'MAPA DE RIESGO'!$P$44),"")</f>
        <v/>
      </c>
      <c r="O40" s="50" t="str">
        <f>IF(AND('MAPA DE RIESGO'!$Z$45="Baja",'MAPA DE RIESGO'!$AB$45="Leve"),CONCATENATE("R5C",'MAPA DE RIESGO'!$P$45),"")</f>
        <v/>
      </c>
      <c r="P40" s="39" t="str">
        <f>IF(AND('MAPA DE RIESGO'!$Z$40="Baja",'MAPA DE RIESGO'!$AB$40="Menor"),CONCATENATE("R5C",'MAPA DE RIESGO'!$P$40),"")</f>
        <v/>
      </c>
      <c r="Q40" s="40" t="str">
        <f>IF(AND('MAPA DE RIESGO'!$Z$41="Baja",'MAPA DE RIESGO'!$AB$41="Menor"),CONCATENATE("R5C",'MAPA DE RIESGO'!$P$41),"")</f>
        <v/>
      </c>
      <c r="R40" s="40" t="str">
        <f>IF(AND('MAPA DE RIESGO'!$Z$42="Baja",'MAPA DE RIESGO'!$AB$42="Menor"),CONCATENATE("R5C",'MAPA DE RIESGO'!$P$42),"")</f>
        <v/>
      </c>
      <c r="S40" s="40" t="str">
        <f>IF(AND('MAPA DE RIESGO'!$Z$43="Baja",'MAPA DE RIESGO'!$AB$43="Menor"),CONCATENATE("R5C",'MAPA DE RIESGO'!$P$43),"")</f>
        <v/>
      </c>
      <c r="T40" s="40" t="str">
        <f>IF(AND('MAPA DE RIESGO'!$Z$44="Baja",'MAPA DE RIESGO'!$AB$44="Menor"),CONCATENATE("R5C",'MAPA DE RIESGO'!$P$44),"")</f>
        <v/>
      </c>
      <c r="U40" s="41" t="str">
        <f>IF(AND('MAPA DE RIESGO'!$Z$45="Baja",'MAPA DE RIESGO'!$AB$45="Menor"),CONCATENATE("R5C",'MAPA DE RIESGO'!$P$45),"")</f>
        <v/>
      </c>
      <c r="V40" s="39" t="str">
        <f>IF(AND('MAPA DE RIESGO'!$Z$40="Baja",'MAPA DE RIESGO'!$AB$40="Moderado"),CONCATENATE("R5C",'MAPA DE RIESGO'!$P$40),"")</f>
        <v/>
      </c>
      <c r="W40" s="40" t="str">
        <f>IF(AND('MAPA DE RIESGO'!$Z$41="Baja",'MAPA DE RIESGO'!$AB$41="Moderado"),CONCATENATE("R5C",'MAPA DE RIESGO'!$P$41),"")</f>
        <v/>
      </c>
      <c r="X40" s="40" t="str">
        <f>IF(AND('MAPA DE RIESGO'!$Z$42="Baja",'MAPA DE RIESGO'!$AB$42="Moderado"),CONCATENATE("R5C",'MAPA DE RIESGO'!$P$42),"")</f>
        <v/>
      </c>
      <c r="Y40" s="40" t="str">
        <f>IF(AND('MAPA DE RIESGO'!$Z$43="Baja",'MAPA DE RIESGO'!$AB$43="Moderado"),CONCATENATE("R5C",'MAPA DE RIESGO'!$P$43),"")</f>
        <v/>
      </c>
      <c r="Z40" s="40" t="str">
        <f>IF(AND('MAPA DE RIESGO'!$Z$44="Baja",'MAPA DE RIESGO'!$AB$44="Moderado"),CONCATENATE("R5C",'MAPA DE RIESGO'!$P$44),"")</f>
        <v/>
      </c>
      <c r="AA40" s="41" t="str">
        <f>IF(AND('MAPA DE RIESGO'!$Z$45="Baja",'MAPA DE RIESGO'!$AB$45="Moderado"),CONCATENATE("R5C",'MAPA DE RIESGO'!$P$45),"")</f>
        <v/>
      </c>
      <c r="AB40" s="23" t="str">
        <f>IF(AND('MAPA DE RIESGO'!$Z$40="Baja",'MAPA DE RIESGO'!$AB$40="Mayor"),CONCATENATE("R5C",'MAPA DE RIESGO'!$P$40),"")</f>
        <v/>
      </c>
      <c r="AC40" s="24" t="str">
        <f>IF(AND('MAPA DE RIESGO'!$Z$41="Baja",'MAPA DE RIESGO'!$AB$41="Mayor"),CONCATENATE("R5C",'MAPA DE RIESGO'!$P$41),"")</f>
        <v/>
      </c>
      <c r="AD40" s="29" t="str">
        <f>IF(AND('MAPA DE RIESGO'!$Z$42="Baja",'MAPA DE RIESGO'!$AB$42="Mayor"),CONCATENATE("R5C",'MAPA DE RIESGO'!$P$42),"")</f>
        <v/>
      </c>
      <c r="AE40" s="29" t="str">
        <f>IF(AND('MAPA DE RIESGO'!$Z$43="Baja",'MAPA DE RIESGO'!$AB$43="Mayor"),CONCATENATE("R5C",'MAPA DE RIESGO'!$P$43),"")</f>
        <v/>
      </c>
      <c r="AF40" s="29" t="str">
        <f>IF(AND('MAPA DE RIESGO'!$Z$44="Baja",'MAPA DE RIESGO'!$AB$44="Mayor"),CONCATENATE("R5C",'MAPA DE RIESGO'!$P$44),"")</f>
        <v/>
      </c>
      <c r="AG40" s="25" t="str">
        <f>IF(AND('MAPA DE RIESGO'!$Z$45="Baja",'MAPA DE RIESGO'!$AB$45="Mayor"),CONCATENATE("R5C",'MAPA DE RIESGO'!$P$45),"")</f>
        <v/>
      </c>
      <c r="AH40" s="26" t="str">
        <f>IF(AND('MAPA DE RIESGO'!$Z$40="Baja",'MAPA DE RIESGO'!$AB$40="Catastrófico"),CONCATENATE("R5C",'MAPA DE RIESGO'!$P$40),"")</f>
        <v/>
      </c>
      <c r="AI40" s="27" t="str">
        <f>IF(AND('MAPA DE RIESGO'!$Z$41="Baja",'MAPA DE RIESGO'!$AB$41="Catastrófico"),CONCATENATE("R5C",'MAPA DE RIESGO'!$P$41),"")</f>
        <v/>
      </c>
      <c r="AJ40" s="27" t="str">
        <f>IF(AND('MAPA DE RIESGO'!$Z$42="Baja",'MAPA DE RIESGO'!$AB$42="Catastrófico"),CONCATENATE("R5C",'MAPA DE RIESGO'!$P$42),"")</f>
        <v/>
      </c>
      <c r="AK40" s="27" t="str">
        <f>IF(AND('MAPA DE RIESGO'!$Z$43="Baja",'MAPA DE RIESGO'!$AB$43="Catastrófico"),CONCATENATE("R5C",'MAPA DE RIESGO'!$P$43),"")</f>
        <v/>
      </c>
      <c r="AL40" s="27" t="str">
        <f>IF(AND('MAPA DE RIESGO'!$Z$44="Baja",'MAPA DE RIESGO'!$AB$44="Catastrófico"),CONCATENATE("R5C",'MAPA DE RIESGO'!$P$44),"")</f>
        <v/>
      </c>
      <c r="AM40" s="28" t="str">
        <f>IF(AND('MAPA DE RIESGO'!$Z$45="Baja",'MAPA DE RIESGO'!$AB$45="Catastrófico"),CONCATENATE("R5C",'MAPA DE RIESGO'!$P$45),"")</f>
        <v/>
      </c>
      <c r="AN40" s="55"/>
      <c r="AO40" s="495"/>
      <c r="AP40" s="496"/>
      <c r="AQ40" s="496"/>
      <c r="AR40" s="496"/>
      <c r="AS40" s="496"/>
      <c r="AT40" s="497"/>
      <c r="AU40" s="55"/>
      <c r="AV40" s="55"/>
      <c r="AW40" s="55"/>
      <c r="AX40" s="55"/>
      <c r="AY40" s="55"/>
      <c r="AZ40" s="55"/>
      <c r="BA40" s="55"/>
      <c r="BB40" s="55"/>
      <c r="BC40" s="55"/>
      <c r="BD40" s="55"/>
      <c r="BE40" s="55"/>
      <c r="BF40" s="55"/>
      <c r="BG40" s="55"/>
      <c r="BH40" s="55"/>
      <c r="BI40" s="55"/>
      <c r="BJ40" s="55"/>
      <c r="BK40" s="55"/>
      <c r="BL40" s="55"/>
      <c r="BM40" s="55"/>
      <c r="BN40" s="55"/>
      <c r="BO40" s="55"/>
      <c r="BP40" s="55"/>
      <c r="BQ40" s="55"/>
      <c r="BR40" s="55"/>
      <c r="BS40" s="55"/>
      <c r="BT40" s="55"/>
      <c r="BU40" s="55"/>
      <c r="BV40" s="55"/>
      <c r="BW40" s="55"/>
      <c r="BX40" s="55"/>
    </row>
    <row r="41" spans="1:80" ht="15" customHeight="1" x14ac:dyDescent="0.25">
      <c r="A41" s="55"/>
      <c r="B41" s="375"/>
      <c r="C41" s="375"/>
      <c r="D41" s="376"/>
      <c r="E41" s="476"/>
      <c r="F41" s="477"/>
      <c r="G41" s="477"/>
      <c r="H41" s="477"/>
      <c r="I41" s="475"/>
      <c r="J41" s="48" t="str">
        <f>IF(AND('MAPA DE RIESGO'!$Z$46="Baja",'MAPA DE RIESGO'!$AB$46="Leve"),CONCATENATE("R6C",'MAPA DE RIESGO'!$P$46),"")</f>
        <v/>
      </c>
      <c r="K41" s="49" t="str">
        <f>IF(AND('MAPA DE RIESGO'!$Z$47="Baja",'MAPA DE RIESGO'!$AB$47="Leve"),CONCATENATE("R6C",'MAPA DE RIESGO'!$P$47),"")</f>
        <v/>
      </c>
      <c r="L41" s="49" t="str">
        <f>IF(AND('MAPA DE RIESGO'!$Z$48="Baja",'MAPA DE RIESGO'!$AB$48="Leve"),CONCATENATE("R6C",'MAPA DE RIESGO'!$P$48),"")</f>
        <v/>
      </c>
      <c r="M41" s="49" t="str">
        <f>IF(AND('MAPA DE RIESGO'!$Z$49="Baja",'MAPA DE RIESGO'!$AB$49="Leve"),CONCATENATE("R6C",'MAPA DE RIESGO'!$P$49),"")</f>
        <v/>
      </c>
      <c r="N41" s="49" t="str">
        <f>IF(AND('MAPA DE RIESGO'!$Z$50="Baja",'MAPA DE RIESGO'!$AB$50="Leve"),CONCATENATE("R6C",'MAPA DE RIESGO'!$P$50),"")</f>
        <v/>
      </c>
      <c r="O41" s="50" t="str">
        <f>IF(AND('MAPA DE RIESGO'!$Z$51="Baja",'MAPA DE RIESGO'!$AB$51="Leve"),CONCATENATE("R6C",'MAPA DE RIESGO'!$P$51),"")</f>
        <v/>
      </c>
      <c r="P41" s="39" t="str">
        <f>IF(AND('MAPA DE RIESGO'!$Z$46="Baja",'MAPA DE RIESGO'!$AB$46="Menor"),CONCATENATE("R6C",'MAPA DE RIESGO'!$P$46),"")</f>
        <v/>
      </c>
      <c r="Q41" s="40" t="str">
        <f>IF(AND('MAPA DE RIESGO'!$Z$47="Baja",'MAPA DE RIESGO'!$AB$47="Menor"),CONCATENATE("R6C",'MAPA DE RIESGO'!$P$47),"")</f>
        <v/>
      </c>
      <c r="R41" s="40" t="str">
        <f>IF(AND('MAPA DE RIESGO'!$Z$48="Baja",'MAPA DE RIESGO'!$AB$48="Menor"),CONCATENATE("R6C",'MAPA DE RIESGO'!$P$48),"")</f>
        <v/>
      </c>
      <c r="S41" s="40" t="str">
        <f>IF(AND('MAPA DE RIESGO'!$Z$49="Baja",'MAPA DE RIESGO'!$AB$49="Menor"),CONCATENATE("R6C",'MAPA DE RIESGO'!$P$49),"")</f>
        <v/>
      </c>
      <c r="T41" s="40" t="str">
        <f>IF(AND('MAPA DE RIESGO'!$Z$50="Baja",'MAPA DE RIESGO'!$AB$50="Menor"),CONCATENATE("R6C",'MAPA DE RIESGO'!$P$50),"")</f>
        <v/>
      </c>
      <c r="U41" s="41" t="str">
        <f>IF(AND('MAPA DE RIESGO'!$Z$51="Baja",'MAPA DE RIESGO'!$AB$51="Menor"),CONCATENATE("R6C",'MAPA DE RIESGO'!$P$51),"")</f>
        <v/>
      </c>
      <c r="V41" s="39" t="str">
        <f>IF(AND('MAPA DE RIESGO'!$Z$46="Baja",'MAPA DE RIESGO'!$AB$46="Moderado"),CONCATENATE("R6C",'MAPA DE RIESGO'!$P$46),"")</f>
        <v/>
      </c>
      <c r="W41" s="40" t="str">
        <f>IF(AND('MAPA DE RIESGO'!$Z$47="Baja",'MAPA DE RIESGO'!$AB$47="Moderado"),CONCATENATE("R6C",'MAPA DE RIESGO'!$P$47),"")</f>
        <v/>
      </c>
      <c r="X41" s="40" t="str">
        <f>IF(AND('MAPA DE RIESGO'!$Z$48="Baja",'MAPA DE RIESGO'!$AB$48="Moderado"),CONCATENATE("R6C",'MAPA DE RIESGO'!$P$48),"")</f>
        <v/>
      </c>
      <c r="Y41" s="40" t="str">
        <f>IF(AND('MAPA DE RIESGO'!$Z$49="Baja",'MAPA DE RIESGO'!$AB$49="Moderado"),CONCATENATE("R6C",'MAPA DE RIESGO'!$P$49),"")</f>
        <v/>
      </c>
      <c r="Z41" s="40" t="str">
        <f>IF(AND('MAPA DE RIESGO'!$Z$50="Baja",'MAPA DE RIESGO'!$AB$50="Moderado"),CONCATENATE("R6C",'MAPA DE RIESGO'!$P$50),"")</f>
        <v/>
      </c>
      <c r="AA41" s="41" t="str">
        <f>IF(AND('MAPA DE RIESGO'!$Z$51="Baja",'MAPA DE RIESGO'!$AB$51="Moderado"),CONCATENATE("R6C",'MAPA DE RIESGO'!$P$51),"")</f>
        <v/>
      </c>
      <c r="AB41" s="23" t="str">
        <f>IF(AND('MAPA DE RIESGO'!$Z$46="Baja",'MAPA DE RIESGO'!$AB$46="Mayor"),CONCATENATE("R6C",'MAPA DE RIESGO'!$P$46),"")</f>
        <v/>
      </c>
      <c r="AC41" s="24" t="str">
        <f>IF(AND('MAPA DE RIESGO'!$Z$47="Baja",'MAPA DE RIESGO'!$AB$47="Mayor"),CONCATENATE("R6C",'MAPA DE RIESGO'!$P$47),"")</f>
        <v/>
      </c>
      <c r="AD41" s="29" t="str">
        <f>IF(AND('MAPA DE RIESGO'!$Z$48="Baja",'MAPA DE RIESGO'!$AB$48="Mayor"),CONCATENATE("R6C",'MAPA DE RIESGO'!$P$48),"")</f>
        <v/>
      </c>
      <c r="AE41" s="29" t="str">
        <f>IF(AND('MAPA DE RIESGO'!$Z$49="Baja",'MAPA DE RIESGO'!$AB$49="Mayor"),CONCATENATE("R6C",'MAPA DE RIESGO'!$P$49),"")</f>
        <v/>
      </c>
      <c r="AF41" s="29" t="str">
        <f>IF(AND('MAPA DE RIESGO'!$Z$50="Baja",'MAPA DE RIESGO'!$AB$50="Mayor"),CONCATENATE("R6C",'MAPA DE RIESGO'!$P$50),"")</f>
        <v/>
      </c>
      <c r="AG41" s="25" t="str">
        <f>IF(AND('MAPA DE RIESGO'!$Z$51="Baja",'MAPA DE RIESGO'!$AB$51="Mayor"),CONCATENATE("R6C",'MAPA DE RIESGO'!$P$51),"")</f>
        <v/>
      </c>
      <c r="AH41" s="26" t="str">
        <f>IF(AND('MAPA DE RIESGO'!$Z$46="Baja",'MAPA DE RIESGO'!$AB$46="Catastrófico"),CONCATENATE("R6C",'MAPA DE RIESGO'!$P$46),"")</f>
        <v/>
      </c>
      <c r="AI41" s="27" t="str">
        <f>IF(AND('MAPA DE RIESGO'!$Z$47="Baja",'MAPA DE RIESGO'!$AB$47="Catastrófico"),CONCATENATE("R6C",'MAPA DE RIESGO'!$P$47),"")</f>
        <v/>
      </c>
      <c r="AJ41" s="27" t="str">
        <f>IF(AND('MAPA DE RIESGO'!$Z$48="Baja",'MAPA DE RIESGO'!$AB$48="Catastrófico"),CONCATENATE("R6C",'MAPA DE RIESGO'!$P$48),"")</f>
        <v/>
      </c>
      <c r="AK41" s="27" t="str">
        <f>IF(AND('MAPA DE RIESGO'!$Z$49="Baja",'MAPA DE RIESGO'!$AB$49="Catastrófico"),CONCATENATE("R6C",'MAPA DE RIESGO'!$P$49),"")</f>
        <v/>
      </c>
      <c r="AL41" s="27" t="str">
        <f>IF(AND('MAPA DE RIESGO'!$Z$50="Baja",'MAPA DE RIESGO'!$AB$50="Catastrófico"),CONCATENATE("R6C",'MAPA DE RIESGO'!$P$50),"")</f>
        <v/>
      </c>
      <c r="AM41" s="28" t="str">
        <f>IF(AND('MAPA DE RIESGO'!$Z$51="Baja",'MAPA DE RIESGO'!$AB$51="Catastrófico"),CONCATENATE("R6C",'MAPA DE RIESGO'!$P$51),"")</f>
        <v/>
      </c>
      <c r="AN41" s="55"/>
      <c r="AO41" s="495"/>
      <c r="AP41" s="496"/>
      <c r="AQ41" s="496"/>
      <c r="AR41" s="496"/>
      <c r="AS41" s="496"/>
      <c r="AT41" s="497"/>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c r="BT41" s="55"/>
      <c r="BU41" s="55"/>
      <c r="BV41" s="55"/>
      <c r="BW41" s="55"/>
      <c r="BX41" s="55"/>
    </row>
    <row r="42" spans="1:80" ht="15" customHeight="1" x14ac:dyDescent="0.25">
      <c r="A42" s="55"/>
      <c r="B42" s="375"/>
      <c r="C42" s="375"/>
      <c r="D42" s="376"/>
      <c r="E42" s="476"/>
      <c r="F42" s="477"/>
      <c r="G42" s="477"/>
      <c r="H42" s="477"/>
      <c r="I42" s="475"/>
      <c r="J42" s="48" t="str">
        <f>IF(AND('MAPA DE RIESGO'!$Z$52="Baja",'MAPA DE RIESGO'!$AB$52="Leve"),CONCATENATE("R7C",'MAPA DE RIESGO'!$P$52),"")</f>
        <v/>
      </c>
      <c r="K42" s="49" t="str">
        <f>IF(AND('MAPA DE RIESGO'!$Z$53="Baja",'MAPA DE RIESGO'!$AB$53="Leve"),CONCATENATE("R7C",'MAPA DE RIESGO'!$P$53),"")</f>
        <v/>
      </c>
      <c r="L42" s="49" t="str">
        <f>IF(AND('MAPA DE RIESGO'!$Z$54="Baja",'MAPA DE RIESGO'!$AB$54="Leve"),CONCATENATE("R7C",'MAPA DE RIESGO'!$P$54),"")</f>
        <v/>
      </c>
      <c r="M42" s="49" t="str">
        <f>IF(AND('MAPA DE RIESGO'!$Z$55="Baja",'MAPA DE RIESGO'!$AB$55="Leve"),CONCATENATE("R7C",'MAPA DE RIESGO'!$P$55),"")</f>
        <v/>
      </c>
      <c r="N42" s="49" t="str">
        <f>IF(AND('MAPA DE RIESGO'!$Z$56="Baja",'MAPA DE RIESGO'!$AB$56="Leve"),CONCATENATE("R7C",'MAPA DE RIESGO'!$P$56),"")</f>
        <v/>
      </c>
      <c r="O42" s="50" t="str">
        <f>IF(AND('MAPA DE RIESGO'!$Z$57="Baja",'MAPA DE RIESGO'!$AB$57="Leve"),CONCATENATE("R7C",'MAPA DE RIESGO'!$P$57),"")</f>
        <v/>
      </c>
      <c r="P42" s="39" t="str">
        <f>IF(AND('MAPA DE RIESGO'!$Z$52="Baja",'MAPA DE RIESGO'!$AB$52="Menor"),CONCATENATE("R7C",'MAPA DE RIESGO'!$P$52),"")</f>
        <v/>
      </c>
      <c r="Q42" s="40" t="str">
        <f>IF(AND('MAPA DE RIESGO'!$Z$53="Baja",'MAPA DE RIESGO'!$AB$53="Menor"),CONCATENATE("R7C",'MAPA DE RIESGO'!$P$53),"")</f>
        <v/>
      </c>
      <c r="R42" s="40" t="str">
        <f>IF(AND('MAPA DE RIESGO'!$Z$54="Baja",'MAPA DE RIESGO'!$AB$54="Menor"),CONCATENATE("R7C",'MAPA DE RIESGO'!$P$54),"")</f>
        <v/>
      </c>
      <c r="S42" s="40" t="str">
        <f>IF(AND('MAPA DE RIESGO'!$Z$55="Baja",'MAPA DE RIESGO'!$AB$55="Menor"),CONCATENATE("R7C",'MAPA DE RIESGO'!$P$55),"")</f>
        <v/>
      </c>
      <c r="T42" s="40" t="str">
        <f>IF(AND('MAPA DE RIESGO'!$Z$56="Baja",'MAPA DE RIESGO'!$AB$56="Menor"),CONCATENATE("R7C",'MAPA DE RIESGO'!$P$56),"")</f>
        <v/>
      </c>
      <c r="U42" s="41" t="str">
        <f>IF(AND('MAPA DE RIESGO'!$Z$57="Baja",'MAPA DE RIESGO'!$AB$57="Menor"),CONCATENATE("R7C",'MAPA DE RIESGO'!$P$57),"")</f>
        <v/>
      </c>
      <c r="V42" s="39" t="str">
        <f>IF(AND('MAPA DE RIESGO'!$Z$52="Baja",'MAPA DE RIESGO'!$AB$52="Moderado"),CONCATENATE("R7C",'MAPA DE RIESGO'!$P$52),"")</f>
        <v/>
      </c>
      <c r="W42" s="40" t="str">
        <f>IF(AND('MAPA DE RIESGO'!$Z$53="Baja",'MAPA DE RIESGO'!$AB$53="Moderado"),CONCATENATE("R7C",'MAPA DE RIESGO'!$P$53),"")</f>
        <v/>
      </c>
      <c r="X42" s="40" t="str">
        <f>IF(AND('MAPA DE RIESGO'!$Z$54="Baja",'MAPA DE RIESGO'!$AB$54="Moderado"),CONCATENATE("R7C",'MAPA DE RIESGO'!$P$54),"")</f>
        <v/>
      </c>
      <c r="Y42" s="40" t="str">
        <f>IF(AND('MAPA DE RIESGO'!$Z$55="Baja",'MAPA DE RIESGO'!$AB$55="Moderado"),CONCATENATE("R7C",'MAPA DE RIESGO'!$P$55),"")</f>
        <v/>
      </c>
      <c r="Z42" s="40" t="str">
        <f>IF(AND('MAPA DE RIESGO'!$Z$56="Baja",'MAPA DE RIESGO'!$AB$56="Moderado"),CONCATENATE("R7C",'MAPA DE RIESGO'!$P$56),"")</f>
        <v/>
      </c>
      <c r="AA42" s="41" t="str">
        <f>IF(AND('MAPA DE RIESGO'!$Z$57="Baja",'MAPA DE RIESGO'!$AB$57="Moderado"),CONCATENATE("R7C",'MAPA DE RIESGO'!$P$57),"")</f>
        <v/>
      </c>
      <c r="AB42" s="23" t="str">
        <f>IF(AND('MAPA DE RIESGO'!$Z$52="Baja",'MAPA DE RIESGO'!$AB$52="Mayor"),CONCATENATE("R7C",'MAPA DE RIESGO'!$P$52),"")</f>
        <v/>
      </c>
      <c r="AC42" s="24" t="str">
        <f>IF(AND('MAPA DE RIESGO'!$Z$53="Baja",'MAPA DE RIESGO'!$AB$53="Mayor"),CONCATENATE("R7C",'MAPA DE RIESGO'!$P$53),"")</f>
        <v/>
      </c>
      <c r="AD42" s="29" t="str">
        <f>IF(AND('MAPA DE RIESGO'!$Z$54="Baja",'MAPA DE RIESGO'!$AB$54="Mayor"),CONCATENATE("R7C",'MAPA DE RIESGO'!$P$54),"")</f>
        <v/>
      </c>
      <c r="AE42" s="29" t="str">
        <f>IF(AND('MAPA DE RIESGO'!$Z$55="Baja",'MAPA DE RIESGO'!$AB$55="Mayor"),CONCATENATE("R7C",'MAPA DE RIESGO'!$P$55),"")</f>
        <v/>
      </c>
      <c r="AF42" s="29" t="str">
        <f>IF(AND('MAPA DE RIESGO'!$Z$56="Baja",'MAPA DE RIESGO'!$AB$56="Mayor"),CONCATENATE("R7C",'MAPA DE RIESGO'!$P$56),"")</f>
        <v/>
      </c>
      <c r="AG42" s="25" t="str">
        <f>IF(AND('MAPA DE RIESGO'!$Z$57="Baja",'MAPA DE RIESGO'!$AB$57="Mayor"),CONCATENATE("R7C",'MAPA DE RIESGO'!$P$57),"")</f>
        <v/>
      </c>
      <c r="AH42" s="26" t="str">
        <f>IF(AND('MAPA DE RIESGO'!$Z$52="Baja",'MAPA DE RIESGO'!$AB$52="Catastrófico"),CONCATENATE("R7C",'MAPA DE RIESGO'!$P$52),"")</f>
        <v/>
      </c>
      <c r="AI42" s="27" t="str">
        <f>IF(AND('MAPA DE RIESGO'!$Z$53="Baja",'MAPA DE RIESGO'!$AB$53="Catastrófico"),CONCATENATE("R7C",'MAPA DE RIESGO'!$P$53),"")</f>
        <v/>
      </c>
      <c r="AJ42" s="27" t="str">
        <f>IF(AND('MAPA DE RIESGO'!$Z$54="Baja",'MAPA DE RIESGO'!$AB$54="Catastrófico"),CONCATENATE("R7C",'MAPA DE RIESGO'!$P$54),"")</f>
        <v/>
      </c>
      <c r="AK42" s="27" t="str">
        <f>IF(AND('MAPA DE RIESGO'!$Z$55="Baja",'MAPA DE RIESGO'!$AB$55="Catastrófico"),CONCATENATE("R7C",'MAPA DE RIESGO'!$P$55),"")</f>
        <v/>
      </c>
      <c r="AL42" s="27" t="str">
        <f>IF(AND('MAPA DE RIESGO'!$Z$56="Baja",'MAPA DE RIESGO'!$AB$56="Catastrófico"),CONCATENATE("R7C",'MAPA DE RIESGO'!$P$56),"")</f>
        <v/>
      </c>
      <c r="AM42" s="28" t="str">
        <f>IF(AND('MAPA DE RIESGO'!$Z$57="Baja",'MAPA DE RIESGO'!$AB$57="Catastrófico"),CONCATENATE("R7C",'MAPA DE RIESGO'!$P$57),"")</f>
        <v/>
      </c>
      <c r="AN42" s="55"/>
      <c r="AO42" s="495"/>
      <c r="AP42" s="496"/>
      <c r="AQ42" s="496"/>
      <c r="AR42" s="496"/>
      <c r="AS42" s="496"/>
      <c r="AT42" s="497"/>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row>
    <row r="43" spans="1:80" ht="15" customHeight="1" x14ac:dyDescent="0.25">
      <c r="A43" s="55"/>
      <c r="B43" s="375"/>
      <c r="C43" s="375"/>
      <c r="D43" s="376"/>
      <c r="E43" s="476"/>
      <c r="F43" s="477"/>
      <c r="G43" s="477"/>
      <c r="H43" s="477"/>
      <c r="I43" s="475"/>
      <c r="J43" s="48" t="str">
        <f>IF(AND('MAPA DE RIESGO'!$Z$58="Baja",'MAPA DE RIESGO'!$AB$58="Leve"),CONCATENATE("R8C",'MAPA DE RIESGO'!$P$58),"")</f>
        <v/>
      </c>
      <c r="K43" s="49" t="str">
        <f>IF(AND('MAPA DE RIESGO'!$Z$59="Baja",'MAPA DE RIESGO'!$AB$59="Leve"),CONCATENATE("R8C",'MAPA DE RIESGO'!$P$59),"")</f>
        <v/>
      </c>
      <c r="L43" s="49" t="str">
        <f>IF(AND('MAPA DE RIESGO'!$Z$60="Baja",'MAPA DE RIESGO'!$AB$60="Leve"),CONCATENATE("R8C",'MAPA DE RIESGO'!$P$60),"")</f>
        <v/>
      </c>
      <c r="M43" s="49" t="str">
        <f>IF(AND('MAPA DE RIESGO'!$Z$61="Baja",'MAPA DE RIESGO'!$AB$61="Leve"),CONCATENATE("R8C",'MAPA DE RIESGO'!$P$61),"")</f>
        <v/>
      </c>
      <c r="N43" s="49" t="str">
        <f>IF(AND('MAPA DE RIESGO'!$Z$62="Baja",'MAPA DE RIESGO'!$AB$62="Leve"),CONCATENATE("R8C",'MAPA DE RIESGO'!$P$62),"")</f>
        <v/>
      </c>
      <c r="O43" s="50" t="str">
        <f>IF(AND('MAPA DE RIESGO'!$Z$63="Baja",'MAPA DE RIESGO'!$AB$63="Leve"),CONCATENATE("R8C",'MAPA DE RIESGO'!$P$63),"")</f>
        <v/>
      </c>
      <c r="P43" s="39" t="str">
        <f>IF(AND('MAPA DE RIESGO'!$Z$58="Baja",'MAPA DE RIESGO'!$AB$58="Menor"),CONCATENATE("R8C",'MAPA DE RIESGO'!$P$58),"")</f>
        <v/>
      </c>
      <c r="Q43" s="40" t="str">
        <f>IF(AND('MAPA DE RIESGO'!$Z$59="Baja",'MAPA DE RIESGO'!$AB$59="Menor"),CONCATENATE("R8C",'MAPA DE RIESGO'!$P$59),"")</f>
        <v/>
      </c>
      <c r="R43" s="40" t="str">
        <f>IF(AND('MAPA DE RIESGO'!$Z$60="Baja",'MAPA DE RIESGO'!$AB$60="Menor"),CONCATENATE("R8C",'MAPA DE RIESGO'!$P$60),"")</f>
        <v/>
      </c>
      <c r="S43" s="40" t="str">
        <f>IF(AND('MAPA DE RIESGO'!$Z$61="Baja",'MAPA DE RIESGO'!$AB$61="Menor"),CONCATENATE("R8C",'MAPA DE RIESGO'!$P$61),"")</f>
        <v/>
      </c>
      <c r="T43" s="40" t="str">
        <f>IF(AND('MAPA DE RIESGO'!$Z$62="Baja",'MAPA DE RIESGO'!$AB$62="Menor"),CONCATENATE("R8C",'MAPA DE RIESGO'!$P$62),"")</f>
        <v/>
      </c>
      <c r="U43" s="41" t="str">
        <f>IF(AND('MAPA DE RIESGO'!$Z$63="Baja",'MAPA DE RIESGO'!$AB$63="Menor"),CONCATENATE("R8C",'MAPA DE RIESGO'!$P$63),"")</f>
        <v/>
      </c>
      <c r="V43" s="39" t="str">
        <f>IF(AND('MAPA DE RIESGO'!$Z$58="Baja",'MAPA DE RIESGO'!$AB$58="Moderado"),CONCATENATE("R8C",'MAPA DE RIESGO'!$P$58),"")</f>
        <v/>
      </c>
      <c r="W43" s="40" t="str">
        <f>IF(AND('MAPA DE RIESGO'!$Z$59="Baja",'MAPA DE RIESGO'!$AB$59="Moderado"),CONCATENATE("R8C",'MAPA DE RIESGO'!$P$59),"")</f>
        <v/>
      </c>
      <c r="X43" s="40" t="str">
        <f>IF(AND('MAPA DE RIESGO'!$Z$60="Baja",'MAPA DE RIESGO'!$AB$60="Moderado"),CONCATENATE("R8C",'MAPA DE RIESGO'!$P$60),"")</f>
        <v/>
      </c>
      <c r="Y43" s="40" t="str">
        <f>IF(AND('MAPA DE RIESGO'!$Z$61="Baja",'MAPA DE RIESGO'!$AB$61="Moderado"),CONCATENATE("R8C",'MAPA DE RIESGO'!$P$61),"")</f>
        <v/>
      </c>
      <c r="Z43" s="40" t="str">
        <f>IF(AND('MAPA DE RIESGO'!$Z$62="Baja",'MAPA DE RIESGO'!$AB$62="Moderado"),CONCATENATE("R8C",'MAPA DE RIESGO'!$P$62),"")</f>
        <v/>
      </c>
      <c r="AA43" s="41" t="str">
        <f>IF(AND('MAPA DE RIESGO'!$Z$63="Baja",'MAPA DE RIESGO'!$AB$63="Moderado"),CONCATENATE("R8C",'MAPA DE RIESGO'!$P$63),"")</f>
        <v/>
      </c>
      <c r="AB43" s="23" t="str">
        <f>IF(AND('MAPA DE RIESGO'!$Z$58="Baja",'MAPA DE RIESGO'!$AB$58="Mayor"),CONCATENATE("R8C",'MAPA DE RIESGO'!$P$58),"")</f>
        <v/>
      </c>
      <c r="AC43" s="24" t="str">
        <f>IF(AND('MAPA DE RIESGO'!$Z$59="Baja",'MAPA DE RIESGO'!$AB$59="Mayor"),CONCATENATE("R8C",'MAPA DE RIESGO'!$P$59),"")</f>
        <v/>
      </c>
      <c r="AD43" s="29" t="str">
        <f>IF(AND('MAPA DE RIESGO'!$Z$60="Baja",'MAPA DE RIESGO'!$AB$60="Mayor"),CONCATENATE("R8C",'MAPA DE RIESGO'!$P$60),"")</f>
        <v/>
      </c>
      <c r="AE43" s="29" t="str">
        <f>IF(AND('MAPA DE RIESGO'!$Z$61="Baja",'MAPA DE RIESGO'!$AB$61="Mayor"),CONCATENATE("R8C",'MAPA DE RIESGO'!$P$61),"")</f>
        <v/>
      </c>
      <c r="AF43" s="29" t="str">
        <f>IF(AND('MAPA DE RIESGO'!$Z$62="Baja",'MAPA DE RIESGO'!$AB$62="Mayor"),CONCATENATE("R8C",'MAPA DE RIESGO'!$P$62),"")</f>
        <v/>
      </c>
      <c r="AG43" s="25" t="str">
        <f>IF(AND('MAPA DE RIESGO'!$Z$63="Baja",'MAPA DE RIESGO'!$AB$63="Mayor"),CONCATENATE("R8C",'MAPA DE RIESGO'!$P$63),"")</f>
        <v/>
      </c>
      <c r="AH43" s="26" t="str">
        <f>IF(AND('MAPA DE RIESGO'!$Z$58="Baja",'MAPA DE RIESGO'!$AB$58="Catastrófico"),CONCATENATE("R8C",'MAPA DE RIESGO'!$P$58),"")</f>
        <v/>
      </c>
      <c r="AI43" s="27" t="str">
        <f>IF(AND('MAPA DE RIESGO'!$Z$59="Baja",'MAPA DE RIESGO'!$AB$59="Catastrófico"),CONCATENATE("R8C",'MAPA DE RIESGO'!$P$59),"")</f>
        <v/>
      </c>
      <c r="AJ43" s="27" t="str">
        <f>IF(AND('MAPA DE RIESGO'!$Z$60="Baja",'MAPA DE RIESGO'!$AB$60="Catastrófico"),CONCATENATE("R8C",'MAPA DE RIESGO'!$P$60),"")</f>
        <v/>
      </c>
      <c r="AK43" s="27" t="str">
        <f>IF(AND('MAPA DE RIESGO'!$Z$61="Baja",'MAPA DE RIESGO'!$AB$61="Catastrófico"),CONCATENATE("R8C",'MAPA DE RIESGO'!$P$61),"")</f>
        <v/>
      </c>
      <c r="AL43" s="27" t="str">
        <f>IF(AND('MAPA DE RIESGO'!$Z$62="Baja",'MAPA DE RIESGO'!$AB$62="Catastrófico"),CONCATENATE("R8C",'MAPA DE RIESGO'!$P$62),"")</f>
        <v/>
      </c>
      <c r="AM43" s="28" t="str">
        <f>IF(AND('MAPA DE RIESGO'!$Z$63="Baja",'MAPA DE RIESGO'!$AB$63="Catastrófico"),CONCATENATE("R8C",'MAPA DE RIESGO'!$P$63),"")</f>
        <v/>
      </c>
      <c r="AN43" s="55"/>
      <c r="AO43" s="495"/>
      <c r="AP43" s="496"/>
      <c r="AQ43" s="496"/>
      <c r="AR43" s="496"/>
      <c r="AS43" s="496"/>
      <c r="AT43" s="497"/>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row>
    <row r="44" spans="1:80" ht="15" customHeight="1" x14ac:dyDescent="0.25">
      <c r="A44" s="55"/>
      <c r="B44" s="375"/>
      <c r="C44" s="375"/>
      <c r="D44" s="376"/>
      <c r="E44" s="476"/>
      <c r="F44" s="477"/>
      <c r="G44" s="477"/>
      <c r="H44" s="477"/>
      <c r="I44" s="475"/>
      <c r="J44" s="48" t="str">
        <f>IF(AND('MAPA DE RIESGO'!$Z$64="Baja",'MAPA DE RIESGO'!$AB$64="Leve"),CONCATENATE("R9C",'MAPA DE RIESGO'!$P$64),"")</f>
        <v/>
      </c>
      <c r="K44" s="49" t="str">
        <f>IF(AND('MAPA DE RIESGO'!$Z$65="Baja",'MAPA DE RIESGO'!$AB$65="Leve"),CONCATENATE("R9C",'MAPA DE RIESGO'!$P$65),"")</f>
        <v/>
      </c>
      <c r="L44" s="49" t="str">
        <f>IF(AND('MAPA DE RIESGO'!$Z$66="Baja",'MAPA DE RIESGO'!$AB$66="Leve"),CONCATENATE("R9C",'MAPA DE RIESGO'!$P$66),"")</f>
        <v/>
      </c>
      <c r="M44" s="49" t="str">
        <f>IF(AND('MAPA DE RIESGO'!$Z$67="Baja",'MAPA DE RIESGO'!$AB$67="Leve"),CONCATENATE("R9C",'MAPA DE RIESGO'!$P$67),"")</f>
        <v/>
      </c>
      <c r="N44" s="49" t="str">
        <f>IF(AND('MAPA DE RIESGO'!$Z$68="Baja",'MAPA DE RIESGO'!$AB$68="Leve"),CONCATENATE("R9C",'MAPA DE RIESGO'!$P$68),"")</f>
        <v/>
      </c>
      <c r="O44" s="50" t="str">
        <f>IF(AND('MAPA DE RIESGO'!$Z$69="Baja",'MAPA DE RIESGO'!$AB$69="Leve"),CONCATENATE("R9C",'MAPA DE RIESGO'!$P$69),"")</f>
        <v/>
      </c>
      <c r="P44" s="39" t="str">
        <f>IF(AND('MAPA DE RIESGO'!$Z$64="Baja",'MAPA DE RIESGO'!$AB$64="Menor"),CONCATENATE("R9C",'MAPA DE RIESGO'!$P$64),"")</f>
        <v/>
      </c>
      <c r="Q44" s="40" t="str">
        <f>IF(AND('MAPA DE RIESGO'!$Z$65="Baja",'MAPA DE RIESGO'!$AB$65="Menor"),CONCATENATE("R9C",'MAPA DE RIESGO'!$P$65),"")</f>
        <v/>
      </c>
      <c r="R44" s="40" t="str">
        <f>IF(AND('MAPA DE RIESGO'!$Z$66="Baja",'MAPA DE RIESGO'!$AB$66="Menor"),CONCATENATE("R9C",'MAPA DE RIESGO'!$P$66),"")</f>
        <v/>
      </c>
      <c r="S44" s="40" t="str">
        <f>IF(AND('MAPA DE RIESGO'!$Z$67="Baja",'MAPA DE RIESGO'!$AB$67="Menor"),CONCATENATE("R9C",'MAPA DE RIESGO'!$P$67),"")</f>
        <v/>
      </c>
      <c r="T44" s="40" t="str">
        <f>IF(AND('MAPA DE RIESGO'!$Z$68="Baja",'MAPA DE RIESGO'!$AB$68="Menor"),CONCATENATE("R9C",'MAPA DE RIESGO'!$P$68),"")</f>
        <v/>
      </c>
      <c r="U44" s="41" t="str">
        <f>IF(AND('MAPA DE RIESGO'!$Z$69="Baja",'MAPA DE RIESGO'!$AB$69="Menor"),CONCATENATE("R9C",'MAPA DE RIESGO'!$P$69),"")</f>
        <v/>
      </c>
      <c r="V44" s="39" t="str">
        <f>IF(AND('MAPA DE RIESGO'!$Z$64="Baja",'MAPA DE RIESGO'!$AB$64="Moderado"),CONCATENATE("R9C",'MAPA DE RIESGO'!$P$64),"")</f>
        <v/>
      </c>
      <c r="W44" s="40" t="str">
        <f>IF(AND('MAPA DE RIESGO'!$Z$65="Baja",'MAPA DE RIESGO'!$AB$65="Moderado"),CONCATENATE("R9C",'MAPA DE RIESGO'!$P$65),"")</f>
        <v/>
      </c>
      <c r="X44" s="40" t="str">
        <f>IF(AND('MAPA DE RIESGO'!$Z$66="Baja",'MAPA DE RIESGO'!$AB$66="Moderado"),CONCATENATE("R9C",'MAPA DE RIESGO'!$P$66),"")</f>
        <v/>
      </c>
      <c r="Y44" s="40" t="str">
        <f>IF(AND('MAPA DE RIESGO'!$Z$67="Baja",'MAPA DE RIESGO'!$AB$67="Moderado"),CONCATENATE("R9C",'MAPA DE RIESGO'!$P$67),"")</f>
        <v/>
      </c>
      <c r="Z44" s="40" t="str">
        <f>IF(AND('MAPA DE RIESGO'!$Z$68="Baja",'MAPA DE RIESGO'!$AB$68="Moderado"),CONCATENATE("R9C",'MAPA DE RIESGO'!$P$68),"")</f>
        <v/>
      </c>
      <c r="AA44" s="41" t="str">
        <f>IF(AND('MAPA DE RIESGO'!$Z$69="Baja",'MAPA DE RIESGO'!$AB$69="Moderado"),CONCATENATE("R9C",'MAPA DE RIESGO'!$P$69),"")</f>
        <v/>
      </c>
      <c r="AB44" s="23" t="str">
        <f>IF(AND('MAPA DE RIESGO'!$Z$64="Baja",'MAPA DE RIESGO'!$AB$64="Mayor"),CONCATENATE("R9C",'MAPA DE RIESGO'!$P$64),"")</f>
        <v/>
      </c>
      <c r="AC44" s="24" t="str">
        <f>IF(AND('MAPA DE RIESGO'!$Z$65="Baja",'MAPA DE RIESGO'!$AB$65="Mayor"),CONCATENATE("R9C",'MAPA DE RIESGO'!$P$65),"")</f>
        <v/>
      </c>
      <c r="AD44" s="29" t="str">
        <f>IF(AND('MAPA DE RIESGO'!$Z$66="Baja",'MAPA DE RIESGO'!$AB$66="Mayor"),CONCATENATE("R9C",'MAPA DE RIESGO'!$P$66),"")</f>
        <v/>
      </c>
      <c r="AE44" s="29" t="str">
        <f>IF(AND('MAPA DE RIESGO'!$Z$67="Baja",'MAPA DE RIESGO'!$AB$67="Mayor"),CONCATENATE("R9C",'MAPA DE RIESGO'!$P$67),"")</f>
        <v/>
      </c>
      <c r="AF44" s="29" t="str">
        <f>IF(AND('MAPA DE RIESGO'!$Z$68="Baja",'MAPA DE RIESGO'!$AB$68="Mayor"),CONCATENATE("R9C",'MAPA DE RIESGO'!$P$68),"")</f>
        <v/>
      </c>
      <c r="AG44" s="25" t="str">
        <f>IF(AND('MAPA DE RIESGO'!$Z$69="Baja",'MAPA DE RIESGO'!$AB$69="Mayor"),CONCATENATE("R9C",'MAPA DE RIESGO'!$P$69),"")</f>
        <v/>
      </c>
      <c r="AH44" s="26" t="str">
        <f>IF(AND('MAPA DE RIESGO'!$Z$64="Baja",'MAPA DE RIESGO'!$AB$64="Catastrófico"),CONCATENATE("R9C",'MAPA DE RIESGO'!$P$64),"")</f>
        <v/>
      </c>
      <c r="AI44" s="27" t="str">
        <f>IF(AND('MAPA DE RIESGO'!$Z$65="Baja",'MAPA DE RIESGO'!$AB$65="Catastrófico"),CONCATENATE("R9C",'MAPA DE RIESGO'!$P$65),"")</f>
        <v/>
      </c>
      <c r="AJ44" s="27" t="str">
        <f>IF(AND('MAPA DE RIESGO'!$Z$66="Baja",'MAPA DE RIESGO'!$AB$66="Catastrófico"),CONCATENATE("R9C",'MAPA DE RIESGO'!$P$66),"")</f>
        <v/>
      </c>
      <c r="AK44" s="27" t="str">
        <f>IF(AND('MAPA DE RIESGO'!$Z$67="Baja",'MAPA DE RIESGO'!$AB$67="Catastrófico"),CONCATENATE("R9C",'MAPA DE RIESGO'!$P$67),"")</f>
        <v/>
      </c>
      <c r="AL44" s="27" t="str">
        <f>IF(AND('MAPA DE RIESGO'!$Z$68="Baja",'MAPA DE RIESGO'!$AB$68="Catastrófico"),CONCATENATE("R9C",'MAPA DE RIESGO'!$P$68),"")</f>
        <v/>
      </c>
      <c r="AM44" s="28" t="str">
        <f>IF(AND('MAPA DE RIESGO'!$Z$69="Baja",'MAPA DE RIESGO'!$AB$69="Catastrófico"),CONCATENATE("R9C",'MAPA DE RIESGO'!$P$69),"")</f>
        <v/>
      </c>
      <c r="AN44" s="55"/>
      <c r="AO44" s="495"/>
      <c r="AP44" s="496"/>
      <c r="AQ44" s="496"/>
      <c r="AR44" s="496"/>
      <c r="AS44" s="496"/>
      <c r="AT44" s="497"/>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c r="BT44" s="55"/>
      <c r="BU44" s="55"/>
      <c r="BV44" s="55"/>
      <c r="BW44" s="55"/>
      <c r="BX44" s="55"/>
    </row>
    <row r="45" spans="1:80" ht="15.75" customHeight="1" thickBot="1" x14ac:dyDescent="0.3">
      <c r="A45" s="55"/>
      <c r="B45" s="375"/>
      <c r="C45" s="375"/>
      <c r="D45" s="376"/>
      <c r="E45" s="478"/>
      <c r="F45" s="479"/>
      <c r="G45" s="479"/>
      <c r="H45" s="479"/>
      <c r="I45" s="479"/>
      <c r="J45" s="51" t="str">
        <f>IF(AND('MAPA DE RIESGO'!$Z$70="Baja",'MAPA DE RIESGO'!$AB$70="Leve"),CONCATENATE("R10C",'MAPA DE RIESGO'!$P$70),"")</f>
        <v/>
      </c>
      <c r="K45" s="52" t="str">
        <f>IF(AND('MAPA DE RIESGO'!$Z$71="Baja",'MAPA DE RIESGO'!$AB$71="Leve"),CONCATENATE("R10C",'MAPA DE RIESGO'!$P$71),"")</f>
        <v/>
      </c>
      <c r="L45" s="52" t="str">
        <f>IF(AND('MAPA DE RIESGO'!$Z$72="Baja",'MAPA DE RIESGO'!$AB$72="Leve"),CONCATENATE("R10C",'MAPA DE RIESGO'!$P$72),"")</f>
        <v/>
      </c>
      <c r="M45" s="52" t="str">
        <f>IF(AND('MAPA DE RIESGO'!$Z$73="Baja",'MAPA DE RIESGO'!$AB$73="Leve"),CONCATENATE("R10C",'MAPA DE RIESGO'!$P$73),"")</f>
        <v/>
      </c>
      <c r="N45" s="52" t="str">
        <f>IF(AND('MAPA DE RIESGO'!$Z$74="Baja",'MAPA DE RIESGO'!$AB$74="Leve"),CONCATENATE("R10C",'MAPA DE RIESGO'!$P$74),"")</f>
        <v/>
      </c>
      <c r="O45" s="53" t="str">
        <f>IF(AND('MAPA DE RIESGO'!$Z$75="Baja",'MAPA DE RIESGO'!$AB$75="Leve"),CONCATENATE("R10C",'MAPA DE RIESGO'!$P$75),"")</f>
        <v/>
      </c>
      <c r="P45" s="39" t="str">
        <f>IF(AND('MAPA DE RIESGO'!$Z$70="Baja",'MAPA DE RIESGO'!$AB$70="Menor"),CONCATENATE("R10C",'MAPA DE RIESGO'!$P$70),"")</f>
        <v/>
      </c>
      <c r="Q45" s="40" t="str">
        <f>IF(AND('MAPA DE RIESGO'!$Z$71="Baja",'MAPA DE RIESGO'!$AB$71="Menor"),CONCATENATE("R10C",'MAPA DE RIESGO'!$P$71),"")</f>
        <v/>
      </c>
      <c r="R45" s="40" t="str">
        <f>IF(AND('MAPA DE RIESGO'!$Z$72="Baja",'MAPA DE RIESGO'!$AB$72="Menor"),CONCATENATE("R10C",'MAPA DE RIESGO'!$P$72),"")</f>
        <v/>
      </c>
      <c r="S45" s="40" t="str">
        <f>IF(AND('MAPA DE RIESGO'!$Z$73="Baja",'MAPA DE RIESGO'!$AB$73="Menor"),CONCATENATE("R10C",'MAPA DE RIESGO'!$P$73),"")</f>
        <v/>
      </c>
      <c r="T45" s="40" t="str">
        <f>IF(AND('MAPA DE RIESGO'!$Z$74="Baja",'MAPA DE RIESGO'!$AB$74="Menor"),CONCATENATE("R10C",'MAPA DE RIESGO'!$P$74),"")</f>
        <v/>
      </c>
      <c r="U45" s="41" t="str">
        <f>IF(AND('MAPA DE RIESGO'!$Z$75="Baja",'MAPA DE RIESGO'!$AB$75="Menor"),CONCATENATE("R10C",'MAPA DE RIESGO'!$P$75),"")</f>
        <v/>
      </c>
      <c r="V45" s="42" t="str">
        <f>IF(AND('MAPA DE RIESGO'!$Z$70="Baja",'MAPA DE RIESGO'!$AB$70="Moderado"),CONCATENATE("R10C",'MAPA DE RIESGO'!$P$70),"")</f>
        <v/>
      </c>
      <c r="W45" s="43" t="str">
        <f>IF(AND('MAPA DE RIESGO'!$Z$71="Baja",'MAPA DE RIESGO'!$AB$71="Moderado"),CONCATENATE("R10C",'MAPA DE RIESGO'!$P$71),"")</f>
        <v/>
      </c>
      <c r="X45" s="43" t="str">
        <f>IF(AND('MAPA DE RIESGO'!$Z$72="Baja",'MAPA DE RIESGO'!$AB$72="Moderado"),CONCATENATE("R10C",'MAPA DE RIESGO'!$P$72),"")</f>
        <v/>
      </c>
      <c r="Y45" s="43" t="str">
        <f>IF(AND('MAPA DE RIESGO'!$Z$73="Baja",'MAPA DE RIESGO'!$AB$73="Moderado"),CONCATENATE("R10C",'MAPA DE RIESGO'!$P$73),"")</f>
        <v/>
      </c>
      <c r="Z45" s="43" t="str">
        <f>IF(AND('MAPA DE RIESGO'!$Z$74="Baja",'MAPA DE RIESGO'!$AB$74="Moderado"),CONCATENATE("R10C",'MAPA DE RIESGO'!$P$74),"")</f>
        <v/>
      </c>
      <c r="AA45" s="44" t="str">
        <f>IF(AND('MAPA DE RIESGO'!$Z$75="Baja",'MAPA DE RIESGO'!$AB$75="Moderado"),CONCATENATE("R10C",'MAPA DE RIESGO'!$P$75),"")</f>
        <v/>
      </c>
      <c r="AB45" s="30" t="str">
        <f>IF(AND('MAPA DE RIESGO'!$Z$70="Baja",'MAPA DE RIESGO'!$AB$70="Mayor"),CONCATENATE("R10C",'MAPA DE RIESGO'!$P$70),"")</f>
        <v/>
      </c>
      <c r="AC45" s="31" t="str">
        <f>IF(AND('MAPA DE RIESGO'!$Z$71="Baja",'MAPA DE RIESGO'!$AB$71="Mayor"),CONCATENATE("R10C",'MAPA DE RIESGO'!$P$71),"")</f>
        <v/>
      </c>
      <c r="AD45" s="31" t="str">
        <f>IF(AND('MAPA DE RIESGO'!$Z$72="Baja",'MAPA DE RIESGO'!$AB$72="Mayor"),CONCATENATE("R10C",'MAPA DE RIESGO'!$P$72),"")</f>
        <v/>
      </c>
      <c r="AE45" s="31" t="str">
        <f>IF(AND('MAPA DE RIESGO'!$Z$73="Baja",'MAPA DE RIESGO'!$AB$73="Mayor"),CONCATENATE("R10C",'MAPA DE RIESGO'!$P$73),"")</f>
        <v/>
      </c>
      <c r="AF45" s="31" t="str">
        <f>IF(AND('MAPA DE RIESGO'!$Z$74="Baja",'MAPA DE RIESGO'!$AB$74="Mayor"),CONCATENATE("R10C",'MAPA DE RIESGO'!$P$74),"")</f>
        <v/>
      </c>
      <c r="AG45" s="32" t="str">
        <f>IF(AND('MAPA DE RIESGO'!$Z$75="Baja",'MAPA DE RIESGO'!$AB$75="Mayor"),CONCATENATE("R10C",'MAPA DE RIESGO'!$P$75),"")</f>
        <v/>
      </c>
      <c r="AH45" s="33" t="str">
        <f>IF(AND('MAPA DE RIESGO'!$Z$70="Baja",'MAPA DE RIESGO'!$AB$70="Catastrófico"),CONCATENATE("R10C",'MAPA DE RIESGO'!$P$70),"")</f>
        <v/>
      </c>
      <c r="AI45" s="34" t="str">
        <f>IF(AND('MAPA DE RIESGO'!$Z$71="Baja",'MAPA DE RIESGO'!$AB$71="Catastrófico"),CONCATENATE("R10C",'MAPA DE RIESGO'!$P$71),"")</f>
        <v/>
      </c>
      <c r="AJ45" s="34" t="str">
        <f>IF(AND('MAPA DE RIESGO'!$Z$72="Baja",'MAPA DE RIESGO'!$AB$72="Catastrófico"),CONCATENATE("R10C",'MAPA DE RIESGO'!$P$72),"")</f>
        <v/>
      </c>
      <c r="AK45" s="34" t="str">
        <f>IF(AND('MAPA DE RIESGO'!$Z$73="Baja",'MAPA DE RIESGO'!$AB$73="Catastrófico"),CONCATENATE("R10C",'MAPA DE RIESGO'!$P$73),"")</f>
        <v/>
      </c>
      <c r="AL45" s="34" t="str">
        <f>IF(AND('MAPA DE RIESGO'!$Z$74="Baja",'MAPA DE RIESGO'!$AB$74="Catastrófico"),CONCATENATE("R10C",'MAPA DE RIESGO'!$P$74),"")</f>
        <v/>
      </c>
      <c r="AM45" s="35" t="str">
        <f>IF(AND('MAPA DE RIESGO'!$Z$75="Baja",'MAPA DE RIESGO'!$AB$75="Catastrófico"),CONCATENATE("R10C",'MAPA DE RIESGO'!$P$75),"")</f>
        <v/>
      </c>
      <c r="AN45" s="55"/>
      <c r="AO45" s="498"/>
      <c r="AP45" s="499"/>
      <c r="AQ45" s="499"/>
      <c r="AR45" s="499"/>
      <c r="AS45" s="499"/>
      <c r="AT45" s="500"/>
    </row>
    <row r="46" spans="1:80" ht="46.5" customHeight="1" x14ac:dyDescent="0.35">
      <c r="A46" s="55"/>
      <c r="B46" s="375"/>
      <c r="C46" s="375"/>
      <c r="D46" s="376"/>
      <c r="E46" s="472" t="s">
        <v>104</v>
      </c>
      <c r="F46" s="473"/>
      <c r="G46" s="473"/>
      <c r="H46" s="473"/>
      <c r="I46" s="489"/>
      <c r="J46" s="45" t="str">
        <f>IF(AND('MAPA DE RIESGO'!$Z$16="Muy Baja",'MAPA DE RIESGO'!$AB$16="Leve"),CONCATENATE("R1C",'MAPA DE RIESGO'!$P$16),"")</f>
        <v/>
      </c>
      <c r="K46" s="46" t="str">
        <f>IF(AND('MAPA DE RIESGO'!$Z$17="Muy Baja",'MAPA DE RIESGO'!$AB$17="Leve"),CONCATENATE("R1C",'MAPA DE RIESGO'!$P$17),"")</f>
        <v/>
      </c>
      <c r="L46" s="46" t="str">
        <f>IF(AND('MAPA DE RIESGO'!$Z$18="Muy Baja",'MAPA DE RIESGO'!$AB$18="Leve"),CONCATENATE("R1C",'MAPA DE RIESGO'!$P$18),"")</f>
        <v/>
      </c>
      <c r="M46" s="46" t="str">
        <f>IF(AND('MAPA DE RIESGO'!$Z$19="Muy Baja",'MAPA DE RIESGO'!$AB$19="Leve"),CONCATENATE("R1C",'MAPA DE RIESGO'!$P$19),"")</f>
        <v/>
      </c>
      <c r="N46" s="46" t="str">
        <f>IF(AND('MAPA DE RIESGO'!$Z$20="Muy Baja",'MAPA DE RIESGO'!$AB$20="Leve"),CONCATENATE("R1C",'MAPA DE RIESGO'!$P$20),"")</f>
        <v/>
      </c>
      <c r="O46" s="47" t="str">
        <f>IF(AND('MAPA DE RIESGO'!$Z$21="Muy Baja",'MAPA DE RIESGO'!$AB$21="Leve"),CONCATENATE("R1C",'MAPA DE RIESGO'!$P$21),"")</f>
        <v/>
      </c>
      <c r="P46" s="45" t="str">
        <f>IF(AND('MAPA DE RIESGO'!$Z$16="Muy Baja",'MAPA DE RIESGO'!$AB$16="Menor"),CONCATENATE("R1C",'MAPA DE RIESGO'!$P$16),"")</f>
        <v/>
      </c>
      <c r="Q46" s="46" t="str">
        <f>IF(AND('MAPA DE RIESGO'!$Z$17="Muy Baja",'MAPA DE RIESGO'!$AB$17="Menor"),CONCATENATE("R1C",'MAPA DE RIESGO'!$P$17),"")</f>
        <v/>
      </c>
      <c r="R46" s="46" t="str">
        <f>IF(AND('MAPA DE RIESGO'!$Z$18="Muy Baja",'MAPA DE RIESGO'!$AB$18="Menor"),CONCATENATE("R1C",'MAPA DE RIESGO'!$P$18),"")</f>
        <v/>
      </c>
      <c r="S46" s="46" t="str">
        <f>IF(AND('MAPA DE RIESGO'!$Z$19="Muy Baja",'MAPA DE RIESGO'!$AB$19="Menor"),CONCATENATE("R1C",'MAPA DE RIESGO'!$P$19),"")</f>
        <v/>
      </c>
      <c r="T46" s="46" t="str">
        <f>IF(AND('MAPA DE RIESGO'!$Z$20="Muy Baja",'MAPA DE RIESGO'!$AB$20="Menor"),CONCATENATE("R1C",'MAPA DE RIESGO'!$P$20),"")</f>
        <v/>
      </c>
      <c r="U46" s="47" t="str">
        <f>IF(AND('MAPA DE RIESGO'!$Z$21="Muy Baja",'MAPA DE RIESGO'!$AB$21="Menor"),CONCATENATE("R1C",'MAPA DE RIESGO'!$P$21),"")</f>
        <v/>
      </c>
      <c r="V46" s="36" t="str">
        <f>IF(AND('MAPA DE RIESGO'!$Z$16="Muy Baja",'MAPA DE RIESGO'!$AB$16="Moderado"),CONCATENATE("R1C",'MAPA DE RIESGO'!$P$16),"")</f>
        <v/>
      </c>
      <c r="W46" s="54" t="str">
        <f>IF(AND('MAPA DE RIESGO'!$Z$17="Muy Baja",'MAPA DE RIESGO'!$AB$17="Moderado"),CONCATENATE("R1C",'MAPA DE RIESGO'!$P$17),"")</f>
        <v/>
      </c>
      <c r="X46" s="37" t="str">
        <f>IF(AND('MAPA DE RIESGO'!$Z$18="Muy Baja",'MAPA DE RIESGO'!$AB$18="Moderado"),CONCATENATE("R1C",'MAPA DE RIESGO'!$P$18),"")</f>
        <v/>
      </c>
      <c r="Y46" s="37" t="str">
        <f>IF(AND('MAPA DE RIESGO'!$Z$19="Muy Baja",'MAPA DE RIESGO'!$AB$19="Moderado"),CONCATENATE("R1C",'MAPA DE RIESGO'!$P$19),"")</f>
        <v/>
      </c>
      <c r="Z46" s="37" t="str">
        <f>IF(AND('MAPA DE RIESGO'!$Z$20="Muy Baja",'MAPA DE RIESGO'!$AB$20="Moderado"),CONCATENATE("R1C",'MAPA DE RIESGO'!$P$20),"")</f>
        <v/>
      </c>
      <c r="AA46" s="38" t="str">
        <f>IF(AND('MAPA DE RIESGO'!$Z$21="Muy Baja",'MAPA DE RIESGO'!$AB$21="Moderado"),CONCATENATE("R1C",'MAPA DE RIESGO'!$P$21),"")</f>
        <v/>
      </c>
      <c r="AB46" s="17" t="str">
        <f>IF(AND('MAPA DE RIESGO'!$Z$16="Muy Baja",'MAPA DE RIESGO'!$AB$16="Mayor"),CONCATENATE("R1C",'MAPA DE RIESGO'!$P$16),"")</f>
        <v/>
      </c>
      <c r="AC46" s="18" t="str">
        <f>IF(AND('MAPA DE RIESGO'!$Z$17="Muy Baja",'MAPA DE RIESGO'!$AB$17="Mayor"),CONCATENATE("R1C",'MAPA DE RIESGO'!$P$17),"")</f>
        <v/>
      </c>
      <c r="AD46" s="18" t="str">
        <f>IF(AND('MAPA DE RIESGO'!$Z$18="Muy Baja",'MAPA DE RIESGO'!$AB$18="Mayor"),CONCATENATE("R1C",'MAPA DE RIESGO'!$P$18),"")</f>
        <v/>
      </c>
      <c r="AE46" s="18" t="str">
        <f>IF(AND('MAPA DE RIESGO'!$Z$19="Muy Baja",'MAPA DE RIESGO'!$AB$19="Mayor"),CONCATENATE("R1C",'MAPA DE RIESGO'!$P$19),"")</f>
        <v/>
      </c>
      <c r="AF46" s="18" t="str">
        <f>IF(AND('MAPA DE RIESGO'!$Z$20="Muy Baja",'MAPA DE RIESGO'!$AB$20="Mayor"),CONCATENATE("R1C",'MAPA DE RIESGO'!$P$20),"")</f>
        <v/>
      </c>
      <c r="AG46" s="19" t="str">
        <f>IF(AND('MAPA DE RIESGO'!$Z$21="Muy Baja",'MAPA DE RIESGO'!$AB$21="Mayor"),CONCATENATE("R1C",'MAPA DE RIESGO'!$P$21),"")</f>
        <v/>
      </c>
      <c r="AH46" s="20" t="str">
        <f>IF(AND('MAPA DE RIESGO'!$Z$16="Muy Baja",'MAPA DE RIESGO'!$AB$16="Catastrófico"),CONCATENATE("R1C",'MAPA DE RIESGO'!$P$16),"")</f>
        <v/>
      </c>
      <c r="AI46" s="21" t="str">
        <f>IF(AND('MAPA DE RIESGO'!$Z$17="Muy Baja",'MAPA DE RIESGO'!$AB$17="Catastrófico"),CONCATENATE("R1C",'MAPA DE RIESGO'!$P$17),"")</f>
        <v/>
      </c>
      <c r="AJ46" s="21" t="str">
        <f>IF(AND('MAPA DE RIESGO'!$Z$18="Muy Baja",'MAPA DE RIESGO'!$AB$18="Catastrófico"),CONCATENATE("R1C",'MAPA DE RIESGO'!$P$18),"")</f>
        <v/>
      </c>
      <c r="AK46" s="21" t="str">
        <f>IF(AND('MAPA DE RIESGO'!$Z$19="Muy Baja",'MAPA DE RIESGO'!$AB$19="Catastrófico"),CONCATENATE("R1C",'MAPA DE RIESGO'!$P$19),"")</f>
        <v/>
      </c>
      <c r="AL46" s="21" t="str">
        <f>IF(AND('MAPA DE RIESGO'!$Z$20="Muy Baja",'MAPA DE RIESGO'!$AB$20="Catastrófico"),CONCATENATE("R1C",'MAPA DE RIESGO'!$P$20),"")</f>
        <v/>
      </c>
      <c r="AM46" s="22" t="str">
        <f>IF(AND('MAPA DE RIESGO'!$Z$21="Muy Baja",'MAPA DE RIESGO'!$AB$21="Catastrófico"),CONCATENATE("R1C",'MAPA DE RIESGO'!$P$21),"")</f>
        <v/>
      </c>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c r="BN46" s="55"/>
      <c r="BO46" s="55"/>
      <c r="BP46" s="55"/>
      <c r="BQ46" s="55"/>
      <c r="BR46" s="55"/>
      <c r="BS46" s="55"/>
      <c r="BT46" s="55"/>
      <c r="BU46" s="55"/>
      <c r="BV46" s="55"/>
      <c r="BW46" s="55"/>
      <c r="BX46" s="55"/>
      <c r="BY46" s="55"/>
      <c r="BZ46" s="55"/>
      <c r="CA46" s="55"/>
      <c r="CB46" s="55"/>
    </row>
    <row r="47" spans="1:80" ht="46.5" customHeight="1" x14ac:dyDescent="0.25">
      <c r="A47" s="55"/>
      <c r="B47" s="375"/>
      <c r="C47" s="375"/>
      <c r="D47" s="376"/>
      <c r="E47" s="474"/>
      <c r="F47" s="475"/>
      <c r="G47" s="475"/>
      <c r="H47" s="475"/>
      <c r="I47" s="490"/>
      <c r="J47" s="48" t="str">
        <f>IF(AND('MAPA DE RIESGO'!$Z$22="Muy Baja",'MAPA DE RIESGO'!$AB$22="Leve"),CONCATENATE("R2C",'MAPA DE RIESGO'!$P$22),"")</f>
        <v/>
      </c>
      <c r="K47" s="49" t="str">
        <f>IF(AND('MAPA DE RIESGO'!$Z$23="Muy Baja",'MAPA DE RIESGO'!$AB$23="Leve"),CONCATENATE("R2C",'MAPA DE RIESGO'!$P$23),"")</f>
        <v/>
      </c>
      <c r="L47" s="49" t="str">
        <f>IF(AND('MAPA DE RIESGO'!$Z$24="Muy Baja",'MAPA DE RIESGO'!$AB$24="Leve"),CONCATENATE("R2C",'MAPA DE RIESGO'!$P$24),"")</f>
        <v/>
      </c>
      <c r="M47" s="49" t="str">
        <f>IF(AND('MAPA DE RIESGO'!$Z$25="Muy Baja",'MAPA DE RIESGO'!$AB$25="Leve"),CONCATENATE("R2C",'MAPA DE RIESGO'!$P$25),"")</f>
        <v/>
      </c>
      <c r="N47" s="49" t="str">
        <f>IF(AND('MAPA DE RIESGO'!$Z$26="Muy Baja",'MAPA DE RIESGO'!$AB$26="Leve"),CONCATENATE("R2C",'MAPA DE RIESGO'!$P$26),"")</f>
        <v/>
      </c>
      <c r="O47" s="50" t="str">
        <f>IF(AND('MAPA DE RIESGO'!$Z$27="Muy Baja",'MAPA DE RIESGO'!$AB$27="Leve"),CONCATENATE("R2C",'MAPA DE RIESGO'!$P$27),"")</f>
        <v/>
      </c>
      <c r="P47" s="48" t="str">
        <f>IF(AND('MAPA DE RIESGO'!$Z$22="Muy Baja",'MAPA DE RIESGO'!$AB$22="Menor"),CONCATENATE("R2C",'MAPA DE RIESGO'!$P$22),"")</f>
        <v/>
      </c>
      <c r="Q47" s="49" t="str">
        <f>IF(AND('MAPA DE RIESGO'!$Z$23="Muy Baja",'MAPA DE RIESGO'!$AB$23="Menor"),CONCATENATE("R2C",'MAPA DE RIESGO'!$P$23),"")</f>
        <v/>
      </c>
      <c r="R47" s="49" t="str">
        <f>IF(AND('MAPA DE RIESGO'!$Z$24="Muy Baja",'MAPA DE RIESGO'!$AB$24="Menor"),CONCATENATE("R2C",'MAPA DE RIESGO'!$P$24),"")</f>
        <v/>
      </c>
      <c r="S47" s="49" t="str">
        <f>IF(AND('MAPA DE RIESGO'!$Z$25="Muy Baja",'MAPA DE RIESGO'!$AB$25="Menor"),CONCATENATE("R2C",'MAPA DE RIESGO'!$P$25),"")</f>
        <v/>
      </c>
      <c r="T47" s="49" t="str">
        <f>IF(AND('MAPA DE RIESGO'!$Z$26="Muy Baja",'MAPA DE RIESGO'!$AB$26="Menor"),CONCATENATE("R2C",'MAPA DE RIESGO'!$P$26),"")</f>
        <v/>
      </c>
      <c r="U47" s="50" t="str">
        <f>IF(AND('MAPA DE RIESGO'!$Z$27="Muy Baja",'MAPA DE RIESGO'!$AB$27="Menor"),CONCATENATE("R2C",'MAPA DE RIESGO'!$P$27),"")</f>
        <v/>
      </c>
      <c r="V47" s="39" t="str">
        <f>IF(AND('MAPA DE RIESGO'!$Z$22="Muy Baja",'MAPA DE RIESGO'!$AB$22="Moderado"),CONCATENATE("R2C",'MAPA DE RIESGO'!$P$22),"")</f>
        <v/>
      </c>
      <c r="W47" s="40" t="str">
        <f>IF(AND('MAPA DE RIESGO'!$Z$23="Muy Baja",'MAPA DE RIESGO'!$AB$23="Moderado"),CONCATENATE("R2C",'MAPA DE RIESGO'!$P$23),"")</f>
        <v/>
      </c>
      <c r="X47" s="40" t="str">
        <f>IF(AND('MAPA DE RIESGO'!$Z$24="Muy Baja",'MAPA DE RIESGO'!$AB$24="Moderado"),CONCATENATE("R2C",'MAPA DE RIESGO'!$P$24),"")</f>
        <v/>
      </c>
      <c r="Y47" s="40" t="str">
        <f>IF(AND('MAPA DE RIESGO'!$Z$25="Muy Baja",'MAPA DE RIESGO'!$AB$25="Moderado"),CONCATENATE("R2C",'MAPA DE RIESGO'!$P$25),"")</f>
        <v/>
      </c>
      <c r="Z47" s="40" t="str">
        <f>IF(AND('MAPA DE RIESGO'!$Z$26="Muy Baja",'MAPA DE RIESGO'!$AB$26="Moderado"),CONCATENATE("R2C",'MAPA DE RIESGO'!$P$26),"")</f>
        <v/>
      </c>
      <c r="AA47" s="41" t="str">
        <f>IF(AND('MAPA DE RIESGO'!$Z$27="Muy Baja",'MAPA DE RIESGO'!$AB$27="Moderado"),CONCATENATE("R2C",'MAPA DE RIESGO'!$P$27),"")</f>
        <v/>
      </c>
      <c r="AB47" s="23" t="str">
        <f>IF(AND('MAPA DE RIESGO'!$Z$22="Muy Baja",'MAPA DE RIESGO'!$AB$22="Mayor"),CONCATENATE("R2C",'MAPA DE RIESGO'!$P$22),"")</f>
        <v/>
      </c>
      <c r="AC47" s="24" t="str">
        <f>IF(AND('MAPA DE RIESGO'!$Z$23="Muy Baja",'MAPA DE RIESGO'!$AB$23="Mayor"),CONCATENATE("R2C",'MAPA DE RIESGO'!$P$23),"")</f>
        <v/>
      </c>
      <c r="AD47" s="24" t="str">
        <f>IF(AND('MAPA DE RIESGO'!$Z$24="Muy Baja",'MAPA DE RIESGO'!$AB$24="Mayor"),CONCATENATE("R2C",'MAPA DE RIESGO'!$P$24),"")</f>
        <v/>
      </c>
      <c r="AE47" s="24" t="str">
        <f>IF(AND('MAPA DE RIESGO'!$Z$25="Muy Baja",'MAPA DE RIESGO'!$AB$25="Mayor"),CONCATENATE("R2C",'MAPA DE RIESGO'!$P$25),"")</f>
        <v/>
      </c>
      <c r="AF47" s="24" t="str">
        <f>IF(AND('MAPA DE RIESGO'!$Z$26="Muy Baja",'MAPA DE RIESGO'!$AB$26="Mayor"),CONCATENATE("R2C",'MAPA DE RIESGO'!$P$26),"")</f>
        <v/>
      </c>
      <c r="AG47" s="25" t="str">
        <f>IF(AND('MAPA DE RIESGO'!$Z$27="Muy Baja",'MAPA DE RIESGO'!$AB$27="Mayor"),CONCATENATE("R2C",'MAPA DE RIESGO'!$P$27),"")</f>
        <v/>
      </c>
      <c r="AH47" s="26" t="str">
        <f>IF(AND('MAPA DE RIESGO'!$Z$22="Muy Baja",'MAPA DE RIESGO'!$AB$22="Catastrófico"),CONCATENATE("R2C",'MAPA DE RIESGO'!$P$22),"")</f>
        <v/>
      </c>
      <c r="AI47" s="27" t="str">
        <f>IF(AND('MAPA DE RIESGO'!$Z$23="Muy Baja",'MAPA DE RIESGO'!$AB$23="Catastrófico"),CONCATENATE("R2C",'MAPA DE RIESGO'!$P$23),"")</f>
        <v/>
      </c>
      <c r="AJ47" s="27" t="str">
        <f>IF(AND('MAPA DE RIESGO'!$Z$24="Muy Baja",'MAPA DE RIESGO'!$AB$24="Catastrófico"),CONCATENATE("R2C",'MAPA DE RIESGO'!$P$24),"")</f>
        <v/>
      </c>
      <c r="AK47" s="27" t="str">
        <f>IF(AND('MAPA DE RIESGO'!$Z$25="Muy Baja",'MAPA DE RIESGO'!$AB$25="Catastrófico"),CONCATENATE("R2C",'MAPA DE RIESGO'!$P$25),"")</f>
        <v/>
      </c>
      <c r="AL47" s="27" t="str">
        <f>IF(AND('MAPA DE RIESGO'!$Z$26="Muy Baja",'MAPA DE RIESGO'!$AB$26="Catastrófico"),CONCATENATE("R2C",'MAPA DE RIESGO'!$P$26),"")</f>
        <v/>
      </c>
      <c r="AM47" s="28" t="str">
        <f>IF(AND('MAPA DE RIESGO'!$Z$27="Muy Baja",'MAPA DE RIESGO'!$AB$27="Catastrófico"),CONCATENATE("R2C",'MAPA DE RIESGO'!$P$27),"")</f>
        <v/>
      </c>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5"/>
      <c r="BQ47" s="55"/>
      <c r="BR47" s="55"/>
      <c r="BS47" s="55"/>
      <c r="BT47" s="55"/>
      <c r="BU47" s="55"/>
      <c r="BV47" s="55"/>
      <c r="BW47" s="55"/>
      <c r="BX47" s="55"/>
      <c r="BY47" s="55"/>
      <c r="BZ47" s="55"/>
      <c r="CA47" s="55"/>
      <c r="CB47" s="55"/>
    </row>
    <row r="48" spans="1:80" ht="15" customHeight="1" x14ac:dyDescent="0.25">
      <c r="A48" s="55"/>
      <c r="B48" s="375"/>
      <c r="C48" s="375"/>
      <c r="D48" s="376"/>
      <c r="E48" s="474"/>
      <c r="F48" s="475"/>
      <c r="G48" s="475"/>
      <c r="H48" s="475"/>
      <c r="I48" s="490"/>
      <c r="J48" s="48" t="str">
        <f>IF(AND('MAPA DE RIESGO'!$Z$28="Muy Baja",'MAPA DE RIESGO'!$AB$28="Leve"),CONCATENATE("R3C",'MAPA DE RIESGO'!$P$28),"")</f>
        <v/>
      </c>
      <c r="K48" s="49" t="str">
        <f>IF(AND('MAPA DE RIESGO'!$Z$29="Muy Baja",'MAPA DE RIESGO'!$AB$29="Leve"),CONCATENATE("R3C",'MAPA DE RIESGO'!$P$29),"")</f>
        <v/>
      </c>
      <c r="L48" s="49" t="str">
        <f>IF(AND('MAPA DE RIESGO'!$Z$30="Muy Baja",'MAPA DE RIESGO'!$AB$30="Leve"),CONCATENATE("R3C",'MAPA DE RIESGO'!$P$30),"")</f>
        <v/>
      </c>
      <c r="M48" s="49" t="str">
        <f>IF(AND('MAPA DE RIESGO'!$Z$31="Muy Baja",'MAPA DE RIESGO'!$AB$31="Leve"),CONCATENATE("R3C",'MAPA DE RIESGO'!$P$31),"")</f>
        <v/>
      </c>
      <c r="N48" s="49" t="str">
        <f>IF(AND('MAPA DE RIESGO'!$Z$32="Muy Baja",'MAPA DE RIESGO'!$AB$32="Leve"),CONCATENATE("R3C",'MAPA DE RIESGO'!$P$32),"")</f>
        <v/>
      </c>
      <c r="O48" s="50" t="str">
        <f>IF(AND('MAPA DE RIESGO'!$Z$33="Muy Baja",'MAPA DE RIESGO'!$AB$33="Leve"),CONCATENATE("R3C",'MAPA DE RIESGO'!$P$33),"")</f>
        <v/>
      </c>
      <c r="P48" s="48" t="str">
        <f>IF(AND('MAPA DE RIESGO'!$Z$28="Muy Baja",'MAPA DE RIESGO'!$AB$28="Menor"),CONCATENATE("R3C",'MAPA DE RIESGO'!$P$28),"")</f>
        <v/>
      </c>
      <c r="Q48" s="49" t="str">
        <f>IF(AND('MAPA DE RIESGO'!$Z$29="Muy Baja",'MAPA DE RIESGO'!$AB$29="Menor"),CONCATENATE("R3C",'MAPA DE RIESGO'!$P$29),"")</f>
        <v/>
      </c>
      <c r="R48" s="49" t="str">
        <f>IF(AND('MAPA DE RIESGO'!$Z$30="Muy Baja",'MAPA DE RIESGO'!$AB$30="Menor"),CONCATENATE("R3C",'MAPA DE RIESGO'!$P$30),"")</f>
        <v/>
      </c>
      <c r="S48" s="49" t="str">
        <f>IF(AND('MAPA DE RIESGO'!$Z$31="Muy Baja",'MAPA DE RIESGO'!$AB$31="Menor"),CONCATENATE("R3C",'MAPA DE RIESGO'!$P$31),"")</f>
        <v/>
      </c>
      <c r="T48" s="49" t="str">
        <f>IF(AND('MAPA DE RIESGO'!$Z$32="Muy Baja",'MAPA DE RIESGO'!$AB$32="Menor"),CONCATENATE("R3C",'MAPA DE RIESGO'!$P$32),"")</f>
        <v/>
      </c>
      <c r="U48" s="50" t="str">
        <f>IF(AND('MAPA DE RIESGO'!$Z$33="Muy Baja",'MAPA DE RIESGO'!$AB$33="Menor"),CONCATENATE("R3C",'MAPA DE RIESGO'!$P$33),"")</f>
        <v/>
      </c>
      <c r="V48" s="39" t="str">
        <f>IF(AND('MAPA DE RIESGO'!$Z$28="Muy Baja",'MAPA DE RIESGO'!$AB$28="Moderado"),CONCATENATE("R3C",'MAPA DE RIESGO'!$P$28),"")</f>
        <v/>
      </c>
      <c r="W48" s="40" t="str">
        <f>IF(AND('MAPA DE RIESGO'!$Z$29="Muy Baja",'MAPA DE RIESGO'!$AB$29="Moderado"),CONCATENATE("R3C",'MAPA DE RIESGO'!$P$29),"")</f>
        <v/>
      </c>
      <c r="X48" s="40" t="str">
        <f>IF(AND('MAPA DE RIESGO'!$Z$30="Muy Baja",'MAPA DE RIESGO'!$AB$30="Moderado"),CONCATENATE("R3C",'MAPA DE RIESGO'!$P$30),"")</f>
        <v/>
      </c>
      <c r="Y48" s="40" t="str">
        <f>IF(AND('MAPA DE RIESGO'!$Z$31="Muy Baja",'MAPA DE RIESGO'!$AB$31="Moderado"),CONCATENATE("R3C",'MAPA DE RIESGO'!$P$31),"")</f>
        <v/>
      </c>
      <c r="Z48" s="40" t="str">
        <f>IF(AND('MAPA DE RIESGO'!$Z$32="Muy Baja",'MAPA DE RIESGO'!$AB$32="Moderado"),CONCATENATE("R3C",'MAPA DE RIESGO'!$P$32),"")</f>
        <v/>
      </c>
      <c r="AA48" s="41" t="str">
        <f>IF(AND('MAPA DE RIESGO'!$Z$33="Muy Baja",'MAPA DE RIESGO'!$AB$33="Moderado"),CONCATENATE("R3C",'MAPA DE RIESGO'!$P$33),"")</f>
        <v/>
      </c>
      <c r="AB48" s="23" t="str">
        <f>IF(AND('MAPA DE RIESGO'!$Z$28="Muy Baja",'MAPA DE RIESGO'!$AB$28="Mayor"),CONCATENATE("R3C",'MAPA DE RIESGO'!$P$28),"")</f>
        <v/>
      </c>
      <c r="AC48" s="24" t="str">
        <f>IF(AND('MAPA DE RIESGO'!$Z$29="Muy Baja",'MAPA DE RIESGO'!$AB$29="Mayor"),CONCATENATE("R3C",'MAPA DE RIESGO'!$P$29),"")</f>
        <v/>
      </c>
      <c r="AD48" s="24" t="str">
        <f>IF(AND('MAPA DE RIESGO'!$Z$30="Muy Baja",'MAPA DE RIESGO'!$AB$30="Mayor"),CONCATENATE("R3C",'MAPA DE RIESGO'!$P$30),"")</f>
        <v/>
      </c>
      <c r="AE48" s="24" t="str">
        <f>IF(AND('MAPA DE RIESGO'!$Z$31="Muy Baja",'MAPA DE RIESGO'!$AB$31="Mayor"),CONCATENATE("R3C",'MAPA DE RIESGO'!$P$31),"")</f>
        <v/>
      </c>
      <c r="AF48" s="24" t="str">
        <f>IF(AND('MAPA DE RIESGO'!$Z$32="Muy Baja",'MAPA DE RIESGO'!$AB$32="Mayor"),CONCATENATE("R3C",'MAPA DE RIESGO'!$P$32),"")</f>
        <v/>
      </c>
      <c r="AG48" s="25" t="str">
        <f>IF(AND('MAPA DE RIESGO'!$Z$33="Muy Baja",'MAPA DE RIESGO'!$AB$33="Mayor"),CONCATENATE("R3C",'MAPA DE RIESGO'!$P$33),"")</f>
        <v/>
      </c>
      <c r="AH48" s="26" t="str">
        <f>IF(AND('MAPA DE RIESGO'!$Z$28="Muy Baja",'MAPA DE RIESGO'!$AB$28="Catastrófico"),CONCATENATE("R3C",'MAPA DE RIESGO'!$P$28),"")</f>
        <v/>
      </c>
      <c r="AI48" s="27" t="str">
        <f>IF(AND('MAPA DE RIESGO'!$Z$29="Muy Baja",'MAPA DE RIESGO'!$AB$29="Catastrófico"),CONCATENATE("R3C",'MAPA DE RIESGO'!$P$29),"")</f>
        <v/>
      </c>
      <c r="AJ48" s="27" t="str">
        <f>IF(AND('MAPA DE RIESGO'!$Z$30="Muy Baja",'MAPA DE RIESGO'!$AB$30="Catastrófico"),CONCATENATE("R3C",'MAPA DE RIESGO'!$P$30),"")</f>
        <v/>
      </c>
      <c r="AK48" s="27" t="str">
        <f>IF(AND('MAPA DE RIESGO'!$Z$31="Muy Baja",'MAPA DE RIESGO'!$AB$31="Catastrófico"),CONCATENATE("R3C",'MAPA DE RIESGO'!$P$31),"")</f>
        <v/>
      </c>
      <c r="AL48" s="27" t="str">
        <f>IF(AND('MAPA DE RIESGO'!$Z$32="Muy Baja",'MAPA DE RIESGO'!$AB$32="Catastrófico"),CONCATENATE("R3C",'MAPA DE RIESGO'!$P$32),"")</f>
        <v/>
      </c>
      <c r="AM48" s="28" t="str">
        <f>IF(AND('MAPA DE RIESGO'!$Z$33="Muy Baja",'MAPA DE RIESGO'!$AB$33="Catastrófico"),CONCATENATE("R3C",'MAPA DE RIESGO'!$P$33),"")</f>
        <v/>
      </c>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55"/>
      <c r="BR48" s="55"/>
      <c r="BS48" s="55"/>
      <c r="BT48" s="55"/>
      <c r="BU48" s="55"/>
      <c r="BV48" s="55"/>
      <c r="BW48" s="55"/>
      <c r="BX48" s="55"/>
      <c r="BY48" s="55"/>
      <c r="BZ48" s="55"/>
      <c r="CA48" s="55"/>
      <c r="CB48" s="55"/>
    </row>
    <row r="49" spans="1:80" ht="15" customHeight="1" x14ac:dyDescent="0.25">
      <c r="A49" s="55"/>
      <c r="B49" s="375"/>
      <c r="C49" s="375"/>
      <c r="D49" s="376"/>
      <c r="E49" s="476"/>
      <c r="F49" s="477"/>
      <c r="G49" s="477"/>
      <c r="H49" s="477"/>
      <c r="I49" s="490"/>
      <c r="J49" s="48" t="str">
        <f>IF(AND('MAPA DE RIESGO'!$Z$34="Muy Baja",'MAPA DE RIESGO'!$AB$34="Leve"),CONCATENATE("R4C",'MAPA DE RIESGO'!$P$34),"")</f>
        <v/>
      </c>
      <c r="K49" s="49" t="str">
        <f>IF(AND('MAPA DE RIESGO'!$Z$35="Muy Baja",'MAPA DE RIESGO'!$AB$35="Leve"),CONCATENATE("R4C",'MAPA DE RIESGO'!$P$35),"")</f>
        <v/>
      </c>
      <c r="L49" s="49" t="str">
        <f>IF(AND('MAPA DE RIESGO'!$Z$36="Muy Baja",'MAPA DE RIESGO'!$AB$36="Leve"),CONCATENATE("R4C",'MAPA DE RIESGO'!$P$36),"")</f>
        <v/>
      </c>
      <c r="M49" s="49" t="str">
        <f>IF(AND('MAPA DE RIESGO'!$Z$37="Muy Baja",'MAPA DE RIESGO'!$AB$37="Leve"),CONCATENATE("R4C",'MAPA DE RIESGO'!$P$37),"")</f>
        <v/>
      </c>
      <c r="N49" s="49" t="str">
        <f>IF(AND('MAPA DE RIESGO'!$Z$38="Muy Baja",'MAPA DE RIESGO'!$AB$38="Leve"),CONCATENATE("R4C",'MAPA DE RIESGO'!$P$38),"")</f>
        <v/>
      </c>
      <c r="O49" s="50" t="str">
        <f>IF(AND('MAPA DE RIESGO'!$Z$39="Muy Baja",'MAPA DE RIESGO'!$AB$39="Leve"),CONCATENATE("R4C",'MAPA DE RIESGO'!$P$39),"")</f>
        <v/>
      </c>
      <c r="P49" s="48" t="str">
        <f>IF(AND('MAPA DE RIESGO'!$Z$34="Muy Baja",'MAPA DE RIESGO'!$AB$34="Menor"),CONCATENATE("R4C",'MAPA DE RIESGO'!$P$34),"")</f>
        <v/>
      </c>
      <c r="Q49" s="49" t="str">
        <f>IF(AND('MAPA DE RIESGO'!$Z$35="Muy Baja",'MAPA DE RIESGO'!$AB$35="Menor"),CONCATENATE("R4C",'MAPA DE RIESGO'!$P$35),"")</f>
        <v/>
      </c>
      <c r="R49" s="49" t="str">
        <f>IF(AND('MAPA DE RIESGO'!$Z$36="Muy Baja",'MAPA DE RIESGO'!$AB$36="Menor"),CONCATENATE("R4C",'MAPA DE RIESGO'!$P$36),"")</f>
        <v/>
      </c>
      <c r="S49" s="49" t="str">
        <f>IF(AND('MAPA DE RIESGO'!$Z$37="Muy Baja",'MAPA DE RIESGO'!$AB$37="Menor"),CONCATENATE("R4C",'MAPA DE RIESGO'!$P$37),"")</f>
        <v/>
      </c>
      <c r="T49" s="49" t="str">
        <f>IF(AND('MAPA DE RIESGO'!$Z$38="Muy Baja",'MAPA DE RIESGO'!$AB$38="Menor"),CONCATENATE("R4C",'MAPA DE RIESGO'!$P$38),"")</f>
        <v/>
      </c>
      <c r="U49" s="50" t="str">
        <f>IF(AND('MAPA DE RIESGO'!$Z$39="Muy Baja",'MAPA DE RIESGO'!$AB$39="Menor"),CONCATENATE("R4C",'MAPA DE RIESGO'!$P$39),"")</f>
        <v/>
      </c>
      <c r="V49" s="39" t="str">
        <f>IF(AND('MAPA DE RIESGO'!$Z$34="Muy Baja",'MAPA DE RIESGO'!$AB$34="Moderado"),CONCATENATE("R4C",'MAPA DE RIESGO'!$P$34),"")</f>
        <v/>
      </c>
      <c r="W49" s="40" t="str">
        <f>IF(AND('MAPA DE RIESGO'!$Z$35="Muy Baja",'MAPA DE RIESGO'!$AB$35="Moderado"),CONCATENATE("R4C",'MAPA DE RIESGO'!$P$35),"")</f>
        <v/>
      </c>
      <c r="X49" s="40" t="str">
        <f>IF(AND('MAPA DE RIESGO'!$Z$36="Muy Baja",'MAPA DE RIESGO'!$AB$36="Moderado"),CONCATENATE("R4C",'MAPA DE RIESGO'!$P$36),"")</f>
        <v/>
      </c>
      <c r="Y49" s="40" t="str">
        <f>IF(AND('MAPA DE RIESGO'!$Z$37="Muy Baja",'MAPA DE RIESGO'!$AB$37="Moderado"),CONCATENATE("R4C",'MAPA DE RIESGO'!$P$37),"")</f>
        <v/>
      </c>
      <c r="Z49" s="40" t="str">
        <f>IF(AND('MAPA DE RIESGO'!$Z$38="Muy Baja",'MAPA DE RIESGO'!$AB$38="Moderado"),CONCATENATE("R4C",'MAPA DE RIESGO'!$P$38),"")</f>
        <v/>
      </c>
      <c r="AA49" s="41" t="str">
        <f>IF(AND('MAPA DE RIESGO'!$Z$39="Muy Baja",'MAPA DE RIESGO'!$AB$39="Moderado"),CONCATENATE("R4C",'MAPA DE RIESGO'!$P$39),"")</f>
        <v/>
      </c>
      <c r="AB49" s="23" t="str">
        <f>IF(AND('MAPA DE RIESGO'!$Z$34="Muy Baja",'MAPA DE RIESGO'!$AB$34="Mayor"),CONCATENATE("R4C",'MAPA DE RIESGO'!$P$34),"")</f>
        <v/>
      </c>
      <c r="AC49" s="24" t="str">
        <f>IF(AND('MAPA DE RIESGO'!$Z$35="Muy Baja",'MAPA DE RIESGO'!$AB$35="Mayor"),CONCATENATE("R4C",'MAPA DE RIESGO'!$P$35),"")</f>
        <v/>
      </c>
      <c r="AD49" s="24" t="str">
        <f>IF(AND('MAPA DE RIESGO'!$Z$36="Muy Baja",'MAPA DE RIESGO'!$AB$36="Mayor"),CONCATENATE("R4C",'MAPA DE RIESGO'!$P$36),"")</f>
        <v/>
      </c>
      <c r="AE49" s="24" t="str">
        <f>IF(AND('MAPA DE RIESGO'!$Z$37="Muy Baja",'MAPA DE RIESGO'!$AB$37="Mayor"),CONCATENATE("R4C",'MAPA DE RIESGO'!$P$37),"")</f>
        <v/>
      </c>
      <c r="AF49" s="24" t="str">
        <f>IF(AND('MAPA DE RIESGO'!$Z$38="Muy Baja",'MAPA DE RIESGO'!$AB$38="Mayor"),CONCATENATE("R4C",'MAPA DE RIESGO'!$P$38),"")</f>
        <v/>
      </c>
      <c r="AG49" s="25" t="str">
        <f>IF(AND('MAPA DE RIESGO'!$Z$39="Muy Baja",'MAPA DE RIESGO'!$AB$39="Mayor"),CONCATENATE("R4C",'MAPA DE RIESGO'!$P$39),"")</f>
        <v/>
      </c>
      <c r="AH49" s="26" t="str">
        <f>IF(AND('MAPA DE RIESGO'!$Z$34="Muy Baja",'MAPA DE RIESGO'!$AB$34="Catastrófico"),CONCATENATE("R4C",'MAPA DE RIESGO'!$P$34),"")</f>
        <v/>
      </c>
      <c r="AI49" s="27" t="str">
        <f>IF(AND('MAPA DE RIESGO'!$Z$35="Muy Baja",'MAPA DE RIESGO'!$AB$35="Catastrófico"),CONCATENATE("R4C",'MAPA DE RIESGO'!$P$35),"")</f>
        <v/>
      </c>
      <c r="AJ49" s="27" t="str">
        <f>IF(AND('MAPA DE RIESGO'!$Z$36="Muy Baja",'MAPA DE RIESGO'!$AB$36="Catastrófico"),CONCATENATE("R4C",'MAPA DE RIESGO'!$P$36),"")</f>
        <v/>
      </c>
      <c r="AK49" s="27" t="str">
        <f>IF(AND('MAPA DE RIESGO'!$Z$37="Muy Baja",'MAPA DE RIESGO'!$AB$37="Catastrófico"),CONCATENATE("R4C",'MAPA DE RIESGO'!$P$37),"")</f>
        <v/>
      </c>
      <c r="AL49" s="27" t="str">
        <f>IF(AND('MAPA DE RIESGO'!$Z$38="Muy Baja",'MAPA DE RIESGO'!$AB$38="Catastrófico"),CONCATENATE("R4C",'MAPA DE RIESGO'!$P$38),"")</f>
        <v/>
      </c>
      <c r="AM49" s="28" t="str">
        <f>IF(AND('MAPA DE RIESGO'!$Z$39="Muy Baja",'MAPA DE RIESGO'!$AB$39="Catastrófico"),CONCATENATE("R4C",'MAPA DE RIESGO'!$P$39),"")</f>
        <v/>
      </c>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5"/>
      <c r="BQ49" s="55"/>
      <c r="BR49" s="55"/>
      <c r="BS49" s="55"/>
      <c r="BT49" s="55"/>
      <c r="BU49" s="55"/>
      <c r="BV49" s="55"/>
      <c r="BW49" s="55"/>
      <c r="BX49" s="55"/>
      <c r="BY49" s="55"/>
      <c r="BZ49" s="55"/>
      <c r="CA49" s="55"/>
      <c r="CB49" s="55"/>
    </row>
    <row r="50" spans="1:80" ht="15" customHeight="1" x14ac:dyDescent="0.25">
      <c r="A50" s="55"/>
      <c r="B50" s="375"/>
      <c r="C50" s="375"/>
      <c r="D50" s="376"/>
      <c r="E50" s="476"/>
      <c r="F50" s="477"/>
      <c r="G50" s="477"/>
      <c r="H50" s="477"/>
      <c r="I50" s="490"/>
      <c r="J50" s="48" t="str">
        <f>IF(AND('MAPA DE RIESGO'!$Z$40="Muy Baja",'MAPA DE RIESGO'!$AB$40="Leve"),CONCATENATE("R5C",'MAPA DE RIESGO'!$P$40),"")</f>
        <v/>
      </c>
      <c r="K50" s="49" t="str">
        <f>IF(AND('MAPA DE RIESGO'!$Z$41="Muy Baja",'MAPA DE RIESGO'!$AB$41="Leve"),CONCATENATE("R5C",'MAPA DE RIESGO'!$P$41),"")</f>
        <v/>
      </c>
      <c r="L50" s="49" t="str">
        <f>IF(AND('MAPA DE RIESGO'!$Z$42="Muy Baja",'MAPA DE RIESGO'!$AB$42="Leve"),CONCATENATE("R5C",'MAPA DE RIESGO'!$P$42),"")</f>
        <v/>
      </c>
      <c r="M50" s="49" t="str">
        <f>IF(AND('MAPA DE RIESGO'!$Z$43="Muy Baja",'MAPA DE RIESGO'!$AB$43="Leve"),CONCATENATE("R5C",'MAPA DE RIESGO'!$P$43),"")</f>
        <v/>
      </c>
      <c r="N50" s="49" t="str">
        <f>IF(AND('MAPA DE RIESGO'!$Z$44="Muy Baja",'MAPA DE RIESGO'!$AB$44="Leve"),CONCATENATE("R5C",'MAPA DE RIESGO'!$P$44),"")</f>
        <v/>
      </c>
      <c r="O50" s="50" t="str">
        <f>IF(AND('MAPA DE RIESGO'!$Z$45="Muy Baja",'MAPA DE RIESGO'!$AB$45="Leve"),CONCATENATE("R5C",'MAPA DE RIESGO'!$P$45),"")</f>
        <v/>
      </c>
      <c r="P50" s="48" t="str">
        <f>IF(AND('MAPA DE RIESGO'!$Z$40="Muy Baja",'MAPA DE RIESGO'!$AB$40="Menor"),CONCATENATE("R5C",'MAPA DE RIESGO'!$P$40),"")</f>
        <v/>
      </c>
      <c r="Q50" s="49" t="str">
        <f>IF(AND('MAPA DE RIESGO'!$Z$41="Muy Baja",'MAPA DE RIESGO'!$AB$41="Menor"),CONCATENATE("R5C",'MAPA DE RIESGO'!$P$41),"")</f>
        <v/>
      </c>
      <c r="R50" s="49" t="str">
        <f>IF(AND('MAPA DE RIESGO'!$Z$42="Muy Baja",'MAPA DE RIESGO'!$AB$42="Menor"),CONCATENATE("R5C",'MAPA DE RIESGO'!$P$42),"")</f>
        <v/>
      </c>
      <c r="S50" s="49" t="str">
        <f>IF(AND('MAPA DE RIESGO'!$Z$43="Muy Baja",'MAPA DE RIESGO'!$AB$43="Menor"),CONCATENATE("R5C",'MAPA DE RIESGO'!$P$43),"")</f>
        <v/>
      </c>
      <c r="T50" s="49" t="str">
        <f>IF(AND('MAPA DE RIESGO'!$Z$44="Muy Baja",'MAPA DE RIESGO'!$AB$44="Menor"),CONCATENATE("R5C",'MAPA DE RIESGO'!$P$44),"")</f>
        <v/>
      </c>
      <c r="U50" s="50" t="str">
        <f>IF(AND('MAPA DE RIESGO'!$Z$45="Muy Baja",'MAPA DE RIESGO'!$AB$45="Menor"),CONCATENATE("R5C",'MAPA DE RIESGO'!$P$45),"")</f>
        <v/>
      </c>
      <c r="V50" s="39" t="str">
        <f>IF(AND('MAPA DE RIESGO'!$Z$40="Muy Baja",'MAPA DE RIESGO'!$AB$40="Moderado"),CONCATENATE("R5C",'MAPA DE RIESGO'!$P$40),"")</f>
        <v/>
      </c>
      <c r="W50" s="40" t="str">
        <f>IF(AND('MAPA DE RIESGO'!$Z$41="Muy Baja",'MAPA DE RIESGO'!$AB$41="Moderado"),CONCATENATE("R5C",'MAPA DE RIESGO'!$P$41),"")</f>
        <v/>
      </c>
      <c r="X50" s="40" t="str">
        <f>IF(AND('MAPA DE RIESGO'!$Z$42="Muy Baja",'MAPA DE RIESGO'!$AB$42="Moderado"),CONCATENATE("R5C",'MAPA DE RIESGO'!$P$42),"")</f>
        <v/>
      </c>
      <c r="Y50" s="40" t="str">
        <f>IF(AND('MAPA DE RIESGO'!$Z$43="Muy Baja",'MAPA DE RIESGO'!$AB$43="Moderado"),CONCATENATE("R5C",'MAPA DE RIESGO'!$P$43),"")</f>
        <v/>
      </c>
      <c r="Z50" s="40" t="str">
        <f>IF(AND('MAPA DE RIESGO'!$Z$44="Muy Baja",'MAPA DE RIESGO'!$AB$44="Moderado"),CONCATENATE("R5C",'MAPA DE RIESGO'!$P$44),"")</f>
        <v/>
      </c>
      <c r="AA50" s="41" t="str">
        <f>IF(AND('MAPA DE RIESGO'!$Z$45="Muy Baja",'MAPA DE RIESGO'!$AB$45="Moderado"),CONCATENATE("R5C",'MAPA DE RIESGO'!$P$45),"")</f>
        <v/>
      </c>
      <c r="AB50" s="23" t="str">
        <f>IF(AND('MAPA DE RIESGO'!$Z$40="Muy Baja",'MAPA DE RIESGO'!$AB$40="Mayor"),CONCATENATE("R5C",'MAPA DE RIESGO'!$P$40),"")</f>
        <v/>
      </c>
      <c r="AC50" s="24" t="str">
        <f>IF(AND('MAPA DE RIESGO'!$Z$41="Muy Baja",'MAPA DE RIESGO'!$AB$41="Mayor"),CONCATENATE("R5C",'MAPA DE RIESGO'!$P$41),"")</f>
        <v/>
      </c>
      <c r="AD50" s="29" t="str">
        <f>IF(AND('MAPA DE RIESGO'!$Z$42="Muy Baja",'MAPA DE RIESGO'!$AB$42="Mayor"),CONCATENATE("R5C",'MAPA DE RIESGO'!$P$42),"")</f>
        <v/>
      </c>
      <c r="AE50" s="29" t="str">
        <f>IF(AND('MAPA DE RIESGO'!$Z$43="Muy Baja",'MAPA DE RIESGO'!$AB$43="Mayor"),CONCATENATE("R5C",'MAPA DE RIESGO'!$P$43),"")</f>
        <v/>
      </c>
      <c r="AF50" s="29" t="str">
        <f>IF(AND('MAPA DE RIESGO'!$Z$44="Muy Baja",'MAPA DE RIESGO'!$AB$44="Mayor"),CONCATENATE("R5C",'MAPA DE RIESGO'!$P$44),"")</f>
        <v/>
      </c>
      <c r="AG50" s="25" t="str">
        <f>IF(AND('MAPA DE RIESGO'!$Z$45="Muy Baja",'MAPA DE RIESGO'!$AB$45="Mayor"),CONCATENATE("R5C",'MAPA DE RIESGO'!$P$45),"")</f>
        <v/>
      </c>
      <c r="AH50" s="26" t="str">
        <f>IF(AND('MAPA DE RIESGO'!$Z$40="Muy Baja",'MAPA DE RIESGO'!$AB$40="Catastrófico"),CONCATENATE("R5C",'MAPA DE RIESGO'!$P$40),"")</f>
        <v/>
      </c>
      <c r="AI50" s="27" t="str">
        <f>IF(AND('MAPA DE RIESGO'!$Z$41="Muy Baja",'MAPA DE RIESGO'!$AB$41="Catastrófico"),CONCATENATE("R5C",'MAPA DE RIESGO'!$P$41),"")</f>
        <v/>
      </c>
      <c r="AJ50" s="27" t="str">
        <f>IF(AND('MAPA DE RIESGO'!$Z$42="Muy Baja",'MAPA DE RIESGO'!$AB$42="Catastrófico"),CONCATENATE("R5C",'MAPA DE RIESGO'!$P$42),"")</f>
        <v/>
      </c>
      <c r="AK50" s="27" t="str">
        <f>IF(AND('MAPA DE RIESGO'!$Z$43="Muy Baja",'MAPA DE RIESGO'!$AB$43="Catastrófico"),CONCATENATE("R5C",'MAPA DE RIESGO'!$P$43),"")</f>
        <v/>
      </c>
      <c r="AL50" s="27" t="str">
        <f>IF(AND('MAPA DE RIESGO'!$Z$44="Muy Baja",'MAPA DE RIESGO'!$AB$44="Catastrófico"),CONCATENATE("R5C",'MAPA DE RIESGO'!$P$44),"")</f>
        <v/>
      </c>
      <c r="AM50" s="28" t="str">
        <f>IF(AND('MAPA DE RIESGO'!$Z$45="Muy Baja",'MAPA DE RIESGO'!$AB$45="Catastrófico"),CONCATENATE("R5C",'MAPA DE RIESGO'!$P$45),"")</f>
        <v/>
      </c>
      <c r="AN50" s="55"/>
      <c r="AO50" s="55"/>
      <c r="AP50" s="55"/>
      <c r="AQ50" s="55"/>
      <c r="AR50" s="55"/>
      <c r="AS50" s="55"/>
      <c r="AT50" s="55"/>
      <c r="AU50" s="55"/>
      <c r="AV50" s="55"/>
      <c r="AW50" s="55"/>
      <c r="AX50" s="55"/>
      <c r="AY50" s="55"/>
      <c r="AZ50" s="55"/>
      <c r="BA50" s="55"/>
      <c r="BB50" s="55"/>
      <c r="BC50" s="55"/>
      <c r="BD50" s="55"/>
      <c r="BE50" s="55"/>
      <c r="BF50" s="55"/>
      <c r="BG50" s="55"/>
      <c r="BH50" s="55"/>
      <c r="BI50" s="55"/>
      <c r="BJ50" s="55"/>
      <c r="BK50" s="55"/>
      <c r="BL50" s="55"/>
      <c r="BM50" s="55"/>
      <c r="BN50" s="55"/>
      <c r="BO50" s="55"/>
      <c r="BP50" s="55"/>
      <c r="BQ50" s="55"/>
      <c r="BR50" s="55"/>
      <c r="BS50" s="55"/>
      <c r="BT50" s="55"/>
      <c r="BU50" s="55"/>
      <c r="BV50" s="55"/>
      <c r="BW50" s="55"/>
      <c r="BX50" s="55"/>
      <c r="BY50" s="55"/>
      <c r="BZ50" s="55"/>
      <c r="CA50" s="55"/>
      <c r="CB50" s="55"/>
    </row>
    <row r="51" spans="1:80" ht="15" customHeight="1" x14ac:dyDescent="0.25">
      <c r="A51" s="55"/>
      <c r="B51" s="375"/>
      <c r="C51" s="375"/>
      <c r="D51" s="376"/>
      <c r="E51" s="476"/>
      <c r="F51" s="477"/>
      <c r="G51" s="477"/>
      <c r="H51" s="477"/>
      <c r="I51" s="490"/>
      <c r="J51" s="48" t="str">
        <f>IF(AND('MAPA DE RIESGO'!$Z$46="Muy Baja",'MAPA DE RIESGO'!$AB$46="Leve"),CONCATENATE("R6C",'MAPA DE RIESGO'!$P$46),"")</f>
        <v/>
      </c>
      <c r="K51" s="49" t="str">
        <f>IF(AND('MAPA DE RIESGO'!$Z$47="Muy Baja",'MAPA DE RIESGO'!$AB$47="Leve"),CONCATENATE("R6C",'MAPA DE RIESGO'!$P$47),"")</f>
        <v/>
      </c>
      <c r="L51" s="49" t="str">
        <f>IF(AND('MAPA DE RIESGO'!$Z$48="Muy Baja",'MAPA DE RIESGO'!$AB$48="Leve"),CONCATENATE("R6C",'MAPA DE RIESGO'!$P$48),"")</f>
        <v/>
      </c>
      <c r="M51" s="49" t="str">
        <f>IF(AND('MAPA DE RIESGO'!$Z$49="Muy Baja",'MAPA DE RIESGO'!$AB$49="Leve"),CONCATENATE("R6C",'MAPA DE RIESGO'!$P$49),"")</f>
        <v/>
      </c>
      <c r="N51" s="49" t="str">
        <f>IF(AND('MAPA DE RIESGO'!$Z$50="Muy Baja",'MAPA DE RIESGO'!$AB$50="Leve"),CONCATENATE("R6C",'MAPA DE RIESGO'!$P$50),"")</f>
        <v/>
      </c>
      <c r="O51" s="50" t="str">
        <f>IF(AND('MAPA DE RIESGO'!$Z$51="Muy Baja",'MAPA DE RIESGO'!$AB$51="Leve"),CONCATENATE("R6C",'MAPA DE RIESGO'!$P$51),"")</f>
        <v/>
      </c>
      <c r="P51" s="48" t="str">
        <f>IF(AND('MAPA DE RIESGO'!$Z$46="Muy Baja",'MAPA DE RIESGO'!$AB$46="Menor"),CONCATENATE("R6C",'MAPA DE RIESGO'!$P$46),"")</f>
        <v/>
      </c>
      <c r="Q51" s="49" t="str">
        <f>IF(AND('MAPA DE RIESGO'!$Z$47="Muy Baja",'MAPA DE RIESGO'!$AB$47="Menor"),CONCATENATE("R6C",'MAPA DE RIESGO'!$P$47),"")</f>
        <v/>
      </c>
      <c r="R51" s="49" t="str">
        <f>IF(AND('MAPA DE RIESGO'!$Z$48="Muy Baja",'MAPA DE RIESGO'!$AB$48="Menor"),CONCATENATE("R6C",'MAPA DE RIESGO'!$P$48),"")</f>
        <v/>
      </c>
      <c r="S51" s="49" t="str">
        <f>IF(AND('MAPA DE RIESGO'!$Z$49="Muy Baja",'MAPA DE RIESGO'!$AB$49="Menor"),CONCATENATE("R6C",'MAPA DE RIESGO'!$P$49),"")</f>
        <v/>
      </c>
      <c r="T51" s="49" t="str">
        <f>IF(AND('MAPA DE RIESGO'!$Z$50="Muy Baja",'MAPA DE RIESGO'!$AB$50="Menor"),CONCATENATE("R6C",'MAPA DE RIESGO'!$P$50),"")</f>
        <v/>
      </c>
      <c r="U51" s="50" t="str">
        <f>IF(AND('MAPA DE RIESGO'!$Z$51="Muy Baja",'MAPA DE RIESGO'!$AB$51="Menor"),CONCATENATE("R6C",'MAPA DE RIESGO'!$P$51),"")</f>
        <v/>
      </c>
      <c r="V51" s="39" t="str">
        <f>IF(AND('MAPA DE RIESGO'!$Z$46="Muy Baja",'MAPA DE RIESGO'!$AB$46="Moderado"),CONCATENATE("R6C",'MAPA DE RIESGO'!$P$46),"")</f>
        <v/>
      </c>
      <c r="W51" s="40" t="str">
        <f>IF(AND('MAPA DE RIESGO'!$Z$47="Muy Baja",'MAPA DE RIESGO'!$AB$47="Moderado"),CONCATENATE("R6C",'MAPA DE RIESGO'!$P$47),"")</f>
        <v/>
      </c>
      <c r="X51" s="40" t="str">
        <f>IF(AND('MAPA DE RIESGO'!$Z$48="Muy Baja",'MAPA DE RIESGO'!$AB$48="Moderado"),CONCATENATE("R6C",'MAPA DE RIESGO'!$P$48),"")</f>
        <v/>
      </c>
      <c r="Y51" s="40" t="str">
        <f>IF(AND('MAPA DE RIESGO'!$Z$49="Muy Baja",'MAPA DE RIESGO'!$AB$49="Moderado"),CONCATENATE("R6C",'MAPA DE RIESGO'!$P$49),"")</f>
        <v/>
      </c>
      <c r="Z51" s="40" t="str">
        <f>IF(AND('MAPA DE RIESGO'!$Z$50="Muy Baja",'MAPA DE RIESGO'!$AB$50="Moderado"),CONCATENATE("R6C",'MAPA DE RIESGO'!$P$50),"")</f>
        <v/>
      </c>
      <c r="AA51" s="41" t="str">
        <f>IF(AND('MAPA DE RIESGO'!$Z$51="Muy Baja",'MAPA DE RIESGO'!$AB$51="Moderado"),CONCATENATE("R6C",'MAPA DE RIESGO'!$P$51),"")</f>
        <v/>
      </c>
      <c r="AB51" s="23" t="str">
        <f>IF(AND('MAPA DE RIESGO'!$Z$46="Muy Baja",'MAPA DE RIESGO'!$AB$46="Mayor"),CONCATENATE("R6C",'MAPA DE RIESGO'!$P$46),"")</f>
        <v/>
      </c>
      <c r="AC51" s="24" t="str">
        <f>IF(AND('MAPA DE RIESGO'!$Z$47="Muy Baja",'MAPA DE RIESGO'!$AB$47="Mayor"),CONCATENATE("R6C",'MAPA DE RIESGO'!$P$47),"")</f>
        <v/>
      </c>
      <c r="AD51" s="29" t="str">
        <f>IF(AND('MAPA DE RIESGO'!$Z$48="Muy Baja",'MAPA DE RIESGO'!$AB$48="Mayor"),CONCATENATE("R6C",'MAPA DE RIESGO'!$P$48),"")</f>
        <v/>
      </c>
      <c r="AE51" s="29" t="str">
        <f>IF(AND('MAPA DE RIESGO'!$Z$49="Muy Baja",'MAPA DE RIESGO'!$AB$49="Mayor"),CONCATENATE("R6C",'MAPA DE RIESGO'!$P$49),"")</f>
        <v/>
      </c>
      <c r="AF51" s="29" t="str">
        <f>IF(AND('MAPA DE RIESGO'!$Z$50="Muy Baja",'MAPA DE RIESGO'!$AB$50="Mayor"),CONCATENATE("R6C",'MAPA DE RIESGO'!$P$50),"")</f>
        <v/>
      </c>
      <c r="AG51" s="25" t="str">
        <f>IF(AND('MAPA DE RIESGO'!$Z$51="Muy Baja",'MAPA DE RIESGO'!$AB$51="Mayor"),CONCATENATE("R6C",'MAPA DE RIESGO'!$P$51),"")</f>
        <v/>
      </c>
      <c r="AH51" s="26" t="str">
        <f>IF(AND('MAPA DE RIESGO'!$Z$46="Muy Baja",'MAPA DE RIESGO'!$AB$46="Catastrófico"),CONCATENATE("R6C",'MAPA DE RIESGO'!$P$46),"")</f>
        <v/>
      </c>
      <c r="AI51" s="27" t="str">
        <f>IF(AND('MAPA DE RIESGO'!$Z$47="Muy Baja",'MAPA DE RIESGO'!$AB$47="Catastrófico"),CONCATENATE("R6C",'MAPA DE RIESGO'!$P$47),"")</f>
        <v/>
      </c>
      <c r="AJ51" s="27" t="str">
        <f>IF(AND('MAPA DE RIESGO'!$Z$48="Muy Baja",'MAPA DE RIESGO'!$AB$48="Catastrófico"),CONCATENATE("R6C",'MAPA DE RIESGO'!$P$48),"")</f>
        <v/>
      </c>
      <c r="AK51" s="27" t="str">
        <f>IF(AND('MAPA DE RIESGO'!$Z$49="Muy Baja",'MAPA DE RIESGO'!$AB$49="Catastrófico"),CONCATENATE("R6C",'MAPA DE RIESGO'!$P$49),"")</f>
        <v/>
      </c>
      <c r="AL51" s="27" t="str">
        <f>IF(AND('MAPA DE RIESGO'!$Z$50="Muy Baja",'MAPA DE RIESGO'!$AB$50="Catastrófico"),CONCATENATE("R6C",'MAPA DE RIESGO'!$P$50),"")</f>
        <v/>
      </c>
      <c r="AM51" s="28" t="str">
        <f>IF(AND('MAPA DE RIESGO'!$Z$51="Muy Baja",'MAPA DE RIESGO'!$AB$51="Catastrófico"),CONCATENATE("R6C",'MAPA DE RIESGO'!$P$51),"")</f>
        <v/>
      </c>
      <c r="AN51" s="55"/>
      <c r="AO51" s="55"/>
      <c r="AP51" s="55"/>
      <c r="AQ51" s="55"/>
      <c r="AR51" s="55"/>
      <c r="AS51" s="55"/>
      <c r="AT51" s="55"/>
      <c r="AU51" s="55"/>
      <c r="AV51" s="55"/>
      <c r="AW51" s="55"/>
      <c r="AX51" s="55"/>
      <c r="AY51" s="55"/>
      <c r="AZ51" s="55"/>
      <c r="BA51" s="55"/>
      <c r="BB51" s="55"/>
      <c r="BC51" s="55"/>
      <c r="BD51" s="55"/>
      <c r="BE51" s="55"/>
      <c r="BF51" s="55"/>
      <c r="BG51" s="55"/>
      <c r="BH51" s="55"/>
      <c r="BI51" s="55"/>
      <c r="BJ51" s="55"/>
      <c r="BK51" s="55"/>
      <c r="BL51" s="55"/>
      <c r="BM51" s="55"/>
      <c r="BN51" s="55"/>
      <c r="BO51" s="55"/>
      <c r="BP51" s="55"/>
      <c r="BQ51" s="55"/>
      <c r="BR51" s="55"/>
      <c r="BS51" s="55"/>
      <c r="BT51" s="55"/>
      <c r="BU51" s="55"/>
      <c r="BV51" s="55"/>
      <c r="BW51" s="55"/>
      <c r="BX51" s="55"/>
      <c r="BY51" s="55"/>
      <c r="BZ51" s="55"/>
      <c r="CA51" s="55"/>
      <c r="CB51" s="55"/>
    </row>
    <row r="52" spans="1:80" ht="15" customHeight="1" x14ac:dyDescent="0.25">
      <c r="A52" s="55"/>
      <c r="B52" s="375"/>
      <c r="C52" s="375"/>
      <c r="D52" s="376"/>
      <c r="E52" s="476"/>
      <c r="F52" s="477"/>
      <c r="G52" s="477"/>
      <c r="H52" s="477"/>
      <c r="I52" s="490"/>
      <c r="J52" s="48" t="str">
        <f>IF(AND('MAPA DE RIESGO'!$Z$52="Muy Baja",'MAPA DE RIESGO'!$AB$52="Leve"),CONCATENATE("R7C",'MAPA DE RIESGO'!$P$52),"")</f>
        <v/>
      </c>
      <c r="K52" s="49" t="str">
        <f>IF(AND('MAPA DE RIESGO'!$Z$53="Muy Baja",'MAPA DE RIESGO'!$AB$53="Leve"),CONCATENATE("R7C",'MAPA DE RIESGO'!$P$53),"")</f>
        <v/>
      </c>
      <c r="L52" s="49" t="str">
        <f>IF(AND('MAPA DE RIESGO'!$Z$54="Muy Baja",'MAPA DE RIESGO'!$AB$54="Leve"),CONCATENATE("R7C",'MAPA DE RIESGO'!$P$54),"")</f>
        <v/>
      </c>
      <c r="M52" s="49" t="str">
        <f>IF(AND('MAPA DE RIESGO'!$Z$55="Muy Baja",'MAPA DE RIESGO'!$AB$55="Leve"),CONCATENATE("R7C",'MAPA DE RIESGO'!$P$55),"")</f>
        <v/>
      </c>
      <c r="N52" s="49" t="str">
        <f>IF(AND('MAPA DE RIESGO'!$Z$56="Muy Baja",'MAPA DE RIESGO'!$AB$56="Leve"),CONCATENATE("R7C",'MAPA DE RIESGO'!$P$56),"")</f>
        <v/>
      </c>
      <c r="O52" s="50" t="str">
        <f>IF(AND('MAPA DE RIESGO'!$Z$57="Muy Baja",'MAPA DE RIESGO'!$AB$57="Leve"),CONCATENATE("R7C",'MAPA DE RIESGO'!$P$57),"")</f>
        <v/>
      </c>
      <c r="P52" s="48" t="str">
        <f>IF(AND('MAPA DE RIESGO'!$Z$52="Muy Baja",'MAPA DE RIESGO'!$AB$52="Menor"),CONCATENATE("R7C",'MAPA DE RIESGO'!$P$52),"")</f>
        <v/>
      </c>
      <c r="Q52" s="49" t="str">
        <f>IF(AND('MAPA DE RIESGO'!$Z$53="Muy Baja",'MAPA DE RIESGO'!$AB$53="Menor"),CONCATENATE("R7C",'MAPA DE RIESGO'!$P$53),"")</f>
        <v/>
      </c>
      <c r="R52" s="49" t="str">
        <f>IF(AND('MAPA DE RIESGO'!$Z$54="Muy Baja",'MAPA DE RIESGO'!$AB$54="Menor"),CONCATENATE("R7C",'MAPA DE RIESGO'!$P$54),"")</f>
        <v/>
      </c>
      <c r="S52" s="49" t="str">
        <f>IF(AND('MAPA DE RIESGO'!$Z$55="Muy Baja",'MAPA DE RIESGO'!$AB$55="Menor"),CONCATENATE("R7C",'MAPA DE RIESGO'!$P$55),"")</f>
        <v/>
      </c>
      <c r="T52" s="49" t="str">
        <f>IF(AND('MAPA DE RIESGO'!$Z$56="Muy Baja",'MAPA DE RIESGO'!$AB$56="Menor"),CONCATENATE("R7C",'MAPA DE RIESGO'!$P$56),"")</f>
        <v/>
      </c>
      <c r="U52" s="50" t="str">
        <f>IF(AND('MAPA DE RIESGO'!$Z$57="Muy Baja",'MAPA DE RIESGO'!$AB$57="Menor"),CONCATENATE("R7C",'MAPA DE RIESGO'!$P$57),"")</f>
        <v/>
      </c>
      <c r="V52" s="39" t="str">
        <f>IF(AND('MAPA DE RIESGO'!$Z$52="Muy Baja",'MAPA DE RIESGO'!$AB$52="Moderado"),CONCATENATE("R7C",'MAPA DE RIESGO'!$P$52),"")</f>
        <v/>
      </c>
      <c r="W52" s="40" t="str">
        <f>IF(AND('MAPA DE RIESGO'!$Z$53="Muy Baja",'MAPA DE RIESGO'!$AB$53="Moderado"),CONCATENATE("R7C",'MAPA DE RIESGO'!$P$53),"")</f>
        <v/>
      </c>
      <c r="X52" s="40" t="str">
        <f>IF(AND('MAPA DE RIESGO'!$Z$54="Muy Baja",'MAPA DE RIESGO'!$AB$54="Moderado"),CONCATENATE("R7C",'MAPA DE RIESGO'!$P$54),"")</f>
        <v/>
      </c>
      <c r="Y52" s="40" t="str">
        <f>IF(AND('MAPA DE RIESGO'!$Z$55="Muy Baja",'MAPA DE RIESGO'!$AB$55="Moderado"),CONCATENATE("R7C",'MAPA DE RIESGO'!$P$55),"")</f>
        <v/>
      </c>
      <c r="Z52" s="40" t="str">
        <f>IF(AND('MAPA DE RIESGO'!$Z$56="Muy Baja",'MAPA DE RIESGO'!$AB$56="Moderado"),CONCATENATE("R7C",'MAPA DE RIESGO'!$P$56),"")</f>
        <v/>
      </c>
      <c r="AA52" s="41" t="str">
        <f>IF(AND('MAPA DE RIESGO'!$Z$57="Muy Baja",'MAPA DE RIESGO'!$AB$57="Moderado"),CONCATENATE("R7C",'MAPA DE RIESGO'!$P$57),"")</f>
        <v/>
      </c>
      <c r="AB52" s="23" t="str">
        <f>IF(AND('MAPA DE RIESGO'!$Z$52="Muy Baja",'MAPA DE RIESGO'!$AB$52="Mayor"),CONCATENATE("R7C",'MAPA DE RIESGO'!$P$52),"")</f>
        <v/>
      </c>
      <c r="AC52" s="24" t="str">
        <f>IF(AND('MAPA DE RIESGO'!$Z$53="Muy Baja",'MAPA DE RIESGO'!$AB$53="Mayor"),CONCATENATE("R7C",'MAPA DE RIESGO'!$P$53),"")</f>
        <v/>
      </c>
      <c r="AD52" s="29" t="str">
        <f>IF(AND('MAPA DE RIESGO'!$Z$54="Muy Baja",'MAPA DE RIESGO'!$AB$54="Mayor"),CONCATENATE("R7C",'MAPA DE RIESGO'!$P$54),"")</f>
        <v/>
      </c>
      <c r="AE52" s="29" t="str">
        <f>IF(AND('MAPA DE RIESGO'!$Z$55="Muy Baja",'MAPA DE RIESGO'!$AB$55="Mayor"),CONCATENATE("R7C",'MAPA DE RIESGO'!$P$55),"")</f>
        <v/>
      </c>
      <c r="AF52" s="29" t="str">
        <f>IF(AND('MAPA DE RIESGO'!$Z$56="Muy Baja",'MAPA DE RIESGO'!$AB$56="Mayor"),CONCATENATE("R7C",'MAPA DE RIESGO'!$P$56),"")</f>
        <v/>
      </c>
      <c r="AG52" s="25" t="str">
        <f>IF(AND('MAPA DE RIESGO'!$Z$57="Muy Baja",'MAPA DE RIESGO'!$AB$57="Mayor"),CONCATENATE("R7C",'MAPA DE RIESGO'!$P$57),"")</f>
        <v/>
      </c>
      <c r="AH52" s="26" t="str">
        <f>IF(AND('MAPA DE RIESGO'!$Z$52="Muy Baja",'MAPA DE RIESGO'!$AB$52="Catastrófico"),CONCATENATE("R7C",'MAPA DE RIESGO'!$P$52),"")</f>
        <v/>
      </c>
      <c r="AI52" s="27" t="str">
        <f>IF(AND('MAPA DE RIESGO'!$Z$53="Muy Baja",'MAPA DE RIESGO'!$AB$53="Catastrófico"),CONCATENATE("R7C",'MAPA DE RIESGO'!$P$53),"")</f>
        <v/>
      </c>
      <c r="AJ52" s="27" t="str">
        <f>IF(AND('MAPA DE RIESGO'!$Z$54="Muy Baja",'MAPA DE RIESGO'!$AB$54="Catastrófico"),CONCATENATE("R7C",'MAPA DE RIESGO'!$P$54),"")</f>
        <v/>
      </c>
      <c r="AK52" s="27" t="str">
        <f>IF(AND('MAPA DE RIESGO'!$Z$55="Muy Baja",'MAPA DE RIESGO'!$AB$55="Catastrófico"),CONCATENATE("R7C",'MAPA DE RIESGO'!$P$55),"")</f>
        <v/>
      </c>
      <c r="AL52" s="27" t="str">
        <f>IF(AND('MAPA DE RIESGO'!$Z$56="Muy Baja",'MAPA DE RIESGO'!$AB$56="Catastrófico"),CONCATENATE("R7C",'MAPA DE RIESGO'!$P$56),"")</f>
        <v/>
      </c>
      <c r="AM52" s="28" t="str">
        <f>IF(AND('MAPA DE RIESGO'!$Z$57="Muy Baja",'MAPA DE RIESGO'!$AB$57="Catastrófico"),CONCATENATE("R7C",'MAPA DE RIESGO'!$P$57),"")</f>
        <v/>
      </c>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5"/>
      <c r="BQ52" s="55"/>
      <c r="BR52" s="55"/>
      <c r="BS52" s="55"/>
      <c r="BT52" s="55"/>
      <c r="BU52" s="55"/>
      <c r="BV52" s="55"/>
      <c r="BW52" s="55"/>
      <c r="BX52" s="55"/>
      <c r="BY52" s="55"/>
      <c r="BZ52" s="55"/>
      <c r="CA52" s="55"/>
      <c r="CB52" s="55"/>
    </row>
    <row r="53" spans="1:80" ht="15" customHeight="1" x14ac:dyDescent="0.25">
      <c r="A53" s="55"/>
      <c r="B53" s="375"/>
      <c r="C53" s="375"/>
      <c r="D53" s="376"/>
      <c r="E53" s="476"/>
      <c r="F53" s="477"/>
      <c r="G53" s="477"/>
      <c r="H53" s="477"/>
      <c r="I53" s="490"/>
      <c r="J53" s="48" t="str">
        <f>IF(AND('MAPA DE RIESGO'!$Z$58="Muy Baja",'MAPA DE RIESGO'!$AB$58="Leve"),CONCATENATE("R8C",'MAPA DE RIESGO'!$P$58),"")</f>
        <v/>
      </c>
      <c r="K53" s="49" t="str">
        <f>IF(AND('MAPA DE RIESGO'!$Z$59="Muy Baja",'MAPA DE RIESGO'!$AB$59="Leve"),CONCATENATE("R8C",'MAPA DE RIESGO'!$P$59),"")</f>
        <v/>
      </c>
      <c r="L53" s="49" t="str">
        <f>IF(AND('MAPA DE RIESGO'!$Z$60="Muy Baja",'MAPA DE RIESGO'!$AB$60="Leve"),CONCATENATE("R8C",'MAPA DE RIESGO'!$P$60),"")</f>
        <v/>
      </c>
      <c r="M53" s="49" t="str">
        <f>IF(AND('MAPA DE RIESGO'!$Z$61="Muy Baja",'MAPA DE RIESGO'!$AB$61="Leve"),CONCATENATE("R8C",'MAPA DE RIESGO'!$P$61),"")</f>
        <v/>
      </c>
      <c r="N53" s="49" t="str">
        <f>IF(AND('MAPA DE RIESGO'!$Z$62="Muy Baja",'MAPA DE RIESGO'!$AB$62="Leve"),CONCATENATE("R8C",'MAPA DE RIESGO'!$P$62),"")</f>
        <v/>
      </c>
      <c r="O53" s="50" t="str">
        <f>IF(AND('MAPA DE RIESGO'!$Z$63="Muy Baja",'MAPA DE RIESGO'!$AB$63="Leve"),CONCATENATE("R8C",'MAPA DE RIESGO'!$P$63),"")</f>
        <v/>
      </c>
      <c r="P53" s="48" t="str">
        <f>IF(AND('MAPA DE RIESGO'!$Z$58="Muy Baja",'MAPA DE RIESGO'!$AB$58="Menor"),CONCATENATE("R8C",'MAPA DE RIESGO'!$P$58),"")</f>
        <v/>
      </c>
      <c r="Q53" s="49" t="str">
        <f>IF(AND('MAPA DE RIESGO'!$Z$59="Muy Baja",'MAPA DE RIESGO'!$AB$59="Menor"),CONCATENATE("R8C",'MAPA DE RIESGO'!$P$59),"")</f>
        <v/>
      </c>
      <c r="R53" s="49" t="str">
        <f>IF(AND('MAPA DE RIESGO'!$Z$60="Muy Baja",'MAPA DE RIESGO'!$AB$60="Menor"),CONCATENATE("R8C",'MAPA DE RIESGO'!$P$60),"")</f>
        <v/>
      </c>
      <c r="S53" s="49" t="str">
        <f>IF(AND('MAPA DE RIESGO'!$Z$61="Muy Baja",'MAPA DE RIESGO'!$AB$61="Menor"),CONCATENATE("R8C",'MAPA DE RIESGO'!$P$61),"")</f>
        <v/>
      </c>
      <c r="T53" s="49" t="str">
        <f>IF(AND('MAPA DE RIESGO'!$Z$62="Muy Baja",'MAPA DE RIESGO'!$AB$62="Menor"),CONCATENATE("R8C",'MAPA DE RIESGO'!$P$62),"")</f>
        <v/>
      </c>
      <c r="U53" s="50" t="str">
        <f>IF(AND('MAPA DE RIESGO'!$Z$63="Muy Baja",'MAPA DE RIESGO'!$AB$63="Menor"),CONCATENATE("R8C",'MAPA DE RIESGO'!$P$63),"")</f>
        <v/>
      </c>
      <c r="V53" s="39" t="str">
        <f>IF(AND('MAPA DE RIESGO'!$Z$58="Muy Baja",'MAPA DE RIESGO'!$AB$58="Moderado"),CONCATENATE("R8C",'MAPA DE RIESGO'!$P$58),"")</f>
        <v/>
      </c>
      <c r="W53" s="40" t="str">
        <f>IF(AND('MAPA DE RIESGO'!$Z$59="Muy Baja",'MAPA DE RIESGO'!$AB$59="Moderado"),CONCATENATE("R8C",'MAPA DE RIESGO'!$P$59),"")</f>
        <v/>
      </c>
      <c r="X53" s="40" t="str">
        <f>IF(AND('MAPA DE RIESGO'!$Z$60="Muy Baja",'MAPA DE RIESGO'!$AB$60="Moderado"),CONCATENATE("R8C",'MAPA DE RIESGO'!$P$60),"")</f>
        <v/>
      </c>
      <c r="Y53" s="40" t="str">
        <f>IF(AND('MAPA DE RIESGO'!$Z$61="Muy Baja",'MAPA DE RIESGO'!$AB$61="Moderado"),CONCATENATE("R8C",'MAPA DE RIESGO'!$P$61),"")</f>
        <v/>
      </c>
      <c r="Z53" s="40" t="str">
        <f>IF(AND('MAPA DE RIESGO'!$Z$62="Muy Baja",'MAPA DE RIESGO'!$AB$62="Moderado"),CONCATENATE("R8C",'MAPA DE RIESGO'!$P$62),"")</f>
        <v/>
      </c>
      <c r="AA53" s="41" t="str">
        <f>IF(AND('MAPA DE RIESGO'!$Z$63="Muy Baja",'MAPA DE RIESGO'!$AB$63="Moderado"),CONCATENATE("R8C",'MAPA DE RIESGO'!$P$63),"")</f>
        <v/>
      </c>
      <c r="AB53" s="23" t="str">
        <f>IF(AND('MAPA DE RIESGO'!$Z$58="Muy Baja",'MAPA DE RIESGO'!$AB$58="Mayor"),CONCATENATE("R8C",'MAPA DE RIESGO'!$P$58),"")</f>
        <v/>
      </c>
      <c r="AC53" s="24" t="str">
        <f>IF(AND('MAPA DE RIESGO'!$Z$59="Muy Baja",'MAPA DE RIESGO'!$AB$59="Mayor"),CONCATENATE("R8C",'MAPA DE RIESGO'!$P$59),"")</f>
        <v/>
      </c>
      <c r="AD53" s="29" t="str">
        <f>IF(AND('MAPA DE RIESGO'!$Z$60="Muy Baja",'MAPA DE RIESGO'!$AB$60="Mayor"),CONCATENATE("R8C",'MAPA DE RIESGO'!$P$60),"")</f>
        <v/>
      </c>
      <c r="AE53" s="29" t="str">
        <f>IF(AND('MAPA DE RIESGO'!$Z$61="Muy Baja",'MAPA DE RIESGO'!$AB$61="Mayor"),CONCATENATE("R8C",'MAPA DE RIESGO'!$P$61),"")</f>
        <v/>
      </c>
      <c r="AF53" s="29" t="str">
        <f>IF(AND('MAPA DE RIESGO'!$Z$62="Muy Baja",'MAPA DE RIESGO'!$AB$62="Mayor"),CONCATENATE("R8C",'MAPA DE RIESGO'!$P$62),"")</f>
        <v/>
      </c>
      <c r="AG53" s="25" t="str">
        <f>IF(AND('MAPA DE RIESGO'!$Z$63="Muy Baja",'MAPA DE RIESGO'!$AB$63="Mayor"),CONCATENATE("R8C",'MAPA DE RIESGO'!$P$63),"")</f>
        <v/>
      </c>
      <c r="AH53" s="26" t="str">
        <f>IF(AND('MAPA DE RIESGO'!$Z$58="Muy Baja",'MAPA DE RIESGO'!$AB$58="Catastrófico"),CONCATENATE("R8C",'MAPA DE RIESGO'!$P$58),"")</f>
        <v/>
      </c>
      <c r="AI53" s="27" t="str">
        <f>IF(AND('MAPA DE RIESGO'!$Z$59="Muy Baja",'MAPA DE RIESGO'!$AB$59="Catastrófico"),CONCATENATE("R8C",'MAPA DE RIESGO'!$P$59),"")</f>
        <v/>
      </c>
      <c r="AJ53" s="27" t="str">
        <f>IF(AND('MAPA DE RIESGO'!$Z$60="Muy Baja",'MAPA DE RIESGO'!$AB$60="Catastrófico"),CONCATENATE("R8C",'MAPA DE RIESGO'!$P$60),"")</f>
        <v/>
      </c>
      <c r="AK53" s="27" t="str">
        <f>IF(AND('MAPA DE RIESGO'!$Z$61="Muy Baja",'MAPA DE RIESGO'!$AB$61="Catastrófico"),CONCATENATE("R8C",'MAPA DE RIESGO'!$P$61),"")</f>
        <v/>
      </c>
      <c r="AL53" s="27" t="str">
        <f>IF(AND('MAPA DE RIESGO'!$Z$62="Muy Baja",'MAPA DE RIESGO'!$AB$62="Catastrófico"),CONCATENATE("R8C",'MAPA DE RIESGO'!$P$62),"")</f>
        <v/>
      </c>
      <c r="AM53" s="28" t="str">
        <f>IF(AND('MAPA DE RIESGO'!$Z$63="Muy Baja",'MAPA DE RIESGO'!$AB$63="Catastrófico"),CONCATENATE("R8C",'MAPA DE RIESGO'!$P$63),"")</f>
        <v/>
      </c>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5"/>
      <c r="BR53" s="55"/>
      <c r="BS53" s="55"/>
      <c r="BT53" s="55"/>
      <c r="BU53" s="55"/>
      <c r="BV53" s="55"/>
      <c r="BW53" s="55"/>
      <c r="BX53" s="55"/>
      <c r="BY53" s="55"/>
      <c r="BZ53" s="55"/>
      <c r="CA53" s="55"/>
      <c r="CB53" s="55"/>
    </row>
    <row r="54" spans="1:80" ht="15" customHeight="1" x14ac:dyDescent="0.25">
      <c r="A54" s="55"/>
      <c r="B54" s="375"/>
      <c r="C54" s="375"/>
      <c r="D54" s="376"/>
      <c r="E54" s="476"/>
      <c r="F54" s="477"/>
      <c r="G54" s="477"/>
      <c r="H54" s="477"/>
      <c r="I54" s="490"/>
      <c r="J54" s="48" t="str">
        <f>IF(AND('MAPA DE RIESGO'!$Z$64="Muy Baja",'MAPA DE RIESGO'!$AB$64="Leve"),CONCATENATE("R9C",'MAPA DE RIESGO'!$P$64),"")</f>
        <v/>
      </c>
      <c r="K54" s="49" t="str">
        <f>IF(AND('MAPA DE RIESGO'!$Z$65="Muy Baja",'MAPA DE RIESGO'!$AB$65="Leve"),CONCATENATE("R9C",'MAPA DE RIESGO'!$P$65),"")</f>
        <v/>
      </c>
      <c r="L54" s="49" t="str">
        <f>IF(AND('MAPA DE RIESGO'!$Z$66="Muy Baja",'MAPA DE RIESGO'!$AB$66="Leve"),CONCATENATE("R9C",'MAPA DE RIESGO'!$P$66),"")</f>
        <v/>
      </c>
      <c r="M54" s="49" t="str">
        <f>IF(AND('MAPA DE RIESGO'!$Z$67="Muy Baja",'MAPA DE RIESGO'!$AB$67="Leve"),CONCATENATE("R9C",'MAPA DE RIESGO'!$P$67),"")</f>
        <v/>
      </c>
      <c r="N54" s="49" t="str">
        <f>IF(AND('MAPA DE RIESGO'!$Z$68="Muy Baja",'MAPA DE RIESGO'!$AB$68="Leve"),CONCATENATE("R9C",'MAPA DE RIESGO'!$P$68),"")</f>
        <v/>
      </c>
      <c r="O54" s="50" t="str">
        <f>IF(AND('MAPA DE RIESGO'!$Z$69="Muy Baja",'MAPA DE RIESGO'!$AB$69="Leve"),CONCATENATE("R9C",'MAPA DE RIESGO'!$P$69),"")</f>
        <v/>
      </c>
      <c r="P54" s="48" t="str">
        <f>IF(AND('MAPA DE RIESGO'!$Z$64="Muy Baja",'MAPA DE RIESGO'!$AB$64="Menor"),CONCATENATE("R9C",'MAPA DE RIESGO'!$P$64),"")</f>
        <v/>
      </c>
      <c r="Q54" s="49" t="str">
        <f>IF(AND('MAPA DE RIESGO'!$Z$65="Muy Baja",'MAPA DE RIESGO'!$AB$65="Menor"),CONCATENATE("R9C",'MAPA DE RIESGO'!$P$65),"")</f>
        <v/>
      </c>
      <c r="R54" s="49" t="str">
        <f>IF(AND('MAPA DE RIESGO'!$Z$66="Muy Baja",'MAPA DE RIESGO'!$AB$66="Menor"),CONCATENATE("R9C",'MAPA DE RIESGO'!$P$66),"")</f>
        <v/>
      </c>
      <c r="S54" s="49" t="str">
        <f>IF(AND('MAPA DE RIESGO'!$Z$67="Muy Baja",'MAPA DE RIESGO'!$AB$67="Menor"),CONCATENATE("R9C",'MAPA DE RIESGO'!$P$67),"")</f>
        <v/>
      </c>
      <c r="T54" s="49" t="str">
        <f>IF(AND('MAPA DE RIESGO'!$Z$68="Muy Baja",'MAPA DE RIESGO'!$AB$68="Menor"),CONCATENATE("R9C",'MAPA DE RIESGO'!$P$68),"")</f>
        <v/>
      </c>
      <c r="U54" s="50" t="str">
        <f>IF(AND('MAPA DE RIESGO'!$Z$69="Muy Baja",'MAPA DE RIESGO'!$AB$69="Menor"),CONCATENATE("R9C",'MAPA DE RIESGO'!$P$69),"")</f>
        <v/>
      </c>
      <c r="V54" s="39" t="str">
        <f>IF(AND('MAPA DE RIESGO'!$Z$64="Muy Baja",'MAPA DE RIESGO'!$AB$64="Moderado"),CONCATENATE("R9C",'MAPA DE RIESGO'!$P$64),"")</f>
        <v/>
      </c>
      <c r="W54" s="40" t="str">
        <f>IF(AND('MAPA DE RIESGO'!$Z$65="Muy Baja",'MAPA DE RIESGO'!$AB$65="Moderado"),CONCATENATE("R9C",'MAPA DE RIESGO'!$P$65),"")</f>
        <v/>
      </c>
      <c r="X54" s="40" t="str">
        <f>IF(AND('MAPA DE RIESGO'!$Z$66="Muy Baja",'MAPA DE RIESGO'!$AB$66="Moderado"),CONCATENATE("R9C",'MAPA DE RIESGO'!$P$66),"")</f>
        <v/>
      </c>
      <c r="Y54" s="40" t="str">
        <f>IF(AND('MAPA DE RIESGO'!$Z$67="Muy Baja",'MAPA DE RIESGO'!$AB$67="Moderado"),CONCATENATE("R9C",'MAPA DE RIESGO'!$P$67),"")</f>
        <v/>
      </c>
      <c r="Z54" s="40" t="str">
        <f>IF(AND('MAPA DE RIESGO'!$Z$68="Muy Baja",'MAPA DE RIESGO'!$AB$68="Moderado"),CONCATENATE("R9C",'MAPA DE RIESGO'!$P$68),"")</f>
        <v/>
      </c>
      <c r="AA54" s="41" t="str">
        <f>IF(AND('MAPA DE RIESGO'!$Z$69="Muy Baja",'MAPA DE RIESGO'!$AB$69="Moderado"),CONCATENATE("R9C",'MAPA DE RIESGO'!$P$69),"")</f>
        <v/>
      </c>
      <c r="AB54" s="23" t="str">
        <f>IF(AND('MAPA DE RIESGO'!$Z$64="Muy Baja",'MAPA DE RIESGO'!$AB$64="Mayor"),CONCATENATE("R9C",'MAPA DE RIESGO'!$P$64),"")</f>
        <v/>
      </c>
      <c r="AC54" s="24" t="str">
        <f>IF(AND('MAPA DE RIESGO'!$Z$65="Muy Baja",'MAPA DE RIESGO'!$AB$65="Mayor"),CONCATENATE("R9C",'MAPA DE RIESGO'!$P$65),"")</f>
        <v/>
      </c>
      <c r="AD54" s="29" t="str">
        <f>IF(AND('MAPA DE RIESGO'!$Z$66="Muy Baja",'MAPA DE RIESGO'!$AB$66="Mayor"),CONCATENATE("R9C",'MAPA DE RIESGO'!$P$66),"")</f>
        <v/>
      </c>
      <c r="AE54" s="29" t="str">
        <f>IF(AND('MAPA DE RIESGO'!$Z$67="Muy Baja",'MAPA DE RIESGO'!$AB$67="Mayor"),CONCATENATE("R9C",'MAPA DE RIESGO'!$P$67),"")</f>
        <v/>
      </c>
      <c r="AF54" s="29" t="str">
        <f>IF(AND('MAPA DE RIESGO'!$Z$68="Muy Baja",'MAPA DE RIESGO'!$AB$68="Mayor"),CONCATENATE("R9C",'MAPA DE RIESGO'!$P$68),"")</f>
        <v/>
      </c>
      <c r="AG54" s="25" t="str">
        <f>IF(AND('MAPA DE RIESGO'!$Z$69="Muy Baja",'MAPA DE RIESGO'!$AB$69="Mayor"),CONCATENATE("R9C",'MAPA DE RIESGO'!$P$69),"")</f>
        <v/>
      </c>
      <c r="AH54" s="26" t="str">
        <f>IF(AND('MAPA DE RIESGO'!$Z$64="Muy Baja",'MAPA DE RIESGO'!$AB$64="Catastrófico"),CONCATENATE("R9C",'MAPA DE RIESGO'!$P$64),"")</f>
        <v/>
      </c>
      <c r="AI54" s="27" t="str">
        <f>IF(AND('MAPA DE RIESGO'!$Z$65="Muy Baja",'MAPA DE RIESGO'!$AB$65="Catastrófico"),CONCATENATE("R9C",'MAPA DE RIESGO'!$P$65),"")</f>
        <v/>
      </c>
      <c r="AJ54" s="27" t="str">
        <f>IF(AND('MAPA DE RIESGO'!$Z$66="Muy Baja",'MAPA DE RIESGO'!$AB$66="Catastrófico"),CONCATENATE("R9C",'MAPA DE RIESGO'!$P$66),"")</f>
        <v/>
      </c>
      <c r="AK54" s="27" t="str">
        <f>IF(AND('MAPA DE RIESGO'!$Z$67="Muy Baja",'MAPA DE RIESGO'!$AB$67="Catastrófico"),CONCATENATE("R9C",'MAPA DE RIESGO'!$P$67),"")</f>
        <v/>
      </c>
      <c r="AL54" s="27" t="str">
        <f>IF(AND('MAPA DE RIESGO'!$Z$68="Muy Baja",'MAPA DE RIESGO'!$AB$68="Catastrófico"),CONCATENATE("R9C",'MAPA DE RIESGO'!$P$68),"")</f>
        <v/>
      </c>
      <c r="AM54" s="28" t="str">
        <f>IF(AND('MAPA DE RIESGO'!$Z$69="Muy Baja",'MAPA DE RIESGO'!$AB$69="Catastrófico"),CONCATENATE("R9C",'MAPA DE RIESGO'!$P$69),"")</f>
        <v/>
      </c>
      <c r="AN54" s="55"/>
      <c r="AO54" s="55"/>
      <c r="AP54" s="55"/>
      <c r="AQ54" s="55"/>
      <c r="AR54" s="55"/>
      <c r="AS54" s="55"/>
      <c r="AT54" s="55"/>
      <c r="AU54" s="55"/>
      <c r="AV54" s="55"/>
      <c r="AW54" s="55"/>
      <c r="AX54" s="55"/>
      <c r="AY54" s="55"/>
      <c r="AZ54" s="55"/>
      <c r="BA54" s="55"/>
      <c r="BB54" s="55"/>
      <c r="BC54" s="55"/>
      <c r="BD54" s="55"/>
      <c r="BE54" s="55"/>
      <c r="BF54" s="55"/>
      <c r="BG54" s="55"/>
      <c r="BH54" s="55"/>
      <c r="BI54" s="55"/>
      <c r="BJ54" s="55"/>
      <c r="BK54" s="55"/>
      <c r="BL54" s="55"/>
      <c r="BM54" s="55"/>
      <c r="BN54" s="55"/>
      <c r="BO54" s="55"/>
      <c r="BP54" s="55"/>
      <c r="BQ54" s="55"/>
      <c r="BR54" s="55"/>
      <c r="BS54" s="55"/>
      <c r="BT54" s="55"/>
      <c r="BU54" s="55"/>
      <c r="BV54" s="55"/>
      <c r="BW54" s="55"/>
      <c r="BX54" s="55"/>
      <c r="BY54" s="55"/>
      <c r="BZ54" s="55"/>
      <c r="CA54" s="55"/>
      <c r="CB54" s="55"/>
    </row>
    <row r="55" spans="1:80" ht="15.75" customHeight="1" thickBot="1" x14ac:dyDescent="0.3">
      <c r="A55" s="55"/>
      <c r="B55" s="375"/>
      <c r="C55" s="375"/>
      <c r="D55" s="376"/>
      <c r="E55" s="478"/>
      <c r="F55" s="479"/>
      <c r="G55" s="479"/>
      <c r="H55" s="479"/>
      <c r="I55" s="491"/>
      <c r="J55" s="51" t="str">
        <f>IF(AND('MAPA DE RIESGO'!$Z$70="Muy Baja",'MAPA DE RIESGO'!$AB$70="Leve"),CONCATENATE("R10C",'MAPA DE RIESGO'!$P$70),"")</f>
        <v/>
      </c>
      <c r="K55" s="52" t="str">
        <f>IF(AND('MAPA DE RIESGO'!$Z$71="Muy Baja",'MAPA DE RIESGO'!$AB$71="Leve"),CONCATENATE("R10C",'MAPA DE RIESGO'!$P$71),"")</f>
        <v/>
      </c>
      <c r="L55" s="52" t="str">
        <f>IF(AND('MAPA DE RIESGO'!$Z$72="Muy Baja",'MAPA DE RIESGO'!$AB$72="Leve"),CONCATENATE("R10C",'MAPA DE RIESGO'!$P$72),"")</f>
        <v/>
      </c>
      <c r="M55" s="52" t="str">
        <f>IF(AND('MAPA DE RIESGO'!$Z$73="Muy Baja",'MAPA DE RIESGO'!$AB$73="Leve"),CONCATENATE("R10C",'MAPA DE RIESGO'!$P$73),"")</f>
        <v/>
      </c>
      <c r="N55" s="52" t="str">
        <f>IF(AND('MAPA DE RIESGO'!$Z$74="Muy Baja",'MAPA DE RIESGO'!$AB$74="Leve"),CONCATENATE("R10C",'MAPA DE RIESGO'!$P$74),"")</f>
        <v/>
      </c>
      <c r="O55" s="53" t="str">
        <f>IF(AND('MAPA DE RIESGO'!$Z$75="Muy Baja",'MAPA DE RIESGO'!$AB$75="Leve"),CONCATENATE("R10C",'MAPA DE RIESGO'!$P$75),"")</f>
        <v/>
      </c>
      <c r="P55" s="51" t="str">
        <f>IF(AND('MAPA DE RIESGO'!$Z$70="Muy Baja",'MAPA DE RIESGO'!$AB$70="Menor"),CONCATENATE("R10C",'MAPA DE RIESGO'!$P$70),"")</f>
        <v/>
      </c>
      <c r="Q55" s="52" t="str">
        <f>IF(AND('MAPA DE RIESGO'!$Z$71="Muy Baja",'MAPA DE RIESGO'!$AB$71="Menor"),CONCATENATE("R10C",'MAPA DE RIESGO'!$P$71),"")</f>
        <v/>
      </c>
      <c r="R55" s="52" t="str">
        <f>IF(AND('MAPA DE RIESGO'!$Z$72="Muy Baja",'MAPA DE RIESGO'!$AB$72="Menor"),CONCATENATE("R10C",'MAPA DE RIESGO'!$P$72),"")</f>
        <v/>
      </c>
      <c r="S55" s="52" t="str">
        <f>IF(AND('MAPA DE RIESGO'!$Z$73="Muy Baja",'MAPA DE RIESGO'!$AB$73="Menor"),CONCATENATE("R10C",'MAPA DE RIESGO'!$P$73),"")</f>
        <v/>
      </c>
      <c r="T55" s="52" t="str">
        <f>IF(AND('MAPA DE RIESGO'!$Z$74="Muy Baja",'MAPA DE RIESGO'!$AB$74="Menor"),CONCATENATE("R10C",'MAPA DE RIESGO'!$P$74),"")</f>
        <v/>
      </c>
      <c r="U55" s="53" t="str">
        <f>IF(AND('MAPA DE RIESGO'!$Z$75="Muy Baja",'MAPA DE RIESGO'!$AB$75="Menor"),CONCATENATE("R10C",'MAPA DE RIESGO'!$P$75),"")</f>
        <v/>
      </c>
      <c r="V55" s="42" t="str">
        <f>IF(AND('MAPA DE RIESGO'!$Z$70="Muy Baja",'MAPA DE RIESGO'!$AB$70="Moderado"),CONCATENATE("R10C",'MAPA DE RIESGO'!$P$70),"")</f>
        <v/>
      </c>
      <c r="W55" s="43" t="str">
        <f>IF(AND('MAPA DE RIESGO'!$Z$71="Muy Baja",'MAPA DE RIESGO'!$AB$71="Moderado"),CONCATENATE("R10C",'MAPA DE RIESGO'!$P$71),"")</f>
        <v/>
      </c>
      <c r="X55" s="43" t="str">
        <f>IF(AND('MAPA DE RIESGO'!$Z$72="Muy Baja",'MAPA DE RIESGO'!$AB$72="Moderado"),CONCATENATE("R10C",'MAPA DE RIESGO'!$P$72),"")</f>
        <v/>
      </c>
      <c r="Y55" s="43" t="str">
        <f>IF(AND('MAPA DE RIESGO'!$Z$73="Muy Baja",'MAPA DE RIESGO'!$AB$73="Moderado"),CONCATENATE("R10C",'MAPA DE RIESGO'!$P$73),"")</f>
        <v/>
      </c>
      <c r="Z55" s="43" t="str">
        <f>IF(AND('MAPA DE RIESGO'!$Z$74="Muy Baja",'MAPA DE RIESGO'!$AB$74="Moderado"),CONCATENATE("R10C",'MAPA DE RIESGO'!$P$74),"")</f>
        <v/>
      </c>
      <c r="AA55" s="44" t="str">
        <f>IF(AND('MAPA DE RIESGO'!$Z$75="Muy Baja",'MAPA DE RIESGO'!$AB$75="Moderado"),CONCATENATE("R10C",'MAPA DE RIESGO'!$P$75),"")</f>
        <v/>
      </c>
      <c r="AB55" s="30" t="str">
        <f>IF(AND('MAPA DE RIESGO'!$Z$70="Muy Baja",'MAPA DE RIESGO'!$AB$70="Mayor"),CONCATENATE("R10C",'MAPA DE RIESGO'!$P$70),"")</f>
        <v/>
      </c>
      <c r="AC55" s="31" t="str">
        <f>IF(AND('MAPA DE RIESGO'!$Z$71="Muy Baja",'MAPA DE RIESGO'!$AB$71="Mayor"),CONCATENATE("R10C",'MAPA DE RIESGO'!$P$71),"")</f>
        <v/>
      </c>
      <c r="AD55" s="31" t="str">
        <f>IF(AND('MAPA DE RIESGO'!$Z$72="Muy Baja",'MAPA DE RIESGO'!$AB$72="Mayor"),CONCATENATE("R10C",'MAPA DE RIESGO'!$P$72),"")</f>
        <v/>
      </c>
      <c r="AE55" s="31" t="str">
        <f>IF(AND('MAPA DE RIESGO'!$Z$73="Muy Baja",'MAPA DE RIESGO'!$AB$73="Mayor"),CONCATENATE("R10C",'MAPA DE RIESGO'!$P$73),"")</f>
        <v/>
      </c>
      <c r="AF55" s="31" t="str">
        <f>IF(AND('MAPA DE RIESGO'!$Z$74="Muy Baja",'MAPA DE RIESGO'!$AB$74="Mayor"),CONCATENATE("R10C",'MAPA DE RIESGO'!$P$74),"")</f>
        <v/>
      </c>
      <c r="AG55" s="32" t="str">
        <f>IF(AND('MAPA DE RIESGO'!$Z$75="Muy Baja",'MAPA DE RIESGO'!$AB$75="Mayor"),CONCATENATE("R10C",'MAPA DE RIESGO'!$P$75),"")</f>
        <v/>
      </c>
      <c r="AH55" s="33" t="str">
        <f>IF(AND('MAPA DE RIESGO'!$Z$70="Muy Baja",'MAPA DE RIESGO'!$AB$70="Catastrófico"),CONCATENATE("R10C",'MAPA DE RIESGO'!$P$70),"")</f>
        <v/>
      </c>
      <c r="AI55" s="34" t="str">
        <f>IF(AND('MAPA DE RIESGO'!$Z$71="Muy Baja",'MAPA DE RIESGO'!$AB$71="Catastrófico"),CONCATENATE("R10C",'MAPA DE RIESGO'!$P$71),"")</f>
        <v/>
      </c>
      <c r="AJ55" s="34" t="str">
        <f>IF(AND('MAPA DE RIESGO'!$Z$72="Muy Baja",'MAPA DE RIESGO'!$AB$72="Catastrófico"),CONCATENATE("R10C",'MAPA DE RIESGO'!$P$72),"")</f>
        <v/>
      </c>
      <c r="AK55" s="34" t="str">
        <f>IF(AND('MAPA DE RIESGO'!$Z$73="Muy Baja",'MAPA DE RIESGO'!$AB$73="Catastrófico"),CONCATENATE("R10C",'MAPA DE RIESGO'!$P$73),"")</f>
        <v/>
      </c>
      <c r="AL55" s="34" t="str">
        <f>IF(AND('MAPA DE RIESGO'!$Z$74="Muy Baja",'MAPA DE RIESGO'!$AB$74="Catastrófico"),CONCATENATE("R10C",'MAPA DE RIESGO'!$P$74),"")</f>
        <v/>
      </c>
      <c r="AM55" s="35" t="str">
        <f>IF(AND('MAPA DE RIESGO'!$Z$75="Muy Baja",'MAPA DE RIESGO'!$AB$75="Catastrófico"),CONCATENATE("R10C",'MAPA DE RIESGO'!$P$75),"")</f>
        <v/>
      </c>
      <c r="AN55" s="55"/>
      <c r="AO55" s="55"/>
      <c r="AP55" s="55"/>
      <c r="AQ55" s="55"/>
      <c r="AR55" s="55"/>
      <c r="AS55" s="55"/>
      <c r="AT55" s="55"/>
      <c r="AU55" s="55"/>
      <c r="AV55" s="55"/>
      <c r="AW55" s="55"/>
      <c r="AX55" s="55"/>
      <c r="AY55" s="55"/>
      <c r="AZ55" s="55"/>
      <c r="BA55" s="55"/>
      <c r="BB55" s="55"/>
      <c r="BC55" s="55"/>
      <c r="BD55" s="55"/>
      <c r="BE55" s="55"/>
      <c r="BF55" s="55"/>
      <c r="BG55" s="55"/>
      <c r="BH55" s="55"/>
      <c r="BI55" s="55"/>
      <c r="BJ55" s="55"/>
      <c r="BK55" s="55"/>
      <c r="BL55" s="55"/>
      <c r="BM55" s="55"/>
      <c r="BN55" s="55"/>
      <c r="BO55" s="55"/>
      <c r="BP55" s="55"/>
      <c r="BQ55" s="55"/>
      <c r="BR55" s="55"/>
      <c r="BS55" s="55"/>
      <c r="BT55" s="55"/>
      <c r="BU55" s="55"/>
      <c r="BV55" s="55"/>
      <c r="BW55" s="55"/>
      <c r="BX55" s="55"/>
      <c r="BY55" s="55"/>
      <c r="BZ55" s="55"/>
      <c r="CA55" s="55"/>
      <c r="CB55" s="55"/>
    </row>
    <row r="56" spans="1:80" x14ac:dyDescent="0.25">
      <c r="A56" s="55"/>
      <c r="B56" s="55"/>
      <c r="C56" s="55"/>
      <c r="D56" s="55"/>
      <c r="E56" s="55"/>
      <c r="F56" s="55"/>
      <c r="G56" s="55"/>
      <c r="H56" s="55"/>
      <c r="I56" s="55"/>
      <c r="J56" s="472" t="s">
        <v>103</v>
      </c>
      <c r="K56" s="473"/>
      <c r="L56" s="473"/>
      <c r="M56" s="473"/>
      <c r="N56" s="473"/>
      <c r="O56" s="489"/>
      <c r="P56" s="472" t="s">
        <v>102</v>
      </c>
      <c r="Q56" s="473"/>
      <c r="R56" s="473"/>
      <c r="S56" s="473"/>
      <c r="T56" s="473"/>
      <c r="U56" s="489"/>
      <c r="V56" s="472" t="s">
        <v>101</v>
      </c>
      <c r="W56" s="473"/>
      <c r="X56" s="473"/>
      <c r="Y56" s="473"/>
      <c r="Z56" s="473"/>
      <c r="AA56" s="489"/>
      <c r="AB56" s="472" t="s">
        <v>100</v>
      </c>
      <c r="AC56" s="510"/>
      <c r="AD56" s="473"/>
      <c r="AE56" s="473"/>
      <c r="AF56" s="473"/>
      <c r="AG56" s="489"/>
      <c r="AH56" s="472" t="s">
        <v>99</v>
      </c>
      <c r="AI56" s="473"/>
      <c r="AJ56" s="473"/>
      <c r="AK56" s="473"/>
      <c r="AL56" s="473"/>
      <c r="AM56" s="489"/>
      <c r="AN56" s="55"/>
      <c r="AO56" s="55"/>
      <c r="AP56" s="55"/>
      <c r="AQ56" s="55"/>
      <c r="AR56" s="55"/>
      <c r="AS56" s="55"/>
      <c r="AT56" s="55"/>
      <c r="AU56" s="55"/>
      <c r="AV56" s="55"/>
      <c r="AW56" s="55"/>
      <c r="AX56" s="55"/>
      <c r="AY56" s="55"/>
      <c r="AZ56" s="55"/>
      <c r="BA56" s="55"/>
      <c r="BB56" s="55"/>
      <c r="BC56" s="55"/>
      <c r="BD56" s="55"/>
      <c r="BE56" s="55"/>
      <c r="BF56" s="55"/>
      <c r="BG56" s="55"/>
      <c r="BH56" s="55"/>
      <c r="BI56" s="55"/>
      <c r="BJ56" s="55"/>
      <c r="BK56" s="55"/>
      <c r="BL56" s="55"/>
      <c r="BM56" s="55"/>
      <c r="BN56" s="55"/>
      <c r="BO56" s="55"/>
      <c r="BP56" s="55"/>
      <c r="BQ56" s="55"/>
      <c r="BR56" s="55"/>
      <c r="BS56" s="55"/>
      <c r="BT56" s="55"/>
      <c r="BU56" s="55"/>
      <c r="BV56" s="55"/>
      <c r="BW56" s="55"/>
      <c r="BX56" s="55"/>
      <c r="BY56" s="55"/>
      <c r="BZ56" s="55"/>
      <c r="CA56" s="55"/>
      <c r="CB56" s="55"/>
    </row>
    <row r="57" spans="1:80" x14ac:dyDescent="0.25">
      <c r="A57" s="55"/>
      <c r="B57" s="55"/>
      <c r="C57" s="55"/>
      <c r="D57" s="55"/>
      <c r="E57" s="55"/>
      <c r="F57" s="55"/>
      <c r="G57" s="55"/>
      <c r="H57" s="55"/>
      <c r="I57" s="55"/>
      <c r="J57" s="476"/>
      <c r="K57" s="477"/>
      <c r="L57" s="477"/>
      <c r="M57" s="477"/>
      <c r="N57" s="477"/>
      <c r="O57" s="490"/>
      <c r="P57" s="476"/>
      <c r="Q57" s="477"/>
      <c r="R57" s="477"/>
      <c r="S57" s="477"/>
      <c r="T57" s="477"/>
      <c r="U57" s="490"/>
      <c r="V57" s="476"/>
      <c r="W57" s="477"/>
      <c r="X57" s="477"/>
      <c r="Y57" s="477"/>
      <c r="Z57" s="477"/>
      <c r="AA57" s="490"/>
      <c r="AB57" s="476"/>
      <c r="AC57" s="477"/>
      <c r="AD57" s="477"/>
      <c r="AE57" s="477"/>
      <c r="AF57" s="477"/>
      <c r="AG57" s="490"/>
      <c r="AH57" s="476"/>
      <c r="AI57" s="477"/>
      <c r="AJ57" s="477"/>
      <c r="AK57" s="477"/>
      <c r="AL57" s="477"/>
      <c r="AM57" s="490"/>
      <c r="AN57" s="55"/>
      <c r="AO57" s="55"/>
      <c r="AP57" s="55"/>
      <c r="AQ57" s="55"/>
      <c r="AR57" s="55"/>
      <c r="AS57" s="55"/>
      <c r="AT57" s="55"/>
      <c r="AU57" s="55"/>
      <c r="AV57" s="55"/>
      <c r="AW57" s="55"/>
      <c r="AX57" s="55"/>
      <c r="AY57" s="55"/>
      <c r="AZ57" s="55"/>
      <c r="BA57" s="55"/>
      <c r="BB57" s="55"/>
      <c r="BC57" s="55"/>
      <c r="BD57" s="55"/>
      <c r="BE57" s="55"/>
      <c r="BF57" s="55"/>
      <c r="BG57" s="55"/>
      <c r="BH57" s="55"/>
      <c r="BI57" s="55"/>
      <c r="BJ57" s="55"/>
      <c r="BK57" s="55"/>
      <c r="BL57" s="55"/>
      <c r="BM57" s="55"/>
      <c r="BN57" s="55"/>
      <c r="BO57" s="55"/>
      <c r="BP57" s="55"/>
      <c r="BQ57" s="55"/>
      <c r="BR57" s="55"/>
      <c r="BS57" s="55"/>
      <c r="BT57" s="55"/>
      <c r="BU57" s="55"/>
      <c r="BV57" s="55"/>
      <c r="BW57" s="55"/>
      <c r="BX57" s="55"/>
      <c r="BY57" s="55"/>
      <c r="BZ57" s="55"/>
      <c r="CA57" s="55"/>
      <c r="CB57" s="55"/>
    </row>
    <row r="58" spans="1:80" x14ac:dyDescent="0.25">
      <c r="A58" s="55"/>
      <c r="B58" s="55"/>
      <c r="C58" s="55"/>
      <c r="D58" s="55"/>
      <c r="E58" s="55"/>
      <c r="F58" s="55"/>
      <c r="G58" s="55"/>
      <c r="H58" s="55"/>
      <c r="I58" s="55"/>
      <c r="J58" s="476"/>
      <c r="K58" s="477"/>
      <c r="L58" s="477"/>
      <c r="M58" s="477"/>
      <c r="N58" s="477"/>
      <c r="O58" s="490"/>
      <c r="P58" s="476"/>
      <c r="Q58" s="477"/>
      <c r="R58" s="477"/>
      <c r="S58" s="477"/>
      <c r="T58" s="477"/>
      <c r="U58" s="490"/>
      <c r="V58" s="476"/>
      <c r="W58" s="477"/>
      <c r="X58" s="477"/>
      <c r="Y58" s="477"/>
      <c r="Z58" s="477"/>
      <c r="AA58" s="490"/>
      <c r="AB58" s="476"/>
      <c r="AC58" s="477"/>
      <c r="AD58" s="477"/>
      <c r="AE58" s="477"/>
      <c r="AF58" s="477"/>
      <c r="AG58" s="490"/>
      <c r="AH58" s="476"/>
      <c r="AI58" s="477"/>
      <c r="AJ58" s="477"/>
      <c r="AK58" s="477"/>
      <c r="AL58" s="477"/>
      <c r="AM58" s="490"/>
      <c r="AN58" s="55"/>
      <c r="AO58" s="55"/>
      <c r="AP58" s="55"/>
      <c r="AQ58" s="55"/>
      <c r="AR58" s="55"/>
      <c r="AS58" s="55"/>
      <c r="AT58" s="55"/>
      <c r="AU58" s="55"/>
      <c r="AV58" s="55"/>
      <c r="AW58" s="55"/>
      <c r="AX58" s="55"/>
      <c r="AY58" s="55"/>
      <c r="AZ58" s="55"/>
      <c r="BA58" s="55"/>
      <c r="BB58" s="55"/>
      <c r="BC58" s="55"/>
      <c r="BD58" s="55"/>
      <c r="BE58" s="55"/>
      <c r="BF58" s="55"/>
      <c r="BG58" s="55"/>
      <c r="BH58" s="55"/>
      <c r="BI58" s="55"/>
      <c r="BJ58" s="55"/>
      <c r="BK58" s="55"/>
      <c r="BL58" s="55"/>
      <c r="BM58" s="55"/>
      <c r="BN58" s="55"/>
      <c r="BO58" s="55"/>
      <c r="BP58" s="55"/>
      <c r="BQ58" s="55"/>
      <c r="BR58" s="55"/>
      <c r="BS58" s="55"/>
      <c r="BT58" s="55"/>
      <c r="BU58" s="55"/>
      <c r="BV58" s="55"/>
      <c r="BW58" s="55"/>
      <c r="BX58" s="55"/>
      <c r="BY58" s="55"/>
      <c r="BZ58" s="55"/>
      <c r="CA58" s="55"/>
      <c r="CB58" s="55"/>
    </row>
    <row r="59" spans="1:80" x14ac:dyDescent="0.25">
      <c r="A59" s="55"/>
      <c r="B59" s="55"/>
      <c r="C59" s="55"/>
      <c r="D59" s="55"/>
      <c r="E59" s="55"/>
      <c r="F59" s="55"/>
      <c r="G59" s="55"/>
      <c r="H59" s="55"/>
      <c r="I59" s="55"/>
      <c r="J59" s="476"/>
      <c r="K59" s="477"/>
      <c r="L59" s="477"/>
      <c r="M59" s="477"/>
      <c r="N59" s="477"/>
      <c r="O59" s="490"/>
      <c r="P59" s="476"/>
      <c r="Q59" s="477"/>
      <c r="R59" s="477"/>
      <c r="S59" s="477"/>
      <c r="T59" s="477"/>
      <c r="U59" s="490"/>
      <c r="V59" s="476"/>
      <c r="W59" s="477"/>
      <c r="X59" s="477"/>
      <c r="Y59" s="477"/>
      <c r="Z59" s="477"/>
      <c r="AA59" s="490"/>
      <c r="AB59" s="476"/>
      <c r="AC59" s="477"/>
      <c r="AD59" s="477"/>
      <c r="AE59" s="477"/>
      <c r="AF59" s="477"/>
      <c r="AG59" s="490"/>
      <c r="AH59" s="476"/>
      <c r="AI59" s="477"/>
      <c r="AJ59" s="477"/>
      <c r="AK59" s="477"/>
      <c r="AL59" s="477"/>
      <c r="AM59" s="490"/>
      <c r="AN59" s="55"/>
      <c r="AO59" s="55"/>
      <c r="AP59" s="55"/>
      <c r="AQ59" s="55"/>
      <c r="AR59" s="55"/>
      <c r="AS59" s="55"/>
      <c r="AT59" s="55"/>
      <c r="AU59" s="55"/>
      <c r="AV59" s="55"/>
      <c r="AW59" s="55"/>
      <c r="AX59" s="55"/>
      <c r="AY59" s="55"/>
      <c r="AZ59" s="55"/>
      <c r="BA59" s="55"/>
      <c r="BB59" s="55"/>
      <c r="BC59" s="55"/>
      <c r="BD59" s="55"/>
      <c r="BE59" s="55"/>
      <c r="BF59" s="55"/>
      <c r="BG59" s="55"/>
      <c r="BH59" s="55"/>
      <c r="BI59" s="55"/>
      <c r="BJ59" s="55"/>
      <c r="BK59" s="55"/>
      <c r="BL59" s="55"/>
      <c r="BM59" s="55"/>
      <c r="BN59" s="55"/>
      <c r="BO59" s="55"/>
      <c r="BP59" s="55"/>
      <c r="BQ59" s="55"/>
      <c r="BR59" s="55"/>
      <c r="BS59" s="55"/>
      <c r="BT59" s="55"/>
      <c r="BU59" s="55"/>
      <c r="BV59" s="55"/>
      <c r="BW59" s="55"/>
      <c r="BX59" s="55"/>
      <c r="BY59" s="55"/>
      <c r="BZ59" s="55"/>
      <c r="CA59" s="55"/>
      <c r="CB59" s="55"/>
    </row>
    <row r="60" spans="1:80" x14ac:dyDescent="0.25">
      <c r="A60" s="55"/>
      <c r="B60" s="55"/>
      <c r="C60" s="55"/>
      <c r="D60" s="55"/>
      <c r="E60" s="55"/>
      <c r="F60" s="55"/>
      <c r="G60" s="55"/>
      <c r="H60" s="55"/>
      <c r="I60" s="55"/>
      <c r="J60" s="476"/>
      <c r="K60" s="477"/>
      <c r="L60" s="477"/>
      <c r="M60" s="477"/>
      <c r="N60" s="477"/>
      <c r="O60" s="490"/>
      <c r="P60" s="476"/>
      <c r="Q60" s="477"/>
      <c r="R60" s="477"/>
      <c r="S60" s="477"/>
      <c r="T60" s="477"/>
      <c r="U60" s="490"/>
      <c r="V60" s="476"/>
      <c r="W60" s="477"/>
      <c r="X60" s="477"/>
      <c r="Y60" s="477"/>
      <c r="Z60" s="477"/>
      <c r="AA60" s="490"/>
      <c r="AB60" s="476"/>
      <c r="AC60" s="477"/>
      <c r="AD60" s="477"/>
      <c r="AE60" s="477"/>
      <c r="AF60" s="477"/>
      <c r="AG60" s="490"/>
      <c r="AH60" s="476"/>
      <c r="AI60" s="477"/>
      <c r="AJ60" s="477"/>
      <c r="AK60" s="477"/>
      <c r="AL60" s="477"/>
      <c r="AM60" s="490"/>
      <c r="AN60" s="55"/>
      <c r="AO60" s="55"/>
      <c r="AP60" s="55"/>
      <c r="AQ60" s="55"/>
      <c r="AR60" s="55"/>
      <c r="AS60" s="55"/>
      <c r="AT60" s="55"/>
      <c r="AU60" s="55"/>
      <c r="AV60" s="55"/>
      <c r="AW60" s="55"/>
      <c r="AX60" s="55"/>
      <c r="AY60" s="55"/>
      <c r="AZ60" s="55"/>
      <c r="BA60" s="55"/>
      <c r="BB60" s="55"/>
      <c r="BC60" s="55"/>
      <c r="BD60" s="55"/>
      <c r="BE60" s="55"/>
      <c r="BF60" s="55"/>
      <c r="BG60" s="55"/>
      <c r="BH60" s="55"/>
      <c r="BI60" s="55"/>
      <c r="BJ60" s="55"/>
      <c r="BK60" s="55"/>
      <c r="BL60" s="55"/>
      <c r="BM60" s="55"/>
      <c r="BN60" s="55"/>
      <c r="BO60" s="55"/>
      <c r="BP60" s="55"/>
      <c r="BQ60" s="55"/>
      <c r="BR60" s="55"/>
      <c r="BS60" s="55"/>
      <c r="BT60" s="55"/>
      <c r="BU60" s="55"/>
      <c r="BV60" s="55"/>
      <c r="BW60" s="55"/>
      <c r="BX60" s="55"/>
      <c r="BY60" s="55"/>
      <c r="BZ60" s="55"/>
      <c r="CA60" s="55"/>
      <c r="CB60" s="55"/>
    </row>
    <row r="61" spans="1:80" ht="15.75" thickBot="1" x14ac:dyDescent="0.3">
      <c r="A61" s="55"/>
      <c r="B61" s="55"/>
      <c r="C61" s="55"/>
      <c r="D61" s="55"/>
      <c r="E61" s="55"/>
      <c r="F61" s="55"/>
      <c r="G61" s="55"/>
      <c r="H61" s="55"/>
      <c r="I61" s="55"/>
      <c r="J61" s="478"/>
      <c r="K61" s="479"/>
      <c r="L61" s="479"/>
      <c r="M61" s="479"/>
      <c r="N61" s="479"/>
      <c r="O61" s="491"/>
      <c r="P61" s="478"/>
      <c r="Q61" s="479"/>
      <c r="R61" s="479"/>
      <c r="S61" s="479"/>
      <c r="T61" s="479"/>
      <c r="U61" s="491"/>
      <c r="V61" s="478"/>
      <c r="W61" s="479"/>
      <c r="X61" s="479"/>
      <c r="Y61" s="479"/>
      <c r="Z61" s="479"/>
      <c r="AA61" s="491"/>
      <c r="AB61" s="478"/>
      <c r="AC61" s="479"/>
      <c r="AD61" s="479"/>
      <c r="AE61" s="479"/>
      <c r="AF61" s="479"/>
      <c r="AG61" s="491"/>
      <c r="AH61" s="478"/>
      <c r="AI61" s="479"/>
      <c r="AJ61" s="479"/>
      <c r="AK61" s="479"/>
      <c r="AL61" s="479"/>
      <c r="AM61" s="491"/>
      <c r="AN61" s="55"/>
      <c r="AO61" s="55"/>
      <c r="AP61" s="55"/>
      <c r="AQ61" s="55"/>
      <c r="AR61" s="55"/>
      <c r="AS61" s="55"/>
      <c r="AT61" s="55"/>
      <c r="AU61" s="55"/>
      <c r="AV61" s="55"/>
      <c r="AW61" s="55"/>
      <c r="AX61" s="55"/>
      <c r="AY61" s="55"/>
      <c r="AZ61" s="55"/>
      <c r="BA61" s="55"/>
      <c r="BB61" s="55"/>
      <c r="BC61" s="55"/>
      <c r="BD61" s="55"/>
      <c r="BE61" s="55"/>
      <c r="BF61" s="55"/>
      <c r="BG61" s="55"/>
      <c r="BH61" s="55"/>
      <c r="BI61" s="55"/>
      <c r="BJ61" s="55"/>
      <c r="BK61" s="55"/>
      <c r="BL61" s="55"/>
      <c r="BM61" s="55"/>
      <c r="BN61" s="55"/>
      <c r="BO61" s="55"/>
      <c r="BP61" s="55"/>
      <c r="BQ61" s="55"/>
      <c r="BR61" s="55"/>
      <c r="BS61" s="55"/>
      <c r="BT61" s="55"/>
      <c r="BU61" s="55"/>
      <c r="BV61" s="55"/>
      <c r="BW61" s="55"/>
      <c r="BX61" s="55"/>
      <c r="BY61" s="55"/>
      <c r="BZ61" s="55"/>
      <c r="CA61" s="55"/>
      <c r="CB61" s="55"/>
    </row>
    <row r="62" spans="1:80" x14ac:dyDescent="0.25">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c r="BF62" s="55"/>
      <c r="BG62" s="55"/>
      <c r="BH62" s="55"/>
    </row>
    <row r="63" spans="1:80" ht="15" customHeight="1" x14ac:dyDescent="0.25">
      <c r="A63" s="55"/>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c r="AL63" s="59"/>
      <c r="AM63" s="59"/>
      <c r="AN63" s="59"/>
      <c r="AO63" s="59"/>
      <c r="AP63" s="59"/>
      <c r="AQ63" s="59"/>
      <c r="AR63" s="59"/>
      <c r="AS63" s="59"/>
      <c r="AT63" s="59"/>
      <c r="AU63" s="55"/>
      <c r="AV63" s="55"/>
      <c r="AW63" s="55"/>
      <c r="AX63" s="55"/>
      <c r="AY63" s="55"/>
      <c r="AZ63" s="55"/>
      <c r="BA63" s="55"/>
      <c r="BB63" s="55"/>
      <c r="BC63" s="55"/>
      <c r="BD63" s="55"/>
      <c r="BE63" s="55"/>
      <c r="BF63" s="55"/>
      <c r="BG63" s="55"/>
      <c r="BH63" s="55"/>
    </row>
    <row r="64" spans="1:80" ht="15" customHeight="1" x14ac:dyDescent="0.25">
      <c r="A64" s="55"/>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5"/>
      <c r="AV64" s="55"/>
      <c r="AW64" s="55"/>
      <c r="AX64" s="55"/>
      <c r="AY64" s="55"/>
      <c r="AZ64" s="55"/>
      <c r="BA64" s="55"/>
      <c r="BB64" s="55"/>
      <c r="BC64" s="55"/>
      <c r="BD64" s="55"/>
      <c r="BE64" s="55"/>
      <c r="BF64" s="55"/>
      <c r="BG64" s="55"/>
      <c r="BH64" s="55"/>
    </row>
    <row r="65" spans="1:60" x14ac:dyDescent="0.25">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5"/>
      <c r="AZ65" s="55"/>
      <c r="BA65" s="55"/>
      <c r="BB65" s="55"/>
      <c r="BC65" s="55"/>
      <c r="BD65" s="55"/>
      <c r="BE65" s="55"/>
      <c r="BF65" s="55"/>
      <c r="BG65" s="55"/>
      <c r="BH65" s="55"/>
    </row>
    <row r="66" spans="1:60" x14ac:dyDescent="0.25">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c r="BC66" s="55"/>
      <c r="BD66" s="55"/>
      <c r="BE66" s="55"/>
      <c r="BF66" s="55"/>
      <c r="BG66" s="55"/>
      <c r="BH66" s="55"/>
    </row>
    <row r="67" spans="1:60" x14ac:dyDescent="0.25">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c r="BF67" s="55"/>
      <c r="BG67" s="55"/>
      <c r="BH67" s="55"/>
    </row>
    <row r="68" spans="1:60" x14ac:dyDescent="0.25">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c r="BG68" s="55"/>
      <c r="BH68" s="55"/>
    </row>
    <row r="69" spans="1:60" x14ac:dyDescent="0.25">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c r="BF69" s="55"/>
      <c r="BG69" s="55"/>
      <c r="BH69" s="55"/>
    </row>
    <row r="70" spans="1:60" x14ac:dyDescent="0.25">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c r="BF70" s="55"/>
      <c r="BG70" s="55"/>
      <c r="BH70" s="55"/>
    </row>
    <row r="71" spans="1:60" x14ac:dyDescent="0.25">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row>
    <row r="72" spans="1:60" x14ac:dyDescent="0.25">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55"/>
      <c r="BB72" s="55"/>
      <c r="BC72" s="55"/>
      <c r="BD72" s="55"/>
      <c r="BE72" s="55"/>
      <c r="BF72" s="55"/>
      <c r="BG72" s="55"/>
      <c r="BH72" s="55"/>
    </row>
    <row r="73" spans="1:60" x14ac:dyDescent="0.25">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55"/>
      <c r="BB73" s="55"/>
      <c r="BC73" s="55"/>
      <c r="BD73" s="55"/>
      <c r="BE73" s="55"/>
      <c r="BF73" s="55"/>
      <c r="BG73" s="55"/>
      <c r="BH73" s="55"/>
    </row>
    <row r="74" spans="1:60" x14ac:dyDescent="0.25">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c r="AY74" s="55"/>
      <c r="AZ74" s="55"/>
      <c r="BA74" s="55"/>
      <c r="BB74" s="55"/>
      <c r="BC74" s="55"/>
      <c r="BD74" s="55"/>
      <c r="BE74" s="55"/>
      <c r="BF74" s="55"/>
      <c r="BG74" s="55"/>
      <c r="BH74" s="55"/>
    </row>
    <row r="75" spans="1:60" x14ac:dyDescent="0.25">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5"/>
      <c r="BB75" s="55"/>
      <c r="BC75" s="55"/>
      <c r="BD75" s="55"/>
      <c r="BE75" s="55"/>
      <c r="BF75" s="55"/>
      <c r="BG75" s="55"/>
      <c r="BH75" s="55"/>
    </row>
    <row r="76" spans="1:60" x14ac:dyDescent="0.25">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c r="AY76" s="55"/>
      <c r="AZ76" s="55"/>
      <c r="BA76" s="55"/>
      <c r="BB76" s="55"/>
      <c r="BC76" s="55"/>
      <c r="BD76" s="55"/>
      <c r="BE76" s="55"/>
      <c r="BF76" s="55"/>
      <c r="BG76" s="55"/>
      <c r="BH76" s="55"/>
    </row>
    <row r="77" spans="1:60" x14ac:dyDescent="0.25">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c r="BC77" s="55"/>
      <c r="BD77" s="55"/>
      <c r="BE77" s="55"/>
      <c r="BF77" s="55"/>
      <c r="BG77" s="55"/>
      <c r="BH77" s="55"/>
    </row>
    <row r="78" spans="1:60" x14ac:dyDescent="0.25">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D78" s="55"/>
      <c r="BE78" s="55"/>
      <c r="BF78" s="55"/>
      <c r="BG78" s="55"/>
      <c r="BH78" s="55"/>
    </row>
    <row r="79" spans="1:60" x14ac:dyDescent="0.25">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55"/>
      <c r="BE79" s="55"/>
      <c r="BF79" s="55"/>
      <c r="BG79" s="55"/>
      <c r="BH79" s="55"/>
    </row>
    <row r="80" spans="1:60" x14ac:dyDescent="0.25">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5"/>
      <c r="BB80" s="55"/>
      <c r="BC80" s="55"/>
      <c r="BD80" s="55"/>
      <c r="BE80" s="55"/>
      <c r="BF80" s="55"/>
      <c r="BG80" s="55"/>
      <c r="BH80" s="55"/>
    </row>
    <row r="81" spans="1:60" x14ac:dyDescent="0.25">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55"/>
      <c r="BC81" s="55"/>
      <c r="BD81" s="55"/>
      <c r="BE81" s="55"/>
      <c r="BF81" s="55"/>
      <c r="BG81" s="55"/>
      <c r="BH81" s="55"/>
    </row>
    <row r="82" spans="1:60" x14ac:dyDescent="0.25">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55"/>
      <c r="AY82" s="55"/>
      <c r="AZ82" s="55"/>
      <c r="BA82" s="55"/>
      <c r="BB82" s="55"/>
      <c r="BC82" s="55"/>
      <c r="BD82" s="55"/>
      <c r="BE82" s="55"/>
      <c r="BF82" s="55"/>
      <c r="BG82" s="55"/>
      <c r="BH82" s="55"/>
    </row>
    <row r="83" spans="1:60" x14ac:dyDescent="0.25">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55"/>
      <c r="AT83" s="55"/>
      <c r="AU83" s="55"/>
      <c r="AV83" s="55"/>
      <c r="AW83" s="55"/>
      <c r="AX83" s="55"/>
      <c r="AY83" s="55"/>
      <c r="AZ83" s="55"/>
      <c r="BA83" s="55"/>
      <c r="BB83" s="55"/>
      <c r="BC83" s="55"/>
      <c r="BD83" s="55"/>
      <c r="BE83" s="55"/>
      <c r="BF83" s="55"/>
      <c r="BG83" s="55"/>
      <c r="BH83" s="55"/>
    </row>
    <row r="84" spans="1:60" x14ac:dyDescent="0.25">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c r="AS84" s="55"/>
      <c r="AT84" s="55"/>
      <c r="AU84" s="55"/>
      <c r="AV84" s="55"/>
      <c r="AW84" s="55"/>
      <c r="AX84" s="55"/>
      <c r="AY84" s="55"/>
      <c r="AZ84" s="55"/>
      <c r="BA84" s="55"/>
      <c r="BB84" s="55"/>
      <c r="BC84" s="55"/>
      <c r="BD84" s="55"/>
      <c r="BE84" s="55"/>
      <c r="BF84" s="55"/>
      <c r="BG84" s="55"/>
      <c r="BH84" s="55"/>
    </row>
    <row r="85" spans="1:60" x14ac:dyDescent="0.25">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c r="AM85" s="55"/>
      <c r="AN85" s="55"/>
      <c r="AO85" s="55"/>
      <c r="AP85" s="55"/>
      <c r="AQ85" s="55"/>
      <c r="AR85" s="55"/>
      <c r="AS85" s="55"/>
      <c r="AT85" s="55"/>
      <c r="AU85" s="55"/>
      <c r="AV85" s="55"/>
      <c r="AW85" s="55"/>
      <c r="AX85" s="55"/>
      <c r="AY85" s="55"/>
      <c r="AZ85" s="55"/>
      <c r="BA85" s="55"/>
      <c r="BB85" s="55"/>
      <c r="BC85" s="55"/>
      <c r="BD85" s="55"/>
      <c r="BE85" s="55"/>
      <c r="BF85" s="55"/>
      <c r="BG85" s="55"/>
      <c r="BH85" s="55"/>
    </row>
    <row r="86" spans="1:60" x14ac:dyDescent="0.25">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c r="AO86" s="55"/>
      <c r="AP86" s="55"/>
      <c r="AQ86" s="55"/>
      <c r="AR86" s="55"/>
      <c r="AS86" s="55"/>
      <c r="AT86" s="55"/>
      <c r="AU86" s="55"/>
      <c r="AV86" s="55"/>
      <c r="AW86" s="55"/>
      <c r="AX86" s="55"/>
      <c r="AY86" s="55"/>
      <c r="AZ86" s="55"/>
      <c r="BA86" s="55"/>
      <c r="BB86" s="55"/>
      <c r="BC86" s="55"/>
      <c r="BD86" s="55"/>
      <c r="BE86" s="55"/>
      <c r="BF86" s="55"/>
      <c r="BG86" s="55"/>
      <c r="BH86" s="55"/>
    </row>
    <row r="87" spans="1:60" x14ac:dyDescent="0.25">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c r="AM87" s="55"/>
      <c r="AN87" s="55"/>
      <c r="AO87" s="55"/>
      <c r="AP87" s="55"/>
      <c r="AQ87" s="55"/>
      <c r="AR87" s="55"/>
      <c r="AS87" s="55"/>
      <c r="AT87" s="55"/>
      <c r="AU87" s="55"/>
      <c r="AV87" s="55"/>
      <c r="AW87" s="55"/>
      <c r="AX87" s="55"/>
      <c r="AY87" s="55"/>
      <c r="AZ87" s="55"/>
      <c r="BA87" s="55"/>
      <c r="BB87" s="55"/>
      <c r="BC87" s="55"/>
      <c r="BD87" s="55"/>
      <c r="BE87" s="55"/>
      <c r="BF87" s="55"/>
      <c r="BG87" s="55"/>
      <c r="BH87" s="55"/>
    </row>
    <row r="88" spans="1:60" x14ac:dyDescent="0.25">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c r="AM88" s="55"/>
      <c r="AN88" s="55"/>
      <c r="AO88" s="55"/>
      <c r="AP88" s="55"/>
      <c r="AQ88" s="55"/>
      <c r="AR88" s="55"/>
      <c r="AS88" s="55"/>
      <c r="AT88" s="55"/>
      <c r="AU88" s="55"/>
      <c r="AV88" s="55"/>
      <c r="AW88" s="55"/>
      <c r="AX88" s="55"/>
      <c r="AY88" s="55"/>
      <c r="AZ88" s="55"/>
      <c r="BA88" s="55"/>
      <c r="BB88" s="55"/>
      <c r="BC88" s="55"/>
      <c r="BD88" s="55"/>
      <c r="BE88" s="55"/>
      <c r="BF88" s="55"/>
      <c r="BG88" s="55"/>
      <c r="BH88" s="55"/>
    </row>
    <row r="89" spans="1:60" x14ac:dyDescent="0.25">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c r="AS89" s="55"/>
      <c r="AT89" s="55"/>
      <c r="AU89" s="55"/>
      <c r="AV89" s="55"/>
      <c r="AW89" s="55"/>
      <c r="AX89" s="55"/>
      <c r="AY89" s="55"/>
      <c r="AZ89" s="55"/>
      <c r="BA89" s="55"/>
      <c r="BB89" s="55"/>
      <c r="BC89" s="55"/>
      <c r="BD89" s="55"/>
      <c r="BE89" s="55"/>
      <c r="BF89" s="55"/>
      <c r="BG89" s="55"/>
      <c r="BH89" s="55"/>
    </row>
    <row r="90" spans="1:60" x14ac:dyDescent="0.25">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c r="AM90" s="55"/>
      <c r="AN90" s="55"/>
      <c r="AO90" s="55"/>
      <c r="AP90" s="55"/>
      <c r="AQ90" s="55"/>
      <c r="AR90" s="55"/>
      <c r="AS90" s="55"/>
      <c r="AT90" s="55"/>
      <c r="AU90" s="55"/>
      <c r="AV90" s="55"/>
      <c r="AW90" s="55"/>
      <c r="AX90" s="55"/>
      <c r="AY90" s="55"/>
      <c r="AZ90" s="55"/>
      <c r="BA90" s="55"/>
      <c r="BB90" s="55"/>
      <c r="BC90" s="55"/>
      <c r="BD90" s="55"/>
      <c r="BE90" s="55"/>
      <c r="BF90" s="55"/>
      <c r="BG90" s="55"/>
      <c r="BH90" s="55"/>
    </row>
    <row r="91" spans="1:60" x14ac:dyDescent="0.25">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5"/>
      <c r="AO91" s="55"/>
      <c r="AP91" s="55"/>
      <c r="AQ91" s="55"/>
      <c r="AR91" s="55"/>
      <c r="AS91" s="55"/>
      <c r="AT91" s="55"/>
      <c r="AU91" s="55"/>
      <c r="AV91" s="55"/>
      <c r="AW91" s="55"/>
      <c r="AX91" s="55"/>
      <c r="AY91" s="55"/>
      <c r="AZ91" s="55"/>
      <c r="BA91" s="55"/>
      <c r="BB91" s="55"/>
      <c r="BC91" s="55"/>
      <c r="BD91" s="55"/>
      <c r="BE91" s="55"/>
      <c r="BF91" s="55"/>
      <c r="BG91" s="55"/>
      <c r="BH91" s="55"/>
    </row>
    <row r="92" spans="1:60" x14ac:dyDescent="0.25">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c r="AM92" s="55"/>
      <c r="AN92" s="55"/>
      <c r="AO92" s="55"/>
      <c r="AP92" s="55"/>
      <c r="AQ92" s="55"/>
      <c r="AR92" s="55"/>
      <c r="AS92" s="55"/>
      <c r="AT92" s="55"/>
      <c r="AU92" s="55"/>
      <c r="AV92" s="55"/>
      <c r="AW92" s="55"/>
      <c r="AX92" s="55"/>
      <c r="AY92" s="55"/>
      <c r="AZ92" s="55"/>
      <c r="BA92" s="55"/>
      <c r="BB92" s="55"/>
      <c r="BC92" s="55"/>
      <c r="BD92" s="55"/>
      <c r="BE92" s="55"/>
      <c r="BF92" s="55"/>
      <c r="BG92" s="55"/>
      <c r="BH92" s="55"/>
    </row>
    <row r="93" spans="1:60" x14ac:dyDescent="0.25">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c r="AM93" s="55"/>
      <c r="AN93" s="55"/>
      <c r="AO93" s="55"/>
      <c r="AP93" s="55"/>
      <c r="AQ93" s="55"/>
      <c r="AR93" s="55"/>
      <c r="AS93" s="55"/>
      <c r="AT93" s="55"/>
      <c r="AU93" s="55"/>
      <c r="AV93" s="55"/>
      <c r="AW93" s="55"/>
      <c r="AX93" s="55"/>
      <c r="AY93" s="55"/>
      <c r="AZ93" s="55"/>
      <c r="BA93" s="55"/>
      <c r="BB93" s="55"/>
      <c r="BC93" s="55"/>
      <c r="BD93" s="55"/>
      <c r="BE93" s="55"/>
      <c r="BF93" s="55"/>
      <c r="BG93" s="55"/>
      <c r="BH93" s="55"/>
    </row>
    <row r="94" spans="1:60" x14ac:dyDescent="0.25">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c r="AM94" s="55"/>
      <c r="AN94" s="55"/>
      <c r="AO94" s="55"/>
      <c r="AP94" s="55"/>
      <c r="AQ94" s="55"/>
      <c r="AR94" s="55"/>
      <c r="AS94" s="55"/>
      <c r="AT94" s="55"/>
      <c r="AU94" s="55"/>
      <c r="AV94" s="55"/>
      <c r="AW94" s="55"/>
      <c r="AX94" s="55"/>
      <c r="AY94" s="55"/>
      <c r="AZ94" s="55"/>
      <c r="BA94" s="55"/>
      <c r="BB94" s="55"/>
      <c r="BC94" s="55"/>
      <c r="BD94" s="55"/>
      <c r="BE94" s="55"/>
      <c r="BF94" s="55"/>
      <c r="BG94" s="55"/>
      <c r="BH94" s="55"/>
    </row>
    <row r="95" spans="1:60" x14ac:dyDescent="0.25">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c r="AQ95" s="55"/>
      <c r="AR95" s="55"/>
      <c r="AS95" s="55"/>
      <c r="AT95" s="55"/>
      <c r="AU95" s="55"/>
      <c r="AV95" s="55"/>
      <c r="AW95" s="55"/>
      <c r="AX95" s="55"/>
      <c r="AY95" s="55"/>
      <c r="AZ95" s="55"/>
      <c r="BA95" s="55"/>
      <c r="BB95" s="55"/>
      <c r="BC95" s="55"/>
      <c r="BD95" s="55"/>
      <c r="BE95" s="55"/>
      <c r="BF95" s="55"/>
      <c r="BG95" s="55"/>
      <c r="BH95" s="55"/>
    </row>
    <row r="96" spans="1:60" x14ac:dyDescent="0.25">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c r="AQ96" s="55"/>
      <c r="AR96" s="55"/>
      <c r="AS96" s="55"/>
      <c r="AT96" s="55"/>
      <c r="AU96" s="55"/>
      <c r="AV96" s="55"/>
      <c r="AW96" s="55"/>
      <c r="AX96" s="55"/>
      <c r="AY96" s="55"/>
      <c r="AZ96" s="55"/>
      <c r="BA96" s="55"/>
      <c r="BB96" s="55"/>
      <c r="BC96" s="55"/>
      <c r="BD96" s="55"/>
      <c r="BE96" s="55"/>
      <c r="BF96" s="55"/>
      <c r="BG96" s="55"/>
      <c r="BH96" s="55"/>
    </row>
    <row r="97" spans="1:60" x14ac:dyDescent="0.25">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5"/>
      <c r="AN97" s="55"/>
      <c r="AO97" s="55"/>
      <c r="AP97" s="55"/>
      <c r="AQ97" s="55"/>
      <c r="AR97" s="55"/>
      <c r="AS97" s="55"/>
      <c r="AT97" s="55"/>
      <c r="AU97" s="55"/>
      <c r="AV97" s="55"/>
      <c r="AW97" s="55"/>
      <c r="AX97" s="55"/>
      <c r="AY97" s="55"/>
      <c r="AZ97" s="55"/>
      <c r="BA97" s="55"/>
      <c r="BB97" s="55"/>
      <c r="BC97" s="55"/>
      <c r="BD97" s="55"/>
      <c r="BE97" s="55"/>
      <c r="BF97" s="55"/>
      <c r="BG97" s="55"/>
      <c r="BH97" s="55"/>
    </row>
    <row r="98" spans="1:60" x14ac:dyDescent="0.25">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c r="AP98" s="55"/>
      <c r="AQ98" s="55"/>
      <c r="AR98" s="55"/>
      <c r="AS98" s="55"/>
      <c r="AT98" s="55"/>
      <c r="AU98" s="55"/>
      <c r="AV98" s="55"/>
      <c r="AW98" s="55"/>
      <c r="AX98" s="55"/>
      <c r="AY98" s="55"/>
      <c r="AZ98" s="55"/>
      <c r="BA98" s="55"/>
      <c r="BB98" s="55"/>
      <c r="BC98" s="55"/>
      <c r="BD98" s="55"/>
      <c r="BE98" s="55"/>
      <c r="BF98" s="55"/>
      <c r="BG98" s="55"/>
      <c r="BH98" s="55"/>
    </row>
    <row r="99" spans="1:60" x14ac:dyDescent="0.25">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c r="AM99" s="55"/>
      <c r="AN99" s="55"/>
      <c r="AO99" s="55"/>
      <c r="AP99" s="55"/>
      <c r="AQ99" s="55"/>
      <c r="AR99" s="55"/>
      <c r="AS99" s="55"/>
      <c r="AT99" s="55"/>
      <c r="AU99" s="55"/>
      <c r="AV99" s="55"/>
      <c r="AW99" s="55"/>
      <c r="AX99" s="55"/>
      <c r="AY99" s="55"/>
      <c r="AZ99" s="55"/>
      <c r="BA99" s="55"/>
      <c r="BB99" s="55"/>
      <c r="BC99" s="55"/>
      <c r="BD99" s="55"/>
      <c r="BE99" s="55"/>
      <c r="BF99" s="55"/>
      <c r="BG99" s="55"/>
      <c r="BH99" s="55"/>
    </row>
    <row r="100" spans="1:60" x14ac:dyDescent="0.25">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c r="AR100" s="55"/>
      <c r="AS100" s="55"/>
      <c r="AT100" s="55"/>
      <c r="AU100" s="55"/>
      <c r="AV100" s="55"/>
      <c r="AW100" s="55"/>
      <c r="AX100" s="55"/>
      <c r="AY100" s="55"/>
      <c r="AZ100" s="55"/>
      <c r="BA100" s="55"/>
      <c r="BB100" s="55"/>
      <c r="BC100" s="55"/>
      <c r="BD100" s="55"/>
      <c r="BE100" s="55"/>
      <c r="BF100" s="55"/>
      <c r="BG100" s="55"/>
      <c r="BH100" s="55"/>
    </row>
    <row r="101" spans="1:60" x14ac:dyDescent="0.25">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c r="AQ101" s="55"/>
      <c r="AR101" s="55"/>
      <c r="AS101" s="55"/>
      <c r="AT101" s="55"/>
      <c r="AU101" s="55"/>
      <c r="AV101" s="55"/>
      <c r="AW101" s="55"/>
      <c r="AX101" s="55"/>
      <c r="AY101" s="55"/>
      <c r="AZ101" s="55"/>
      <c r="BA101" s="55"/>
      <c r="BB101" s="55"/>
      <c r="BC101" s="55"/>
      <c r="BD101" s="55"/>
      <c r="BE101" s="55"/>
      <c r="BF101" s="55"/>
      <c r="BG101" s="55"/>
      <c r="BH101" s="55"/>
    </row>
    <row r="102" spans="1:60" x14ac:dyDescent="0.25">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55"/>
      <c r="AS102" s="55"/>
      <c r="AT102" s="55"/>
      <c r="AU102" s="55"/>
      <c r="AV102" s="55"/>
      <c r="AW102" s="55"/>
      <c r="AX102" s="55"/>
      <c r="AY102" s="55"/>
      <c r="AZ102" s="55"/>
      <c r="BA102" s="55"/>
      <c r="BB102" s="55"/>
      <c r="BC102" s="55"/>
      <c r="BD102" s="55"/>
      <c r="BE102" s="55"/>
      <c r="BF102" s="55"/>
      <c r="BG102" s="55"/>
      <c r="BH102" s="55"/>
    </row>
    <row r="103" spans="1:60" x14ac:dyDescent="0.25">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c r="AQ103" s="55"/>
      <c r="AR103" s="55"/>
      <c r="AS103" s="55"/>
      <c r="AT103" s="55"/>
      <c r="AU103" s="55"/>
      <c r="AV103" s="55"/>
      <c r="AW103" s="55"/>
      <c r="AX103" s="55"/>
      <c r="AY103" s="55"/>
      <c r="AZ103" s="55"/>
      <c r="BA103" s="55"/>
      <c r="BB103" s="55"/>
      <c r="BC103" s="55"/>
      <c r="BD103" s="55"/>
      <c r="BE103" s="55"/>
      <c r="BF103" s="55"/>
      <c r="BG103" s="55"/>
      <c r="BH103" s="55"/>
    </row>
    <row r="104" spans="1:60" x14ac:dyDescent="0.25">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c r="AP104" s="55"/>
      <c r="AQ104" s="55"/>
      <c r="AR104" s="55"/>
      <c r="AS104" s="55"/>
      <c r="AT104" s="55"/>
      <c r="AU104" s="55"/>
      <c r="AV104" s="55"/>
      <c r="AW104" s="55"/>
      <c r="AX104" s="55"/>
      <c r="AY104" s="55"/>
      <c r="AZ104" s="55"/>
      <c r="BA104" s="55"/>
      <c r="BB104" s="55"/>
      <c r="BC104" s="55"/>
      <c r="BD104" s="55"/>
      <c r="BE104" s="55"/>
      <c r="BF104" s="55"/>
      <c r="BG104" s="55"/>
      <c r="BH104" s="55"/>
    </row>
    <row r="105" spans="1:60" x14ac:dyDescent="0.25">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row>
    <row r="106" spans="1:60" x14ac:dyDescent="0.25">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row>
    <row r="107" spans="1:60" x14ac:dyDescent="0.25">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c r="AM107" s="55"/>
      <c r="AN107" s="55"/>
      <c r="AO107" s="55"/>
      <c r="AP107" s="55"/>
      <c r="AQ107" s="55"/>
      <c r="AR107" s="55"/>
      <c r="AS107" s="55"/>
      <c r="AT107" s="55"/>
      <c r="AU107" s="55"/>
      <c r="AV107" s="55"/>
      <c r="AW107" s="55"/>
      <c r="AX107" s="55"/>
      <c r="AY107" s="55"/>
      <c r="AZ107" s="55"/>
      <c r="BA107" s="55"/>
      <c r="BB107" s="55"/>
      <c r="BC107" s="55"/>
      <c r="BD107" s="55"/>
      <c r="BE107" s="55"/>
      <c r="BF107" s="55"/>
      <c r="BG107" s="55"/>
      <c r="BH107" s="55"/>
    </row>
    <row r="108" spans="1:60" x14ac:dyDescent="0.25">
      <c r="A108" s="55"/>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c r="AM108" s="55"/>
      <c r="AN108" s="55"/>
      <c r="AO108" s="55"/>
      <c r="AP108" s="55"/>
      <c r="AQ108" s="55"/>
      <c r="AR108" s="55"/>
      <c r="AS108" s="55"/>
      <c r="AT108" s="55"/>
      <c r="AU108" s="55"/>
      <c r="AV108" s="55"/>
      <c r="AW108" s="55"/>
      <c r="AX108" s="55"/>
      <c r="AY108" s="55"/>
      <c r="AZ108" s="55"/>
      <c r="BA108" s="55"/>
      <c r="BB108" s="55"/>
      <c r="BC108" s="55"/>
      <c r="BD108" s="55"/>
      <c r="BE108" s="55"/>
      <c r="BF108" s="55"/>
      <c r="BG108" s="55"/>
      <c r="BH108" s="55"/>
    </row>
    <row r="109" spans="1:60" x14ac:dyDescent="0.25">
      <c r="A109" s="55"/>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c r="AM109" s="55"/>
      <c r="AN109" s="55"/>
      <c r="AO109" s="55"/>
      <c r="AP109" s="55"/>
      <c r="AQ109" s="55"/>
      <c r="AR109" s="55"/>
      <c r="AS109" s="55"/>
      <c r="AT109" s="55"/>
      <c r="AU109" s="55"/>
      <c r="AV109" s="55"/>
      <c r="AW109" s="55"/>
      <c r="AX109" s="55"/>
      <c r="AY109" s="55"/>
      <c r="AZ109" s="55"/>
      <c r="BA109" s="55"/>
      <c r="BB109" s="55"/>
      <c r="BC109" s="55"/>
      <c r="BD109" s="55"/>
      <c r="BE109" s="55"/>
      <c r="BF109" s="55"/>
      <c r="BG109" s="55"/>
      <c r="BH109" s="55"/>
    </row>
    <row r="110" spans="1:60" x14ac:dyDescent="0.25">
      <c r="A110" s="55"/>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c r="AM110" s="55"/>
      <c r="AN110" s="55"/>
      <c r="AO110" s="55"/>
      <c r="AP110" s="55"/>
      <c r="AQ110" s="55"/>
      <c r="AR110" s="55"/>
      <c r="AS110" s="55"/>
      <c r="AT110" s="55"/>
      <c r="AU110" s="55"/>
      <c r="AV110" s="55"/>
      <c r="AW110" s="55"/>
      <c r="AX110" s="55"/>
      <c r="AY110" s="55"/>
      <c r="AZ110" s="55"/>
      <c r="BA110" s="55"/>
      <c r="BB110" s="55"/>
      <c r="BC110" s="55"/>
      <c r="BD110" s="55"/>
      <c r="BE110" s="55"/>
      <c r="BF110" s="55"/>
      <c r="BG110" s="55"/>
      <c r="BH110" s="55"/>
    </row>
    <row r="111" spans="1:60" x14ac:dyDescent="0.25">
      <c r="A111" s="55"/>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c r="AM111" s="55"/>
      <c r="AN111" s="55"/>
      <c r="AO111" s="55"/>
      <c r="AP111" s="55"/>
      <c r="AQ111" s="55"/>
      <c r="AR111" s="55"/>
      <c r="AS111" s="55"/>
      <c r="AT111" s="55"/>
      <c r="AU111" s="55"/>
      <c r="AV111" s="55"/>
      <c r="AW111" s="55"/>
      <c r="AX111" s="55"/>
      <c r="AY111" s="55"/>
      <c r="AZ111" s="55"/>
      <c r="BA111" s="55"/>
      <c r="BB111" s="55"/>
      <c r="BC111" s="55"/>
      <c r="BD111" s="55"/>
      <c r="BE111" s="55"/>
      <c r="BF111" s="55"/>
      <c r="BG111" s="55"/>
      <c r="BH111" s="55"/>
    </row>
    <row r="112" spans="1:60" x14ac:dyDescent="0.25">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c r="AM112" s="55"/>
      <c r="AN112" s="55"/>
      <c r="AO112" s="55"/>
      <c r="AP112" s="55"/>
      <c r="AQ112" s="55"/>
      <c r="AR112" s="55"/>
      <c r="AS112" s="55"/>
      <c r="AT112" s="55"/>
      <c r="AU112" s="55"/>
      <c r="AV112" s="55"/>
      <c r="AW112" s="55"/>
      <c r="AX112" s="55"/>
      <c r="AY112" s="55"/>
      <c r="AZ112" s="55"/>
      <c r="BA112" s="55"/>
      <c r="BB112" s="55"/>
      <c r="BC112" s="55"/>
      <c r="BD112" s="55"/>
      <c r="BE112" s="55"/>
      <c r="BF112" s="55"/>
      <c r="BG112" s="55"/>
      <c r="BH112" s="55"/>
    </row>
    <row r="113" spans="1:60" x14ac:dyDescent="0.25">
      <c r="A113" s="55"/>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c r="AM113" s="55"/>
      <c r="AN113" s="55"/>
      <c r="AO113" s="55"/>
      <c r="AP113" s="55"/>
      <c r="AQ113" s="55"/>
      <c r="AR113" s="55"/>
      <c r="AS113" s="55"/>
      <c r="AT113" s="55"/>
      <c r="AU113" s="55"/>
      <c r="AV113" s="55"/>
      <c r="AW113" s="55"/>
      <c r="AX113" s="55"/>
      <c r="AY113" s="55"/>
      <c r="AZ113" s="55"/>
      <c r="BA113" s="55"/>
      <c r="BB113" s="55"/>
      <c r="BC113" s="55"/>
      <c r="BD113" s="55"/>
      <c r="BE113" s="55"/>
      <c r="BF113" s="55"/>
      <c r="BG113" s="55"/>
      <c r="BH113" s="55"/>
    </row>
    <row r="114" spans="1:60" x14ac:dyDescent="0.25">
      <c r="A114" s="55"/>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c r="AM114" s="55"/>
      <c r="AN114" s="55"/>
      <c r="AO114" s="55"/>
      <c r="AP114" s="55"/>
      <c r="AQ114" s="55"/>
      <c r="AR114" s="55"/>
      <c r="AS114" s="55"/>
      <c r="AT114" s="55"/>
      <c r="AU114" s="55"/>
      <c r="AV114" s="55"/>
      <c r="AW114" s="55"/>
      <c r="AX114" s="55"/>
      <c r="AY114" s="55"/>
      <c r="AZ114" s="55"/>
      <c r="BA114" s="55"/>
      <c r="BB114" s="55"/>
      <c r="BC114" s="55"/>
      <c r="BD114" s="55"/>
      <c r="BE114" s="55"/>
      <c r="BF114" s="55"/>
      <c r="BG114" s="55"/>
      <c r="BH114" s="55"/>
    </row>
    <row r="115" spans="1:60" x14ac:dyDescent="0.25">
      <c r="A115" s="55"/>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c r="AM115" s="55"/>
      <c r="AN115" s="55"/>
      <c r="AO115" s="55"/>
      <c r="AP115" s="55"/>
      <c r="AQ115" s="55"/>
      <c r="AR115" s="55"/>
      <c r="AS115" s="55"/>
      <c r="AT115" s="55"/>
      <c r="AU115" s="55"/>
      <c r="AV115" s="55"/>
      <c r="AW115" s="55"/>
      <c r="AX115" s="55"/>
      <c r="AY115" s="55"/>
      <c r="AZ115" s="55"/>
      <c r="BA115" s="55"/>
      <c r="BB115" s="55"/>
      <c r="BC115" s="55"/>
      <c r="BD115" s="55"/>
      <c r="BE115" s="55"/>
      <c r="BF115" s="55"/>
      <c r="BG115" s="55"/>
      <c r="BH115" s="55"/>
    </row>
    <row r="116" spans="1:60" x14ac:dyDescent="0.25">
      <c r="A116" s="55"/>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c r="AM116" s="55"/>
      <c r="AN116" s="55"/>
      <c r="AO116" s="55"/>
      <c r="AP116" s="55"/>
      <c r="AQ116" s="55"/>
      <c r="AR116" s="55"/>
      <c r="AS116" s="55"/>
      <c r="AT116" s="55"/>
      <c r="AU116" s="55"/>
      <c r="AV116" s="55"/>
      <c r="AW116" s="55"/>
      <c r="AX116" s="55"/>
      <c r="AY116" s="55"/>
      <c r="AZ116" s="55"/>
      <c r="BA116" s="55"/>
      <c r="BB116" s="55"/>
      <c r="BC116" s="55"/>
      <c r="BD116" s="55"/>
      <c r="BE116" s="55"/>
      <c r="BF116" s="55"/>
      <c r="BG116" s="55"/>
      <c r="BH116" s="55"/>
    </row>
    <row r="117" spans="1:60" x14ac:dyDescent="0.25">
      <c r="A117" s="55"/>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c r="AM117" s="55"/>
      <c r="AN117" s="55"/>
      <c r="AO117" s="55"/>
      <c r="AP117" s="55"/>
      <c r="AQ117" s="55"/>
      <c r="AR117" s="55"/>
      <c r="AS117" s="55"/>
      <c r="AT117" s="55"/>
      <c r="AU117" s="55"/>
      <c r="AV117" s="55"/>
      <c r="AW117" s="55"/>
      <c r="AX117" s="55"/>
      <c r="AY117" s="55"/>
      <c r="AZ117" s="55"/>
      <c r="BA117" s="55"/>
      <c r="BB117" s="55"/>
      <c r="BC117" s="55"/>
      <c r="BD117" s="55"/>
      <c r="BE117" s="55"/>
      <c r="BF117" s="55"/>
      <c r="BG117" s="55"/>
      <c r="BH117" s="55"/>
    </row>
    <row r="118" spans="1:60" x14ac:dyDescent="0.25">
      <c r="A118" s="55"/>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c r="AM118" s="55"/>
      <c r="AN118" s="55"/>
      <c r="AO118" s="55"/>
      <c r="AP118" s="55"/>
      <c r="AQ118" s="55"/>
      <c r="AR118" s="55"/>
      <c r="AS118" s="55"/>
      <c r="AT118" s="55"/>
      <c r="AU118" s="55"/>
      <c r="AV118" s="55"/>
      <c r="AW118" s="55"/>
      <c r="AX118" s="55"/>
      <c r="AY118" s="55"/>
      <c r="AZ118" s="55"/>
      <c r="BA118" s="55"/>
      <c r="BB118" s="55"/>
      <c r="BC118" s="55"/>
      <c r="BD118" s="55"/>
      <c r="BE118" s="55"/>
      <c r="BF118" s="55"/>
      <c r="BG118" s="55"/>
      <c r="BH118" s="55"/>
    </row>
    <row r="119" spans="1:60" x14ac:dyDescent="0.25">
      <c r="A119" s="55"/>
      <c r="B119" s="55"/>
      <c r="C119" s="55"/>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c r="AM119" s="55"/>
      <c r="AN119" s="55"/>
      <c r="AO119" s="55"/>
      <c r="AP119" s="55"/>
      <c r="AQ119" s="55"/>
      <c r="AR119" s="55"/>
      <c r="AS119" s="55"/>
      <c r="AT119" s="55"/>
      <c r="AU119" s="55"/>
      <c r="AV119" s="55"/>
      <c r="AW119" s="55"/>
      <c r="AX119" s="55"/>
      <c r="AY119" s="55"/>
      <c r="AZ119" s="55"/>
      <c r="BA119" s="55"/>
      <c r="BB119" s="55"/>
      <c r="BC119" s="55"/>
      <c r="BD119" s="55"/>
      <c r="BE119" s="55"/>
      <c r="BF119" s="55"/>
      <c r="BG119" s="55"/>
      <c r="BH119" s="55"/>
    </row>
    <row r="120" spans="1:60" x14ac:dyDescent="0.25">
      <c r="A120" s="55"/>
      <c r="B120" s="55"/>
      <c r="C120" s="55"/>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c r="AM120" s="55"/>
      <c r="AN120" s="55"/>
      <c r="AO120" s="55"/>
      <c r="AP120" s="55"/>
      <c r="AQ120" s="55"/>
      <c r="AR120" s="55"/>
      <c r="AS120" s="55"/>
      <c r="AT120" s="55"/>
      <c r="AU120" s="55"/>
      <c r="AV120" s="55"/>
      <c r="AW120" s="55"/>
      <c r="AX120" s="55"/>
      <c r="AY120" s="55"/>
      <c r="AZ120" s="55"/>
      <c r="BA120" s="55"/>
      <c r="BB120" s="55"/>
      <c r="BC120" s="55"/>
      <c r="BD120" s="55"/>
      <c r="BE120" s="55"/>
      <c r="BF120" s="55"/>
      <c r="BG120" s="55"/>
      <c r="BH120" s="55"/>
    </row>
    <row r="121" spans="1:60" x14ac:dyDescent="0.25">
      <c r="A121" s="55"/>
      <c r="B121" s="55"/>
      <c r="C121" s="55"/>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c r="AM121" s="55"/>
      <c r="AN121" s="55"/>
      <c r="AO121" s="55"/>
      <c r="AP121" s="55"/>
      <c r="AQ121" s="55"/>
      <c r="AR121" s="55"/>
      <c r="AS121" s="55"/>
      <c r="AT121" s="55"/>
      <c r="AU121" s="55"/>
      <c r="AV121" s="55"/>
      <c r="AW121" s="55"/>
      <c r="AX121" s="55"/>
      <c r="AY121" s="55"/>
      <c r="AZ121" s="55"/>
      <c r="BA121" s="55"/>
      <c r="BB121" s="55"/>
      <c r="BC121" s="55"/>
      <c r="BD121" s="55"/>
      <c r="BE121" s="55"/>
      <c r="BF121" s="55"/>
      <c r="BG121" s="55"/>
      <c r="BH121" s="55"/>
    </row>
    <row r="122" spans="1:60" x14ac:dyDescent="0.25">
      <c r="A122" s="55"/>
      <c r="B122" s="55"/>
      <c r="C122" s="55"/>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c r="AM122" s="55"/>
      <c r="AN122" s="55"/>
      <c r="AO122" s="55"/>
      <c r="AP122" s="55"/>
      <c r="AQ122" s="55"/>
      <c r="AR122" s="55"/>
      <c r="AS122" s="55"/>
      <c r="AT122" s="55"/>
      <c r="AU122" s="55"/>
      <c r="AV122" s="55"/>
      <c r="AW122" s="55"/>
      <c r="AX122" s="55"/>
      <c r="AY122" s="55"/>
      <c r="AZ122" s="55"/>
      <c r="BA122" s="55"/>
      <c r="BB122" s="55"/>
      <c r="BC122" s="55"/>
      <c r="BD122" s="55"/>
      <c r="BE122" s="55"/>
      <c r="BF122" s="55"/>
      <c r="BG122" s="55"/>
      <c r="BH122" s="55"/>
    </row>
    <row r="123" spans="1:60" x14ac:dyDescent="0.25">
      <c r="A123" s="55"/>
      <c r="B123" s="55"/>
      <c r="C123" s="55"/>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c r="AM123" s="55"/>
      <c r="AN123" s="55"/>
      <c r="AO123" s="55"/>
      <c r="AP123" s="55"/>
      <c r="AQ123" s="55"/>
      <c r="AR123" s="55"/>
      <c r="AS123" s="55"/>
      <c r="AT123" s="55"/>
      <c r="AU123" s="55"/>
      <c r="AV123" s="55"/>
      <c r="AW123" s="55"/>
      <c r="AX123" s="55"/>
      <c r="AY123" s="55"/>
      <c r="AZ123" s="55"/>
      <c r="BA123" s="55"/>
      <c r="BB123" s="55"/>
      <c r="BC123" s="55"/>
      <c r="BD123" s="55"/>
      <c r="BE123" s="55"/>
      <c r="BF123" s="55"/>
      <c r="BG123" s="55"/>
      <c r="BH123" s="55"/>
    </row>
    <row r="124" spans="1:60" x14ac:dyDescent="0.25">
      <c r="A124" s="55"/>
      <c r="B124" s="55"/>
      <c r="C124" s="55"/>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c r="AM124" s="55"/>
      <c r="AN124" s="55"/>
      <c r="AO124" s="55"/>
      <c r="AP124" s="55"/>
      <c r="AQ124" s="55"/>
      <c r="AR124" s="55"/>
      <c r="AS124" s="55"/>
      <c r="AT124" s="55"/>
      <c r="AU124" s="55"/>
      <c r="AV124" s="55"/>
      <c r="AW124" s="55"/>
      <c r="AX124" s="55"/>
      <c r="AY124" s="55"/>
      <c r="AZ124" s="55"/>
      <c r="BA124" s="55"/>
      <c r="BB124" s="55"/>
      <c r="BC124" s="55"/>
      <c r="BD124" s="55"/>
      <c r="BE124" s="55"/>
      <c r="BF124" s="55"/>
      <c r="BG124" s="55"/>
      <c r="BH124" s="55"/>
    </row>
    <row r="125" spans="1:60" x14ac:dyDescent="0.25">
      <c r="A125" s="55"/>
      <c r="B125" s="55"/>
      <c r="C125" s="55"/>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c r="AM125" s="55"/>
      <c r="AN125" s="55"/>
      <c r="AO125" s="55"/>
      <c r="AP125" s="55"/>
      <c r="AQ125" s="55"/>
      <c r="AR125" s="55"/>
      <c r="AS125" s="55"/>
      <c r="AT125" s="55"/>
      <c r="AU125" s="55"/>
      <c r="AV125" s="55"/>
      <c r="AW125" s="55"/>
      <c r="AX125" s="55"/>
      <c r="AY125" s="55"/>
      <c r="AZ125" s="55"/>
      <c r="BA125" s="55"/>
      <c r="BB125" s="55"/>
      <c r="BC125" s="55"/>
      <c r="BD125" s="55"/>
      <c r="BE125" s="55"/>
      <c r="BF125" s="55"/>
      <c r="BG125" s="55"/>
      <c r="BH125" s="55"/>
    </row>
    <row r="126" spans="1:60" x14ac:dyDescent="0.25">
      <c r="A126" s="55"/>
      <c r="B126" s="55"/>
      <c r="C126" s="55"/>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c r="AM126" s="55"/>
      <c r="AN126" s="55"/>
      <c r="AO126" s="55"/>
      <c r="AP126" s="55"/>
      <c r="AQ126" s="55"/>
      <c r="AR126" s="55"/>
      <c r="AS126" s="55"/>
      <c r="AT126" s="55"/>
      <c r="AU126" s="55"/>
      <c r="AV126" s="55"/>
      <c r="AW126" s="55"/>
      <c r="AX126" s="55"/>
      <c r="AY126" s="55"/>
      <c r="AZ126" s="55"/>
      <c r="BA126" s="55"/>
      <c r="BB126" s="55"/>
      <c r="BC126" s="55"/>
      <c r="BD126" s="55"/>
      <c r="BE126" s="55"/>
      <c r="BF126" s="55"/>
      <c r="BG126" s="55"/>
      <c r="BH126" s="55"/>
    </row>
    <row r="127" spans="1:60" x14ac:dyDescent="0.25">
      <c r="A127" s="55"/>
      <c r="B127" s="55"/>
      <c r="C127" s="55"/>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c r="AM127" s="55"/>
      <c r="AN127" s="55"/>
      <c r="AO127" s="55"/>
      <c r="AP127" s="55"/>
      <c r="AQ127" s="55"/>
      <c r="AR127" s="55"/>
      <c r="AS127" s="55"/>
      <c r="AT127" s="55"/>
      <c r="AU127" s="55"/>
      <c r="AV127" s="55"/>
      <c r="AW127" s="55"/>
      <c r="AX127" s="55"/>
      <c r="AY127" s="55"/>
      <c r="AZ127" s="55"/>
      <c r="BA127" s="55"/>
      <c r="BB127" s="55"/>
      <c r="BC127" s="55"/>
      <c r="BD127" s="55"/>
      <c r="BE127" s="55"/>
      <c r="BF127" s="55"/>
      <c r="BG127" s="55"/>
      <c r="BH127" s="55"/>
    </row>
    <row r="128" spans="1:60" x14ac:dyDescent="0.25">
      <c r="A128" s="55"/>
      <c r="B128" s="55"/>
      <c r="C128" s="55"/>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c r="AM128" s="55"/>
      <c r="AN128" s="55"/>
      <c r="AO128" s="55"/>
      <c r="AP128" s="55"/>
      <c r="AQ128" s="55"/>
      <c r="AR128" s="55"/>
      <c r="AS128" s="55"/>
      <c r="AT128" s="55"/>
      <c r="AU128" s="55"/>
      <c r="AV128" s="55"/>
      <c r="AW128" s="55"/>
      <c r="AX128" s="55"/>
      <c r="AY128" s="55"/>
      <c r="AZ128" s="55"/>
      <c r="BA128" s="55"/>
      <c r="BB128" s="55"/>
      <c r="BC128" s="55"/>
      <c r="BD128" s="55"/>
      <c r="BE128" s="55"/>
      <c r="BF128" s="55"/>
      <c r="BG128" s="55"/>
      <c r="BH128" s="55"/>
    </row>
    <row r="129" spans="1:60" x14ac:dyDescent="0.25">
      <c r="A129" s="55"/>
      <c r="B129" s="55"/>
      <c r="C129" s="55"/>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c r="AM129" s="55"/>
      <c r="AN129" s="55"/>
      <c r="AO129" s="55"/>
      <c r="AP129" s="55"/>
      <c r="AQ129" s="55"/>
      <c r="AR129" s="55"/>
      <c r="AS129" s="55"/>
      <c r="AT129" s="55"/>
      <c r="AU129" s="55"/>
      <c r="AV129" s="55"/>
      <c r="AW129" s="55"/>
      <c r="AX129" s="55"/>
      <c r="AY129" s="55"/>
      <c r="AZ129" s="55"/>
      <c r="BA129" s="55"/>
      <c r="BB129" s="55"/>
      <c r="BC129" s="55"/>
      <c r="BD129" s="55"/>
      <c r="BE129" s="55"/>
      <c r="BF129" s="55"/>
      <c r="BG129" s="55"/>
      <c r="BH129" s="55"/>
    </row>
    <row r="130" spans="1:60" x14ac:dyDescent="0.25">
      <c r="A130" s="55"/>
      <c r="B130" s="55"/>
      <c r="C130" s="55"/>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c r="AM130" s="55"/>
      <c r="AN130" s="55"/>
      <c r="AO130" s="55"/>
      <c r="AP130" s="55"/>
      <c r="AQ130" s="55"/>
      <c r="AR130" s="55"/>
      <c r="AS130" s="55"/>
      <c r="AT130" s="55"/>
      <c r="AU130" s="55"/>
      <c r="AV130" s="55"/>
      <c r="AW130" s="55"/>
      <c r="AX130" s="55"/>
      <c r="AY130" s="55"/>
      <c r="AZ130" s="55"/>
      <c r="BA130" s="55"/>
      <c r="BB130" s="55"/>
      <c r="BC130" s="55"/>
      <c r="BD130" s="55"/>
      <c r="BE130" s="55"/>
      <c r="BF130" s="55"/>
      <c r="BG130" s="55"/>
      <c r="BH130" s="55"/>
    </row>
    <row r="131" spans="1:60" x14ac:dyDescent="0.25">
      <c r="A131" s="55"/>
      <c r="B131" s="55"/>
      <c r="C131" s="55"/>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c r="AM131" s="55"/>
      <c r="AN131" s="55"/>
      <c r="AO131" s="55"/>
      <c r="AP131" s="55"/>
      <c r="AQ131" s="55"/>
      <c r="AR131" s="55"/>
      <c r="AS131" s="55"/>
      <c r="AT131" s="55"/>
      <c r="AU131" s="55"/>
      <c r="AV131" s="55"/>
      <c r="AW131" s="55"/>
      <c r="AX131" s="55"/>
      <c r="AY131" s="55"/>
      <c r="AZ131" s="55"/>
      <c r="BA131" s="55"/>
      <c r="BB131" s="55"/>
      <c r="BC131" s="55"/>
      <c r="BD131" s="55"/>
      <c r="BE131" s="55"/>
      <c r="BF131" s="55"/>
      <c r="BG131" s="55"/>
      <c r="BH131" s="55"/>
    </row>
    <row r="132" spans="1:60" x14ac:dyDescent="0.25">
      <c r="A132" s="55"/>
      <c r="B132" s="55"/>
      <c r="C132" s="55"/>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c r="AM132" s="55"/>
      <c r="AN132" s="55"/>
      <c r="AO132" s="55"/>
      <c r="AP132" s="55"/>
      <c r="AQ132" s="55"/>
      <c r="AR132" s="55"/>
      <c r="AS132" s="55"/>
      <c r="AT132" s="55"/>
      <c r="AU132" s="55"/>
      <c r="AV132" s="55"/>
      <c r="AW132" s="55"/>
      <c r="AX132" s="55"/>
      <c r="AY132" s="55"/>
      <c r="AZ132" s="55"/>
      <c r="BA132" s="55"/>
      <c r="BB132" s="55"/>
      <c r="BC132" s="55"/>
      <c r="BD132" s="55"/>
      <c r="BE132" s="55"/>
      <c r="BF132" s="55"/>
      <c r="BG132" s="55"/>
      <c r="BH132" s="55"/>
    </row>
    <row r="133" spans="1:60" x14ac:dyDescent="0.25">
      <c r="A133" s="55"/>
      <c r="B133" s="55"/>
      <c r="C133" s="55"/>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c r="AM133" s="55"/>
      <c r="AN133" s="55"/>
      <c r="AO133" s="55"/>
      <c r="AP133" s="55"/>
      <c r="AQ133" s="55"/>
      <c r="AR133" s="55"/>
      <c r="AS133" s="55"/>
      <c r="AT133" s="55"/>
      <c r="AU133" s="55"/>
      <c r="AV133" s="55"/>
      <c r="AW133" s="55"/>
      <c r="AX133" s="55"/>
      <c r="AY133" s="55"/>
      <c r="AZ133" s="55"/>
      <c r="BA133" s="55"/>
      <c r="BB133" s="55"/>
      <c r="BC133" s="55"/>
      <c r="BD133" s="55"/>
      <c r="BE133" s="55"/>
      <c r="BF133" s="55"/>
      <c r="BG133" s="55"/>
      <c r="BH133" s="55"/>
    </row>
    <row r="134" spans="1:60" x14ac:dyDescent="0.25">
      <c r="A134" s="55"/>
      <c r="B134" s="55"/>
      <c r="C134" s="55"/>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c r="AM134" s="55"/>
      <c r="AN134" s="55"/>
      <c r="AO134" s="55"/>
      <c r="AP134" s="55"/>
      <c r="AQ134" s="55"/>
      <c r="AR134" s="55"/>
      <c r="AS134" s="55"/>
      <c r="AT134" s="55"/>
      <c r="AU134" s="55"/>
      <c r="AV134" s="55"/>
      <c r="AW134" s="55"/>
      <c r="AX134" s="55"/>
      <c r="AY134" s="55"/>
      <c r="AZ134" s="55"/>
      <c r="BA134" s="55"/>
      <c r="BB134" s="55"/>
      <c r="BC134" s="55"/>
      <c r="BD134" s="55"/>
      <c r="BE134" s="55"/>
      <c r="BF134" s="55"/>
      <c r="BG134" s="55"/>
      <c r="BH134" s="55"/>
    </row>
    <row r="135" spans="1:60" x14ac:dyDescent="0.25">
      <c r="A135" s="55"/>
      <c r="B135" s="55"/>
      <c r="C135" s="55"/>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c r="AM135" s="55"/>
      <c r="AN135" s="55"/>
      <c r="AO135" s="55"/>
      <c r="AP135" s="55"/>
      <c r="AQ135" s="55"/>
      <c r="AR135" s="55"/>
      <c r="AS135" s="55"/>
      <c r="AT135" s="55"/>
      <c r="AU135" s="55"/>
      <c r="AV135" s="55"/>
      <c r="AW135" s="55"/>
      <c r="AX135" s="55"/>
      <c r="AY135" s="55"/>
      <c r="AZ135" s="55"/>
      <c r="BA135" s="55"/>
      <c r="BB135" s="55"/>
      <c r="BC135" s="55"/>
      <c r="BD135" s="55"/>
      <c r="BE135" s="55"/>
      <c r="BF135" s="55"/>
      <c r="BG135" s="55"/>
      <c r="BH135" s="55"/>
    </row>
    <row r="136" spans="1:60" x14ac:dyDescent="0.25">
      <c r="A136" s="55"/>
      <c r="B136" s="55"/>
      <c r="C136" s="55"/>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c r="AM136" s="55"/>
      <c r="AN136" s="55"/>
      <c r="AO136" s="55"/>
      <c r="AP136" s="55"/>
      <c r="AQ136" s="55"/>
      <c r="AR136" s="55"/>
      <c r="AS136" s="55"/>
      <c r="AT136" s="55"/>
      <c r="AU136" s="55"/>
      <c r="AV136" s="55"/>
      <c r="AW136" s="55"/>
      <c r="AX136" s="55"/>
      <c r="AY136" s="55"/>
      <c r="AZ136" s="55"/>
      <c r="BA136" s="55"/>
      <c r="BB136" s="55"/>
      <c r="BC136" s="55"/>
      <c r="BD136" s="55"/>
      <c r="BE136" s="55"/>
      <c r="BF136" s="55"/>
      <c r="BG136" s="55"/>
      <c r="BH136" s="55"/>
    </row>
    <row r="137" spans="1:60" x14ac:dyDescent="0.25">
      <c r="A137" s="55"/>
      <c r="B137" s="55"/>
      <c r="C137" s="55"/>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c r="AM137" s="55"/>
      <c r="AN137" s="55"/>
      <c r="AO137" s="55"/>
      <c r="AP137" s="55"/>
      <c r="AQ137" s="55"/>
      <c r="AR137" s="55"/>
      <c r="AS137" s="55"/>
      <c r="AT137" s="55"/>
      <c r="AU137" s="55"/>
      <c r="AV137" s="55"/>
      <c r="AW137" s="55"/>
      <c r="AX137" s="55"/>
      <c r="AY137" s="55"/>
      <c r="AZ137" s="55"/>
      <c r="BA137" s="55"/>
      <c r="BB137" s="55"/>
      <c r="BC137" s="55"/>
      <c r="BD137" s="55"/>
      <c r="BE137" s="55"/>
      <c r="BF137" s="55"/>
      <c r="BG137" s="55"/>
      <c r="BH137" s="55"/>
    </row>
    <row r="138" spans="1:60" x14ac:dyDescent="0.25">
      <c r="A138" s="55"/>
      <c r="B138" s="55"/>
      <c r="C138" s="55"/>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c r="AM138" s="55"/>
      <c r="AN138" s="55"/>
      <c r="AO138" s="55"/>
      <c r="AP138" s="55"/>
      <c r="AQ138" s="55"/>
      <c r="AR138" s="55"/>
      <c r="AS138" s="55"/>
      <c r="AT138" s="55"/>
      <c r="AU138" s="55"/>
      <c r="AV138" s="55"/>
      <c r="AW138" s="55"/>
      <c r="AX138" s="55"/>
      <c r="AY138" s="55"/>
      <c r="AZ138" s="55"/>
      <c r="BA138" s="55"/>
      <c r="BB138" s="55"/>
      <c r="BC138" s="55"/>
      <c r="BD138" s="55"/>
      <c r="BE138" s="55"/>
      <c r="BF138" s="55"/>
      <c r="BG138" s="55"/>
      <c r="BH138" s="55"/>
    </row>
    <row r="139" spans="1:60" x14ac:dyDescent="0.25">
      <c r="A139" s="55"/>
      <c r="B139" s="55"/>
      <c r="C139" s="55"/>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c r="AM139" s="55"/>
      <c r="AN139" s="55"/>
      <c r="AO139" s="55"/>
      <c r="AP139" s="55"/>
      <c r="AQ139" s="55"/>
      <c r="AR139" s="55"/>
      <c r="AS139" s="55"/>
      <c r="AT139" s="55"/>
      <c r="AU139" s="55"/>
      <c r="AV139" s="55"/>
      <c r="AW139" s="55"/>
      <c r="AX139" s="55"/>
      <c r="AY139" s="55"/>
      <c r="AZ139" s="55"/>
      <c r="BA139" s="55"/>
      <c r="BB139" s="55"/>
      <c r="BC139" s="55"/>
      <c r="BD139" s="55"/>
      <c r="BE139" s="55"/>
      <c r="BF139" s="55"/>
      <c r="BG139" s="55"/>
      <c r="BH139" s="55"/>
    </row>
    <row r="140" spans="1:60" x14ac:dyDescent="0.25">
      <c r="A140" s="55"/>
      <c r="B140" s="55"/>
      <c r="C140" s="55"/>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c r="AM140" s="55"/>
      <c r="AN140" s="55"/>
      <c r="AO140" s="55"/>
      <c r="AP140" s="55"/>
      <c r="AQ140" s="55"/>
      <c r="AR140" s="55"/>
      <c r="AS140" s="55"/>
      <c r="AT140" s="55"/>
      <c r="AU140" s="55"/>
      <c r="AV140" s="55"/>
      <c r="AW140" s="55"/>
      <c r="AX140" s="55"/>
      <c r="AY140" s="55"/>
      <c r="AZ140" s="55"/>
      <c r="BA140" s="55"/>
      <c r="BB140" s="55"/>
      <c r="BC140" s="55"/>
      <c r="BD140" s="55"/>
      <c r="BE140" s="55"/>
      <c r="BF140" s="55"/>
      <c r="BG140" s="55"/>
      <c r="BH140" s="55"/>
    </row>
    <row r="141" spans="1:60" x14ac:dyDescent="0.25">
      <c r="A141" s="55"/>
      <c r="B141" s="55"/>
      <c r="C141" s="55"/>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c r="AM141" s="55"/>
      <c r="AN141" s="55"/>
      <c r="AO141" s="55"/>
      <c r="AP141" s="55"/>
      <c r="AQ141" s="55"/>
      <c r="AR141" s="55"/>
      <c r="AS141" s="55"/>
      <c r="AT141" s="55"/>
      <c r="AU141" s="55"/>
      <c r="AV141" s="55"/>
      <c r="AW141" s="55"/>
      <c r="AX141" s="55"/>
      <c r="AY141" s="55"/>
      <c r="AZ141" s="55"/>
      <c r="BA141" s="55"/>
      <c r="BB141" s="55"/>
      <c r="BC141" s="55"/>
      <c r="BD141" s="55"/>
      <c r="BE141" s="55"/>
      <c r="BF141" s="55"/>
      <c r="BG141" s="55"/>
      <c r="BH141" s="55"/>
    </row>
    <row r="142" spans="1:60" x14ac:dyDescent="0.25">
      <c r="A142" s="55"/>
      <c r="B142" s="55"/>
      <c r="C142" s="55"/>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c r="AM142" s="55"/>
      <c r="AN142" s="55"/>
      <c r="AO142" s="55"/>
      <c r="AP142" s="55"/>
      <c r="AQ142" s="55"/>
      <c r="AR142" s="55"/>
      <c r="AS142" s="55"/>
      <c r="AT142" s="55"/>
      <c r="AU142" s="55"/>
      <c r="AV142" s="55"/>
      <c r="AW142" s="55"/>
      <c r="AX142" s="55"/>
      <c r="AY142" s="55"/>
      <c r="AZ142" s="55"/>
      <c r="BA142" s="55"/>
      <c r="BB142" s="55"/>
      <c r="BC142" s="55"/>
      <c r="BD142" s="55"/>
      <c r="BE142" s="55"/>
      <c r="BF142" s="55"/>
      <c r="BG142" s="55"/>
      <c r="BH142" s="55"/>
    </row>
    <row r="143" spans="1:60" x14ac:dyDescent="0.25">
      <c r="A143" s="55"/>
      <c r="B143" s="55"/>
      <c r="C143" s="55"/>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c r="AM143" s="55"/>
      <c r="AN143" s="55"/>
      <c r="AO143" s="55"/>
      <c r="AP143" s="55"/>
      <c r="AQ143" s="55"/>
      <c r="AR143" s="55"/>
      <c r="AS143" s="55"/>
      <c r="AT143" s="55"/>
      <c r="AU143" s="55"/>
      <c r="AV143" s="55"/>
      <c r="AW143" s="55"/>
      <c r="AX143" s="55"/>
      <c r="AY143" s="55"/>
      <c r="AZ143" s="55"/>
      <c r="BA143" s="55"/>
      <c r="BB143" s="55"/>
      <c r="BC143" s="55"/>
      <c r="BD143" s="55"/>
      <c r="BE143" s="55"/>
      <c r="BF143" s="55"/>
      <c r="BG143" s="55"/>
      <c r="BH143" s="55"/>
    </row>
    <row r="144" spans="1:60" x14ac:dyDescent="0.25">
      <c r="A144" s="55"/>
      <c r="B144" s="55"/>
      <c r="C144" s="55"/>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c r="AM144" s="55"/>
      <c r="AN144" s="55"/>
      <c r="AO144" s="55"/>
      <c r="AP144" s="55"/>
      <c r="AQ144" s="55"/>
      <c r="AR144" s="55"/>
      <c r="AS144" s="55"/>
      <c r="AT144" s="55"/>
      <c r="AU144" s="55"/>
      <c r="AV144" s="55"/>
      <c r="AW144" s="55"/>
      <c r="AX144" s="55"/>
      <c r="AY144" s="55"/>
      <c r="AZ144" s="55"/>
      <c r="BA144" s="55"/>
      <c r="BB144" s="55"/>
      <c r="BC144" s="55"/>
      <c r="BD144" s="55"/>
      <c r="BE144" s="55"/>
      <c r="BF144" s="55"/>
      <c r="BG144" s="55"/>
      <c r="BH144" s="55"/>
    </row>
    <row r="145" spans="1:60" x14ac:dyDescent="0.25">
      <c r="A145" s="55"/>
      <c r="B145" s="55"/>
      <c r="C145" s="55"/>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c r="AM145" s="55"/>
      <c r="AN145" s="55"/>
      <c r="AO145" s="55"/>
      <c r="AP145" s="55"/>
      <c r="AQ145" s="55"/>
      <c r="AR145" s="55"/>
      <c r="AS145" s="55"/>
      <c r="AT145" s="55"/>
      <c r="AU145" s="55"/>
      <c r="AV145" s="55"/>
      <c r="AW145" s="55"/>
      <c r="AX145" s="55"/>
      <c r="AY145" s="55"/>
      <c r="AZ145" s="55"/>
      <c r="BA145" s="55"/>
      <c r="BB145" s="55"/>
      <c r="BC145" s="55"/>
      <c r="BD145" s="55"/>
      <c r="BE145" s="55"/>
      <c r="BF145" s="55"/>
      <c r="BG145" s="55"/>
      <c r="BH145" s="55"/>
    </row>
    <row r="146" spans="1:60" x14ac:dyDescent="0.25">
      <c r="A146" s="55"/>
      <c r="B146" s="55"/>
      <c r="C146" s="55"/>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c r="AM146" s="55"/>
      <c r="AN146" s="55"/>
      <c r="AO146" s="55"/>
      <c r="AP146" s="55"/>
      <c r="AQ146" s="55"/>
      <c r="AR146" s="55"/>
      <c r="AS146" s="55"/>
      <c r="AT146" s="55"/>
      <c r="AU146" s="55"/>
      <c r="AV146" s="55"/>
      <c r="AW146" s="55"/>
      <c r="AX146" s="55"/>
      <c r="AY146" s="55"/>
      <c r="AZ146" s="55"/>
      <c r="BA146" s="55"/>
      <c r="BB146" s="55"/>
      <c r="BC146" s="55"/>
      <c r="BD146" s="55"/>
      <c r="BE146" s="55"/>
      <c r="BF146" s="55"/>
      <c r="BG146" s="55"/>
      <c r="BH146" s="55"/>
    </row>
    <row r="147" spans="1:60" x14ac:dyDescent="0.25">
      <c r="A147" s="55"/>
      <c r="B147" s="55"/>
      <c r="C147" s="55"/>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c r="AM147" s="55"/>
      <c r="AN147" s="55"/>
      <c r="AO147" s="55"/>
      <c r="AP147" s="55"/>
      <c r="AQ147" s="55"/>
      <c r="AR147" s="55"/>
      <c r="AS147" s="55"/>
      <c r="AT147" s="55"/>
      <c r="AU147" s="55"/>
      <c r="AV147" s="55"/>
      <c r="AW147" s="55"/>
      <c r="AX147" s="55"/>
      <c r="AY147" s="55"/>
      <c r="AZ147" s="55"/>
      <c r="BA147" s="55"/>
      <c r="BB147" s="55"/>
      <c r="BC147" s="55"/>
      <c r="BD147" s="55"/>
      <c r="BE147" s="55"/>
      <c r="BF147" s="55"/>
      <c r="BG147" s="55"/>
      <c r="BH147" s="55"/>
    </row>
    <row r="148" spans="1:60" x14ac:dyDescent="0.25">
      <c r="A148" s="55"/>
      <c r="B148" s="55"/>
      <c r="C148" s="55"/>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c r="AM148" s="55"/>
      <c r="AN148" s="55"/>
      <c r="AO148" s="55"/>
      <c r="AP148" s="55"/>
      <c r="AQ148" s="55"/>
      <c r="AR148" s="55"/>
      <c r="AS148" s="55"/>
      <c r="AT148" s="55"/>
      <c r="AU148" s="55"/>
      <c r="AV148" s="55"/>
      <c r="AW148" s="55"/>
      <c r="AX148" s="55"/>
      <c r="AY148" s="55"/>
      <c r="AZ148" s="55"/>
      <c r="BA148" s="55"/>
      <c r="BB148" s="55"/>
      <c r="BC148" s="55"/>
      <c r="BD148" s="55"/>
      <c r="BE148" s="55"/>
      <c r="BF148" s="55"/>
      <c r="BG148" s="55"/>
      <c r="BH148" s="55"/>
    </row>
    <row r="149" spans="1:60" x14ac:dyDescent="0.25">
      <c r="A149" s="55"/>
      <c r="B149" s="55"/>
      <c r="C149" s="55"/>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c r="AM149" s="55"/>
      <c r="AN149" s="55"/>
      <c r="AO149" s="55"/>
      <c r="AP149" s="55"/>
      <c r="AQ149" s="55"/>
      <c r="AR149" s="55"/>
      <c r="AS149" s="55"/>
      <c r="AT149" s="55"/>
      <c r="AU149" s="55"/>
      <c r="AV149" s="55"/>
      <c r="AW149" s="55"/>
      <c r="AX149" s="55"/>
      <c r="AY149" s="55"/>
      <c r="AZ149" s="55"/>
      <c r="BA149" s="55"/>
      <c r="BB149" s="55"/>
      <c r="BC149" s="55"/>
      <c r="BD149" s="55"/>
      <c r="BE149" s="55"/>
      <c r="BF149" s="55"/>
      <c r="BG149" s="55"/>
      <c r="BH149" s="55"/>
    </row>
    <row r="150" spans="1:60" x14ac:dyDescent="0.25">
      <c r="A150" s="55"/>
      <c r="B150" s="55"/>
      <c r="C150" s="55"/>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c r="AM150" s="55"/>
      <c r="AN150" s="55"/>
      <c r="AO150" s="55"/>
      <c r="AP150" s="55"/>
      <c r="AQ150" s="55"/>
      <c r="AR150" s="55"/>
      <c r="AS150" s="55"/>
      <c r="AT150" s="55"/>
      <c r="AU150" s="55"/>
      <c r="AV150" s="55"/>
      <c r="AW150" s="55"/>
      <c r="AX150" s="55"/>
      <c r="AY150" s="55"/>
      <c r="AZ150" s="55"/>
      <c r="BA150" s="55"/>
      <c r="BB150" s="55"/>
      <c r="BC150" s="55"/>
      <c r="BD150" s="55"/>
      <c r="BE150" s="55"/>
      <c r="BF150" s="55"/>
      <c r="BG150" s="55"/>
      <c r="BH150" s="55"/>
    </row>
    <row r="151" spans="1:60" x14ac:dyDescent="0.25">
      <c r="A151" s="55"/>
      <c r="B151" s="55"/>
      <c r="C151" s="55"/>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55"/>
      <c r="AD151" s="55"/>
      <c r="AE151" s="55"/>
      <c r="AF151" s="55"/>
      <c r="AG151" s="55"/>
      <c r="AH151" s="55"/>
      <c r="AI151" s="55"/>
      <c r="AJ151" s="55"/>
      <c r="AK151" s="55"/>
      <c r="AL151" s="55"/>
      <c r="AM151" s="55"/>
      <c r="AN151" s="55"/>
      <c r="AO151" s="55"/>
      <c r="AP151" s="55"/>
      <c r="AQ151" s="55"/>
      <c r="AR151" s="55"/>
      <c r="AS151" s="55"/>
      <c r="AT151" s="55"/>
      <c r="AU151" s="55"/>
      <c r="AV151" s="55"/>
      <c r="AW151" s="55"/>
      <c r="AX151" s="55"/>
      <c r="AY151" s="55"/>
      <c r="AZ151" s="55"/>
      <c r="BA151" s="55"/>
      <c r="BB151" s="55"/>
      <c r="BC151" s="55"/>
      <c r="BD151" s="55"/>
      <c r="BE151" s="55"/>
      <c r="BF151" s="55"/>
      <c r="BG151" s="55"/>
      <c r="BH151" s="55"/>
    </row>
    <row r="152" spans="1:60" x14ac:dyDescent="0.25">
      <c r="A152" s="55"/>
      <c r="B152" s="55"/>
      <c r="C152" s="55"/>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c r="AM152" s="55"/>
      <c r="AN152" s="55"/>
      <c r="AO152" s="55"/>
      <c r="AP152" s="55"/>
      <c r="AQ152" s="55"/>
      <c r="AR152" s="55"/>
      <c r="AS152" s="55"/>
      <c r="AT152" s="55"/>
      <c r="AU152" s="55"/>
      <c r="AV152" s="55"/>
      <c r="AW152" s="55"/>
      <c r="AX152" s="55"/>
      <c r="AY152" s="55"/>
      <c r="AZ152" s="55"/>
      <c r="BA152" s="55"/>
      <c r="BB152" s="55"/>
      <c r="BC152" s="55"/>
      <c r="BD152" s="55"/>
      <c r="BE152" s="55"/>
      <c r="BF152" s="55"/>
      <c r="BG152" s="55"/>
      <c r="BH152" s="55"/>
    </row>
    <row r="153" spans="1:60" x14ac:dyDescent="0.25">
      <c r="A153" s="55"/>
      <c r="B153" s="55"/>
      <c r="C153" s="55"/>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c r="AM153" s="55"/>
      <c r="AN153" s="55"/>
      <c r="AO153" s="55"/>
      <c r="AP153" s="55"/>
      <c r="AQ153" s="55"/>
      <c r="AR153" s="55"/>
      <c r="AS153" s="55"/>
      <c r="AT153" s="55"/>
      <c r="AU153" s="55"/>
      <c r="AV153" s="55"/>
      <c r="AW153" s="55"/>
      <c r="AX153" s="55"/>
      <c r="AY153" s="55"/>
      <c r="AZ153" s="55"/>
      <c r="BA153" s="55"/>
      <c r="BB153" s="55"/>
      <c r="BC153" s="55"/>
      <c r="BD153" s="55"/>
      <c r="BE153" s="55"/>
      <c r="BF153" s="55"/>
      <c r="BG153" s="55"/>
      <c r="BH153" s="55"/>
    </row>
    <row r="154" spans="1:60" x14ac:dyDescent="0.25">
      <c r="A154" s="55"/>
      <c r="B154" s="55"/>
      <c r="C154" s="55"/>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c r="AM154" s="55"/>
      <c r="AN154" s="55"/>
      <c r="AO154" s="55"/>
      <c r="AP154" s="55"/>
      <c r="AQ154" s="55"/>
      <c r="AR154" s="55"/>
      <c r="AS154" s="55"/>
      <c r="AT154" s="55"/>
      <c r="AU154" s="55"/>
      <c r="AV154" s="55"/>
      <c r="AW154" s="55"/>
      <c r="AX154" s="55"/>
      <c r="AY154" s="55"/>
      <c r="AZ154" s="55"/>
      <c r="BA154" s="55"/>
      <c r="BB154" s="55"/>
      <c r="BC154" s="55"/>
      <c r="BD154" s="55"/>
      <c r="BE154" s="55"/>
      <c r="BF154" s="55"/>
      <c r="BG154" s="55"/>
      <c r="BH154" s="55"/>
    </row>
    <row r="155" spans="1:60" x14ac:dyDescent="0.25">
      <c r="A155" s="55"/>
      <c r="B155" s="55"/>
      <c r="C155" s="55"/>
      <c r="D155" s="55"/>
      <c r="E155" s="55"/>
      <c r="F155" s="55"/>
      <c r="G155" s="55"/>
      <c r="H155" s="55"/>
      <c r="I155" s="55"/>
      <c r="J155" s="55"/>
      <c r="K155" s="55"/>
      <c r="L155" s="55"/>
      <c r="M155" s="55"/>
      <c r="N155" s="55"/>
      <c r="O155" s="55"/>
      <c r="P155" s="55"/>
      <c r="Q155" s="55"/>
      <c r="R155" s="55"/>
      <c r="S155" s="55"/>
      <c r="T155" s="55"/>
      <c r="U155" s="55"/>
      <c r="V155" s="55"/>
      <c r="W155" s="55"/>
      <c r="X155" s="55"/>
      <c r="Y155" s="55"/>
      <c r="Z155" s="55"/>
      <c r="AA155" s="55"/>
      <c r="AB155" s="55"/>
      <c r="AC155" s="55"/>
      <c r="AD155" s="55"/>
      <c r="AE155" s="55"/>
      <c r="AF155" s="55"/>
      <c r="AG155" s="55"/>
      <c r="AH155" s="55"/>
      <c r="AI155" s="55"/>
      <c r="AJ155" s="55"/>
      <c r="AK155" s="55"/>
      <c r="AL155" s="55"/>
      <c r="AM155" s="55"/>
      <c r="AN155" s="55"/>
      <c r="AO155" s="55"/>
      <c r="AP155" s="55"/>
      <c r="AQ155" s="55"/>
      <c r="AR155" s="55"/>
      <c r="AS155" s="55"/>
      <c r="AT155" s="55"/>
      <c r="AU155" s="55"/>
      <c r="AV155" s="55"/>
      <c r="AW155" s="55"/>
      <c r="AX155" s="55"/>
      <c r="AY155" s="55"/>
      <c r="AZ155" s="55"/>
      <c r="BA155" s="55"/>
      <c r="BB155" s="55"/>
      <c r="BC155" s="55"/>
      <c r="BD155" s="55"/>
      <c r="BE155" s="55"/>
      <c r="BF155" s="55"/>
      <c r="BG155" s="55"/>
      <c r="BH155" s="55"/>
    </row>
    <row r="156" spans="1:60" x14ac:dyDescent="0.25">
      <c r="A156" s="55"/>
      <c r="B156" s="55"/>
      <c r="C156" s="55"/>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c r="AM156" s="55"/>
      <c r="AN156" s="55"/>
      <c r="AO156" s="55"/>
      <c r="AP156" s="55"/>
      <c r="AQ156" s="55"/>
      <c r="AR156" s="55"/>
      <c r="AS156" s="55"/>
      <c r="AT156" s="55"/>
      <c r="AU156" s="55"/>
      <c r="AV156" s="55"/>
      <c r="AW156" s="55"/>
      <c r="AX156" s="55"/>
      <c r="AY156" s="55"/>
      <c r="AZ156" s="55"/>
      <c r="BA156" s="55"/>
      <c r="BB156" s="55"/>
      <c r="BC156" s="55"/>
      <c r="BD156" s="55"/>
      <c r="BE156" s="55"/>
      <c r="BF156" s="55"/>
      <c r="BG156" s="55"/>
      <c r="BH156" s="55"/>
    </row>
    <row r="157" spans="1:60" x14ac:dyDescent="0.25">
      <c r="A157" s="55"/>
      <c r="B157" s="55"/>
      <c r="C157" s="55"/>
      <c r="D157" s="55"/>
      <c r="E157" s="55"/>
      <c r="F157" s="55"/>
      <c r="G157" s="55"/>
      <c r="H157" s="55"/>
      <c r="I157" s="55"/>
      <c r="J157" s="55"/>
      <c r="K157" s="55"/>
      <c r="L157" s="55"/>
      <c r="M157" s="55"/>
      <c r="N157" s="55"/>
      <c r="O157" s="55"/>
      <c r="P157" s="55"/>
      <c r="Q157" s="55"/>
      <c r="R157" s="55"/>
      <c r="S157" s="55"/>
      <c r="T157" s="55"/>
      <c r="U157" s="55"/>
      <c r="V157" s="55"/>
      <c r="W157" s="55"/>
      <c r="X157" s="55"/>
      <c r="Y157" s="55"/>
      <c r="Z157" s="55"/>
      <c r="AA157" s="55"/>
      <c r="AB157" s="55"/>
      <c r="AC157" s="55"/>
      <c r="AD157" s="55"/>
      <c r="AE157" s="55"/>
      <c r="AF157" s="55"/>
      <c r="AG157" s="55"/>
      <c r="AH157" s="55"/>
      <c r="AI157" s="55"/>
      <c r="AJ157" s="55"/>
      <c r="AK157" s="55"/>
      <c r="AL157" s="55"/>
      <c r="AM157" s="55"/>
      <c r="AN157" s="55"/>
      <c r="AO157" s="55"/>
      <c r="AP157" s="55"/>
      <c r="AQ157" s="55"/>
      <c r="AR157" s="55"/>
      <c r="AS157" s="55"/>
      <c r="AT157" s="55"/>
      <c r="AU157" s="55"/>
      <c r="AV157" s="55"/>
      <c r="AW157" s="55"/>
      <c r="AX157" s="55"/>
      <c r="AY157" s="55"/>
      <c r="AZ157" s="55"/>
      <c r="BA157" s="55"/>
      <c r="BB157" s="55"/>
      <c r="BC157" s="55"/>
      <c r="BD157" s="55"/>
      <c r="BE157" s="55"/>
      <c r="BF157" s="55"/>
      <c r="BG157" s="55"/>
      <c r="BH157" s="55"/>
    </row>
    <row r="158" spans="1:60" x14ac:dyDescent="0.25">
      <c r="A158" s="55"/>
      <c r="B158" s="55"/>
      <c r="C158" s="55"/>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c r="AM158" s="55"/>
      <c r="AN158" s="55"/>
      <c r="AO158" s="55"/>
      <c r="AP158" s="55"/>
      <c r="AQ158" s="55"/>
      <c r="AR158" s="55"/>
      <c r="AS158" s="55"/>
      <c r="AT158" s="55"/>
      <c r="AU158" s="55"/>
      <c r="AV158" s="55"/>
      <c r="AW158" s="55"/>
      <c r="AX158" s="55"/>
      <c r="AY158" s="55"/>
      <c r="AZ158" s="55"/>
      <c r="BA158" s="55"/>
      <c r="BB158" s="55"/>
      <c r="BC158" s="55"/>
      <c r="BD158" s="55"/>
      <c r="BE158" s="55"/>
      <c r="BF158" s="55"/>
      <c r="BG158" s="55"/>
      <c r="BH158" s="55"/>
    </row>
    <row r="159" spans="1:60" x14ac:dyDescent="0.25">
      <c r="A159" s="55"/>
      <c r="B159" s="55"/>
      <c r="C159" s="55"/>
      <c r="D159" s="55"/>
      <c r="E159" s="55"/>
      <c r="F159" s="55"/>
      <c r="G159" s="55"/>
      <c r="H159" s="55"/>
      <c r="I159" s="55"/>
      <c r="J159" s="55"/>
      <c r="K159" s="55"/>
      <c r="L159" s="55"/>
      <c r="M159" s="55"/>
      <c r="N159" s="55"/>
      <c r="O159" s="55"/>
      <c r="P159" s="55"/>
      <c r="Q159" s="55"/>
      <c r="R159" s="55"/>
      <c r="S159" s="55"/>
      <c r="T159" s="55"/>
      <c r="U159" s="55"/>
      <c r="V159" s="55"/>
      <c r="W159" s="55"/>
      <c r="X159" s="55"/>
      <c r="Y159" s="55"/>
      <c r="Z159" s="55"/>
      <c r="AA159" s="55"/>
      <c r="AB159" s="55"/>
      <c r="AC159" s="55"/>
      <c r="AD159" s="55"/>
      <c r="AE159" s="55"/>
      <c r="AF159" s="55"/>
      <c r="AG159" s="55"/>
      <c r="AH159" s="55"/>
      <c r="AI159" s="55"/>
      <c r="AJ159" s="55"/>
      <c r="AK159" s="55"/>
      <c r="AL159" s="55"/>
      <c r="AM159" s="55"/>
      <c r="AN159" s="55"/>
      <c r="AO159" s="55"/>
      <c r="AP159" s="55"/>
      <c r="AQ159" s="55"/>
      <c r="AR159" s="55"/>
      <c r="AS159" s="55"/>
      <c r="AT159" s="55"/>
      <c r="AU159" s="55"/>
      <c r="AV159" s="55"/>
      <c r="AW159" s="55"/>
      <c r="AX159" s="55"/>
      <c r="AY159" s="55"/>
      <c r="AZ159" s="55"/>
      <c r="BA159" s="55"/>
      <c r="BB159" s="55"/>
      <c r="BC159" s="55"/>
      <c r="BD159" s="55"/>
      <c r="BE159" s="55"/>
      <c r="BF159" s="55"/>
      <c r="BG159" s="55"/>
      <c r="BH159" s="55"/>
    </row>
    <row r="160" spans="1:60" x14ac:dyDescent="0.25">
      <c r="A160" s="55"/>
      <c r="B160" s="55"/>
      <c r="C160" s="55"/>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c r="AM160" s="55"/>
      <c r="AN160" s="55"/>
      <c r="AO160" s="55"/>
      <c r="AP160" s="55"/>
      <c r="AQ160" s="55"/>
      <c r="AR160" s="55"/>
      <c r="AS160" s="55"/>
      <c r="AT160" s="55"/>
      <c r="AU160" s="55"/>
      <c r="AV160" s="55"/>
      <c r="AW160" s="55"/>
      <c r="AX160" s="55"/>
      <c r="AY160" s="55"/>
      <c r="AZ160" s="55"/>
      <c r="BA160" s="55"/>
      <c r="BB160" s="55"/>
      <c r="BC160" s="55"/>
      <c r="BD160" s="55"/>
      <c r="BE160" s="55"/>
      <c r="BF160" s="55"/>
      <c r="BG160" s="55"/>
      <c r="BH160" s="55"/>
    </row>
    <row r="161" spans="1:60" x14ac:dyDescent="0.25">
      <c r="A161" s="55"/>
      <c r="B161" s="55"/>
      <c r="C161" s="55"/>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c r="AM161" s="55"/>
      <c r="AN161" s="55"/>
      <c r="AO161" s="55"/>
      <c r="AP161" s="55"/>
      <c r="AQ161" s="55"/>
      <c r="AR161" s="55"/>
      <c r="AS161" s="55"/>
      <c r="AT161" s="55"/>
      <c r="AU161" s="55"/>
      <c r="AV161" s="55"/>
      <c r="AW161" s="55"/>
      <c r="AX161" s="55"/>
      <c r="AY161" s="55"/>
      <c r="AZ161" s="55"/>
      <c r="BA161" s="55"/>
      <c r="BB161" s="55"/>
      <c r="BC161" s="55"/>
      <c r="BD161" s="55"/>
      <c r="BE161" s="55"/>
      <c r="BF161" s="55"/>
      <c r="BG161" s="55"/>
      <c r="BH161" s="55"/>
    </row>
    <row r="162" spans="1:60" x14ac:dyDescent="0.25">
      <c r="A162" s="55"/>
      <c r="B162" s="55"/>
      <c r="C162" s="55"/>
      <c r="D162" s="55"/>
      <c r="E162" s="55"/>
      <c r="F162" s="55"/>
      <c r="G162" s="55"/>
      <c r="H162" s="55"/>
      <c r="I162" s="55"/>
      <c r="J162" s="55"/>
      <c r="K162" s="55"/>
      <c r="L162" s="55"/>
      <c r="M162" s="55"/>
      <c r="N162" s="55"/>
      <c r="O162" s="55"/>
      <c r="P162" s="55"/>
      <c r="Q162" s="55"/>
      <c r="R162" s="55"/>
      <c r="S162" s="55"/>
      <c r="T162" s="55"/>
      <c r="U162" s="55"/>
      <c r="V162" s="55"/>
      <c r="W162" s="55"/>
      <c r="X162" s="55"/>
      <c r="Y162" s="55"/>
      <c r="Z162" s="55"/>
      <c r="AA162" s="55"/>
      <c r="AB162" s="55"/>
      <c r="AC162" s="55"/>
      <c r="AD162" s="55"/>
      <c r="AE162" s="55"/>
      <c r="AF162" s="55"/>
      <c r="AG162" s="55"/>
      <c r="AH162" s="55"/>
      <c r="AI162" s="55"/>
      <c r="AJ162" s="55"/>
      <c r="AK162" s="55"/>
      <c r="AL162" s="55"/>
      <c r="AM162" s="55"/>
      <c r="AN162" s="55"/>
      <c r="AO162" s="55"/>
      <c r="AP162" s="55"/>
      <c r="AQ162" s="55"/>
      <c r="AR162" s="55"/>
      <c r="AS162" s="55"/>
      <c r="AT162" s="55"/>
      <c r="AU162" s="55"/>
      <c r="AV162" s="55"/>
      <c r="AW162" s="55"/>
      <c r="AX162" s="55"/>
      <c r="AY162" s="55"/>
      <c r="AZ162" s="55"/>
      <c r="BA162" s="55"/>
      <c r="BB162" s="55"/>
      <c r="BC162" s="55"/>
      <c r="BD162" s="55"/>
      <c r="BE162" s="55"/>
      <c r="BF162" s="55"/>
      <c r="BG162" s="55"/>
      <c r="BH162" s="55"/>
    </row>
    <row r="163" spans="1:60" x14ac:dyDescent="0.25">
      <c r="A163" s="55"/>
      <c r="B163" s="55"/>
      <c r="C163" s="55"/>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c r="AM163" s="55"/>
      <c r="AN163" s="55"/>
      <c r="AO163" s="55"/>
      <c r="AP163" s="55"/>
      <c r="AQ163" s="55"/>
      <c r="AR163" s="55"/>
      <c r="AS163" s="55"/>
      <c r="AT163" s="55"/>
      <c r="AU163" s="55"/>
      <c r="AV163" s="55"/>
      <c r="AW163" s="55"/>
      <c r="AX163" s="55"/>
      <c r="AY163" s="55"/>
      <c r="AZ163" s="55"/>
      <c r="BA163" s="55"/>
      <c r="BB163" s="55"/>
      <c r="BC163" s="55"/>
      <c r="BD163" s="55"/>
      <c r="BE163" s="55"/>
      <c r="BF163" s="55"/>
      <c r="BG163" s="55"/>
      <c r="BH163" s="55"/>
    </row>
    <row r="164" spans="1:60" x14ac:dyDescent="0.25">
      <c r="A164" s="55"/>
      <c r="B164" s="55"/>
      <c r="C164" s="55"/>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c r="AM164" s="55"/>
      <c r="AN164" s="55"/>
      <c r="AO164" s="55"/>
      <c r="AP164" s="55"/>
      <c r="AQ164" s="55"/>
      <c r="AR164" s="55"/>
      <c r="AS164" s="55"/>
      <c r="AT164" s="55"/>
      <c r="AU164" s="55"/>
      <c r="AV164" s="55"/>
      <c r="AW164" s="55"/>
      <c r="AX164" s="55"/>
      <c r="AY164" s="55"/>
      <c r="AZ164" s="55"/>
      <c r="BA164" s="55"/>
      <c r="BB164" s="55"/>
      <c r="BC164" s="55"/>
      <c r="BD164" s="55"/>
      <c r="BE164" s="55"/>
      <c r="BF164" s="55"/>
      <c r="BG164" s="55"/>
      <c r="BH164" s="55"/>
    </row>
    <row r="165" spans="1:60" x14ac:dyDescent="0.25">
      <c r="A165" s="55"/>
      <c r="B165" s="55"/>
      <c r="C165" s="55"/>
      <c r="D165" s="55"/>
      <c r="E165" s="55"/>
      <c r="F165" s="55"/>
      <c r="G165" s="55"/>
      <c r="H165" s="55"/>
      <c r="I165" s="55"/>
      <c r="J165" s="55"/>
      <c r="K165" s="55"/>
      <c r="L165" s="55"/>
      <c r="M165" s="55"/>
      <c r="N165" s="55"/>
      <c r="O165" s="55"/>
      <c r="P165" s="55"/>
      <c r="Q165" s="55"/>
      <c r="R165" s="55"/>
      <c r="S165" s="55"/>
      <c r="T165" s="55"/>
      <c r="U165" s="55"/>
      <c r="V165" s="55"/>
      <c r="W165" s="55"/>
      <c r="X165" s="55"/>
      <c r="Y165" s="55"/>
      <c r="Z165" s="55"/>
      <c r="AA165" s="55"/>
      <c r="AB165" s="55"/>
      <c r="AC165" s="55"/>
      <c r="AD165" s="55"/>
      <c r="AE165" s="55"/>
      <c r="AF165" s="55"/>
      <c r="AG165" s="55"/>
      <c r="AH165" s="55"/>
      <c r="AI165" s="55"/>
      <c r="AJ165" s="55"/>
      <c r="AK165" s="55"/>
      <c r="AL165" s="55"/>
      <c r="AM165" s="55"/>
      <c r="AN165" s="55"/>
      <c r="AO165" s="55"/>
      <c r="AP165" s="55"/>
      <c r="AQ165" s="55"/>
      <c r="AR165" s="55"/>
      <c r="AS165" s="55"/>
      <c r="AT165" s="55"/>
      <c r="AU165" s="55"/>
      <c r="AV165" s="55"/>
      <c r="AW165" s="55"/>
      <c r="AX165" s="55"/>
      <c r="AY165" s="55"/>
      <c r="AZ165" s="55"/>
      <c r="BA165" s="55"/>
      <c r="BB165" s="55"/>
      <c r="BC165" s="55"/>
      <c r="BD165" s="55"/>
      <c r="BE165" s="55"/>
      <c r="BF165" s="55"/>
      <c r="BG165" s="55"/>
      <c r="BH165" s="55"/>
    </row>
    <row r="166" spans="1:60" x14ac:dyDescent="0.25">
      <c r="A166" s="55"/>
      <c r="B166" s="55"/>
      <c r="C166" s="55"/>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c r="AM166" s="55"/>
      <c r="AN166" s="55"/>
      <c r="AO166" s="55"/>
      <c r="AP166" s="55"/>
      <c r="AQ166" s="55"/>
      <c r="AR166" s="55"/>
      <c r="AS166" s="55"/>
      <c r="AT166" s="55"/>
      <c r="AU166" s="55"/>
      <c r="AV166" s="55"/>
      <c r="AW166" s="55"/>
      <c r="AX166" s="55"/>
      <c r="AY166" s="55"/>
      <c r="AZ166" s="55"/>
      <c r="BA166" s="55"/>
      <c r="BB166" s="55"/>
      <c r="BC166" s="55"/>
      <c r="BD166" s="55"/>
      <c r="BE166" s="55"/>
      <c r="BF166" s="55"/>
      <c r="BG166" s="55"/>
      <c r="BH166" s="55"/>
    </row>
    <row r="167" spans="1:60" x14ac:dyDescent="0.25">
      <c r="A167" s="55"/>
      <c r="B167" s="55"/>
      <c r="C167" s="55"/>
      <c r="D167" s="55"/>
      <c r="E167" s="55"/>
      <c r="F167" s="55"/>
      <c r="G167" s="55"/>
      <c r="H167" s="55"/>
      <c r="I167" s="55"/>
      <c r="J167" s="55"/>
      <c r="K167" s="55"/>
      <c r="L167" s="55"/>
      <c r="M167" s="55"/>
      <c r="N167" s="55"/>
      <c r="O167" s="55"/>
      <c r="P167" s="55"/>
      <c r="Q167" s="55"/>
      <c r="R167" s="55"/>
      <c r="S167" s="55"/>
      <c r="T167" s="55"/>
      <c r="U167" s="55"/>
      <c r="V167" s="55"/>
      <c r="W167" s="55"/>
      <c r="X167" s="55"/>
      <c r="Y167" s="55"/>
      <c r="Z167" s="55"/>
      <c r="AA167" s="55"/>
      <c r="AB167" s="55"/>
      <c r="AC167" s="55"/>
      <c r="AD167" s="55"/>
      <c r="AE167" s="55"/>
      <c r="AF167" s="55"/>
      <c r="AG167" s="55"/>
      <c r="AH167" s="55"/>
      <c r="AI167" s="55"/>
      <c r="AJ167" s="55"/>
      <c r="AK167" s="55"/>
      <c r="AL167" s="55"/>
      <c r="AM167" s="55"/>
      <c r="AN167" s="55"/>
      <c r="AO167" s="55"/>
      <c r="AP167" s="55"/>
      <c r="AQ167" s="55"/>
      <c r="AR167" s="55"/>
      <c r="AS167" s="55"/>
      <c r="AT167" s="55"/>
      <c r="AU167" s="55"/>
      <c r="AV167" s="55"/>
      <c r="AW167" s="55"/>
      <c r="AX167" s="55"/>
      <c r="AY167" s="55"/>
      <c r="AZ167" s="55"/>
      <c r="BA167" s="55"/>
      <c r="BB167" s="55"/>
      <c r="BC167" s="55"/>
      <c r="BD167" s="55"/>
      <c r="BE167" s="55"/>
      <c r="BF167" s="55"/>
      <c r="BG167" s="55"/>
      <c r="BH167" s="55"/>
    </row>
    <row r="168" spans="1:60" x14ac:dyDescent="0.25">
      <c r="A168" s="55"/>
      <c r="B168" s="55"/>
      <c r="C168" s="55"/>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c r="AM168" s="55"/>
      <c r="AN168" s="55"/>
      <c r="AO168" s="55"/>
      <c r="AP168" s="55"/>
      <c r="AQ168" s="55"/>
      <c r="AR168" s="55"/>
      <c r="AS168" s="55"/>
      <c r="AT168" s="55"/>
      <c r="AU168" s="55"/>
      <c r="AV168" s="55"/>
      <c r="AW168" s="55"/>
      <c r="AX168" s="55"/>
      <c r="AY168" s="55"/>
      <c r="AZ168" s="55"/>
      <c r="BA168" s="55"/>
      <c r="BB168" s="55"/>
      <c r="BC168" s="55"/>
      <c r="BD168" s="55"/>
      <c r="BE168" s="55"/>
      <c r="BF168" s="55"/>
      <c r="BG168" s="55"/>
      <c r="BH168" s="55"/>
    </row>
    <row r="169" spans="1:60" x14ac:dyDescent="0.25">
      <c r="A169" s="55"/>
      <c r="B169" s="55"/>
      <c r="C169" s="55"/>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c r="AM169" s="55"/>
      <c r="AN169" s="55"/>
      <c r="AO169" s="55"/>
      <c r="AP169" s="55"/>
      <c r="AQ169" s="55"/>
      <c r="AR169" s="55"/>
      <c r="AS169" s="55"/>
      <c r="AT169" s="55"/>
      <c r="AU169" s="55"/>
      <c r="AV169" s="55"/>
      <c r="AW169" s="55"/>
      <c r="AX169" s="55"/>
      <c r="AY169" s="55"/>
      <c r="AZ169" s="55"/>
      <c r="BA169" s="55"/>
      <c r="BB169" s="55"/>
      <c r="BC169" s="55"/>
      <c r="BD169" s="55"/>
      <c r="BE169" s="55"/>
      <c r="BF169" s="55"/>
      <c r="BG169" s="55"/>
      <c r="BH169" s="55"/>
    </row>
    <row r="170" spans="1:60" x14ac:dyDescent="0.25">
      <c r="A170" s="55"/>
      <c r="B170" s="55"/>
      <c r="C170" s="55"/>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c r="AM170" s="55"/>
      <c r="AN170" s="55"/>
      <c r="AO170" s="55"/>
      <c r="AP170" s="55"/>
      <c r="AQ170" s="55"/>
      <c r="AR170" s="55"/>
      <c r="AS170" s="55"/>
      <c r="AT170" s="55"/>
      <c r="AU170" s="55"/>
      <c r="AV170" s="55"/>
      <c r="AW170" s="55"/>
      <c r="AX170" s="55"/>
      <c r="AY170" s="55"/>
      <c r="AZ170" s="55"/>
      <c r="BA170" s="55"/>
      <c r="BB170" s="55"/>
      <c r="BC170" s="55"/>
      <c r="BD170" s="55"/>
      <c r="BE170" s="55"/>
      <c r="BF170" s="55"/>
      <c r="BG170" s="55"/>
      <c r="BH170" s="55"/>
    </row>
    <row r="171" spans="1:60" x14ac:dyDescent="0.25">
      <c r="A171" s="55"/>
      <c r="B171" s="55"/>
      <c r="C171" s="55"/>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c r="AM171" s="55"/>
      <c r="AN171" s="55"/>
      <c r="AO171" s="55"/>
      <c r="AP171" s="55"/>
      <c r="AQ171" s="55"/>
      <c r="AR171" s="55"/>
      <c r="AS171" s="55"/>
      <c r="AT171" s="55"/>
      <c r="AU171" s="55"/>
      <c r="AV171" s="55"/>
      <c r="AW171" s="55"/>
      <c r="AX171" s="55"/>
      <c r="AY171" s="55"/>
      <c r="AZ171" s="55"/>
      <c r="BA171" s="55"/>
      <c r="BB171" s="55"/>
      <c r="BC171" s="55"/>
      <c r="BD171" s="55"/>
      <c r="BE171" s="55"/>
      <c r="BF171" s="55"/>
      <c r="BG171" s="55"/>
      <c r="BH171" s="55"/>
    </row>
    <row r="172" spans="1:60" x14ac:dyDescent="0.25">
      <c r="A172" s="55"/>
      <c r="B172" s="55"/>
      <c r="C172" s="55"/>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c r="AM172" s="55"/>
      <c r="AN172" s="55"/>
      <c r="AO172" s="55"/>
      <c r="AP172" s="55"/>
      <c r="AQ172" s="55"/>
      <c r="AR172" s="55"/>
      <c r="AS172" s="55"/>
      <c r="AT172" s="55"/>
      <c r="AU172" s="55"/>
      <c r="AV172" s="55"/>
      <c r="AW172" s="55"/>
      <c r="AX172" s="55"/>
      <c r="AY172" s="55"/>
      <c r="AZ172" s="55"/>
      <c r="BA172" s="55"/>
      <c r="BB172" s="55"/>
      <c r="BC172" s="55"/>
      <c r="BD172" s="55"/>
      <c r="BE172" s="55"/>
      <c r="BF172" s="55"/>
      <c r="BG172" s="55"/>
      <c r="BH172" s="55"/>
    </row>
    <row r="173" spans="1:60" x14ac:dyDescent="0.25">
      <c r="A173" s="55"/>
      <c r="B173" s="55"/>
      <c r="C173" s="55"/>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c r="AM173" s="55"/>
      <c r="AN173" s="55"/>
      <c r="AO173" s="55"/>
      <c r="AP173" s="55"/>
      <c r="AQ173" s="55"/>
      <c r="AR173" s="55"/>
      <c r="AS173" s="55"/>
      <c r="AT173" s="55"/>
      <c r="AU173" s="55"/>
      <c r="AV173" s="55"/>
      <c r="AW173" s="55"/>
      <c r="AX173" s="55"/>
      <c r="AY173" s="55"/>
      <c r="AZ173" s="55"/>
      <c r="BA173" s="55"/>
      <c r="BB173" s="55"/>
      <c r="BC173" s="55"/>
      <c r="BD173" s="55"/>
      <c r="BE173" s="55"/>
      <c r="BF173" s="55"/>
      <c r="BG173" s="55"/>
      <c r="BH173" s="55"/>
    </row>
    <row r="174" spans="1:60" x14ac:dyDescent="0.25">
      <c r="A174" s="55"/>
      <c r="B174" s="55"/>
      <c r="C174" s="55"/>
      <c r="D174" s="55"/>
      <c r="E174" s="55"/>
      <c r="F174" s="55"/>
      <c r="G174" s="55"/>
      <c r="H174" s="55"/>
      <c r="I174" s="55"/>
      <c r="J174" s="55"/>
      <c r="K174" s="55"/>
      <c r="L174" s="55"/>
      <c r="M174" s="55"/>
      <c r="N174" s="55"/>
      <c r="O174" s="55"/>
      <c r="P174" s="55"/>
      <c r="Q174" s="55"/>
      <c r="R174" s="55"/>
      <c r="S174" s="55"/>
      <c r="T174" s="55"/>
      <c r="U174" s="55"/>
      <c r="V174" s="55"/>
      <c r="W174" s="55"/>
      <c r="X174" s="55"/>
      <c r="Y174" s="55"/>
      <c r="Z174" s="55"/>
      <c r="AA174" s="55"/>
      <c r="AB174" s="55"/>
      <c r="AC174" s="55"/>
      <c r="AD174" s="55"/>
      <c r="AE174" s="55"/>
      <c r="AF174" s="55"/>
      <c r="AG174" s="55"/>
      <c r="AH174" s="55"/>
      <c r="AI174" s="55"/>
      <c r="AJ174" s="55"/>
      <c r="AK174" s="55"/>
      <c r="AL174" s="55"/>
      <c r="AM174" s="55"/>
      <c r="AN174" s="55"/>
      <c r="AO174" s="55"/>
      <c r="AP174" s="55"/>
      <c r="AQ174" s="55"/>
      <c r="AR174" s="55"/>
      <c r="AS174" s="55"/>
      <c r="AT174" s="55"/>
      <c r="AU174" s="55"/>
      <c r="AV174" s="55"/>
      <c r="AW174" s="55"/>
      <c r="AX174" s="55"/>
      <c r="AY174" s="55"/>
      <c r="AZ174" s="55"/>
      <c r="BA174" s="55"/>
      <c r="BB174" s="55"/>
      <c r="BC174" s="55"/>
      <c r="BD174" s="55"/>
      <c r="BE174" s="55"/>
      <c r="BF174" s="55"/>
      <c r="BG174" s="55"/>
      <c r="BH174" s="55"/>
    </row>
    <row r="175" spans="1:60" x14ac:dyDescent="0.25">
      <c r="A175" s="55"/>
      <c r="B175" s="55"/>
      <c r="C175" s="55"/>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c r="AM175" s="55"/>
      <c r="AN175" s="55"/>
      <c r="AO175" s="55"/>
      <c r="AP175" s="55"/>
      <c r="AQ175" s="55"/>
      <c r="AR175" s="55"/>
      <c r="AS175" s="55"/>
      <c r="AT175" s="55"/>
      <c r="AU175" s="55"/>
      <c r="AV175" s="55"/>
      <c r="AW175" s="55"/>
      <c r="AX175" s="55"/>
      <c r="AY175" s="55"/>
      <c r="AZ175" s="55"/>
      <c r="BA175" s="55"/>
      <c r="BB175" s="55"/>
      <c r="BC175" s="55"/>
      <c r="BD175" s="55"/>
      <c r="BE175" s="55"/>
      <c r="BF175" s="55"/>
      <c r="BG175" s="55"/>
      <c r="BH175" s="55"/>
    </row>
    <row r="176" spans="1:60" x14ac:dyDescent="0.25">
      <c r="A176" s="55"/>
      <c r="B176" s="55"/>
      <c r="C176" s="55"/>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c r="AM176" s="55"/>
      <c r="AN176" s="55"/>
      <c r="AO176" s="55"/>
      <c r="AP176" s="55"/>
      <c r="AQ176" s="55"/>
      <c r="AR176" s="55"/>
      <c r="AS176" s="55"/>
      <c r="AT176" s="55"/>
      <c r="AU176" s="55"/>
      <c r="AV176" s="55"/>
      <c r="AW176" s="55"/>
      <c r="AX176" s="55"/>
      <c r="AY176" s="55"/>
      <c r="AZ176" s="55"/>
      <c r="BA176" s="55"/>
      <c r="BB176" s="55"/>
      <c r="BC176" s="55"/>
      <c r="BD176" s="55"/>
      <c r="BE176" s="55"/>
      <c r="BF176" s="55"/>
      <c r="BG176" s="55"/>
      <c r="BH176" s="55"/>
    </row>
    <row r="177" spans="1:60" x14ac:dyDescent="0.25">
      <c r="A177" s="55"/>
      <c r="B177" s="55"/>
      <c r="C177" s="55"/>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c r="AM177" s="55"/>
      <c r="AN177" s="55"/>
      <c r="AO177" s="55"/>
      <c r="AP177" s="55"/>
      <c r="AQ177" s="55"/>
      <c r="AR177" s="55"/>
      <c r="AS177" s="55"/>
      <c r="AT177" s="55"/>
      <c r="AU177" s="55"/>
      <c r="AV177" s="55"/>
      <c r="AW177" s="55"/>
      <c r="AX177" s="55"/>
      <c r="AY177" s="55"/>
      <c r="AZ177" s="55"/>
      <c r="BA177" s="55"/>
      <c r="BB177" s="55"/>
      <c r="BC177" s="55"/>
      <c r="BD177" s="55"/>
      <c r="BE177" s="55"/>
      <c r="BF177" s="55"/>
      <c r="BG177" s="55"/>
      <c r="BH177" s="55"/>
    </row>
    <row r="178" spans="1:60" x14ac:dyDescent="0.25">
      <c r="A178" s="55"/>
      <c r="B178" s="55"/>
      <c r="C178" s="55"/>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c r="AM178" s="55"/>
      <c r="AN178" s="55"/>
      <c r="AO178" s="55"/>
      <c r="AP178" s="55"/>
      <c r="AQ178" s="55"/>
      <c r="AR178" s="55"/>
      <c r="AS178" s="55"/>
      <c r="AT178" s="55"/>
      <c r="AU178" s="55"/>
      <c r="AV178" s="55"/>
      <c r="AW178" s="55"/>
      <c r="AX178" s="55"/>
      <c r="AY178" s="55"/>
      <c r="AZ178" s="55"/>
      <c r="BA178" s="55"/>
      <c r="BB178" s="55"/>
      <c r="BC178" s="55"/>
      <c r="BD178" s="55"/>
      <c r="BE178" s="55"/>
      <c r="BF178" s="55"/>
      <c r="BG178" s="55"/>
      <c r="BH178" s="55"/>
    </row>
    <row r="179" spans="1:60" x14ac:dyDescent="0.25">
      <c r="A179" s="55"/>
      <c r="B179" s="55"/>
      <c r="C179" s="55"/>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c r="AM179" s="55"/>
      <c r="AN179" s="55"/>
      <c r="AO179" s="55"/>
      <c r="AP179" s="55"/>
      <c r="AQ179" s="55"/>
      <c r="AR179" s="55"/>
      <c r="AS179" s="55"/>
      <c r="AT179" s="55"/>
      <c r="AU179" s="55"/>
      <c r="AV179" s="55"/>
      <c r="AW179" s="55"/>
      <c r="AX179" s="55"/>
      <c r="AY179" s="55"/>
      <c r="AZ179" s="55"/>
      <c r="BA179" s="55"/>
      <c r="BB179" s="55"/>
      <c r="BC179" s="55"/>
      <c r="BD179" s="55"/>
      <c r="BE179" s="55"/>
      <c r="BF179" s="55"/>
      <c r="BG179" s="55"/>
      <c r="BH179" s="55"/>
    </row>
    <row r="180" spans="1:60" x14ac:dyDescent="0.25">
      <c r="A180" s="55"/>
      <c r="B180" s="55"/>
      <c r="C180" s="55"/>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c r="AM180" s="55"/>
      <c r="AN180" s="55"/>
      <c r="AO180" s="55"/>
      <c r="AP180" s="55"/>
      <c r="AQ180" s="55"/>
      <c r="AR180" s="55"/>
      <c r="AS180" s="55"/>
      <c r="AT180" s="55"/>
      <c r="AU180" s="55"/>
      <c r="AV180" s="55"/>
      <c r="AW180" s="55"/>
      <c r="AX180" s="55"/>
      <c r="AY180" s="55"/>
      <c r="AZ180" s="55"/>
      <c r="BA180" s="55"/>
      <c r="BB180" s="55"/>
      <c r="BC180" s="55"/>
      <c r="BD180" s="55"/>
      <c r="BE180" s="55"/>
      <c r="BF180" s="55"/>
      <c r="BG180" s="55"/>
      <c r="BH180" s="55"/>
    </row>
    <row r="181" spans="1:60" x14ac:dyDescent="0.25">
      <c r="A181" s="55"/>
      <c r="B181" s="55"/>
      <c r="C181" s="55"/>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c r="AM181" s="55"/>
      <c r="AN181" s="55"/>
      <c r="AO181" s="55"/>
      <c r="AP181" s="55"/>
      <c r="AQ181" s="55"/>
      <c r="AR181" s="55"/>
      <c r="AS181" s="55"/>
      <c r="AT181" s="55"/>
      <c r="AU181" s="55"/>
      <c r="AV181" s="55"/>
      <c r="AW181" s="55"/>
      <c r="AX181" s="55"/>
      <c r="AY181" s="55"/>
      <c r="AZ181" s="55"/>
      <c r="BA181" s="55"/>
      <c r="BB181" s="55"/>
      <c r="BC181" s="55"/>
      <c r="BD181" s="55"/>
      <c r="BE181" s="55"/>
      <c r="BF181" s="55"/>
      <c r="BG181" s="55"/>
      <c r="BH181" s="55"/>
    </row>
    <row r="182" spans="1:60" x14ac:dyDescent="0.25">
      <c r="A182" s="55"/>
      <c r="B182" s="55"/>
      <c r="C182" s="55"/>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c r="AM182" s="55"/>
      <c r="AN182" s="55"/>
      <c r="AO182" s="55"/>
      <c r="AP182" s="55"/>
      <c r="AQ182" s="55"/>
      <c r="AR182" s="55"/>
      <c r="AS182" s="55"/>
      <c r="AT182" s="55"/>
      <c r="AU182" s="55"/>
      <c r="AV182" s="55"/>
      <c r="AW182" s="55"/>
      <c r="AX182" s="55"/>
      <c r="AY182" s="55"/>
      <c r="AZ182" s="55"/>
      <c r="BA182" s="55"/>
      <c r="BB182" s="55"/>
      <c r="BC182" s="55"/>
      <c r="BD182" s="55"/>
      <c r="BE182" s="55"/>
      <c r="BF182" s="55"/>
      <c r="BG182" s="55"/>
      <c r="BH182" s="55"/>
    </row>
    <row r="183" spans="1:60" x14ac:dyDescent="0.25">
      <c r="A183" s="55"/>
      <c r="B183" s="55"/>
      <c r="C183" s="55"/>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c r="AM183" s="55"/>
      <c r="AN183" s="55"/>
      <c r="AO183" s="55"/>
      <c r="AP183" s="55"/>
      <c r="AQ183" s="55"/>
      <c r="AR183" s="55"/>
      <c r="AS183" s="55"/>
      <c r="AT183" s="55"/>
      <c r="AU183" s="55"/>
      <c r="AV183" s="55"/>
      <c r="AW183" s="55"/>
      <c r="AX183" s="55"/>
      <c r="AY183" s="55"/>
      <c r="AZ183" s="55"/>
      <c r="BA183" s="55"/>
      <c r="BB183" s="55"/>
      <c r="BC183" s="55"/>
      <c r="BD183" s="55"/>
      <c r="BE183" s="55"/>
      <c r="BF183" s="55"/>
      <c r="BG183" s="55"/>
      <c r="BH183" s="55"/>
    </row>
    <row r="184" spans="1:60" x14ac:dyDescent="0.25">
      <c r="A184" s="55"/>
      <c r="B184" s="55"/>
      <c r="C184" s="55"/>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c r="AM184" s="55"/>
      <c r="AN184" s="55"/>
      <c r="AO184" s="55"/>
      <c r="AP184" s="55"/>
      <c r="AQ184" s="55"/>
      <c r="AR184" s="55"/>
      <c r="AS184" s="55"/>
      <c r="AT184" s="55"/>
      <c r="AU184" s="55"/>
      <c r="AV184" s="55"/>
      <c r="AW184" s="55"/>
      <c r="AX184" s="55"/>
      <c r="AY184" s="55"/>
      <c r="AZ184" s="55"/>
      <c r="BA184" s="55"/>
      <c r="BB184" s="55"/>
      <c r="BC184" s="55"/>
      <c r="BD184" s="55"/>
      <c r="BE184" s="55"/>
      <c r="BF184" s="55"/>
      <c r="BG184" s="55"/>
      <c r="BH184" s="55"/>
    </row>
    <row r="185" spans="1:60" x14ac:dyDescent="0.25">
      <c r="A185" s="55"/>
      <c r="B185" s="55"/>
      <c r="C185" s="55"/>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c r="AM185" s="55"/>
      <c r="AN185" s="55"/>
      <c r="AO185" s="55"/>
      <c r="AP185" s="55"/>
      <c r="AQ185" s="55"/>
      <c r="AR185" s="55"/>
      <c r="AS185" s="55"/>
      <c r="AT185" s="55"/>
      <c r="AU185" s="55"/>
      <c r="AV185" s="55"/>
      <c r="AW185" s="55"/>
      <c r="AX185" s="55"/>
      <c r="AY185" s="55"/>
      <c r="AZ185" s="55"/>
      <c r="BA185" s="55"/>
      <c r="BB185" s="55"/>
      <c r="BC185" s="55"/>
      <c r="BD185" s="55"/>
      <c r="BE185" s="55"/>
      <c r="BF185" s="55"/>
      <c r="BG185" s="55"/>
      <c r="BH185" s="55"/>
    </row>
    <row r="186" spans="1:60" x14ac:dyDescent="0.25">
      <c r="A186" s="55"/>
      <c r="B186" s="55"/>
      <c r="C186" s="55"/>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c r="AM186" s="55"/>
      <c r="AN186" s="55"/>
      <c r="AO186" s="55"/>
      <c r="AP186" s="55"/>
      <c r="AQ186" s="55"/>
      <c r="AR186" s="55"/>
      <c r="AS186" s="55"/>
      <c r="AT186" s="55"/>
      <c r="AU186" s="55"/>
      <c r="AV186" s="55"/>
      <c r="AW186" s="55"/>
      <c r="AX186" s="55"/>
      <c r="AY186" s="55"/>
      <c r="AZ186" s="55"/>
      <c r="BA186" s="55"/>
      <c r="BB186" s="55"/>
      <c r="BC186" s="55"/>
      <c r="BD186" s="55"/>
      <c r="BE186" s="55"/>
      <c r="BF186" s="55"/>
      <c r="BG186" s="55"/>
      <c r="BH186" s="55"/>
    </row>
    <row r="187" spans="1:60" x14ac:dyDescent="0.25">
      <c r="A187" s="55"/>
      <c r="B187" s="55"/>
      <c r="C187" s="55"/>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c r="AM187" s="55"/>
      <c r="AN187" s="55"/>
      <c r="AO187" s="55"/>
      <c r="AP187" s="55"/>
      <c r="AQ187" s="55"/>
      <c r="AR187" s="55"/>
      <c r="AS187" s="55"/>
      <c r="AT187" s="55"/>
      <c r="AU187" s="55"/>
      <c r="AV187" s="55"/>
      <c r="AW187" s="55"/>
      <c r="AX187" s="55"/>
      <c r="AY187" s="55"/>
      <c r="AZ187" s="55"/>
      <c r="BA187" s="55"/>
      <c r="BB187" s="55"/>
      <c r="BC187" s="55"/>
      <c r="BD187" s="55"/>
      <c r="BE187" s="55"/>
      <c r="BF187" s="55"/>
      <c r="BG187" s="55"/>
      <c r="BH187" s="55"/>
    </row>
    <row r="188" spans="1:60" x14ac:dyDescent="0.25">
      <c r="A188" s="55"/>
      <c r="B188" s="55"/>
      <c r="C188" s="55"/>
      <c r="D188" s="55"/>
      <c r="E188" s="55"/>
      <c r="F188" s="55"/>
      <c r="G188" s="55"/>
      <c r="H188" s="55"/>
      <c r="I188" s="55"/>
      <c r="J188" s="55"/>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55"/>
      <c r="AM188" s="55"/>
      <c r="AN188" s="55"/>
      <c r="AO188" s="55"/>
      <c r="AP188" s="55"/>
      <c r="AQ188" s="55"/>
      <c r="AR188" s="55"/>
      <c r="AS188" s="55"/>
      <c r="AT188" s="55"/>
      <c r="AU188" s="55"/>
      <c r="AV188" s="55"/>
      <c r="AW188" s="55"/>
      <c r="AX188" s="55"/>
      <c r="AY188" s="55"/>
      <c r="AZ188" s="55"/>
      <c r="BA188" s="55"/>
      <c r="BB188" s="55"/>
      <c r="BC188" s="55"/>
      <c r="BD188" s="55"/>
      <c r="BE188" s="55"/>
      <c r="BF188" s="55"/>
      <c r="BG188" s="55"/>
      <c r="BH188" s="55"/>
    </row>
    <row r="189" spans="1:60" x14ac:dyDescent="0.25">
      <c r="A189" s="55"/>
      <c r="B189" s="55"/>
      <c r="C189" s="55"/>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c r="AM189" s="55"/>
      <c r="AN189" s="55"/>
      <c r="AO189" s="55"/>
      <c r="AP189" s="55"/>
      <c r="AQ189" s="55"/>
      <c r="AR189" s="55"/>
      <c r="AS189" s="55"/>
      <c r="AT189" s="55"/>
      <c r="AU189" s="55"/>
      <c r="AV189" s="55"/>
      <c r="AW189" s="55"/>
      <c r="AX189" s="55"/>
      <c r="AY189" s="55"/>
      <c r="AZ189" s="55"/>
      <c r="BA189" s="55"/>
      <c r="BB189" s="55"/>
      <c r="BC189" s="55"/>
      <c r="BD189" s="55"/>
      <c r="BE189" s="55"/>
      <c r="BF189" s="55"/>
      <c r="BG189" s="55"/>
      <c r="BH189" s="55"/>
    </row>
    <row r="190" spans="1:60" x14ac:dyDescent="0.25">
      <c r="A190" s="55"/>
      <c r="B190" s="55"/>
      <c r="C190" s="55"/>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c r="AM190" s="55"/>
      <c r="AN190" s="55"/>
      <c r="AO190" s="55"/>
      <c r="AP190" s="55"/>
      <c r="AQ190" s="55"/>
      <c r="AR190" s="55"/>
      <c r="AS190" s="55"/>
      <c r="AT190" s="55"/>
      <c r="AU190" s="55"/>
      <c r="AV190" s="55"/>
      <c r="AW190" s="55"/>
      <c r="AX190" s="55"/>
      <c r="AY190" s="55"/>
      <c r="AZ190" s="55"/>
      <c r="BA190" s="55"/>
      <c r="BB190" s="55"/>
      <c r="BC190" s="55"/>
      <c r="BD190" s="55"/>
      <c r="BE190" s="55"/>
      <c r="BF190" s="55"/>
      <c r="BG190" s="55"/>
      <c r="BH190" s="55"/>
    </row>
    <row r="191" spans="1:60" x14ac:dyDescent="0.25">
      <c r="A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c r="AM191" s="55"/>
      <c r="AN191" s="55"/>
      <c r="AO191" s="55"/>
      <c r="AP191" s="55"/>
      <c r="AQ191" s="55"/>
      <c r="AR191" s="55"/>
      <c r="AS191" s="55"/>
      <c r="AT191" s="55"/>
      <c r="AU191" s="55"/>
      <c r="AV191" s="55"/>
      <c r="AW191" s="55"/>
      <c r="AX191" s="55"/>
      <c r="AY191" s="55"/>
      <c r="AZ191" s="55"/>
      <c r="BA191" s="55"/>
      <c r="BB191" s="55"/>
      <c r="BC191" s="55"/>
      <c r="BD191" s="55"/>
      <c r="BE191" s="55"/>
      <c r="BF191" s="55"/>
      <c r="BG191" s="55"/>
      <c r="BH191" s="55"/>
    </row>
    <row r="192" spans="1:60" x14ac:dyDescent="0.25">
      <c r="A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c r="AM192" s="55"/>
      <c r="AN192" s="55"/>
      <c r="AO192" s="55"/>
      <c r="AP192" s="55"/>
      <c r="AQ192" s="55"/>
      <c r="AR192" s="55"/>
      <c r="AS192" s="55"/>
      <c r="AT192" s="55"/>
      <c r="AU192" s="55"/>
      <c r="AV192" s="55"/>
      <c r="AW192" s="55"/>
      <c r="AX192" s="55"/>
      <c r="AY192" s="55"/>
      <c r="AZ192" s="55"/>
      <c r="BA192" s="55"/>
      <c r="BB192" s="55"/>
      <c r="BC192" s="55"/>
      <c r="BD192" s="55"/>
      <c r="BE192" s="55"/>
      <c r="BF192" s="55"/>
      <c r="BG192" s="55"/>
      <c r="BH192" s="55"/>
    </row>
    <row r="193" spans="1:60" x14ac:dyDescent="0.25">
      <c r="A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c r="AM193" s="55"/>
      <c r="AN193" s="55"/>
      <c r="AO193" s="55"/>
      <c r="AP193" s="55"/>
      <c r="AQ193" s="55"/>
      <c r="AR193" s="55"/>
      <c r="AS193" s="55"/>
      <c r="AT193" s="55"/>
      <c r="AU193" s="55"/>
      <c r="AV193" s="55"/>
      <c r="AW193" s="55"/>
      <c r="AX193" s="55"/>
      <c r="AY193" s="55"/>
      <c r="AZ193" s="55"/>
      <c r="BA193" s="55"/>
      <c r="BB193" s="55"/>
      <c r="BC193" s="55"/>
      <c r="BD193" s="55"/>
      <c r="BE193" s="55"/>
      <c r="BF193" s="55"/>
      <c r="BG193" s="55"/>
      <c r="BH193" s="55"/>
    </row>
    <row r="194" spans="1:60" x14ac:dyDescent="0.25">
      <c r="A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c r="AM194" s="55"/>
      <c r="AN194" s="55"/>
      <c r="AO194" s="55"/>
      <c r="AP194" s="55"/>
      <c r="AQ194" s="55"/>
      <c r="AR194" s="55"/>
      <c r="AS194" s="55"/>
      <c r="AT194" s="55"/>
      <c r="AU194" s="55"/>
      <c r="AV194" s="55"/>
      <c r="AW194" s="55"/>
      <c r="AX194" s="55"/>
      <c r="AY194" s="55"/>
      <c r="AZ194" s="55"/>
      <c r="BA194" s="55"/>
      <c r="BB194" s="55"/>
      <c r="BC194" s="55"/>
      <c r="BD194" s="55"/>
      <c r="BE194" s="55"/>
      <c r="BF194" s="55"/>
      <c r="BG194" s="55"/>
      <c r="BH194" s="55"/>
    </row>
    <row r="195" spans="1:60" x14ac:dyDescent="0.25">
      <c r="A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c r="AM195" s="55"/>
      <c r="AN195" s="55"/>
      <c r="AO195" s="55"/>
      <c r="AP195" s="55"/>
      <c r="AQ195" s="55"/>
      <c r="AR195" s="55"/>
      <c r="AS195" s="55"/>
      <c r="AT195" s="55"/>
      <c r="AU195" s="55"/>
      <c r="AV195" s="55"/>
      <c r="AW195" s="55"/>
      <c r="AX195" s="55"/>
      <c r="AY195" s="55"/>
      <c r="AZ195" s="55"/>
      <c r="BA195" s="55"/>
      <c r="BB195" s="55"/>
      <c r="BC195" s="55"/>
      <c r="BD195" s="55"/>
      <c r="BE195" s="55"/>
      <c r="BF195" s="55"/>
      <c r="BG195" s="55"/>
      <c r="BH195" s="55"/>
    </row>
    <row r="196" spans="1:60" x14ac:dyDescent="0.25">
      <c r="A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c r="AM196" s="55"/>
      <c r="AN196" s="55"/>
      <c r="AO196" s="55"/>
      <c r="AP196" s="55"/>
      <c r="AQ196" s="55"/>
      <c r="AR196" s="55"/>
      <c r="AS196" s="55"/>
      <c r="AT196" s="55"/>
      <c r="AU196" s="55"/>
      <c r="AV196" s="55"/>
      <c r="AW196" s="55"/>
      <c r="AX196" s="55"/>
      <c r="AY196" s="55"/>
      <c r="AZ196" s="55"/>
      <c r="BA196" s="55"/>
      <c r="BB196" s="55"/>
      <c r="BC196" s="55"/>
      <c r="BD196" s="55"/>
      <c r="BE196" s="55"/>
      <c r="BF196" s="55"/>
      <c r="BG196" s="55"/>
      <c r="BH196" s="55"/>
    </row>
    <row r="197" spans="1:60" x14ac:dyDescent="0.25">
      <c r="A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c r="AM197" s="55"/>
      <c r="AN197" s="55"/>
      <c r="AO197" s="55"/>
      <c r="AP197" s="55"/>
      <c r="AQ197" s="55"/>
      <c r="AR197" s="55"/>
      <c r="AS197" s="55"/>
      <c r="AT197" s="55"/>
      <c r="AU197" s="55"/>
      <c r="AV197" s="55"/>
      <c r="AW197" s="55"/>
      <c r="AX197" s="55"/>
      <c r="AY197" s="55"/>
      <c r="AZ197" s="55"/>
      <c r="BA197" s="55"/>
      <c r="BB197" s="55"/>
      <c r="BC197" s="55"/>
      <c r="BD197" s="55"/>
      <c r="BE197" s="55"/>
      <c r="BF197" s="55"/>
      <c r="BG197" s="55"/>
      <c r="BH197" s="55"/>
    </row>
    <row r="198" spans="1:60" x14ac:dyDescent="0.25">
      <c r="A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c r="AM198" s="55"/>
      <c r="AN198" s="55"/>
      <c r="AO198" s="55"/>
      <c r="AP198" s="55"/>
      <c r="AQ198" s="55"/>
      <c r="AR198" s="55"/>
      <c r="AS198" s="55"/>
      <c r="AT198" s="55"/>
      <c r="AU198" s="55"/>
      <c r="AV198" s="55"/>
      <c r="AW198" s="55"/>
      <c r="AX198" s="55"/>
      <c r="AY198" s="55"/>
      <c r="AZ198" s="55"/>
      <c r="BA198" s="55"/>
      <c r="BB198" s="55"/>
      <c r="BC198" s="55"/>
      <c r="BD198" s="55"/>
      <c r="BE198" s="55"/>
      <c r="BF198" s="55"/>
      <c r="BG198" s="55"/>
      <c r="BH198" s="55"/>
    </row>
    <row r="199" spans="1:60" x14ac:dyDescent="0.25">
      <c r="A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c r="AM199" s="55"/>
      <c r="AN199" s="55"/>
      <c r="AO199" s="55"/>
      <c r="AP199" s="55"/>
      <c r="AQ199" s="55"/>
      <c r="AR199" s="55"/>
      <c r="AS199" s="55"/>
      <c r="AT199" s="55"/>
      <c r="AU199" s="55"/>
      <c r="AV199" s="55"/>
      <c r="AW199" s="55"/>
      <c r="AX199" s="55"/>
      <c r="AY199" s="55"/>
      <c r="AZ199" s="55"/>
      <c r="BA199" s="55"/>
      <c r="BB199" s="55"/>
      <c r="BC199" s="55"/>
      <c r="BD199" s="55"/>
      <c r="BE199" s="55"/>
      <c r="BF199" s="55"/>
      <c r="BG199" s="55"/>
      <c r="BH199" s="55"/>
    </row>
    <row r="200" spans="1:60" x14ac:dyDescent="0.25">
      <c r="A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c r="AM200" s="55"/>
      <c r="AN200" s="55"/>
      <c r="AO200" s="55"/>
      <c r="AP200" s="55"/>
      <c r="AQ200" s="55"/>
      <c r="AR200" s="55"/>
      <c r="AS200" s="55"/>
      <c r="AT200" s="55"/>
      <c r="AU200" s="55"/>
      <c r="AV200" s="55"/>
      <c r="AW200" s="55"/>
      <c r="AX200" s="55"/>
      <c r="AY200" s="55"/>
      <c r="AZ200" s="55"/>
      <c r="BA200" s="55"/>
      <c r="BB200" s="55"/>
      <c r="BC200" s="55"/>
      <c r="BD200" s="55"/>
      <c r="BE200" s="55"/>
      <c r="BF200" s="55"/>
      <c r="BG200" s="55"/>
      <c r="BH200" s="55"/>
    </row>
    <row r="201" spans="1:60" x14ac:dyDescent="0.25">
      <c r="A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c r="AM201" s="55"/>
      <c r="AN201" s="55"/>
      <c r="AO201" s="55"/>
      <c r="AP201" s="55"/>
      <c r="AQ201" s="55"/>
      <c r="AR201" s="55"/>
      <c r="AS201" s="55"/>
      <c r="AT201" s="55"/>
      <c r="AU201" s="55"/>
      <c r="AV201" s="55"/>
      <c r="AW201" s="55"/>
      <c r="AX201" s="55"/>
      <c r="AY201" s="55"/>
      <c r="AZ201" s="55"/>
      <c r="BA201" s="55"/>
      <c r="BB201" s="55"/>
      <c r="BC201" s="55"/>
      <c r="BD201" s="55"/>
      <c r="BE201" s="55"/>
      <c r="BF201" s="55"/>
      <c r="BG201" s="55"/>
      <c r="BH201" s="55"/>
    </row>
    <row r="202" spans="1:60" x14ac:dyDescent="0.25">
      <c r="A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c r="AM202" s="55"/>
      <c r="AN202" s="55"/>
      <c r="AO202" s="55"/>
      <c r="AP202" s="55"/>
      <c r="AQ202" s="55"/>
      <c r="AR202" s="55"/>
      <c r="AS202" s="55"/>
      <c r="AT202" s="55"/>
      <c r="AU202" s="55"/>
      <c r="AV202" s="55"/>
      <c r="AW202" s="55"/>
      <c r="AX202" s="55"/>
      <c r="AY202" s="55"/>
      <c r="AZ202" s="55"/>
      <c r="BA202" s="55"/>
      <c r="BB202" s="55"/>
      <c r="BC202" s="55"/>
      <c r="BD202" s="55"/>
      <c r="BE202" s="55"/>
      <c r="BF202" s="55"/>
      <c r="BG202" s="55"/>
      <c r="BH202" s="55"/>
    </row>
    <row r="203" spans="1:60" x14ac:dyDescent="0.25">
      <c r="A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c r="AM203" s="55"/>
      <c r="AN203" s="55"/>
      <c r="AO203" s="55"/>
      <c r="AP203" s="55"/>
      <c r="AQ203" s="55"/>
      <c r="AR203" s="55"/>
      <c r="AS203" s="55"/>
      <c r="AT203" s="55"/>
      <c r="AU203" s="55"/>
      <c r="AV203" s="55"/>
      <c r="AW203" s="55"/>
      <c r="AX203" s="55"/>
      <c r="AY203" s="55"/>
      <c r="AZ203" s="55"/>
      <c r="BA203" s="55"/>
      <c r="BB203" s="55"/>
      <c r="BC203" s="55"/>
      <c r="BD203" s="55"/>
      <c r="BE203" s="55"/>
      <c r="BF203" s="55"/>
      <c r="BG203" s="55"/>
      <c r="BH203" s="55"/>
    </row>
    <row r="204" spans="1:60" x14ac:dyDescent="0.25">
      <c r="A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c r="AM204" s="55"/>
      <c r="AN204" s="55"/>
      <c r="AO204" s="55"/>
      <c r="AP204" s="55"/>
      <c r="AQ204" s="55"/>
      <c r="AR204" s="55"/>
      <c r="AS204" s="55"/>
      <c r="AT204" s="55"/>
      <c r="AU204" s="55"/>
      <c r="AV204" s="55"/>
      <c r="AW204" s="55"/>
      <c r="AX204" s="55"/>
      <c r="AY204" s="55"/>
      <c r="AZ204" s="55"/>
      <c r="BA204" s="55"/>
      <c r="BB204" s="55"/>
      <c r="BC204" s="55"/>
      <c r="BD204" s="55"/>
      <c r="BE204" s="55"/>
      <c r="BF204" s="55"/>
      <c r="BG204" s="55"/>
      <c r="BH204" s="55"/>
    </row>
    <row r="205" spans="1:60" x14ac:dyDescent="0.25">
      <c r="A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c r="AM205" s="55"/>
      <c r="AN205" s="55"/>
      <c r="AO205" s="55"/>
      <c r="AP205" s="55"/>
      <c r="AQ205" s="55"/>
      <c r="AR205" s="55"/>
      <c r="AS205" s="55"/>
      <c r="AT205" s="55"/>
      <c r="AU205" s="55"/>
      <c r="AV205" s="55"/>
      <c r="AW205" s="55"/>
      <c r="AX205" s="55"/>
      <c r="AY205" s="55"/>
      <c r="AZ205" s="55"/>
      <c r="BA205" s="55"/>
      <c r="BB205" s="55"/>
      <c r="BC205" s="55"/>
      <c r="BD205" s="55"/>
      <c r="BE205" s="55"/>
      <c r="BF205" s="55"/>
      <c r="BG205" s="55"/>
      <c r="BH205" s="55"/>
    </row>
    <row r="206" spans="1:60" x14ac:dyDescent="0.25">
      <c r="A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c r="AM206" s="55"/>
      <c r="AN206" s="55"/>
      <c r="AO206" s="55"/>
      <c r="AP206" s="55"/>
      <c r="AQ206" s="55"/>
      <c r="AR206" s="55"/>
      <c r="AS206" s="55"/>
      <c r="AT206" s="55"/>
      <c r="AU206" s="55"/>
      <c r="AV206" s="55"/>
      <c r="AW206" s="55"/>
      <c r="AX206" s="55"/>
      <c r="AY206" s="55"/>
      <c r="AZ206" s="55"/>
      <c r="BA206" s="55"/>
      <c r="BB206" s="55"/>
      <c r="BC206" s="55"/>
      <c r="BD206" s="55"/>
      <c r="BE206" s="55"/>
      <c r="BF206" s="55"/>
      <c r="BG206" s="55"/>
      <c r="BH206" s="55"/>
    </row>
    <row r="207" spans="1:60" x14ac:dyDescent="0.25">
      <c r="A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c r="AM207" s="55"/>
      <c r="AN207" s="55"/>
      <c r="AO207" s="55"/>
      <c r="AP207" s="55"/>
      <c r="AQ207" s="55"/>
      <c r="AR207" s="55"/>
      <c r="AS207" s="55"/>
      <c r="AT207" s="55"/>
      <c r="AU207" s="55"/>
      <c r="AV207" s="55"/>
      <c r="AW207" s="55"/>
      <c r="AX207" s="55"/>
      <c r="AY207" s="55"/>
      <c r="AZ207" s="55"/>
      <c r="BA207" s="55"/>
      <c r="BB207" s="55"/>
      <c r="BC207" s="55"/>
      <c r="BD207" s="55"/>
      <c r="BE207" s="55"/>
      <c r="BF207" s="55"/>
      <c r="BG207" s="55"/>
      <c r="BH207" s="55"/>
    </row>
    <row r="208" spans="1:60" x14ac:dyDescent="0.25">
      <c r="A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c r="AM208" s="55"/>
      <c r="AN208" s="55"/>
      <c r="AO208" s="55"/>
      <c r="AP208" s="55"/>
      <c r="AQ208" s="55"/>
      <c r="AR208" s="55"/>
      <c r="AS208" s="55"/>
      <c r="AT208" s="55"/>
      <c r="AU208" s="55"/>
      <c r="AV208" s="55"/>
      <c r="AW208" s="55"/>
      <c r="AX208" s="55"/>
      <c r="AY208" s="55"/>
      <c r="AZ208" s="55"/>
      <c r="BA208" s="55"/>
      <c r="BB208" s="55"/>
      <c r="BC208" s="55"/>
      <c r="BD208" s="55"/>
      <c r="BE208" s="55"/>
      <c r="BF208" s="55"/>
      <c r="BG208" s="55"/>
      <c r="BH208" s="55"/>
    </row>
    <row r="209" spans="1:60" x14ac:dyDescent="0.25">
      <c r="A209" s="55"/>
      <c r="J209" s="55"/>
      <c r="K209" s="55"/>
      <c r="L209" s="55"/>
      <c r="M209" s="55"/>
      <c r="N209" s="55"/>
      <c r="O209" s="55"/>
      <c r="P209" s="55"/>
      <c r="Q209" s="55"/>
      <c r="R209" s="55"/>
      <c r="S209" s="55"/>
      <c r="T209" s="55"/>
      <c r="U209" s="55"/>
      <c r="V209" s="55"/>
      <c r="W209" s="55"/>
      <c r="X209" s="55"/>
      <c r="Y209" s="55"/>
      <c r="Z209" s="55"/>
      <c r="AA209" s="55"/>
      <c r="AB209" s="55"/>
      <c r="AC209" s="55"/>
      <c r="AD209" s="55"/>
      <c r="AE209" s="55"/>
      <c r="AF209" s="55"/>
      <c r="AG209" s="55"/>
      <c r="AH209" s="55"/>
      <c r="AI209" s="55"/>
      <c r="AJ209" s="55"/>
      <c r="AK209" s="55"/>
      <c r="AL209" s="55"/>
      <c r="AM209" s="55"/>
      <c r="AN209" s="55"/>
      <c r="AO209" s="55"/>
      <c r="AP209" s="55"/>
      <c r="AQ209" s="55"/>
      <c r="AR209" s="55"/>
      <c r="AS209" s="55"/>
      <c r="AT209" s="55"/>
      <c r="AU209" s="55"/>
      <c r="AV209" s="55"/>
      <c r="AW209" s="55"/>
      <c r="AX209" s="55"/>
      <c r="AY209" s="55"/>
      <c r="AZ209" s="55"/>
      <c r="BA209" s="55"/>
      <c r="BB209" s="55"/>
      <c r="BC209" s="55"/>
      <c r="BD209" s="55"/>
      <c r="BE209" s="55"/>
      <c r="BF209" s="55"/>
      <c r="BG209" s="55"/>
      <c r="BH209" s="55"/>
    </row>
    <row r="210" spans="1:60" x14ac:dyDescent="0.25">
      <c r="A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c r="AM210" s="55"/>
      <c r="AN210" s="55"/>
      <c r="AO210" s="55"/>
      <c r="AP210" s="55"/>
      <c r="AQ210" s="55"/>
      <c r="AR210" s="55"/>
      <c r="AS210" s="55"/>
      <c r="AT210" s="55"/>
      <c r="AU210" s="55"/>
      <c r="AV210" s="55"/>
      <c r="AW210" s="55"/>
      <c r="AX210" s="55"/>
      <c r="AY210" s="55"/>
      <c r="AZ210" s="55"/>
      <c r="BA210" s="55"/>
      <c r="BB210" s="55"/>
      <c r="BC210" s="55"/>
      <c r="BD210" s="55"/>
      <c r="BE210" s="55"/>
      <c r="BF210" s="55"/>
      <c r="BG210" s="55"/>
      <c r="BH210" s="55"/>
    </row>
    <row r="211" spans="1:60" x14ac:dyDescent="0.25">
      <c r="A211" s="55"/>
      <c r="J211" s="55"/>
      <c r="K211" s="55"/>
      <c r="L211" s="55"/>
      <c r="M211" s="55"/>
      <c r="N211" s="55"/>
      <c r="O211" s="55"/>
      <c r="P211" s="55"/>
      <c r="Q211" s="55"/>
      <c r="R211" s="55"/>
      <c r="S211" s="55"/>
      <c r="T211" s="55"/>
      <c r="U211" s="55"/>
      <c r="V211" s="55"/>
      <c r="W211" s="55"/>
      <c r="X211" s="55"/>
      <c r="Y211" s="55"/>
      <c r="Z211" s="55"/>
      <c r="AA211" s="55"/>
      <c r="AB211" s="55"/>
      <c r="AC211" s="55"/>
      <c r="AD211" s="55"/>
      <c r="AE211" s="55"/>
      <c r="AF211" s="55"/>
      <c r="AG211" s="55"/>
      <c r="AH211" s="55"/>
      <c r="AI211" s="55"/>
      <c r="AJ211" s="55"/>
      <c r="AK211" s="55"/>
      <c r="AL211" s="55"/>
      <c r="AM211" s="55"/>
      <c r="AN211" s="55"/>
      <c r="AO211" s="55"/>
      <c r="AP211" s="55"/>
      <c r="AQ211" s="55"/>
      <c r="AR211" s="55"/>
      <c r="AS211" s="55"/>
      <c r="AT211" s="55"/>
      <c r="AU211" s="55"/>
      <c r="AV211" s="55"/>
      <c r="AW211" s="55"/>
      <c r="AX211" s="55"/>
      <c r="AY211" s="55"/>
      <c r="AZ211" s="55"/>
      <c r="BA211" s="55"/>
      <c r="BB211" s="55"/>
      <c r="BC211" s="55"/>
      <c r="BD211" s="55"/>
      <c r="BE211" s="55"/>
      <c r="BF211" s="55"/>
      <c r="BG211" s="55"/>
      <c r="BH211" s="55"/>
    </row>
    <row r="212" spans="1:60" x14ac:dyDescent="0.25">
      <c r="A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c r="AM212" s="55"/>
      <c r="AN212" s="55"/>
      <c r="AO212" s="55"/>
      <c r="AP212" s="55"/>
      <c r="AQ212" s="55"/>
      <c r="AR212" s="55"/>
      <c r="AS212" s="55"/>
      <c r="AT212" s="55"/>
      <c r="AU212" s="55"/>
      <c r="AV212" s="55"/>
      <c r="AW212" s="55"/>
      <c r="AX212" s="55"/>
      <c r="AY212" s="55"/>
      <c r="AZ212" s="55"/>
      <c r="BA212" s="55"/>
      <c r="BB212" s="55"/>
      <c r="BC212" s="55"/>
      <c r="BD212" s="55"/>
      <c r="BE212" s="55"/>
      <c r="BF212" s="55"/>
      <c r="BG212" s="55"/>
      <c r="BH212" s="55"/>
    </row>
    <row r="213" spans="1:60" x14ac:dyDescent="0.25">
      <c r="A213" s="55"/>
      <c r="J213" s="55"/>
      <c r="K213" s="55"/>
      <c r="L213" s="55"/>
      <c r="M213" s="55"/>
      <c r="N213" s="55"/>
      <c r="O213" s="55"/>
      <c r="P213" s="55"/>
      <c r="Q213" s="55"/>
      <c r="R213" s="55"/>
      <c r="S213" s="55"/>
      <c r="T213" s="55"/>
      <c r="U213" s="55"/>
      <c r="V213" s="55"/>
      <c r="W213" s="55"/>
      <c r="X213" s="55"/>
      <c r="Y213" s="55"/>
      <c r="Z213" s="55"/>
      <c r="AA213" s="55"/>
      <c r="AB213" s="55"/>
      <c r="AC213" s="55"/>
      <c r="AD213" s="55"/>
      <c r="AE213" s="55"/>
      <c r="AF213" s="55"/>
      <c r="AG213" s="55"/>
      <c r="AH213" s="55"/>
      <c r="AI213" s="55"/>
      <c r="AJ213" s="55"/>
      <c r="AK213" s="55"/>
      <c r="AL213" s="55"/>
      <c r="AM213" s="55"/>
      <c r="AN213" s="55"/>
      <c r="AO213" s="55"/>
      <c r="AP213" s="55"/>
      <c r="AQ213" s="55"/>
      <c r="AR213" s="55"/>
      <c r="AS213" s="55"/>
      <c r="AT213" s="55"/>
      <c r="AU213" s="55"/>
      <c r="AV213" s="55"/>
      <c r="AW213" s="55"/>
      <c r="AX213" s="55"/>
      <c r="AY213" s="55"/>
      <c r="AZ213" s="55"/>
      <c r="BA213" s="55"/>
      <c r="BB213" s="55"/>
      <c r="BC213" s="55"/>
      <c r="BD213" s="55"/>
      <c r="BE213" s="55"/>
      <c r="BF213" s="55"/>
      <c r="BG213" s="55"/>
      <c r="BH213" s="55"/>
    </row>
    <row r="214" spans="1:60" x14ac:dyDescent="0.25">
      <c r="A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c r="AM214" s="55"/>
      <c r="AN214" s="55"/>
      <c r="AO214" s="55"/>
      <c r="AP214" s="55"/>
      <c r="AQ214" s="55"/>
      <c r="AR214" s="55"/>
      <c r="AS214" s="55"/>
      <c r="AT214" s="55"/>
      <c r="AU214" s="55"/>
      <c r="AV214" s="55"/>
      <c r="AW214" s="55"/>
      <c r="AX214" s="55"/>
      <c r="AY214" s="55"/>
      <c r="AZ214" s="55"/>
      <c r="BA214" s="55"/>
      <c r="BB214" s="55"/>
      <c r="BC214" s="55"/>
      <c r="BD214" s="55"/>
      <c r="BE214" s="55"/>
      <c r="BF214" s="55"/>
      <c r="BG214" s="55"/>
      <c r="BH214" s="55"/>
    </row>
    <row r="215" spans="1:60" x14ac:dyDescent="0.25">
      <c r="A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c r="AM215" s="55"/>
      <c r="AN215" s="55"/>
      <c r="AO215" s="55"/>
      <c r="AP215" s="55"/>
      <c r="AQ215" s="55"/>
      <c r="AR215" s="55"/>
      <c r="AS215" s="55"/>
      <c r="AT215" s="55"/>
      <c r="AU215" s="55"/>
      <c r="AV215" s="55"/>
      <c r="AW215" s="55"/>
      <c r="AX215" s="55"/>
      <c r="AY215" s="55"/>
      <c r="AZ215" s="55"/>
      <c r="BA215" s="55"/>
      <c r="BB215" s="55"/>
      <c r="BC215" s="55"/>
      <c r="BD215" s="55"/>
      <c r="BE215" s="55"/>
      <c r="BF215" s="55"/>
      <c r="BG215" s="55"/>
      <c r="BH215" s="55"/>
    </row>
    <row r="216" spans="1:60" x14ac:dyDescent="0.25">
      <c r="A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c r="AM216" s="55"/>
      <c r="AN216" s="55"/>
      <c r="AO216" s="55"/>
      <c r="AP216" s="55"/>
      <c r="AQ216" s="55"/>
      <c r="AR216" s="55"/>
      <c r="AS216" s="55"/>
      <c r="AT216" s="55"/>
      <c r="AU216" s="55"/>
      <c r="AV216" s="55"/>
      <c r="AW216" s="55"/>
      <c r="AX216" s="55"/>
      <c r="AY216" s="55"/>
      <c r="AZ216" s="55"/>
      <c r="BA216" s="55"/>
      <c r="BB216" s="55"/>
      <c r="BC216" s="55"/>
      <c r="BD216" s="55"/>
      <c r="BE216" s="55"/>
      <c r="BF216" s="55"/>
      <c r="BG216" s="55"/>
      <c r="BH216" s="55"/>
    </row>
    <row r="217" spans="1:60" x14ac:dyDescent="0.25">
      <c r="A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c r="AM217" s="55"/>
      <c r="AN217" s="55"/>
      <c r="AO217" s="55"/>
      <c r="AP217" s="55"/>
      <c r="AQ217" s="55"/>
      <c r="AR217" s="55"/>
      <c r="AS217" s="55"/>
      <c r="AT217" s="55"/>
      <c r="AU217" s="55"/>
      <c r="AV217" s="55"/>
      <c r="AW217" s="55"/>
      <c r="AX217" s="55"/>
      <c r="AY217" s="55"/>
      <c r="AZ217" s="55"/>
      <c r="BA217" s="55"/>
      <c r="BB217" s="55"/>
      <c r="BC217" s="55"/>
      <c r="BD217" s="55"/>
      <c r="BE217" s="55"/>
      <c r="BF217" s="55"/>
      <c r="BG217" s="55"/>
      <c r="BH217" s="55"/>
    </row>
    <row r="218" spans="1:60" x14ac:dyDescent="0.25">
      <c r="A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c r="AM218" s="55"/>
      <c r="AN218" s="55"/>
      <c r="AO218" s="55"/>
      <c r="AP218" s="55"/>
      <c r="AQ218" s="55"/>
      <c r="AR218" s="55"/>
      <c r="AS218" s="55"/>
      <c r="AT218" s="55"/>
      <c r="AU218" s="55"/>
      <c r="AV218" s="55"/>
      <c r="AW218" s="55"/>
      <c r="AX218" s="55"/>
      <c r="AY218" s="55"/>
      <c r="AZ218" s="55"/>
      <c r="BA218" s="55"/>
      <c r="BB218" s="55"/>
      <c r="BC218" s="55"/>
      <c r="BD218" s="55"/>
      <c r="BE218" s="55"/>
      <c r="BF218" s="55"/>
      <c r="BG218" s="55"/>
      <c r="BH218" s="55"/>
    </row>
    <row r="219" spans="1:60" x14ac:dyDescent="0.25">
      <c r="A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c r="AM219" s="55"/>
      <c r="AN219" s="55"/>
      <c r="AO219" s="55"/>
      <c r="AP219" s="55"/>
      <c r="AQ219" s="55"/>
      <c r="AR219" s="55"/>
      <c r="AS219" s="55"/>
      <c r="AT219" s="55"/>
      <c r="AU219" s="55"/>
      <c r="AV219" s="55"/>
      <c r="AW219" s="55"/>
      <c r="AX219" s="55"/>
      <c r="AY219" s="55"/>
      <c r="AZ219" s="55"/>
      <c r="BA219" s="55"/>
      <c r="BB219" s="55"/>
      <c r="BC219" s="55"/>
      <c r="BD219" s="55"/>
      <c r="BE219" s="55"/>
      <c r="BF219" s="55"/>
      <c r="BG219" s="55"/>
      <c r="BH219" s="55"/>
    </row>
    <row r="220" spans="1:60" x14ac:dyDescent="0.25">
      <c r="A220" s="55"/>
      <c r="J220" s="55"/>
      <c r="K220" s="55"/>
      <c r="L220" s="55"/>
      <c r="M220" s="55"/>
      <c r="N220" s="55"/>
      <c r="O220" s="55"/>
      <c r="P220" s="55"/>
      <c r="Q220" s="55"/>
      <c r="R220" s="55"/>
      <c r="S220" s="55"/>
      <c r="T220" s="55"/>
      <c r="U220" s="55"/>
      <c r="V220" s="55"/>
      <c r="W220" s="55"/>
      <c r="X220" s="55"/>
      <c r="Y220" s="55"/>
      <c r="Z220" s="55"/>
      <c r="AA220" s="55"/>
      <c r="AB220" s="55"/>
      <c r="AC220" s="55"/>
      <c r="AD220" s="55"/>
      <c r="AE220" s="55"/>
      <c r="AF220" s="55"/>
      <c r="AG220" s="55"/>
      <c r="AH220" s="55"/>
      <c r="AI220" s="55"/>
      <c r="AJ220" s="55"/>
      <c r="AK220" s="55"/>
      <c r="AL220" s="55"/>
      <c r="AM220" s="55"/>
      <c r="AN220" s="55"/>
      <c r="AO220" s="55"/>
      <c r="AP220" s="55"/>
      <c r="AQ220" s="55"/>
      <c r="AR220" s="55"/>
      <c r="AS220" s="55"/>
      <c r="AT220" s="55"/>
      <c r="AU220" s="55"/>
      <c r="AV220" s="55"/>
      <c r="AW220" s="55"/>
      <c r="AX220" s="55"/>
      <c r="AY220" s="55"/>
      <c r="AZ220" s="55"/>
      <c r="BA220" s="55"/>
      <c r="BB220" s="55"/>
      <c r="BC220" s="55"/>
      <c r="BD220" s="55"/>
      <c r="BE220" s="55"/>
      <c r="BF220" s="55"/>
      <c r="BG220" s="55"/>
      <c r="BH220" s="55"/>
    </row>
    <row r="221" spans="1:60" x14ac:dyDescent="0.25">
      <c r="A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c r="AM221" s="55"/>
      <c r="AN221" s="55"/>
      <c r="AO221" s="55"/>
      <c r="AP221" s="55"/>
      <c r="AQ221" s="55"/>
      <c r="AR221" s="55"/>
      <c r="AS221" s="55"/>
      <c r="AT221" s="55"/>
      <c r="AU221" s="55"/>
      <c r="AV221" s="55"/>
      <c r="AW221" s="55"/>
      <c r="AX221" s="55"/>
      <c r="AY221" s="55"/>
      <c r="AZ221" s="55"/>
      <c r="BA221" s="55"/>
      <c r="BB221" s="55"/>
      <c r="BC221" s="55"/>
      <c r="BD221" s="55"/>
      <c r="BE221" s="55"/>
      <c r="BF221" s="55"/>
      <c r="BG221" s="55"/>
      <c r="BH221" s="55"/>
    </row>
    <row r="222" spans="1:60" x14ac:dyDescent="0.25">
      <c r="A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c r="AM222" s="55"/>
      <c r="AN222" s="55"/>
      <c r="AO222" s="55"/>
      <c r="AP222" s="55"/>
      <c r="AQ222" s="55"/>
      <c r="AR222" s="55"/>
      <c r="AS222" s="55"/>
      <c r="AT222" s="55"/>
      <c r="AU222" s="55"/>
      <c r="AV222" s="55"/>
      <c r="AW222" s="55"/>
      <c r="AX222" s="55"/>
      <c r="AY222" s="55"/>
      <c r="AZ222" s="55"/>
      <c r="BA222" s="55"/>
      <c r="BB222" s="55"/>
      <c r="BC222" s="55"/>
      <c r="BD222" s="55"/>
      <c r="BE222" s="55"/>
      <c r="BF222" s="55"/>
      <c r="BG222" s="55"/>
      <c r="BH222" s="55"/>
    </row>
    <row r="223" spans="1:60" x14ac:dyDescent="0.25">
      <c r="A223" s="55"/>
      <c r="J223" s="55"/>
      <c r="K223" s="55"/>
      <c r="L223" s="55"/>
      <c r="M223" s="55"/>
      <c r="N223" s="55"/>
      <c r="O223" s="55"/>
      <c r="P223" s="55"/>
      <c r="Q223" s="55"/>
      <c r="R223" s="55"/>
      <c r="S223" s="55"/>
      <c r="T223" s="55"/>
      <c r="U223" s="55"/>
      <c r="V223" s="55"/>
      <c r="W223" s="55"/>
      <c r="X223" s="55"/>
      <c r="Y223" s="55"/>
      <c r="Z223" s="55"/>
      <c r="AA223" s="55"/>
      <c r="AB223" s="55"/>
      <c r="AC223" s="55"/>
      <c r="AD223" s="55"/>
      <c r="AE223" s="55"/>
      <c r="AF223" s="55"/>
      <c r="AG223" s="55"/>
      <c r="AH223" s="55"/>
      <c r="AI223" s="55"/>
      <c r="AJ223" s="55"/>
      <c r="AK223" s="55"/>
      <c r="AL223" s="55"/>
      <c r="AM223" s="55"/>
      <c r="AN223" s="55"/>
      <c r="AO223" s="55"/>
      <c r="AP223" s="55"/>
      <c r="AQ223" s="55"/>
      <c r="AR223" s="55"/>
      <c r="AS223" s="55"/>
      <c r="AT223" s="55"/>
      <c r="AU223" s="55"/>
      <c r="AV223" s="55"/>
      <c r="AW223" s="55"/>
      <c r="AX223" s="55"/>
      <c r="AY223" s="55"/>
      <c r="AZ223" s="55"/>
      <c r="BA223" s="55"/>
      <c r="BB223" s="55"/>
      <c r="BC223" s="55"/>
      <c r="BD223" s="55"/>
      <c r="BE223" s="55"/>
      <c r="BF223" s="55"/>
      <c r="BG223" s="55"/>
      <c r="BH223" s="55"/>
    </row>
    <row r="224" spans="1:60" x14ac:dyDescent="0.25">
      <c r="A224" s="55"/>
      <c r="J224" s="55"/>
      <c r="K224" s="55"/>
      <c r="L224" s="55"/>
      <c r="M224" s="55"/>
      <c r="N224" s="55"/>
      <c r="O224" s="55"/>
      <c r="P224" s="55"/>
      <c r="Q224" s="55"/>
      <c r="R224" s="55"/>
      <c r="S224" s="55"/>
      <c r="T224" s="55"/>
      <c r="U224" s="55"/>
      <c r="V224" s="55"/>
      <c r="W224" s="55"/>
      <c r="X224" s="55"/>
      <c r="Y224" s="55"/>
      <c r="Z224" s="55"/>
      <c r="AA224" s="55"/>
      <c r="AB224" s="55"/>
      <c r="AC224" s="55"/>
      <c r="AD224" s="55"/>
      <c r="AE224" s="55"/>
      <c r="AF224" s="55"/>
      <c r="AG224" s="55"/>
      <c r="AH224" s="55"/>
      <c r="AI224" s="55"/>
      <c r="AJ224" s="55"/>
      <c r="AK224" s="55"/>
      <c r="AL224" s="55"/>
      <c r="AM224" s="55"/>
      <c r="AN224" s="55"/>
      <c r="AO224" s="55"/>
      <c r="AP224" s="55"/>
      <c r="AQ224" s="55"/>
      <c r="AR224" s="55"/>
      <c r="AS224" s="55"/>
      <c r="AT224" s="55"/>
      <c r="AU224" s="55"/>
      <c r="AV224" s="55"/>
      <c r="AW224" s="55"/>
      <c r="AX224" s="55"/>
      <c r="AY224" s="55"/>
      <c r="AZ224" s="55"/>
      <c r="BA224" s="55"/>
      <c r="BB224" s="55"/>
      <c r="BC224" s="55"/>
      <c r="BD224" s="55"/>
      <c r="BE224" s="55"/>
      <c r="BF224" s="55"/>
      <c r="BG224" s="55"/>
      <c r="BH224" s="55"/>
    </row>
    <row r="225" spans="1:60" x14ac:dyDescent="0.25">
      <c r="A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c r="AM225" s="55"/>
      <c r="AN225" s="55"/>
      <c r="AO225" s="55"/>
      <c r="AP225" s="55"/>
      <c r="AQ225" s="55"/>
      <c r="AR225" s="55"/>
      <c r="AS225" s="55"/>
      <c r="AT225" s="55"/>
      <c r="AU225" s="55"/>
      <c r="AV225" s="55"/>
      <c r="AW225" s="55"/>
      <c r="AX225" s="55"/>
      <c r="AY225" s="55"/>
      <c r="AZ225" s="55"/>
      <c r="BA225" s="55"/>
      <c r="BB225" s="55"/>
      <c r="BC225" s="55"/>
      <c r="BD225" s="55"/>
      <c r="BE225" s="55"/>
      <c r="BF225" s="55"/>
      <c r="BG225" s="55"/>
      <c r="BH225" s="55"/>
    </row>
    <row r="226" spans="1:60" x14ac:dyDescent="0.25">
      <c r="A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c r="AM226" s="55"/>
      <c r="AN226" s="55"/>
      <c r="AO226" s="55"/>
      <c r="AP226" s="55"/>
      <c r="AQ226" s="55"/>
      <c r="AR226" s="55"/>
      <c r="AS226" s="55"/>
      <c r="AT226" s="55"/>
      <c r="AU226" s="55"/>
      <c r="AV226" s="55"/>
      <c r="AW226" s="55"/>
      <c r="AX226" s="55"/>
      <c r="AY226" s="55"/>
      <c r="AZ226" s="55"/>
      <c r="BA226" s="55"/>
      <c r="BB226" s="55"/>
      <c r="BC226" s="55"/>
      <c r="BD226" s="55"/>
      <c r="BE226" s="55"/>
      <c r="BF226" s="55"/>
      <c r="BG226" s="55"/>
      <c r="BH226" s="55"/>
    </row>
    <row r="227" spans="1:60" x14ac:dyDescent="0.25">
      <c r="A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c r="AM227" s="55"/>
      <c r="AN227" s="55"/>
      <c r="AO227" s="55"/>
      <c r="AP227" s="55"/>
      <c r="AQ227" s="55"/>
      <c r="AR227" s="55"/>
      <c r="AS227" s="55"/>
      <c r="AT227" s="55"/>
      <c r="AU227" s="55"/>
      <c r="AV227" s="55"/>
      <c r="AW227" s="55"/>
      <c r="AX227" s="55"/>
      <c r="AY227" s="55"/>
      <c r="AZ227" s="55"/>
      <c r="BA227" s="55"/>
      <c r="BB227" s="55"/>
      <c r="BC227" s="55"/>
      <c r="BD227" s="55"/>
      <c r="BE227" s="55"/>
      <c r="BF227" s="55"/>
      <c r="BG227" s="55"/>
      <c r="BH227" s="55"/>
    </row>
    <row r="228" spans="1:60" x14ac:dyDescent="0.25">
      <c r="A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c r="AM228" s="55"/>
      <c r="AN228" s="55"/>
      <c r="AO228" s="55"/>
      <c r="AP228" s="55"/>
      <c r="AQ228" s="55"/>
      <c r="AR228" s="55"/>
      <c r="AS228" s="55"/>
      <c r="AT228" s="55"/>
      <c r="AU228" s="55"/>
      <c r="AV228" s="55"/>
      <c r="AW228" s="55"/>
      <c r="AX228" s="55"/>
      <c r="AY228" s="55"/>
      <c r="AZ228" s="55"/>
      <c r="BA228" s="55"/>
      <c r="BB228" s="55"/>
      <c r="BC228" s="55"/>
      <c r="BD228" s="55"/>
      <c r="BE228" s="55"/>
      <c r="BF228" s="55"/>
      <c r="BG228" s="55"/>
      <c r="BH228" s="55"/>
    </row>
    <row r="229" spans="1:60" x14ac:dyDescent="0.25">
      <c r="A229" s="55"/>
      <c r="J229" s="55"/>
      <c r="K229" s="55"/>
      <c r="L229" s="55"/>
      <c r="M229" s="55"/>
      <c r="N229" s="55"/>
      <c r="O229" s="55"/>
      <c r="P229" s="55"/>
      <c r="Q229" s="55"/>
      <c r="R229" s="55"/>
      <c r="S229" s="55"/>
      <c r="T229" s="55"/>
      <c r="U229" s="55"/>
      <c r="V229" s="55"/>
      <c r="W229" s="55"/>
      <c r="X229" s="55"/>
      <c r="Y229" s="55"/>
      <c r="Z229" s="55"/>
      <c r="AA229" s="55"/>
      <c r="AB229" s="55"/>
      <c r="AC229" s="55"/>
      <c r="AD229" s="55"/>
      <c r="AE229" s="55"/>
      <c r="AF229" s="55"/>
      <c r="AG229" s="55"/>
      <c r="AH229" s="55"/>
      <c r="AI229" s="55"/>
      <c r="AJ229" s="55"/>
      <c r="AK229" s="55"/>
      <c r="AL229" s="55"/>
      <c r="AM229" s="55"/>
      <c r="AN229" s="55"/>
      <c r="AO229" s="55"/>
      <c r="AP229" s="55"/>
      <c r="AQ229" s="55"/>
      <c r="AR229" s="55"/>
      <c r="AS229" s="55"/>
      <c r="AT229" s="55"/>
      <c r="AU229" s="55"/>
      <c r="AV229" s="55"/>
      <c r="AW229" s="55"/>
      <c r="AX229" s="55"/>
      <c r="AY229" s="55"/>
      <c r="AZ229" s="55"/>
      <c r="BA229" s="55"/>
      <c r="BB229" s="55"/>
      <c r="BC229" s="55"/>
      <c r="BD229" s="55"/>
      <c r="BE229" s="55"/>
      <c r="BF229" s="55"/>
      <c r="BG229" s="55"/>
      <c r="BH229" s="55"/>
    </row>
    <row r="230" spans="1:60" x14ac:dyDescent="0.25">
      <c r="A230" s="55"/>
      <c r="J230" s="55"/>
      <c r="K230" s="55"/>
      <c r="L230" s="55"/>
      <c r="M230" s="55"/>
      <c r="N230" s="55"/>
      <c r="O230" s="55"/>
      <c r="P230" s="55"/>
      <c r="Q230" s="55"/>
      <c r="R230" s="55"/>
      <c r="S230" s="55"/>
      <c r="T230" s="55"/>
      <c r="U230" s="55"/>
      <c r="V230" s="55"/>
      <c r="W230" s="55"/>
      <c r="X230" s="55"/>
      <c r="Y230" s="55"/>
      <c r="Z230" s="55"/>
      <c r="AA230" s="55"/>
      <c r="AB230" s="55"/>
      <c r="AC230" s="55"/>
      <c r="AD230" s="55"/>
      <c r="AE230" s="55"/>
      <c r="AF230" s="55"/>
      <c r="AG230" s="55"/>
      <c r="AH230" s="55"/>
      <c r="AI230" s="55"/>
      <c r="AJ230" s="55"/>
      <c r="AK230" s="55"/>
      <c r="AL230" s="55"/>
      <c r="AM230" s="55"/>
      <c r="AN230" s="55"/>
      <c r="AO230" s="55"/>
      <c r="AP230" s="55"/>
      <c r="AQ230" s="55"/>
      <c r="AR230" s="55"/>
      <c r="AS230" s="55"/>
      <c r="AT230" s="55"/>
      <c r="AU230" s="55"/>
      <c r="AV230" s="55"/>
      <c r="AW230" s="55"/>
      <c r="AX230" s="55"/>
      <c r="AY230" s="55"/>
      <c r="AZ230" s="55"/>
      <c r="BA230" s="55"/>
      <c r="BB230" s="55"/>
      <c r="BC230" s="55"/>
      <c r="BD230" s="55"/>
      <c r="BE230" s="55"/>
      <c r="BF230" s="55"/>
      <c r="BG230" s="55"/>
      <c r="BH230" s="55"/>
    </row>
    <row r="231" spans="1:60" x14ac:dyDescent="0.25">
      <c r="A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c r="AM231" s="55"/>
      <c r="AN231" s="55"/>
      <c r="AO231" s="55"/>
      <c r="AP231" s="55"/>
      <c r="AQ231" s="55"/>
      <c r="AR231" s="55"/>
      <c r="AS231" s="55"/>
      <c r="AT231" s="55"/>
      <c r="AU231" s="55"/>
      <c r="AV231" s="55"/>
      <c r="AW231" s="55"/>
      <c r="AX231" s="55"/>
      <c r="AY231" s="55"/>
      <c r="AZ231" s="55"/>
      <c r="BA231" s="55"/>
      <c r="BB231" s="55"/>
      <c r="BC231" s="55"/>
      <c r="BD231" s="55"/>
      <c r="BE231" s="55"/>
      <c r="BF231" s="55"/>
      <c r="BG231" s="55"/>
      <c r="BH231" s="55"/>
    </row>
    <row r="232" spans="1:60" x14ac:dyDescent="0.25">
      <c r="A232" s="55"/>
      <c r="J232" s="55"/>
      <c r="K232" s="55"/>
      <c r="L232" s="55"/>
      <c r="M232" s="55"/>
      <c r="N232" s="55"/>
      <c r="O232" s="55"/>
      <c r="P232" s="55"/>
      <c r="Q232" s="55"/>
      <c r="R232" s="55"/>
      <c r="S232" s="55"/>
      <c r="T232" s="55"/>
      <c r="U232" s="55"/>
      <c r="V232" s="55"/>
      <c r="W232" s="55"/>
      <c r="X232" s="55"/>
      <c r="Y232" s="55"/>
      <c r="Z232" s="55"/>
      <c r="AA232" s="55"/>
      <c r="AB232" s="55"/>
      <c r="AC232" s="55"/>
      <c r="AD232" s="55"/>
      <c r="AE232" s="55"/>
      <c r="AF232" s="55"/>
      <c r="AG232" s="55"/>
      <c r="AH232" s="55"/>
      <c r="AI232" s="55"/>
      <c r="AJ232" s="55"/>
      <c r="AK232" s="55"/>
      <c r="AL232" s="55"/>
      <c r="AM232" s="55"/>
      <c r="AN232" s="55"/>
      <c r="AO232" s="55"/>
      <c r="AP232" s="55"/>
      <c r="AQ232" s="55"/>
      <c r="AR232" s="55"/>
      <c r="AS232" s="55"/>
      <c r="AT232" s="55"/>
      <c r="AU232" s="55"/>
      <c r="AV232" s="55"/>
      <c r="AW232" s="55"/>
      <c r="AX232" s="55"/>
      <c r="AY232" s="55"/>
      <c r="AZ232" s="55"/>
      <c r="BA232" s="55"/>
      <c r="BB232" s="55"/>
      <c r="BC232" s="55"/>
      <c r="BD232" s="55"/>
      <c r="BE232" s="55"/>
      <c r="BF232" s="55"/>
      <c r="BG232" s="55"/>
      <c r="BH232" s="55"/>
    </row>
    <row r="233" spans="1:60" x14ac:dyDescent="0.25">
      <c r="A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c r="AM233" s="55"/>
      <c r="AN233" s="55"/>
      <c r="AO233" s="55"/>
      <c r="AP233" s="55"/>
      <c r="AQ233" s="55"/>
      <c r="AR233" s="55"/>
      <c r="AS233" s="55"/>
      <c r="AT233" s="55"/>
      <c r="AU233" s="55"/>
      <c r="AV233" s="55"/>
      <c r="AW233" s="55"/>
      <c r="AX233" s="55"/>
      <c r="AY233" s="55"/>
      <c r="AZ233" s="55"/>
      <c r="BA233" s="55"/>
      <c r="BB233" s="55"/>
      <c r="BC233" s="55"/>
      <c r="BD233" s="55"/>
      <c r="BE233" s="55"/>
      <c r="BF233" s="55"/>
      <c r="BG233" s="55"/>
      <c r="BH233" s="55"/>
    </row>
    <row r="234" spans="1:60" x14ac:dyDescent="0.25">
      <c r="A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c r="AM234" s="55"/>
      <c r="AN234" s="55"/>
      <c r="AO234" s="55"/>
      <c r="AP234" s="55"/>
      <c r="AQ234" s="55"/>
      <c r="AR234" s="55"/>
      <c r="AS234" s="55"/>
      <c r="AT234" s="55"/>
      <c r="AU234" s="55"/>
      <c r="AV234" s="55"/>
      <c r="AW234" s="55"/>
      <c r="AX234" s="55"/>
      <c r="AY234" s="55"/>
      <c r="AZ234" s="55"/>
      <c r="BA234" s="55"/>
      <c r="BB234" s="55"/>
      <c r="BC234" s="55"/>
      <c r="BD234" s="55"/>
      <c r="BE234" s="55"/>
      <c r="BF234" s="55"/>
      <c r="BG234" s="55"/>
      <c r="BH234" s="55"/>
    </row>
    <row r="235" spans="1:60" x14ac:dyDescent="0.25">
      <c r="A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c r="AM235" s="55"/>
      <c r="AN235" s="55"/>
      <c r="AO235" s="55"/>
      <c r="AP235" s="55"/>
      <c r="AQ235" s="55"/>
      <c r="AR235" s="55"/>
      <c r="AS235" s="55"/>
      <c r="AT235" s="55"/>
      <c r="AU235" s="55"/>
      <c r="AV235" s="55"/>
      <c r="AW235" s="55"/>
      <c r="AX235" s="55"/>
      <c r="AY235" s="55"/>
      <c r="AZ235" s="55"/>
      <c r="BA235" s="55"/>
      <c r="BB235" s="55"/>
      <c r="BC235" s="55"/>
      <c r="BD235" s="55"/>
      <c r="BE235" s="55"/>
      <c r="BF235" s="55"/>
      <c r="BG235" s="55"/>
      <c r="BH235" s="55"/>
    </row>
    <row r="236" spans="1:60" x14ac:dyDescent="0.25">
      <c r="A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c r="AM236" s="55"/>
      <c r="AN236" s="55"/>
      <c r="AO236" s="55"/>
      <c r="AP236" s="55"/>
      <c r="AQ236" s="55"/>
      <c r="AR236" s="55"/>
      <c r="AS236" s="55"/>
      <c r="AT236" s="55"/>
      <c r="AU236" s="55"/>
      <c r="AV236" s="55"/>
      <c r="AW236" s="55"/>
      <c r="AX236" s="55"/>
      <c r="AY236" s="55"/>
      <c r="AZ236" s="55"/>
      <c r="BA236" s="55"/>
      <c r="BB236" s="55"/>
      <c r="BC236" s="55"/>
      <c r="BD236" s="55"/>
      <c r="BE236" s="55"/>
      <c r="BF236" s="55"/>
      <c r="BG236" s="55"/>
      <c r="BH236" s="55"/>
    </row>
    <row r="237" spans="1:60" x14ac:dyDescent="0.25">
      <c r="A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c r="AM237" s="55"/>
      <c r="AN237" s="55"/>
      <c r="AO237" s="55"/>
      <c r="AP237" s="55"/>
      <c r="AQ237" s="55"/>
      <c r="AR237" s="55"/>
      <c r="AS237" s="55"/>
      <c r="AT237" s="55"/>
      <c r="AU237" s="55"/>
      <c r="AV237" s="55"/>
      <c r="AW237" s="55"/>
      <c r="AX237" s="55"/>
      <c r="AY237" s="55"/>
      <c r="AZ237" s="55"/>
      <c r="BA237" s="55"/>
      <c r="BB237" s="55"/>
      <c r="BC237" s="55"/>
      <c r="BD237" s="55"/>
      <c r="BE237" s="55"/>
      <c r="BF237" s="55"/>
      <c r="BG237" s="55"/>
      <c r="BH237" s="55"/>
    </row>
    <row r="238" spans="1:60" x14ac:dyDescent="0.25">
      <c r="A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c r="AM238" s="55"/>
      <c r="AN238" s="55"/>
      <c r="AO238" s="55"/>
      <c r="AP238" s="55"/>
      <c r="AQ238" s="55"/>
      <c r="AR238" s="55"/>
      <c r="AS238" s="55"/>
      <c r="AT238" s="55"/>
      <c r="AU238" s="55"/>
      <c r="AV238" s="55"/>
      <c r="AW238" s="55"/>
      <c r="AX238" s="55"/>
      <c r="AY238" s="55"/>
      <c r="AZ238" s="55"/>
      <c r="BA238" s="55"/>
      <c r="BB238" s="55"/>
      <c r="BC238" s="55"/>
      <c r="BD238" s="55"/>
      <c r="BE238" s="55"/>
      <c r="BF238" s="55"/>
      <c r="BG238" s="55"/>
      <c r="BH238" s="55"/>
    </row>
    <row r="239" spans="1:60" x14ac:dyDescent="0.25">
      <c r="A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c r="AM239" s="55"/>
      <c r="AN239" s="55"/>
      <c r="AO239" s="55"/>
      <c r="AP239" s="55"/>
      <c r="AQ239" s="55"/>
      <c r="AR239" s="55"/>
      <c r="AS239" s="55"/>
      <c r="AT239" s="55"/>
      <c r="AU239" s="55"/>
      <c r="AV239" s="55"/>
      <c r="AW239" s="55"/>
      <c r="AX239" s="55"/>
      <c r="AY239" s="55"/>
      <c r="AZ239" s="55"/>
      <c r="BA239" s="55"/>
      <c r="BB239" s="55"/>
      <c r="BC239" s="55"/>
      <c r="BD239" s="55"/>
      <c r="BE239" s="55"/>
      <c r="BF239" s="55"/>
      <c r="BG239" s="55"/>
      <c r="BH239" s="55"/>
    </row>
    <row r="240" spans="1:60" x14ac:dyDescent="0.25">
      <c r="A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c r="AM240" s="55"/>
      <c r="AN240" s="55"/>
      <c r="AO240" s="55"/>
      <c r="AP240" s="55"/>
      <c r="AQ240" s="55"/>
      <c r="AR240" s="55"/>
      <c r="AS240" s="55"/>
      <c r="AT240" s="55"/>
      <c r="AU240" s="55"/>
      <c r="AV240" s="55"/>
      <c r="AW240" s="55"/>
      <c r="AX240" s="55"/>
      <c r="AY240" s="55"/>
      <c r="AZ240" s="55"/>
      <c r="BA240" s="55"/>
      <c r="BB240" s="55"/>
      <c r="BC240" s="55"/>
      <c r="BD240" s="55"/>
      <c r="BE240" s="55"/>
      <c r="BF240" s="55"/>
      <c r="BG240" s="55"/>
      <c r="BH240" s="55"/>
    </row>
    <row r="241" spans="1:60" x14ac:dyDescent="0.25">
      <c r="A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c r="AM241" s="55"/>
      <c r="AN241" s="55"/>
      <c r="AO241" s="55"/>
      <c r="AP241" s="55"/>
      <c r="AQ241" s="55"/>
      <c r="AR241" s="55"/>
      <c r="AS241" s="55"/>
      <c r="AT241" s="55"/>
      <c r="AU241" s="55"/>
      <c r="AV241" s="55"/>
      <c r="AW241" s="55"/>
      <c r="AX241" s="55"/>
      <c r="AY241" s="55"/>
      <c r="AZ241" s="55"/>
      <c r="BA241" s="55"/>
      <c r="BB241" s="55"/>
      <c r="BC241" s="55"/>
      <c r="BD241" s="55"/>
      <c r="BE241" s="55"/>
      <c r="BF241" s="55"/>
      <c r="BG241" s="55"/>
      <c r="BH241" s="55"/>
    </row>
    <row r="242" spans="1:60" x14ac:dyDescent="0.25">
      <c r="A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c r="AM242" s="55"/>
      <c r="AN242" s="55"/>
      <c r="AO242" s="55"/>
      <c r="AP242" s="55"/>
      <c r="AQ242" s="55"/>
      <c r="AR242" s="55"/>
      <c r="AS242" s="55"/>
      <c r="AT242" s="55"/>
      <c r="AU242" s="55"/>
      <c r="AV242" s="55"/>
      <c r="AW242" s="55"/>
      <c r="AX242" s="55"/>
      <c r="AY242" s="55"/>
      <c r="AZ242" s="55"/>
      <c r="BA242" s="55"/>
      <c r="BB242" s="55"/>
      <c r="BC242" s="55"/>
      <c r="BD242" s="55"/>
      <c r="BE242" s="55"/>
      <c r="BF242" s="55"/>
      <c r="BG242" s="55"/>
      <c r="BH242" s="55"/>
    </row>
    <row r="243" spans="1:60" x14ac:dyDescent="0.25">
      <c r="A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c r="AM243" s="55"/>
      <c r="AN243" s="55"/>
      <c r="AO243" s="55"/>
      <c r="AP243" s="55"/>
      <c r="AQ243" s="55"/>
      <c r="AR243" s="55"/>
      <c r="AS243" s="55"/>
      <c r="AT243" s="55"/>
      <c r="AU243" s="55"/>
      <c r="AV243" s="55"/>
      <c r="AW243" s="55"/>
      <c r="AX243" s="55"/>
      <c r="AY243" s="55"/>
      <c r="AZ243" s="55"/>
      <c r="BA243" s="55"/>
      <c r="BB243" s="55"/>
      <c r="BC243" s="55"/>
      <c r="BD243" s="55"/>
      <c r="BE243" s="55"/>
      <c r="BF243" s="55"/>
      <c r="BG243" s="55"/>
      <c r="BH243" s="55"/>
    </row>
    <row r="244" spans="1:60" x14ac:dyDescent="0.25">
      <c r="A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c r="AM244" s="55"/>
      <c r="AN244" s="55"/>
      <c r="AO244" s="55"/>
      <c r="AP244" s="55"/>
      <c r="AQ244" s="55"/>
      <c r="AR244" s="55"/>
      <c r="AS244" s="55"/>
      <c r="AT244" s="55"/>
      <c r="AU244" s="55"/>
      <c r="AV244" s="55"/>
      <c r="AW244" s="55"/>
      <c r="AX244" s="55"/>
      <c r="AY244" s="55"/>
      <c r="AZ244" s="55"/>
      <c r="BA244" s="55"/>
      <c r="BB244" s="55"/>
      <c r="BC244" s="55"/>
      <c r="BD244" s="55"/>
      <c r="BE244" s="55"/>
      <c r="BF244" s="55"/>
      <c r="BG244" s="55"/>
      <c r="BH244" s="55"/>
    </row>
    <row r="245" spans="1:60" x14ac:dyDescent="0.25">
      <c r="A245" s="55"/>
    </row>
    <row r="246" spans="1:60" x14ac:dyDescent="0.25">
      <c r="A246" s="55"/>
    </row>
    <row r="247" spans="1:60" x14ac:dyDescent="0.25">
      <c r="A247" s="55"/>
    </row>
    <row r="248" spans="1:60" x14ac:dyDescent="0.25">
      <c r="A248" s="55"/>
    </row>
  </sheetData>
  <mergeCells count="17">
    <mergeCell ref="J56:O61"/>
    <mergeCell ref="P56:U61"/>
    <mergeCell ref="V56:AA61"/>
    <mergeCell ref="AB56:AG61"/>
    <mergeCell ref="AH56:AM61"/>
    <mergeCell ref="AO16:AT25"/>
    <mergeCell ref="E16:I25"/>
    <mergeCell ref="AO6:AT15"/>
    <mergeCell ref="B2:I4"/>
    <mergeCell ref="J2:AM4"/>
    <mergeCell ref="B6:D55"/>
    <mergeCell ref="E6:I15"/>
    <mergeCell ref="E46:I55"/>
    <mergeCell ref="AO36:AT45"/>
    <mergeCell ref="E36:I45"/>
    <mergeCell ref="AO26:AT35"/>
    <mergeCell ref="E26:I3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K56"/>
  <sheetViews>
    <sheetView showRowColHeaders="0" zoomScale="90" zoomScaleNormal="90" workbookViewId="0"/>
  </sheetViews>
  <sheetFormatPr baseColWidth="10" defaultColWidth="10.85546875" defaultRowHeight="16.5" x14ac:dyDescent="0.3"/>
  <cols>
    <col min="1" max="1" width="10.85546875" style="92"/>
    <col min="2" max="2" width="24.28515625" style="92" customWidth="1" collapsed="1"/>
    <col min="3" max="3" width="70.28515625" style="92" customWidth="1" collapsed="1"/>
    <col min="4" max="4" width="29.7109375" style="92" customWidth="1" collapsed="1"/>
    <col min="5" max="16384" width="10.85546875" style="92"/>
  </cols>
  <sheetData>
    <row r="1" spans="1:37" ht="17.25" thickBot="1" x14ac:dyDescent="0.35">
      <c r="A1" s="6"/>
      <c r="B1" s="6"/>
      <c r="C1" s="6"/>
    </row>
    <row r="2" spans="1:37" ht="18.399999999999999" customHeight="1" thickBot="1" x14ac:dyDescent="0.35">
      <c r="A2" s="6"/>
      <c r="B2" s="511" t="s">
        <v>239</v>
      </c>
      <c r="C2" s="512"/>
      <c r="D2" s="513"/>
      <c r="E2" s="6"/>
      <c r="F2" s="6"/>
      <c r="G2" s="6"/>
      <c r="H2" s="6"/>
      <c r="I2" s="6"/>
      <c r="J2" s="6"/>
      <c r="K2" s="6"/>
      <c r="L2" s="6"/>
      <c r="M2" s="6"/>
      <c r="N2" s="6"/>
      <c r="O2" s="6"/>
      <c r="P2" s="6"/>
      <c r="Q2" s="6"/>
      <c r="R2" s="6"/>
      <c r="S2" s="6"/>
      <c r="T2" s="6"/>
      <c r="U2" s="6"/>
      <c r="V2" s="6"/>
      <c r="W2" s="6"/>
      <c r="X2" s="6"/>
      <c r="Y2" s="6"/>
      <c r="Z2" s="6"/>
      <c r="AA2" s="6"/>
      <c r="AB2" s="6"/>
      <c r="AC2" s="6"/>
      <c r="AD2" s="6"/>
      <c r="AE2" s="6"/>
    </row>
    <row r="3" spans="1:37" ht="16.5" customHeight="1" thickBot="1" x14ac:dyDescent="0.35">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row>
    <row r="4" spans="1:37" ht="21" thickBot="1" x14ac:dyDescent="0.35">
      <c r="A4" s="6"/>
      <c r="B4" s="137"/>
      <c r="C4" s="138" t="s">
        <v>50</v>
      </c>
      <c r="D4" s="139" t="s">
        <v>4</v>
      </c>
      <c r="E4" s="6"/>
      <c r="F4" s="6"/>
      <c r="G4" s="6"/>
      <c r="H4" s="6"/>
      <c r="I4" s="6"/>
      <c r="J4" s="6"/>
      <c r="K4" s="6"/>
      <c r="L4" s="6"/>
      <c r="M4" s="6"/>
      <c r="N4" s="6"/>
      <c r="O4" s="6"/>
      <c r="P4" s="6"/>
      <c r="Q4" s="6"/>
      <c r="R4" s="6"/>
      <c r="S4" s="6"/>
      <c r="T4" s="6"/>
      <c r="U4" s="6"/>
      <c r="V4" s="6"/>
      <c r="W4" s="6"/>
      <c r="X4" s="6"/>
      <c r="Y4" s="6"/>
      <c r="Z4" s="6"/>
      <c r="AA4" s="6"/>
      <c r="AB4" s="6"/>
      <c r="AC4" s="6"/>
      <c r="AD4" s="6"/>
      <c r="AE4" s="6"/>
    </row>
    <row r="5" spans="1:37" ht="40.5" x14ac:dyDescent="0.3">
      <c r="A5" s="6"/>
      <c r="B5" s="140" t="s">
        <v>49</v>
      </c>
      <c r="C5" s="141" t="s">
        <v>93</v>
      </c>
      <c r="D5" s="142">
        <v>0.2</v>
      </c>
      <c r="E5" s="6"/>
      <c r="F5" s="6"/>
      <c r="G5" s="6"/>
      <c r="H5" s="6"/>
      <c r="I5" s="6"/>
      <c r="J5" s="6"/>
      <c r="K5" s="6"/>
      <c r="L5" s="6"/>
      <c r="M5" s="6"/>
      <c r="N5" s="6"/>
      <c r="O5" s="6"/>
      <c r="P5" s="6"/>
      <c r="Q5" s="6"/>
      <c r="R5" s="6"/>
      <c r="S5" s="6"/>
      <c r="T5" s="6"/>
      <c r="U5" s="6"/>
      <c r="V5" s="6"/>
      <c r="W5" s="6"/>
      <c r="X5" s="6"/>
      <c r="Y5" s="6"/>
      <c r="Z5" s="6"/>
      <c r="AA5" s="6"/>
      <c r="AB5" s="6"/>
      <c r="AC5" s="6"/>
      <c r="AD5" s="6"/>
      <c r="AE5" s="6"/>
    </row>
    <row r="6" spans="1:37" ht="40.5" x14ac:dyDescent="0.3">
      <c r="A6" s="6"/>
      <c r="B6" s="143" t="s">
        <v>51</v>
      </c>
      <c r="C6" s="144" t="s">
        <v>94</v>
      </c>
      <c r="D6" s="145">
        <v>0.4</v>
      </c>
      <c r="E6" s="6"/>
      <c r="F6" s="6"/>
      <c r="G6" s="6"/>
      <c r="H6" s="6"/>
      <c r="I6" s="6"/>
      <c r="J6" s="6"/>
      <c r="K6" s="6"/>
      <c r="L6" s="6"/>
      <c r="M6" s="6"/>
      <c r="N6" s="6"/>
      <c r="O6" s="6"/>
      <c r="P6" s="6"/>
      <c r="Q6" s="6"/>
      <c r="R6" s="6"/>
      <c r="S6" s="6"/>
      <c r="T6" s="6"/>
      <c r="U6" s="6"/>
      <c r="V6" s="6"/>
      <c r="W6" s="6"/>
      <c r="X6" s="6"/>
      <c r="Y6" s="6"/>
      <c r="Z6" s="6"/>
      <c r="AA6" s="6"/>
      <c r="AB6" s="6"/>
      <c r="AC6" s="6"/>
      <c r="AD6" s="6"/>
      <c r="AE6" s="6"/>
    </row>
    <row r="7" spans="1:37" ht="40.5" x14ac:dyDescent="0.3">
      <c r="A7" s="6"/>
      <c r="B7" s="146" t="s">
        <v>98</v>
      </c>
      <c r="C7" s="144" t="s">
        <v>95</v>
      </c>
      <c r="D7" s="145">
        <v>0.6</v>
      </c>
      <c r="E7" s="6"/>
      <c r="F7" s="6"/>
      <c r="G7" s="6"/>
      <c r="H7" s="6"/>
      <c r="I7" s="6"/>
      <c r="J7" s="6"/>
      <c r="K7" s="6"/>
      <c r="L7" s="6"/>
      <c r="M7" s="6"/>
      <c r="N7" s="6"/>
      <c r="O7" s="6"/>
      <c r="P7" s="6"/>
      <c r="Q7" s="6"/>
      <c r="R7" s="6"/>
      <c r="S7" s="6"/>
      <c r="T7" s="6"/>
      <c r="U7" s="6"/>
      <c r="V7" s="6"/>
      <c r="W7" s="6"/>
      <c r="X7" s="6"/>
      <c r="Y7" s="6"/>
      <c r="Z7" s="6"/>
      <c r="AA7" s="6"/>
      <c r="AB7" s="6"/>
      <c r="AC7" s="6"/>
      <c r="AD7" s="6"/>
      <c r="AE7" s="6"/>
    </row>
    <row r="8" spans="1:37" ht="40.5" x14ac:dyDescent="0.3">
      <c r="A8" s="6"/>
      <c r="B8" s="147" t="s">
        <v>6</v>
      </c>
      <c r="C8" s="144" t="s">
        <v>96</v>
      </c>
      <c r="D8" s="145">
        <v>0.8</v>
      </c>
      <c r="E8" s="6"/>
      <c r="F8" s="6"/>
      <c r="G8" s="6"/>
      <c r="H8" s="6"/>
      <c r="I8" s="6"/>
      <c r="J8" s="6"/>
      <c r="K8" s="6"/>
      <c r="L8" s="6"/>
      <c r="M8" s="6"/>
      <c r="N8" s="6"/>
      <c r="O8" s="6"/>
      <c r="P8" s="6"/>
      <c r="Q8" s="6"/>
      <c r="R8" s="6"/>
      <c r="S8" s="6"/>
      <c r="T8" s="6"/>
      <c r="U8" s="6"/>
      <c r="V8" s="6"/>
      <c r="W8" s="6"/>
      <c r="X8" s="6"/>
      <c r="Y8" s="6"/>
      <c r="Z8" s="6"/>
      <c r="AA8" s="6"/>
      <c r="AB8" s="6"/>
      <c r="AC8" s="6"/>
      <c r="AD8" s="6"/>
      <c r="AE8" s="6"/>
    </row>
    <row r="9" spans="1:37" ht="41.25" thickBot="1" x14ac:dyDescent="0.35">
      <c r="A9" s="6"/>
      <c r="B9" s="148" t="s">
        <v>52</v>
      </c>
      <c r="C9" s="149" t="s">
        <v>97</v>
      </c>
      <c r="D9" s="150">
        <v>1</v>
      </c>
      <c r="E9" s="6"/>
      <c r="F9" s="6"/>
      <c r="G9" s="6"/>
      <c r="H9" s="6"/>
      <c r="I9" s="6"/>
      <c r="J9" s="6"/>
      <c r="K9" s="6"/>
      <c r="L9" s="6"/>
      <c r="M9" s="6"/>
      <c r="N9" s="6"/>
      <c r="O9" s="6"/>
      <c r="P9" s="6"/>
      <c r="Q9" s="6"/>
      <c r="R9" s="6"/>
      <c r="S9" s="6"/>
      <c r="T9" s="6"/>
      <c r="U9" s="6"/>
      <c r="V9" s="6"/>
      <c r="W9" s="6"/>
      <c r="X9" s="6"/>
      <c r="Y9" s="6"/>
      <c r="Z9" s="6"/>
      <c r="AA9" s="6"/>
      <c r="AB9" s="6"/>
      <c r="AC9" s="6"/>
      <c r="AD9" s="6"/>
      <c r="AE9" s="6"/>
    </row>
    <row r="10" spans="1:37" x14ac:dyDescent="0.3">
      <c r="A10" s="6"/>
      <c r="B10" s="127"/>
      <c r="C10" s="127"/>
      <c r="D10" s="127"/>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row>
    <row r="11" spans="1:37" x14ac:dyDescent="0.3">
      <c r="A11" s="6"/>
      <c r="B11" s="71"/>
      <c r="C11" s="127"/>
      <c r="D11" s="127"/>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row>
    <row r="12" spans="1:37" x14ac:dyDescent="0.3">
      <c r="A12" s="6"/>
      <c r="B12" s="127"/>
      <c r="C12" s="127"/>
      <c r="D12" s="127"/>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row>
    <row r="13" spans="1:37" x14ac:dyDescent="0.3">
      <c r="A13" s="6"/>
      <c r="B13" s="127"/>
      <c r="C13" s="127"/>
      <c r="D13" s="127"/>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row>
    <row r="14" spans="1:37" x14ac:dyDescent="0.3">
      <c r="A14" s="6"/>
      <c r="B14" s="127"/>
      <c r="C14" s="127"/>
      <c r="D14" s="127"/>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row>
    <row r="15" spans="1:37" x14ac:dyDescent="0.3">
      <c r="A15" s="6"/>
      <c r="B15" s="127"/>
      <c r="C15" s="127"/>
      <c r="D15" s="127"/>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row>
    <row r="16" spans="1:37" x14ac:dyDescent="0.3">
      <c r="A16" s="6"/>
      <c r="B16" s="127"/>
      <c r="C16" s="127"/>
      <c r="D16" s="127"/>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row>
    <row r="17" spans="1:37" x14ac:dyDescent="0.3">
      <c r="A17" s="6"/>
      <c r="B17" s="127"/>
      <c r="C17" s="127"/>
      <c r="D17" s="127"/>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row>
    <row r="18" spans="1:37" x14ac:dyDescent="0.3">
      <c r="A18" s="6"/>
      <c r="B18" s="127"/>
      <c r="C18" s="127"/>
      <c r="D18" s="127"/>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row>
    <row r="19" spans="1:37" x14ac:dyDescent="0.3">
      <c r="A19" s="6"/>
      <c r="B19" s="127"/>
      <c r="C19" s="127"/>
      <c r="D19" s="127"/>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row>
    <row r="20" spans="1:37" x14ac:dyDescent="0.3">
      <c r="A20" s="6"/>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row>
    <row r="21" spans="1:37" x14ac:dyDescent="0.3">
      <c r="A21" s="6"/>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row>
    <row r="22" spans="1:37" x14ac:dyDescent="0.3">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row>
    <row r="23" spans="1:37" x14ac:dyDescent="0.3">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row>
    <row r="24" spans="1:37" x14ac:dyDescent="0.3">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row>
    <row r="25" spans="1:37" x14ac:dyDescent="0.3">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row>
    <row r="26" spans="1:37" x14ac:dyDescent="0.3">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row>
    <row r="27" spans="1:37" x14ac:dyDescent="0.3">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row>
    <row r="28" spans="1:37" x14ac:dyDescent="0.3">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1:37" x14ac:dyDescent="0.3">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1:37" x14ac:dyDescent="0.3">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1:37" x14ac:dyDescent="0.3">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1:37" x14ac:dyDescent="0.3">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x14ac:dyDescent="0.3">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x14ac:dyDescent="0.3">
      <c r="A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row>
    <row r="35" spans="1:37" x14ac:dyDescent="0.3">
      <c r="A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row>
    <row r="36" spans="1:37" x14ac:dyDescent="0.3">
      <c r="A36" s="6"/>
    </row>
    <row r="37" spans="1:37" x14ac:dyDescent="0.3">
      <c r="A37" s="6"/>
    </row>
    <row r="38" spans="1:37" x14ac:dyDescent="0.3">
      <c r="A38" s="6"/>
    </row>
    <row r="39" spans="1:37" x14ac:dyDescent="0.3">
      <c r="A39" s="6"/>
    </row>
    <row r="40" spans="1:37" x14ac:dyDescent="0.3">
      <c r="A40" s="6"/>
    </row>
    <row r="41" spans="1:37" x14ac:dyDescent="0.3">
      <c r="A41" s="6"/>
    </row>
    <row r="42" spans="1:37" x14ac:dyDescent="0.3">
      <c r="A42" s="6"/>
    </row>
    <row r="43" spans="1:37" x14ac:dyDescent="0.3">
      <c r="A43" s="6"/>
    </row>
    <row r="44" spans="1:37" x14ac:dyDescent="0.3">
      <c r="A44" s="6"/>
    </row>
    <row r="45" spans="1:37" x14ac:dyDescent="0.3">
      <c r="A45" s="6"/>
    </row>
    <row r="46" spans="1:37" x14ac:dyDescent="0.3">
      <c r="A46" s="6"/>
    </row>
    <row r="47" spans="1:37" x14ac:dyDescent="0.3">
      <c r="A47" s="6"/>
    </row>
    <row r="48" spans="1:37" x14ac:dyDescent="0.3">
      <c r="A48" s="6"/>
    </row>
    <row r="49" spans="1:1" x14ac:dyDescent="0.3">
      <c r="A49" s="6"/>
    </row>
    <row r="50" spans="1:1" x14ac:dyDescent="0.3">
      <c r="A50" s="6"/>
    </row>
    <row r="51" spans="1:1" x14ac:dyDescent="0.3">
      <c r="A51" s="6"/>
    </row>
    <row r="52" spans="1:1" x14ac:dyDescent="0.3">
      <c r="A52" s="6"/>
    </row>
    <row r="53" spans="1:1" x14ac:dyDescent="0.3">
      <c r="A53" s="6"/>
    </row>
    <row r="54" spans="1:1" x14ac:dyDescent="0.3">
      <c r="A54" s="6"/>
    </row>
    <row r="55" spans="1:1" x14ac:dyDescent="0.3">
      <c r="A55" s="6"/>
    </row>
    <row r="56" spans="1:1" x14ac:dyDescent="0.3">
      <c r="A56" s="6"/>
    </row>
  </sheetData>
  <mergeCells count="1">
    <mergeCell ref="B2:D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U233"/>
  <sheetViews>
    <sheetView showRowColHeaders="0" zoomScale="60" zoomScaleNormal="60" workbookViewId="0"/>
  </sheetViews>
  <sheetFormatPr baseColWidth="10" defaultColWidth="10.85546875" defaultRowHeight="16.5" x14ac:dyDescent="0.3"/>
  <cols>
    <col min="1" max="1" width="10.85546875" style="92"/>
    <col min="2" max="2" width="40.42578125" style="92" customWidth="1" collapsed="1"/>
    <col min="3" max="3" width="74.7109375" style="92" customWidth="1" collapsed="1"/>
    <col min="4" max="4" width="135" style="92" bestFit="1" customWidth="1" collapsed="1"/>
    <col min="5" max="5" width="144.7109375" style="92" bestFit="1" customWidth="1" collapsed="1"/>
    <col min="6" max="16384" width="10.85546875" style="92"/>
  </cols>
  <sheetData>
    <row r="1" spans="1:21" ht="17.25" thickBot="1" x14ac:dyDescent="0.35"/>
    <row r="2" spans="1:21" ht="30.75" thickBot="1" x14ac:dyDescent="0.35">
      <c r="A2" s="6"/>
      <c r="B2" s="514" t="s">
        <v>240</v>
      </c>
      <c r="C2" s="515"/>
      <c r="D2" s="515"/>
      <c r="E2" s="6"/>
      <c r="F2" s="6"/>
      <c r="G2" s="6"/>
      <c r="H2" s="6"/>
      <c r="I2" s="6"/>
      <c r="J2" s="6"/>
      <c r="K2" s="6"/>
      <c r="L2" s="6"/>
      <c r="M2" s="6"/>
      <c r="N2" s="6"/>
      <c r="O2" s="6"/>
      <c r="P2" s="6"/>
      <c r="Q2" s="6"/>
      <c r="R2" s="6"/>
      <c r="S2" s="6"/>
      <c r="T2" s="6"/>
      <c r="U2" s="6"/>
    </row>
    <row r="3" spans="1:21" ht="24.4" customHeight="1" thickBot="1" x14ac:dyDescent="0.35">
      <c r="A3" s="6"/>
      <c r="B3" s="6"/>
      <c r="C3" s="6"/>
      <c r="D3" s="6"/>
      <c r="E3" s="6"/>
      <c r="F3" s="6"/>
      <c r="G3" s="6"/>
      <c r="H3" s="6"/>
      <c r="I3" s="6"/>
      <c r="J3" s="6"/>
      <c r="K3" s="6"/>
      <c r="L3" s="6"/>
      <c r="M3" s="6"/>
      <c r="N3" s="6"/>
      <c r="O3" s="6"/>
      <c r="P3" s="6"/>
      <c r="Q3" s="6"/>
      <c r="R3" s="6"/>
      <c r="S3" s="6"/>
      <c r="T3" s="6"/>
      <c r="U3" s="6"/>
    </row>
    <row r="4" spans="1:21" ht="27.75" thickBot="1" x14ac:dyDescent="0.35">
      <c r="A4" s="6"/>
      <c r="B4" s="151"/>
      <c r="C4" s="152" t="s">
        <v>53</v>
      </c>
      <c r="D4" s="153" t="s">
        <v>54</v>
      </c>
      <c r="E4" s="6"/>
      <c r="F4" s="6"/>
      <c r="G4" s="6"/>
      <c r="H4" s="6"/>
      <c r="I4" s="6"/>
      <c r="J4" s="6"/>
      <c r="K4" s="6"/>
      <c r="L4" s="6"/>
      <c r="M4" s="6"/>
      <c r="N4" s="6"/>
      <c r="O4" s="6"/>
      <c r="P4" s="6"/>
      <c r="Q4" s="6"/>
      <c r="R4" s="6"/>
      <c r="S4" s="6"/>
      <c r="T4" s="6"/>
      <c r="U4" s="6"/>
    </row>
    <row r="5" spans="1:21" ht="27" x14ac:dyDescent="0.3">
      <c r="A5" s="128" t="s">
        <v>75</v>
      </c>
      <c r="B5" s="154" t="s">
        <v>92</v>
      </c>
      <c r="C5" s="155" t="s">
        <v>138</v>
      </c>
      <c r="D5" s="156" t="s">
        <v>88</v>
      </c>
      <c r="E5" s="6"/>
      <c r="F5" s="6"/>
      <c r="G5" s="6"/>
      <c r="H5" s="6"/>
      <c r="I5" s="6"/>
      <c r="J5" s="6"/>
      <c r="K5" s="6"/>
      <c r="L5" s="6"/>
      <c r="M5" s="6"/>
      <c r="N5" s="6"/>
      <c r="O5" s="6"/>
      <c r="P5" s="6"/>
      <c r="Q5" s="6"/>
      <c r="R5" s="6"/>
      <c r="S5" s="6"/>
      <c r="T5" s="6"/>
      <c r="U5" s="6"/>
    </row>
    <row r="6" spans="1:21" ht="54" x14ac:dyDescent="0.3">
      <c r="A6" s="128" t="s">
        <v>76</v>
      </c>
      <c r="B6" s="157" t="s">
        <v>56</v>
      </c>
      <c r="C6" s="158" t="s">
        <v>84</v>
      </c>
      <c r="D6" s="159" t="s">
        <v>89</v>
      </c>
      <c r="E6" s="6"/>
      <c r="F6" s="6"/>
      <c r="G6" s="6"/>
      <c r="H6" s="6"/>
      <c r="I6" s="6"/>
      <c r="J6" s="6"/>
      <c r="K6" s="6"/>
      <c r="L6" s="6"/>
      <c r="M6" s="6"/>
      <c r="N6" s="6"/>
      <c r="O6" s="6"/>
      <c r="P6" s="6"/>
      <c r="Q6" s="6"/>
      <c r="R6" s="6"/>
      <c r="S6" s="6"/>
      <c r="T6" s="6"/>
      <c r="U6" s="6"/>
    </row>
    <row r="7" spans="1:21" ht="54" x14ac:dyDescent="0.3">
      <c r="A7" s="128" t="s">
        <v>73</v>
      </c>
      <c r="B7" s="160" t="s">
        <v>57</v>
      </c>
      <c r="C7" s="158" t="s">
        <v>85</v>
      </c>
      <c r="D7" s="159" t="s">
        <v>91</v>
      </c>
      <c r="E7" s="6"/>
      <c r="F7" s="6"/>
      <c r="G7" s="6"/>
      <c r="H7" s="6"/>
      <c r="I7" s="6"/>
      <c r="J7" s="6"/>
      <c r="K7" s="6"/>
      <c r="L7" s="6"/>
      <c r="M7" s="6"/>
      <c r="N7" s="6"/>
      <c r="O7" s="6"/>
      <c r="P7" s="6"/>
      <c r="Q7" s="6"/>
      <c r="R7" s="6"/>
      <c r="S7" s="6"/>
      <c r="T7" s="6"/>
      <c r="U7" s="6"/>
    </row>
    <row r="8" spans="1:21" ht="54" x14ac:dyDescent="0.3">
      <c r="A8" s="128" t="s">
        <v>7</v>
      </c>
      <c r="B8" s="161" t="s">
        <v>58</v>
      </c>
      <c r="C8" s="158" t="s">
        <v>86</v>
      </c>
      <c r="D8" s="159" t="s">
        <v>90</v>
      </c>
      <c r="E8" s="6"/>
      <c r="F8" s="6"/>
      <c r="G8" s="6"/>
      <c r="H8" s="6"/>
      <c r="I8" s="6"/>
      <c r="J8" s="6"/>
      <c r="K8" s="6"/>
      <c r="L8" s="6"/>
      <c r="M8" s="6"/>
      <c r="N8" s="6"/>
      <c r="O8" s="6"/>
      <c r="P8" s="6"/>
      <c r="Q8" s="6"/>
      <c r="R8" s="6"/>
      <c r="S8" s="6"/>
      <c r="T8" s="6"/>
      <c r="U8" s="6"/>
    </row>
    <row r="9" spans="1:21" ht="54.75" thickBot="1" x14ac:dyDescent="0.35">
      <c r="A9" s="128" t="s">
        <v>77</v>
      </c>
      <c r="B9" s="162" t="s">
        <v>59</v>
      </c>
      <c r="C9" s="163" t="s">
        <v>87</v>
      </c>
      <c r="D9" s="164" t="s">
        <v>109</v>
      </c>
      <c r="E9" s="6"/>
      <c r="F9" s="6"/>
      <c r="G9" s="6"/>
      <c r="H9" s="6"/>
      <c r="I9" s="6"/>
      <c r="J9" s="6"/>
      <c r="K9" s="6"/>
      <c r="L9" s="6"/>
      <c r="M9" s="6"/>
      <c r="N9" s="6"/>
      <c r="O9" s="6"/>
      <c r="P9" s="6"/>
      <c r="Q9" s="6"/>
      <c r="R9" s="6"/>
      <c r="S9" s="6"/>
      <c r="T9" s="6"/>
      <c r="U9" s="6"/>
    </row>
    <row r="10" spans="1:21" ht="20.25" x14ac:dyDescent="0.3">
      <c r="A10" s="128"/>
      <c r="B10" s="128"/>
      <c r="C10" s="86"/>
      <c r="D10" s="69"/>
      <c r="E10" s="6"/>
      <c r="F10" s="6"/>
      <c r="G10" s="6"/>
      <c r="H10" s="6"/>
      <c r="I10" s="6"/>
      <c r="J10" s="6"/>
      <c r="K10" s="6"/>
      <c r="L10" s="6"/>
      <c r="M10" s="6"/>
      <c r="N10" s="6"/>
      <c r="O10" s="6"/>
      <c r="P10" s="6"/>
      <c r="Q10" s="6"/>
      <c r="R10" s="6"/>
      <c r="S10" s="6"/>
      <c r="T10" s="6"/>
      <c r="U10" s="6"/>
    </row>
    <row r="11" spans="1:21" x14ac:dyDescent="0.3">
      <c r="A11" s="128"/>
      <c r="B11" s="70"/>
      <c r="C11" s="70"/>
      <c r="D11" s="70"/>
      <c r="E11" s="6"/>
      <c r="F11" s="6"/>
      <c r="G11" s="6"/>
      <c r="H11" s="6"/>
      <c r="I11" s="6"/>
      <c r="J11" s="6"/>
      <c r="K11" s="6"/>
      <c r="L11" s="6"/>
      <c r="M11" s="6"/>
      <c r="N11" s="6"/>
      <c r="O11" s="6"/>
      <c r="P11" s="6"/>
      <c r="Q11" s="6"/>
      <c r="R11" s="6"/>
      <c r="S11" s="6"/>
      <c r="T11" s="6"/>
      <c r="U11" s="6"/>
    </row>
    <row r="12" spans="1:21" x14ac:dyDescent="0.3">
      <c r="A12" s="128"/>
      <c r="B12" s="128" t="s">
        <v>82</v>
      </c>
      <c r="C12" s="128" t="s">
        <v>126</v>
      </c>
      <c r="D12" s="128" t="s">
        <v>133</v>
      </c>
      <c r="E12" s="6"/>
      <c r="F12" s="6"/>
      <c r="G12" s="6"/>
      <c r="H12" s="6"/>
      <c r="I12" s="6"/>
      <c r="J12" s="6"/>
      <c r="K12" s="6"/>
      <c r="L12" s="6"/>
      <c r="M12" s="6"/>
      <c r="N12" s="6"/>
      <c r="O12" s="6"/>
      <c r="P12" s="6"/>
      <c r="Q12" s="6"/>
      <c r="R12" s="6"/>
      <c r="S12" s="6"/>
      <c r="T12" s="6"/>
      <c r="U12" s="6"/>
    </row>
    <row r="13" spans="1:21" x14ac:dyDescent="0.3">
      <c r="A13" s="128"/>
      <c r="B13" s="128" t="s">
        <v>80</v>
      </c>
      <c r="C13" s="128" t="s">
        <v>130</v>
      </c>
      <c r="D13" s="128" t="s">
        <v>134</v>
      </c>
      <c r="E13" s="6"/>
      <c r="F13" s="6"/>
      <c r="G13" s="6"/>
      <c r="H13" s="6"/>
      <c r="I13" s="6"/>
      <c r="J13" s="6"/>
      <c r="K13" s="6"/>
      <c r="L13" s="6"/>
      <c r="M13" s="6"/>
      <c r="N13" s="6"/>
      <c r="O13" s="6"/>
      <c r="P13" s="6"/>
      <c r="Q13" s="6"/>
      <c r="R13" s="6"/>
      <c r="S13" s="6"/>
      <c r="T13" s="6"/>
      <c r="U13" s="6"/>
    </row>
    <row r="14" spans="1:21" x14ac:dyDescent="0.3">
      <c r="A14" s="128"/>
      <c r="B14" s="128"/>
      <c r="C14" s="128" t="s">
        <v>129</v>
      </c>
      <c r="D14" s="128" t="s">
        <v>135</v>
      </c>
      <c r="E14" s="6"/>
      <c r="F14" s="6"/>
      <c r="G14" s="6"/>
      <c r="H14" s="6"/>
      <c r="I14" s="6"/>
      <c r="J14" s="6"/>
      <c r="K14" s="6"/>
      <c r="L14" s="6"/>
      <c r="M14" s="6"/>
      <c r="N14" s="6"/>
      <c r="O14" s="6"/>
      <c r="P14" s="6"/>
      <c r="Q14" s="6"/>
      <c r="R14" s="6"/>
      <c r="S14" s="6"/>
      <c r="T14" s="6"/>
      <c r="U14" s="6"/>
    </row>
    <row r="15" spans="1:21" x14ac:dyDescent="0.3">
      <c r="A15" s="128"/>
      <c r="B15" s="128"/>
      <c r="C15" s="128" t="s">
        <v>131</v>
      </c>
      <c r="D15" s="128" t="s">
        <v>136</v>
      </c>
      <c r="E15" s="6"/>
      <c r="F15" s="6"/>
      <c r="G15" s="6"/>
      <c r="H15" s="6"/>
      <c r="I15" s="6"/>
      <c r="J15" s="6"/>
      <c r="K15" s="6"/>
      <c r="L15" s="6"/>
      <c r="M15" s="6"/>
      <c r="N15" s="6"/>
      <c r="O15" s="6"/>
      <c r="P15" s="6"/>
      <c r="Q15" s="6"/>
      <c r="R15" s="6"/>
      <c r="S15" s="6"/>
      <c r="T15" s="6"/>
      <c r="U15" s="6"/>
    </row>
    <row r="16" spans="1:21" x14ac:dyDescent="0.3">
      <c r="A16" s="128"/>
      <c r="B16" s="128"/>
      <c r="C16" s="128" t="s">
        <v>132</v>
      </c>
      <c r="D16" s="128" t="s">
        <v>137</v>
      </c>
      <c r="E16" s="6"/>
      <c r="F16" s="6"/>
      <c r="G16" s="6"/>
      <c r="H16" s="6"/>
      <c r="I16" s="6"/>
      <c r="J16" s="6"/>
      <c r="K16" s="6"/>
      <c r="L16" s="6"/>
      <c r="M16" s="6"/>
      <c r="N16" s="6"/>
      <c r="O16" s="6"/>
      <c r="P16" s="6"/>
      <c r="Q16" s="6"/>
      <c r="R16" s="6"/>
      <c r="S16" s="6"/>
      <c r="T16" s="6"/>
      <c r="U16" s="6"/>
    </row>
    <row r="17" spans="1:15" x14ac:dyDescent="0.3">
      <c r="A17" s="128"/>
      <c r="B17" s="128"/>
      <c r="C17" s="6"/>
      <c r="D17" s="128"/>
      <c r="E17" s="6"/>
      <c r="F17" s="6"/>
      <c r="G17" s="6"/>
      <c r="H17" s="6"/>
      <c r="I17" s="6"/>
      <c r="J17" s="6"/>
      <c r="K17" s="6"/>
      <c r="L17" s="6"/>
      <c r="M17" s="6"/>
      <c r="N17" s="6"/>
      <c r="O17" s="6"/>
    </row>
    <row r="18" spans="1:15" x14ac:dyDescent="0.3">
      <c r="A18" s="128"/>
      <c r="B18" s="128"/>
      <c r="C18" s="6"/>
      <c r="D18" s="128"/>
      <c r="E18" s="6"/>
      <c r="F18" s="6"/>
      <c r="G18" s="6"/>
      <c r="H18" s="6"/>
      <c r="I18" s="6"/>
      <c r="J18" s="6"/>
      <c r="K18" s="6"/>
      <c r="L18" s="6"/>
      <c r="M18" s="6"/>
      <c r="N18" s="6"/>
      <c r="O18" s="6"/>
    </row>
    <row r="19" spans="1:15" x14ac:dyDescent="0.3">
      <c r="A19" s="128"/>
      <c r="B19" s="127"/>
      <c r="C19" s="6"/>
      <c r="D19" s="127"/>
      <c r="E19" s="6"/>
      <c r="F19" s="6"/>
      <c r="G19" s="6"/>
      <c r="H19" s="6"/>
      <c r="I19" s="6"/>
      <c r="J19" s="6"/>
      <c r="K19" s="6"/>
      <c r="L19" s="6"/>
      <c r="M19" s="6"/>
      <c r="N19" s="6"/>
      <c r="O19" s="6"/>
    </row>
    <row r="20" spans="1:15" x14ac:dyDescent="0.3">
      <c r="A20" s="128"/>
      <c r="B20" s="127"/>
      <c r="C20" s="6"/>
      <c r="D20" s="127"/>
      <c r="E20" s="6"/>
      <c r="F20" s="6"/>
      <c r="G20" s="6"/>
      <c r="H20" s="6"/>
      <c r="I20" s="6"/>
      <c r="J20" s="6"/>
      <c r="K20" s="6"/>
      <c r="L20" s="6"/>
      <c r="M20" s="6"/>
      <c r="N20" s="6"/>
      <c r="O20" s="6"/>
    </row>
    <row r="21" spans="1:15" x14ac:dyDescent="0.3">
      <c r="A21" s="128"/>
      <c r="B21" s="127"/>
      <c r="C21" s="6"/>
      <c r="D21" s="127"/>
      <c r="E21" s="6"/>
      <c r="F21" s="6"/>
      <c r="G21" s="6"/>
      <c r="H21" s="6"/>
      <c r="I21" s="6"/>
      <c r="J21" s="6"/>
      <c r="K21" s="6"/>
      <c r="L21" s="6"/>
      <c r="M21" s="6"/>
      <c r="N21" s="6"/>
      <c r="O21" s="6"/>
    </row>
    <row r="22" spans="1:15" x14ac:dyDescent="0.3">
      <c r="A22" s="128"/>
      <c r="B22" s="127"/>
      <c r="C22" s="6"/>
      <c r="D22" s="127"/>
      <c r="E22" s="6"/>
      <c r="F22" s="6"/>
      <c r="G22" s="6"/>
      <c r="H22" s="6"/>
      <c r="I22" s="6"/>
      <c r="J22" s="6"/>
      <c r="K22" s="6"/>
      <c r="L22" s="6"/>
      <c r="M22" s="6"/>
      <c r="N22" s="6"/>
      <c r="O22" s="6"/>
    </row>
    <row r="23" spans="1:15" ht="20.25" x14ac:dyDescent="0.3">
      <c r="A23" s="128"/>
      <c r="B23" s="128"/>
      <c r="C23" s="86"/>
      <c r="D23" s="69"/>
      <c r="E23" s="6"/>
      <c r="F23" s="6"/>
      <c r="G23" s="6"/>
      <c r="H23" s="6"/>
      <c r="I23" s="6"/>
      <c r="J23" s="6"/>
      <c r="K23" s="6"/>
      <c r="L23" s="6"/>
      <c r="M23" s="6"/>
      <c r="N23" s="6"/>
      <c r="O23" s="6"/>
    </row>
    <row r="24" spans="1:15" ht="20.25" x14ac:dyDescent="0.3">
      <c r="A24" s="128"/>
      <c r="B24" s="128"/>
      <c r="C24" s="86"/>
      <c r="D24" s="69"/>
      <c r="E24" s="6"/>
      <c r="F24" s="6"/>
      <c r="G24" s="6"/>
      <c r="H24" s="6"/>
      <c r="I24" s="6"/>
      <c r="J24" s="6"/>
      <c r="K24" s="6"/>
      <c r="L24" s="6"/>
      <c r="M24" s="6"/>
      <c r="N24" s="6"/>
      <c r="O24" s="6"/>
    </row>
    <row r="25" spans="1:15" ht="20.25" x14ac:dyDescent="0.3">
      <c r="A25" s="128"/>
      <c r="B25" s="128"/>
      <c r="C25" s="86"/>
      <c r="D25" s="69"/>
      <c r="E25" s="6"/>
      <c r="F25" s="6"/>
      <c r="G25" s="6"/>
      <c r="H25" s="6"/>
      <c r="I25" s="6"/>
      <c r="J25" s="6"/>
      <c r="K25" s="6"/>
      <c r="L25" s="6"/>
      <c r="M25" s="6"/>
      <c r="N25" s="6"/>
      <c r="O25" s="6"/>
    </row>
    <row r="26" spans="1:15" ht="20.25" x14ac:dyDescent="0.3">
      <c r="A26" s="128"/>
      <c r="B26" s="128"/>
      <c r="C26" s="86"/>
      <c r="D26" s="69"/>
      <c r="E26" s="6"/>
      <c r="F26" s="6"/>
      <c r="G26" s="6"/>
      <c r="H26" s="6"/>
      <c r="I26" s="6"/>
      <c r="J26" s="6"/>
      <c r="K26" s="6"/>
      <c r="L26" s="6"/>
      <c r="M26" s="6"/>
      <c r="N26" s="6"/>
      <c r="O26" s="6"/>
    </row>
    <row r="27" spans="1:15" ht="20.25" x14ac:dyDescent="0.3">
      <c r="A27" s="128"/>
      <c r="B27" s="128"/>
      <c r="C27" s="86"/>
      <c r="D27" s="69"/>
      <c r="E27" s="6"/>
      <c r="F27" s="6"/>
      <c r="G27" s="6"/>
      <c r="H27" s="6"/>
      <c r="I27" s="6"/>
      <c r="J27" s="6"/>
      <c r="K27" s="6"/>
      <c r="L27" s="6"/>
      <c r="M27" s="6"/>
      <c r="N27" s="6"/>
      <c r="O27" s="6"/>
    </row>
    <row r="28" spans="1:15" ht="20.25" x14ac:dyDescent="0.3">
      <c r="A28" s="128"/>
      <c r="B28" s="128"/>
      <c r="C28" s="86"/>
      <c r="D28" s="69"/>
      <c r="E28" s="6"/>
      <c r="F28" s="6"/>
      <c r="G28" s="6"/>
      <c r="H28" s="6"/>
      <c r="I28" s="6"/>
      <c r="J28" s="6"/>
      <c r="K28" s="6"/>
      <c r="L28" s="6"/>
      <c r="M28" s="6"/>
      <c r="N28" s="6"/>
      <c r="O28" s="6"/>
    </row>
    <row r="29" spans="1:15" ht="20.25" x14ac:dyDescent="0.3">
      <c r="A29" s="128"/>
      <c r="B29" s="128"/>
      <c r="C29" s="86"/>
      <c r="D29" s="69"/>
      <c r="E29" s="6"/>
      <c r="F29" s="6"/>
      <c r="G29" s="6"/>
      <c r="H29" s="6"/>
      <c r="I29" s="6"/>
      <c r="J29" s="6"/>
      <c r="K29" s="6"/>
      <c r="L29" s="6"/>
      <c r="M29" s="6"/>
      <c r="N29" s="6"/>
      <c r="O29" s="6"/>
    </row>
    <row r="30" spans="1:15" ht="20.25" x14ac:dyDescent="0.3">
      <c r="A30" s="128"/>
      <c r="B30" s="128"/>
      <c r="C30" s="86"/>
      <c r="D30" s="69"/>
      <c r="E30" s="6"/>
      <c r="F30" s="6"/>
      <c r="G30" s="6"/>
      <c r="H30" s="6"/>
      <c r="I30" s="6"/>
      <c r="J30" s="6"/>
      <c r="K30" s="6"/>
      <c r="L30" s="6"/>
      <c r="M30" s="6"/>
      <c r="N30" s="6"/>
      <c r="O30" s="6"/>
    </row>
    <row r="31" spans="1:15" ht="20.25" x14ac:dyDescent="0.3">
      <c r="A31" s="128"/>
      <c r="B31" s="128"/>
      <c r="C31" s="86"/>
      <c r="D31" s="69"/>
      <c r="E31" s="6"/>
      <c r="F31" s="6"/>
      <c r="G31" s="6"/>
      <c r="H31" s="6"/>
      <c r="I31" s="6"/>
      <c r="J31" s="6"/>
      <c r="K31" s="6"/>
      <c r="L31" s="6"/>
      <c r="M31" s="6"/>
      <c r="N31" s="6"/>
      <c r="O31" s="6"/>
    </row>
    <row r="32" spans="1:15" ht="20.25" x14ac:dyDescent="0.3">
      <c r="A32" s="128"/>
      <c r="B32" s="128"/>
      <c r="C32" s="86"/>
      <c r="D32" s="69"/>
      <c r="E32" s="6"/>
      <c r="F32" s="6"/>
      <c r="G32" s="6"/>
      <c r="H32" s="6"/>
      <c r="I32" s="6"/>
      <c r="J32" s="6"/>
      <c r="K32" s="6"/>
      <c r="L32" s="6"/>
      <c r="M32" s="6"/>
      <c r="N32" s="6"/>
      <c r="O32" s="6"/>
    </row>
    <row r="33" spans="1:15" ht="20.25" x14ac:dyDescent="0.3">
      <c r="A33" s="128"/>
      <c r="B33" s="128"/>
      <c r="C33" s="86"/>
      <c r="D33" s="69"/>
      <c r="E33" s="6"/>
      <c r="F33" s="6"/>
      <c r="G33" s="6"/>
      <c r="H33" s="6"/>
      <c r="I33" s="6"/>
      <c r="J33" s="6"/>
      <c r="K33" s="6"/>
      <c r="L33" s="6"/>
      <c r="M33" s="6"/>
      <c r="N33" s="6"/>
      <c r="O33" s="6"/>
    </row>
    <row r="34" spans="1:15" ht="20.25" x14ac:dyDescent="0.3">
      <c r="A34" s="128"/>
      <c r="B34" s="128"/>
      <c r="C34" s="86"/>
      <c r="D34" s="69"/>
      <c r="E34" s="6"/>
      <c r="F34" s="6"/>
      <c r="G34" s="6"/>
      <c r="H34" s="6"/>
      <c r="I34" s="6"/>
      <c r="J34" s="6"/>
      <c r="K34" s="6"/>
      <c r="L34" s="6"/>
      <c r="M34" s="6"/>
      <c r="N34" s="6"/>
      <c r="O34" s="6"/>
    </row>
    <row r="35" spans="1:15" ht="20.25" x14ac:dyDescent="0.3">
      <c r="A35" s="128"/>
      <c r="B35" s="128"/>
      <c r="C35" s="86"/>
      <c r="D35" s="69"/>
      <c r="E35" s="6"/>
      <c r="F35" s="6"/>
      <c r="G35" s="6"/>
      <c r="H35" s="6"/>
      <c r="I35" s="6"/>
      <c r="J35" s="6"/>
      <c r="K35" s="6"/>
      <c r="L35" s="6"/>
      <c r="M35" s="6"/>
      <c r="N35" s="6"/>
      <c r="O35" s="6"/>
    </row>
    <row r="36" spans="1:15" ht="20.25" x14ac:dyDescent="0.3">
      <c r="A36" s="128"/>
      <c r="B36" s="128"/>
      <c r="C36" s="86"/>
      <c r="D36" s="69"/>
      <c r="E36" s="6"/>
      <c r="F36" s="6"/>
      <c r="G36" s="6"/>
      <c r="H36" s="6"/>
      <c r="I36" s="6"/>
      <c r="J36" s="6"/>
      <c r="K36" s="6"/>
      <c r="L36" s="6"/>
      <c r="M36" s="6"/>
      <c r="N36" s="6"/>
      <c r="O36" s="6"/>
    </row>
    <row r="37" spans="1:15" ht="20.25" x14ac:dyDescent="0.3">
      <c r="A37" s="128"/>
      <c r="B37" s="128"/>
      <c r="C37" s="86"/>
      <c r="D37" s="69"/>
      <c r="E37" s="6"/>
      <c r="F37" s="6"/>
      <c r="G37" s="6"/>
      <c r="H37" s="6"/>
      <c r="I37" s="6"/>
      <c r="J37" s="6"/>
      <c r="K37" s="6"/>
      <c r="L37" s="6"/>
      <c r="M37" s="6"/>
      <c r="N37" s="6"/>
      <c r="O37" s="6"/>
    </row>
    <row r="38" spans="1:15" ht="20.25" x14ac:dyDescent="0.3">
      <c r="A38" s="128"/>
      <c r="B38" s="128"/>
      <c r="C38" s="86"/>
      <c r="D38" s="69"/>
      <c r="E38" s="6"/>
      <c r="F38" s="6"/>
      <c r="G38" s="6"/>
      <c r="H38" s="6"/>
      <c r="I38" s="6"/>
      <c r="J38" s="6"/>
      <c r="K38" s="6"/>
      <c r="L38" s="6"/>
      <c r="M38" s="6"/>
      <c r="N38" s="6"/>
      <c r="O38" s="6"/>
    </row>
    <row r="39" spans="1:15" ht="20.25" x14ac:dyDescent="0.3">
      <c r="A39" s="128"/>
      <c r="B39" s="128"/>
      <c r="C39" s="86"/>
      <c r="D39" s="69"/>
      <c r="E39" s="6"/>
      <c r="F39" s="6"/>
      <c r="G39" s="6"/>
      <c r="H39" s="6"/>
      <c r="I39" s="6"/>
      <c r="J39" s="6"/>
      <c r="K39" s="6"/>
      <c r="L39" s="6"/>
      <c r="M39" s="6"/>
      <c r="N39" s="6"/>
      <c r="O39" s="6"/>
    </row>
    <row r="40" spans="1:15" ht="20.25" x14ac:dyDescent="0.3">
      <c r="A40" s="128"/>
      <c r="B40" s="128"/>
      <c r="C40" s="86"/>
      <c r="D40" s="69"/>
      <c r="E40" s="6"/>
      <c r="F40" s="6"/>
      <c r="G40" s="6"/>
      <c r="H40" s="6"/>
      <c r="I40" s="6"/>
      <c r="J40" s="6"/>
      <c r="K40" s="6"/>
      <c r="L40" s="6"/>
      <c r="M40" s="6"/>
      <c r="N40" s="6"/>
      <c r="O40" s="6"/>
    </row>
    <row r="41" spans="1:15" ht="20.25" x14ac:dyDescent="0.3">
      <c r="A41" s="128"/>
      <c r="B41" s="128"/>
      <c r="C41" s="86"/>
      <c r="D41" s="69"/>
      <c r="E41" s="6"/>
      <c r="F41" s="6"/>
      <c r="G41" s="6"/>
      <c r="H41" s="6"/>
      <c r="I41" s="6"/>
      <c r="J41" s="6"/>
      <c r="K41" s="6"/>
      <c r="L41" s="6"/>
      <c r="M41" s="6"/>
      <c r="N41" s="6"/>
      <c r="O41" s="6"/>
    </row>
    <row r="42" spans="1:15" ht="20.25" x14ac:dyDescent="0.3">
      <c r="A42" s="128"/>
      <c r="B42" s="128"/>
      <c r="C42" s="86"/>
      <c r="D42" s="69"/>
      <c r="E42" s="6"/>
      <c r="F42" s="6"/>
      <c r="G42" s="6"/>
      <c r="H42" s="6"/>
      <c r="I42" s="6"/>
      <c r="J42" s="6"/>
      <c r="K42" s="6"/>
      <c r="L42" s="6"/>
      <c r="M42" s="6"/>
      <c r="N42" s="6"/>
      <c r="O42" s="6"/>
    </row>
    <row r="43" spans="1:15" ht="20.25" x14ac:dyDescent="0.3">
      <c r="A43" s="128"/>
      <c r="B43" s="128"/>
      <c r="C43" s="86"/>
      <c r="D43" s="69"/>
      <c r="E43" s="6"/>
      <c r="F43" s="6"/>
      <c r="G43" s="6"/>
      <c r="H43" s="6"/>
      <c r="I43" s="6"/>
      <c r="J43" s="6"/>
      <c r="K43" s="6"/>
      <c r="L43" s="6"/>
      <c r="M43" s="6"/>
      <c r="N43" s="6"/>
      <c r="O43" s="6"/>
    </row>
    <row r="44" spans="1:15" ht="20.25" x14ac:dyDescent="0.3">
      <c r="A44" s="128"/>
      <c r="B44" s="128"/>
      <c r="C44" s="86"/>
      <c r="D44" s="69"/>
      <c r="E44" s="6"/>
      <c r="F44" s="6"/>
      <c r="G44" s="6"/>
      <c r="H44" s="6"/>
      <c r="I44" s="6"/>
      <c r="J44" s="6"/>
      <c r="K44" s="6"/>
      <c r="L44" s="6"/>
      <c r="M44" s="6"/>
      <c r="N44" s="6"/>
      <c r="O44" s="6"/>
    </row>
    <row r="45" spans="1:15" ht="20.25" x14ac:dyDescent="0.3">
      <c r="A45" s="128"/>
      <c r="B45" s="128"/>
      <c r="C45" s="86"/>
      <c r="D45" s="69"/>
      <c r="E45" s="6"/>
      <c r="F45" s="6"/>
      <c r="G45" s="6"/>
      <c r="H45" s="6"/>
      <c r="I45" s="6"/>
      <c r="J45" s="6"/>
      <c r="K45" s="6"/>
      <c r="L45" s="6"/>
      <c r="M45" s="6"/>
      <c r="N45" s="6"/>
      <c r="O45" s="6"/>
    </row>
    <row r="46" spans="1:15" ht="20.25" x14ac:dyDescent="0.3">
      <c r="A46" s="128"/>
      <c r="B46" s="128"/>
      <c r="C46" s="86"/>
      <c r="D46" s="69"/>
      <c r="E46" s="6"/>
      <c r="F46" s="6"/>
      <c r="G46" s="6"/>
      <c r="H46" s="6"/>
      <c r="I46" s="6"/>
      <c r="J46" s="6"/>
      <c r="K46" s="6"/>
      <c r="L46" s="6"/>
      <c r="M46" s="6"/>
      <c r="N46" s="6"/>
      <c r="O46" s="6"/>
    </row>
    <row r="47" spans="1:15" ht="20.25" x14ac:dyDescent="0.3">
      <c r="A47" s="128"/>
      <c r="B47" s="128"/>
      <c r="C47" s="86"/>
      <c r="D47" s="69"/>
      <c r="E47" s="6"/>
      <c r="F47" s="6"/>
      <c r="G47" s="6"/>
      <c r="H47" s="6"/>
      <c r="I47" s="6"/>
      <c r="J47" s="6"/>
      <c r="K47" s="6"/>
      <c r="L47" s="6"/>
      <c r="M47" s="6"/>
      <c r="N47" s="6"/>
      <c r="O47" s="6"/>
    </row>
    <row r="48" spans="1:15" ht="20.25" x14ac:dyDescent="0.3">
      <c r="A48" s="128"/>
      <c r="B48" s="128"/>
      <c r="C48" s="86"/>
      <c r="D48" s="69"/>
      <c r="E48" s="6"/>
      <c r="F48" s="6"/>
      <c r="G48" s="6"/>
      <c r="H48" s="6"/>
      <c r="I48" s="6"/>
      <c r="J48" s="6"/>
      <c r="K48" s="6"/>
      <c r="L48" s="6"/>
      <c r="M48" s="6"/>
      <c r="N48" s="6"/>
      <c r="O48" s="6"/>
    </row>
    <row r="49" spans="1:15" ht="20.25" x14ac:dyDescent="0.3">
      <c r="A49" s="128"/>
      <c r="B49" s="128"/>
      <c r="C49" s="86"/>
      <c r="D49" s="69"/>
      <c r="E49" s="6"/>
      <c r="F49" s="6"/>
      <c r="G49" s="6"/>
      <c r="H49" s="6"/>
      <c r="I49" s="6"/>
      <c r="J49" s="6"/>
      <c r="K49" s="6"/>
      <c r="L49" s="6"/>
      <c r="M49" s="6"/>
      <c r="N49" s="6"/>
      <c r="O49" s="6"/>
    </row>
    <row r="50" spans="1:15" ht="20.25" x14ac:dyDescent="0.3">
      <c r="A50" s="128"/>
      <c r="B50" s="128"/>
      <c r="C50" s="86"/>
      <c r="D50" s="69"/>
      <c r="E50" s="6"/>
      <c r="F50" s="6"/>
      <c r="G50" s="6"/>
      <c r="H50" s="6"/>
      <c r="I50" s="6"/>
      <c r="J50" s="6"/>
      <c r="K50" s="6"/>
      <c r="L50" s="6"/>
      <c r="M50" s="6"/>
      <c r="N50" s="6"/>
      <c r="O50" s="6"/>
    </row>
    <row r="51" spans="1:15" ht="20.25" x14ac:dyDescent="0.3">
      <c r="A51" s="128"/>
      <c r="B51" s="128"/>
      <c r="C51" s="86"/>
      <c r="D51" s="69"/>
      <c r="E51" s="6"/>
      <c r="F51" s="6"/>
      <c r="G51" s="6"/>
      <c r="H51" s="6"/>
      <c r="I51" s="6"/>
      <c r="J51" s="6"/>
      <c r="K51" s="6"/>
      <c r="L51" s="6"/>
      <c r="M51" s="6"/>
      <c r="N51" s="6"/>
      <c r="O51" s="6"/>
    </row>
    <row r="52" spans="1:15" ht="20.25" x14ac:dyDescent="0.3">
      <c r="A52" s="128"/>
      <c r="B52" s="128"/>
      <c r="C52" s="86"/>
      <c r="D52" s="69"/>
      <c r="E52" s="6"/>
      <c r="F52" s="6"/>
      <c r="G52" s="6"/>
      <c r="H52" s="6"/>
      <c r="I52" s="6"/>
      <c r="J52" s="6"/>
      <c r="K52" s="6"/>
      <c r="L52" s="6"/>
      <c r="M52" s="6"/>
      <c r="N52" s="6"/>
      <c r="O52" s="6"/>
    </row>
    <row r="53" spans="1:15" ht="20.25" x14ac:dyDescent="0.3">
      <c r="A53" s="128"/>
      <c r="B53" s="129"/>
      <c r="C53" s="87"/>
      <c r="D53" s="16"/>
    </row>
    <row r="54" spans="1:15" ht="20.25" x14ac:dyDescent="0.3">
      <c r="A54" s="128"/>
      <c r="B54" s="129"/>
      <c r="C54" s="87"/>
      <c r="D54" s="16"/>
    </row>
    <row r="55" spans="1:15" ht="20.25" x14ac:dyDescent="0.3">
      <c r="A55" s="128"/>
      <c r="B55" s="129"/>
      <c r="C55" s="87"/>
      <c r="D55" s="16"/>
    </row>
    <row r="56" spans="1:15" ht="20.25" x14ac:dyDescent="0.3">
      <c r="A56" s="128"/>
      <c r="B56" s="129"/>
      <c r="C56" s="87"/>
      <c r="D56" s="16"/>
    </row>
    <row r="57" spans="1:15" ht="20.25" x14ac:dyDescent="0.3">
      <c r="A57" s="128"/>
      <c r="B57" s="129"/>
      <c r="C57" s="87"/>
      <c r="D57" s="16"/>
    </row>
    <row r="58" spans="1:15" ht="20.25" x14ac:dyDescent="0.3">
      <c r="A58" s="128"/>
      <c r="B58" s="129"/>
      <c r="C58" s="87"/>
      <c r="D58" s="16"/>
    </row>
    <row r="59" spans="1:15" ht="20.25" x14ac:dyDescent="0.3">
      <c r="A59" s="128"/>
      <c r="B59" s="129"/>
      <c r="C59" s="87"/>
      <c r="D59" s="16"/>
    </row>
    <row r="60" spans="1:15" ht="20.25" x14ac:dyDescent="0.3">
      <c r="A60" s="128"/>
      <c r="B60" s="129"/>
      <c r="C60" s="87"/>
      <c r="D60" s="16"/>
    </row>
    <row r="61" spans="1:15" ht="20.25" x14ac:dyDescent="0.3">
      <c r="A61" s="128"/>
      <c r="B61" s="129"/>
      <c r="C61" s="87"/>
      <c r="D61" s="16"/>
    </row>
    <row r="62" spans="1:15" ht="20.25" x14ac:dyDescent="0.3">
      <c r="A62" s="128"/>
      <c r="B62" s="129"/>
      <c r="C62" s="87"/>
      <c r="D62" s="16"/>
    </row>
    <row r="63" spans="1:15" ht="20.25" x14ac:dyDescent="0.3">
      <c r="A63" s="128"/>
      <c r="B63" s="129"/>
      <c r="C63" s="87"/>
      <c r="D63" s="16"/>
    </row>
    <row r="64" spans="1:15" ht="20.25" x14ac:dyDescent="0.3">
      <c r="A64" s="128"/>
      <c r="B64" s="129"/>
      <c r="C64" s="87"/>
      <c r="D64" s="16"/>
    </row>
    <row r="65" spans="1:4" ht="20.25" x14ac:dyDescent="0.3">
      <c r="A65" s="128"/>
      <c r="B65" s="129"/>
      <c r="C65" s="87"/>
      <c r="D65" s="16"/>
    </row>
    <row r="66" spans="1:4" ht="20.25" x14ac:dyDescent="0.3">
      <c r="A66" s="128"/>
      <c r="B66" s="129"/>
      <c r="C66" s="87"/>
      <c r="D66" s="16"/>
    </row>
    <row r="67" spans="1:4" ht="20.25" x14ac:dyDescent="0.3">
      <c r="A67" s="128"/>
      <c r="B67" s="129"/>
      <c r="C67" s="87"/>
      <c r="D67" s="16"/>
    </row>
    <row r="68" spans="1:4" ht="20.25" x14ac:dyDescent="0.3">
      <c r="A68" s="128"/>
      <c r="B68" s="129"/>
      <c r="C68" s="87"/>
      <c r="D68" s="16"/>
    </row>
    <row r="69" spans="1:4" ht="20.25" x14ac:dyDescent="0.3">
      <c r="A69" s="128"/>
      <c r="B69" s="129"/>
      <c r="C69" s="87"/>
      <c r="D69" s="16"/>
    </row>
    <row r="70" spans="1:4" ht="20.25" x14ac:dyDescent="0.3">
      <c r="A70" s="128"/>
      <c r="B70" s="129"/>
      <c r="C70" s="87"/>
      <c r="D70" s="16"/>
    </row>
    <row r="71" spans="1:4" ht="20.25" x14ac:dyDescent="0.3">
      <c r="A71" s="128"/>
      <c r="B71" s="129"/>
      <c r="C71" s="87"/>
      <c r="D71" s="16"/>
    </row>
    <row r="72" spans="1:4" ht="20.25" x14ac:dyDescent="0.3">
      <c r="A72" s="128"/>
      <c r="B72" s="129"/>
      <c r="C72" s="87"/>
      <c r="D72" s="16"/>
    </row>
    <row r="73" spans="1:4" ht="20.25" x14ac:dyDescent="0.3">
      <c r="A73" s="128"/>
      <c r="B73" s="129"/>
      <c r="C73" s="87"/>
      <c r="D73" s="16"/>
    </row>
    <row r="74" spans="1:4" ht="20.25" x14ac:dyDescent="0.3">
      <c r="A74" s="128"/>
      <c r="B74" s="129"/>
      <c r="C74" s="87"/>
      <c r="D74" s="16"/>
    </row>
    <row r="75" spans="1:4" ht="20.25" x14ac:dyDescent="0.3">
      <c r="A75" s="128"/>
      <c r="B75" s="129"/>
      <c r="C75" s="87"/>
      <c r="D75" s="16"/>
    </row>
    <row r="76" spans="1:4" ht="20.25" x14ac:dyDescent="0.3">
      <c r="A76" s="128"/>
      <c r="B76" s="129"/>
      <c r="C76" s="87"/>
      <c r="D76" s="16"/>
    </row>
    <row r="77" spans="1:4" ht="20.25" x14ac:dyDescent="0.3">
      <c r="A77" s="128"/>
      <c r="B77" s="129"/>
      <c r="C77" s="87"/>
      <c r="D77" s="16"/>
    </row>
    <row r="78" spans="1:4" ht="20.25" x14ac:dyDescent="0.3">
      <c r="A78" s="128"/>
      <c r="B78" s="129"/>
      <c r="C78" s="87"/>
      <c r="D78" s="16"/>
    </row>
    <row r="79" spans="1:4" ht="20.25" x14ac:dyDescent="0.3">
      <c r="A79" s="128"/>
      <c r="B79" s="129"/>
      <c r="C79" s="87"/>
      <c r="D79" s="16"/>
    </row>
    <row r="80" spans="1:4" ht="20.25" x14ac:dyDescent="0.3">
      <c r="A80" s="128"/>
      <c r="B80" s="129"/>
      <c r="C80" s="87"/>
      <c r="D80" s="16"/>
    </row>
    <row r="81" spans="1:4" ht="20.25" x14ac:dyDescent="0.3">
      <c r="A81" s="128"/>
      <c r="B81" s="129"/>
      <c r="C81" s="87"/>
      <c r="D81" s="16"/>
    </row>
    <row r="82" spans="1:4" ht="20.25" x14ac:dyDescent="0.3">
      <c r="A82" s="128"/>
      <c r="B82" s="129"/>
      <c r="C82" s="87"/>
      <c r="D82" s="16"/>
    </row>
    <row r="83" spans="1:4" ht="20.25" x14ac:dyDescent="0.3">
      <c r="A83" s="128"/>
      <c r="B83" s="129"/>
      <c r="C83" s="87"/>
      <c r="D83" s="16"/>
    </row>
    <row r="84" spans="1:4" ht="20.25" x14ac:dyDescent="0.3">
      <c r="A84" s="128"/>
      <c r="B84" s="129"/>
      <c r="C84" s="87"/>
      <c r="D84" s="16"/>
    </row>
    <row r="85" spans="1:4" ht="20.25" x14ac:dyDescent="0.3">
      <c r="A85" s="128"/>
      <c r="B85" s="129"/>
      <c r="C85" s="87"/>
      <c r="D85" s="16"/>
    </row>
    <row r="86" spans="1:4" ht="20.25" x14ac:dyDescent="0.3">
      <c r="A86" s="128"/>
      <c r="B86" s="129"/>
      <c r="C86" s="87"/>
      <c r="D86" s="16"/>
    </row>
    <row r="87" spans="1:4" ht="20.25" x14ac:dyDescent="0.3">
      <c r="A87" s="128"/>
      <c r="B87" s="129"/>
      <c r="C87" s="87"/>
      <c r="D87" s="16"/>
    </row>
    <row r="88" spans="1:4" ht="20.25" x14ac:dyDescent="0.3">
      <c r="A88" s="128"/>
      <c r="B88" s="129"/>
      <c r="C88" s="87"/>
      <c r="D88" s="16"/>
    </row>
    <row r="89" spans="1:4" ht="20.25" x14ac:dyDescent="0.3">
      <c r="A89" s="128"/>
      <c r="B89" s="129"/>
      <c r="C89" s="87"/>
      <c r="D89" s="16"/>
    </row>
    <row r="90" spans="1:4" ht="20.25" x14ac:dyDescent="0.3">
      <c r="A90" s="128"/>
      <c r="B90" s="129"/>
      <c r="C90" s="87"/>
      <c r="D90" s="16"/>
    </row>
    <row r="91" spans="1:4" ht="20.25" x14ac:dyDescent="0.3">
      <c r="A91" s="128"/>
      <c r="B91" s="129"/>
      <c r="C91" s="87"/>
      <c r="D91" s="16"/>
    </row>
    <row r="92" spans="1:4" ht="20.25" x14ac:dyDescent="0.3">
      <c r="A92" s="128"/>
      <c r="B92" s="129"/>
      <c r="C92" s="87"/>
      <c r="D92" s="16"/>
    </row>
    <row r="93" spans="1:4" ht="20.25" x14ac:dyDescent="0.3">
      <c r="A93" s="128"/>
      <c r="B93" s="129"/>
      <c r="C93" s="87"/>
      <c r="D93" s="16"/>
    </row>
    <row r="94" spans="1:4" ht="20.25" x14ac:dyDescent="0.3">
      <c r="A94" s="128"/>
      <c r="B94" s="129"/>
      <c r="C94" s="87"/>
      <c r="D94" s="16"/>
    </row>
    <row r="95" spans="1:4" ht="20.25" x14ac:dyDescent="0.3">
      <c r="A95" s="128"/>
      <c r="B95" s="129"/>
      <c r="C95" s="87"/>
      <c r="D95" s="16"/>
    </row>
    <row r="96" spans="1:4" ht="20.25" x14ac:dyDescent="0.3">
      <c r="A96" s="128"/>
      <c r="B96" s="129"/>
      <c r="C96" s="87"/>
      <c r="D96" s="16"/>
    </row>
    <row r="97" spans="1:4" ht="20.25" x14ac:dyDescent="0.3">
      <c r="A97" s="128"/>
      <c r="B97" s="129"/>
      <c r="C97" s="87"/>
      <c r="D97" s="16"/>
    </row>
    <row r="98" spans="1:4" ht="20.25" x14ac:dyDescent="0.3">
      <c r="A98" s="128"/>
      <c r="B98" s="129"/>
      <c r="C98" s="87"/>
      <c r="D98" s="16"/>
    </row>
    <row r="99" spans="1:4" ht="20.25" x14ac:dyDescent="0.3">
      <c r="A99" s="128"/>
      <c r="B99" s="129"/>
      <c r="C99" s="87"/>
      <c r="D99" s="16"/>
    </row>
    <row r="100" spans="1:4" ht="20.25" x14ac:dyDescent="0.3">
      <c r="A100" s="128"/>
      <c r="B100" s="129"/>
      <c r="C100" s="87"/>
      <c r="D100" s="16"/>
    </row>
    <row r="101" spans="1:4" ht="20.25" x14ac:dyDescent="0.3">
      <c r="A101" s="128"/>
      <c r="B101" s="129"/>
      <c r="C101" s="87"/>
      <c r="D101" s="16"/>
    </row>
    <row r="102" spans="1:4" ht="20.25" x14ac:dyDescent="0.3">
      <c r="A102" s="128"/>
      <c r="B102" s="129"/>
      <c r="C102" s="87"/>
      <c r="D102" s="16"/>
    </row>
    <row r="103" spans="1:4" ht="20.25" x14ac:dyDescent="0.3">
      <c r="A103" s="128"/>
      <c r="B103" s="129"/>
      <c r="C103" s="87"/>
      <c r="D103" s="16"/>
    </row>
    <row r="104" spans="1:4" ht="20.25" x14ac:dyDescent="0.3">
      <c r="A104" s="128"/>
      <c r="B104" s="129"/>
      <c r="C104" s="87"/>
      <c r="D104" s="16"/>
    </row>
    <row r="105" spans="1:4" ht="20.25" x14ac:dyDescent="0.3">
      <c r="A105" s="128"/>
      <c r="B105" s="129"/>
      <c r="C105" s="87"/>
      <c r="D105" s="16"/>
    </row>
    <row r="106" spans="1:4" ht="20.25" x14ac:dyDescent="0.3">
      <c r="A106" s="128"/>
      <c r="B106" s="129"/>
      <c r="C106" s="87"/>
      <c r="D106" s="16"/>
    </row>
    <row r="107" spans="1:4" ht="20.25" x14ac:dyDescent="0.3">
      <c r="A107" s="128"/>
      <c r="B107" s="129"/>
      <c r="C107" s="87"/>
      <c r="D107" s="16"/>
    </row>
    <row r="108" spans="1:4" ht="20.25" x14ac:dyDescent="0.3">
      <c r="A108" s="128"/>
      <c r="B108" s="129"/>
      <c r="C108" s="87"/>
      <c r="D108" s="16"/>
    </row>
    <row r="109" spans="1:4" ht="20.25" x14ac:dyDescent="0.3">
      <c r="A109" s="128"/>
      <c r="B109" s="129"/>
      <c r="C109" s="87"/>
      <c r="D109" s="16"/>
    </row>
    <row r="110" spans="1:4" ht="20.25" x14ac:dyDescent="0.3">
      <c r="A110" s="128"/>
      <c r="B110" s="129"/>
      <c r="C110" s="87"/>
      <c r="D110" s="16"/>
    </row>
    <row r="111" spans="1:4" ht="20.25" x14ac:dyDescent="0.3">
      <c r="A111" s="128"/>
      <c r="B111" s="129"/>
      <c r="C111" s="87"/>
      <c r="D111" s="16"/>
    </row>
    <row r="112" spans="1:4" ht="20.25" x14ac:dyDescent="0.3">
      <c r="A112" s="128"/>
      <c r="B112" s="129"/>
      <c r="C112" s="87"/>
      <c r="D112" s="16"/>
    </row>
    <row r="113" spans="1:4" ht="20.25" x14ac:dyDescent="0.3">
      <c r="A113" s="128"/>
      <c r="B113" s="129"/>
      <c r="C113" s="87"/>
      <c r="D113" s="16"/>
    </row>
    <row r="114" spans="1:4" ht="20.25" x14ac:dyDescent="0.3">
      <c r="A114" s="128"/>
      <c r="B114" s="129"/>
      <c r="C114" s="87"/>
      <c r="D114" s="16"/>
    </row>
    <row r="115" spans="1:4" ht="20.25" x14ac:dyDescent="0.3">
      <c r="A115" s="128"/>
      <c r="B115" s="129"/>
      <c r="C115" s="87"/>
      <c r="D115" s="16"/>
    </row>
    <row r="116" spans="1:4" ht="20.25" x14ac:dyDescent="0.3">
      <c r="A116" s="128"/>
      <c r="B116" s="129"/>
      <c r="C116" s="87"/>
      <c r="D116" s="16"/>
    </row>
    <row r="117" spans="1:4" ht="20.25" x14ac:dyDescent="0.3">
      <c r="A117" s="128"/>
      <c r="B117" s="129"/>
      <c r="C117" s="87"/>
      <c r="D117" s="16"/>
    </row>
    <row r="118" spans="1:4" ht="20.25" x14ac:dyDescent="0.3">
      <c r="A118" s="128"/>
      <c r="B118" s="129"/>
      <c r="C118" s="87"/>
      <c r="D118" s="16"/>
    </row>
    <row r="119" spans="1:4" ht="20.25" x14ac:dyDescent="0.3">
      <c r="A119" s="128"/>
      <c r="B119" s="129"/>
      <c r="C119" s="87"/>
      <c r="D119" s="16"/>
    </row>
    <row r="120" spans="1:4" ht="20.25" x14ac:dyDescent="0.3">
      <c r="A120" s="128"/>
      <c r="B120" s="129"/>
      <c r="C120" s="87"/>
      <c r="D120" s="16"/>
    </row>
    <row r="121" spans="1:4" ht="20.25" x14ac:dyDescent="0.3">
      <c r="A121" s="128"/>
      <c r="B121" s="129"/>
      <c r="C121" s="87"/>
      <c r="D121" s="16"/>
    </row>
    <row r="122" spans="1:4" ht="20.25" x14ac:dyDescent="0.3">
      <c r="A122" s="128"/>
      <c r="B122" s="129"/>
      <c r="C122" s="87"/>
      <c r="D122" s="16"/>
    </row>
    <row r="123" spans="1:4" ht="20.25" x14ac:dyDescent="0.3">
      <c r="A123" s="128"/>
      <c r="B123" s="129"/>
      <c r="C123" s="16"/>
      <c r="D123" s="16"/>
    </row>
    <row r="124" spans="1:4" ht="20.25" x14ac:dyDescent="0.3">
      <c r="A124" s="128"/>
      <c r="B124" s="129"/>
      <c r="C124" s="16"/>
      <c r="D124" s="16"/>
    </row>
    <row r="125" spans="1:4" ht="20.25" x14ac:dyDescent="0.3">
      <c r="A125" s="128"/>
      <c r="B125" s="129"/>
      <c r="C125" s="16"/>
      <c r="D125" s="16"/>
    </row>
    <row r="126" spans="1:4" ht="20.25" x14ac:dyDescent="0.3">
      <c r="A126" s="128"/>
      <c r="B126" s="129"/>
      <c r="C126" s="16"/>
      <c r="D126" s="16"/>
    </row>
    <row r="127" spans="1:4" ht="20.25" x14ac:dyDescent="0.3">
      <c r="A127" s="128"/>
      <c r="B127" s="129"/>
      <c r="C127" s="16"/>
      <c r="D127" s="16"/>
    </row>
    <row r="128" spans="1:4" ht="20.25" x14ac:dyDescent="0.3">
      <c r="A128" s="128"/>
      <c r="B128" s="129"/>
      <c r="C128" s="16"/>
      <c r="D128" s="16"/>
    </row>
    <row r="129" spans="1:4" ht="20.25" x14ac:dyDescent="0.3">
      <c r="A129" s="128"/>
      <c r="B129" s="129"/>
      <c r="C129" s="16"/>
      <c r="D129" s="16"/>
    </row>
    <row r="130" spans="1:4" ht="20.25" x14ac:dyDescent="0.3">
      <c r="A130" s="128"/>
      <c r="B130" s="129"/>
      <c r="C130" s="16"/>
      <c r="D130" s="16"/>
    </row>
    <row r="131" spans="1:4" ht="20.25" x14ac:dyDescent="0.3">
      <c r="A131" s="128"/>
      <c r="B131" s="129"/>
      <c r="C131" s="16"/>
      <c r="D131" s="16"/>
    </row>
    <row r="132" spans="1:4" ht="20.25" x14ac:dyDescent="0.3">
      <c r="A132" s="128"/>
      <c r="B132" s="129"/>
      <c r="C132" s="16"/>
      <c r="D132" s="16"/>
    </row>
    <row r="133" spans="1:4" ht="20.25" x14ac:dyDescent="0.3">
      <c r="A133" s="128"/>
      <c r="B133" s="129"/>
      <c r="C133" s="16"/>
      <c r="D133" s="16"/>
    </row>
    <row r="134" spans="1:4" ht="20.25" x14ac:dyDescent="0.3">
      <c r="A134" s="128"/>
      <c r="B134" s="129"/>
      <c r="C134" s="16"/>
      <c r="D134" s="16"/>
    </row>
    <row r="135" spans="1:4" ht="20.25" x14ac:dyDescent="0.3">
      <c r="A135" s="128"/>
      <c r="B135" s="129"/>
      <c r="C135" s="16"/>
      <c r="D135" s="16"/>
    </row>
    <row r="136" spans="1:4" ht="20.25" x14ac:dyDescent="0.3">
      <c r="A136" s="128"/>
      <c r="B136" s="129"/>
      <c r="C136" s="16"/>
      <c r="D136" s="16"/>
    </row>
    <row r="137" spans="1:4" ht="20.25" x14ac:dyDescent="0.3">
      <c r="A137" s="128"/>
      <c r="B137" s="129"/>
      <c r="C137" s="16"/>
      <c r="D137" s="16"/>
    </row>
    <row r="138" spans="1:4" ht="20.25" x14ac:dyDescent="0.3">
      <c r="A138" s="128"/>
      <c r="B138" s="129"/>
      <c r="C138" s="16"/>
      <c r="D138" s="16"/>
    </row>
    <row r="139" spans="1:4" ht="20.25" x14ac:dyDescent="0.3">
      <c r="A139" s="128"/>
      <c r="B139" s="129"/>
      <c r="C139" s="16"/>
      <c r="D139" s="16"/>
    </row>
    <row r="140" spans="1:4" ht="20.25" x14ac:dyDescent="0.3">
      <c r="A140" s="128"/>
      <c r="B140" s="129"/>
      <c r="C140" s="16"/>
      <c r="D140" s="16"/>
    </row>
    <row r="141" spans="1:4" ht="20.25" x14ac:dyDescent="0.3">
      <c r="A141" s="128"/>
      <c r="B141" s="129"/>
      <c r="C141" s="16"/>
      <c r="D141" s="16"/>
    </row>
    <row r="142" spans="1:4" ht="20.25" x14ac:dyDescent="0.3">
      <c r="A142" s="128"/>
      <c r="B142" s="129"/>
      <c r="C142" s="16"/>
      <c r="D142" s="16"/>
    </row>
    <row r="143" spans="1:4" ht="20.25" x14ac:dyDescent="0.3">
      <c r="A143" s="128"/>
      <c r="B143" s="129"/>
      <c r="C143" s="16"/>
      <c r="D143" s="16"/>
    </row>
    <row r="144" spans="1:4" ht="20.25" x14ac:dyDescent="0.3">
      <c r="A144" s="128"/>
      <c r="B144" s="129"/>
      <c r="C144" s="16"/>
      <c r="D144" s="16"/>
    </row>
    <row r="145" spans="1:4" ht="20.25" x14ac:dyDescent="0.3">
      <c r="A145" s="128"/>
      <c r="B145" s="129"/>
      <c r="C145" s="16"/>
      <c r="D145" s="16"/>
    </row>
    <row r="146" spans="1:4" ht="20.25" x14ac:dyDescent="0.3">
      <c r="A146" s="128"/>
      <c r="B146" s="129"/>
      <c r="C146" s="16"/>
      <c r="D146" s="16"/>
    </row>
    <row r="147" spans="1:4" ht="20.25" x14ac:dyDescent="0.3">
      <c r="A147" s="128"/>
      <c r="B147" s="129"/>
      <c r="C147" s="16"/>
      <c r="D147" s="16"/>
    </row>
    <row r="148" spans="1:4" ht="20.25" x14ac:dyDescent="0.3">
      <c r="A148" s="128"/>
      <c r="B148" s="129"/>
      <c r="C148" s="16"/>
      <c r="D148" s="16"/>
    </row>
    <row r="149" spans="1:4" ht="20.25" x14ac:dyDescent="0.3">
      <c r="A149" s="128"/>
      <c r="B149" s="129"/>
      <c r="C149" s="16"/>
      <c r="D149" s="16"/>
    </row>
    <row r="150" spans="1:4" ht="20.25" x14ac:dyDescent="0.3">
      <c r="A150" s="128"/>
      <c r="B150" s="129"/>
      <c r="C150" s="16"/>
      <c r="D150" s="16"/>
    </row>
    <row r="151" spans="1:4" ht="20.25" x14ac:dyDescent="0.3">
      <c r="A151" s="128"/>
      <c r="B151" s="129"/>
      <c r="C151" s="16"/>
      <c r="D151" s="16"/>
    </row>
    <row r="152" spans="1:4" ht="20.25" x14ac:dyDescent="0.3">
      <c r="A152" s="128"/>
      <c r="B152" s="129"/>
      <c r="C152" s="16"/>
      <c r="D152" s="16"/>
    </row>
    <row r="153" spans="1:4" ht="20.25" x14ac:dyDescent="0.3">
      <c r="A153" s="128"/>
      <c r="B153" s="129"/>
      <c r="C153" s="16"/>
      <c r="D153" s="16"/>
    </row>
    <row r="154" spans="1:4" ht="20.25" x14ac:dyDescent="0.3">
      <c r="A154" s="128"/>
      <c r="B154" s="129"/>
      <c r="C154" s="16"/>
      <c r="D154" s="16"/>
    </row>
    <row r="155" spans="1:4" ht="20.25" x14ac:dyDescent="0.3">
      <c r="A155" s="128"/>
      <c r="B155" s="129"/>
      <c r="C155" s="16"/>
      <c r="D155" s="16"/>
    </row>
    <row r="156" spans="1:4" ht="20.25" x14ac:dyDescent="0.3">
      <c r="A156" s="128"/>
      <c r="B156" s="129"/>
      <c r="C156" s="16"/>
      <c r="D156" s="16"/>
    </row>
    <row r="157" spans="1:4" ht="20.25" x14ac:dyDescent="0.3">
      <c r="A157" s="128"/>
      <c r="B157" s="129"/>
      <c r="C157" s="16"/>
      <c r="D157" s="16"/>
    </row>
    <row r="158" spans="1:4" ht="20.25" x14ac:dyDescent="0.3">
      <c r="A158" s="128"/>
      <c r="B158" s="129"/>
      <c r="C158" s="16"/>
      <c r="D158" s="16"/>
    </row>
    <row r="159" spans="1:4" ht="20.25" x14ac:dyDescent="0.3">
      <c r="A159" s="128"/>
      <c r="B159" s="129"/>
      <c r="C159" s="16"/>
      <c r="D159" s="16"/>
    </row>
    <row r="160" spans="1:4" ht="20.25" x14ac:dyDescent="0.3">
      <c r="A160" s="128"/>
      <c r="B160" s="129"/>
      <c r="C160" s="16"/>
      <c r="D160" s="16"/>
    </row>
    <row r="161" spans="1:4" ht="20.25" x14ac:dyDescent="0.3">
      <c r="A161" s="128"/>
      <c r="B161" s="129"/>
      <c r="C161" s="16"/>
      <c r="D161" s="16"/>
    </row>
    <row r="162" spans="1:4" ht="20.25" x14ac:dyDescent="0.3">
      <c r="A162" s="128"/>
      <c r="B162" s="129"/>
      <c r="C162" s="16"/>
      <c r="D162" s="16"/>
    </row>
    <row r="163" spans="1:4" ht="20.25" x14ac:dyDescent="0.3">
      <c r="A163" s="128"/>
      <c r="B163" s="129"/>
      <c r="C163" s="16"/>
      <c r="D163" s="16"/>
    </row>
    <row r="164" spans="1:4" ht="20.25" x14ac:dyDescent="0.3">
      <c r="A164" s="128"/>
      <c r="B164" s="129"/>
      <c r="C164" s="16"/>
      <c r="D164" s="16"/>
    </row>
    <row r="165" spans="1:4" ht="20.25" x14ac:dyDescent="0.3">
      <c r="A165" s="128"/>
      <c r="B165" s="129"/>
      <c r="C165" s="16"/>
      <c r="D165" s="16"/>
    </row>
    <row r="166" spans="1:4" ht="20.25" x14ac:dyDescent="0.3">
      <c r="A166" s="128"/>
      <c r="B166" s="129"/>
      <c r="C166" s="16"/>
      <c r="D166" s="16"/>
    </row>
    <row r="167" spans="1:4" ht="20.25" x14ac:dyDescent="0.3">
      <c r="A167" s="128"/>
      <c r="B167" s="129"/>
      <c r="C167" s="16"/>
      <c r="D167" s="16"/>
    </row>
    <row r="168" spans="1:4" ht="20.25" x14ac:dyDescent="0.3">
      <c r="A168" s="128"/>
      <c r="B168" s="129"/>
      <c r="C168" s="16"/>
      <c r="D168" s="16"/>
    </row>
    <row r="169" spans="1:4" ht="20.25" x14ac:dyDescent="0.3">
      <c r="A169" s="128"/>
      <c r="B169" s="129"/>
      <c r="C169" s="16"/>
      <c r="D169" s="16"/>
    </row>
    <row r="170" spans="1:4" ht="20.25" x14ac:dyDescent="0.3">
      <c r="A170" s="128"/>
      <c r="B170" s="129"/>
      <c r="C170" s="16"/>
      <c r="D170" s="16"/>
    </row>
    <row r="171" spans="1:4" ht="20.25" x14ac:dyDescent="0.3">
      <c r="A171" s="128"/>
      <c r="B171" s="129"/>
      <c r="C171" s="16"/>
      <c r="D171" s="16"/>
    </row>
    <row r="172" spans="1:4" ht="20.25" x14ac:dyDescent="0.3">
      <c r="A172" s="128"/>
      <c r="B172" s="129"/>
      <c r="C172" s="16"/>
      <c r="D172" s="16"/>
    </row>
    <row r="173" spans="1:4" ht="20.25" x14ac:dyDescent="0.3">
      <c r="A173" s="128"/>
      <c r="B173" s="129"/>
      <c r="C173" s="16"/>
      <c r="D173" s="16"/>
    </row>
    <row r="174" spans="1:4" ht="20.25" x14ac:dyDescent="0.3">
      <c r="A174" s="128"/>
      <c r="B174" s="129"/>
      <c r="C174" s="16"/>
      <c r="D174" s="16"/>
    </row>
    <row r="175" spans="1:4" ht="20.25" x14ac:dyDescent="0.3">
      <c r="A175" s="128"/>
      <c r="B175" s="129"/>
      <c r="C175" s="16"/>
      <c r="D175" s="16"/>
    </row>
    <row r="176" spans="1:4" ht="20.25" x14ac:dyDescent="0.3">
      <c r="A176" s="128"/>
      <c r="B176" s="129"/>
      <c r="C176" s="16"/>
      <c r="D176" s="16"/>
    </row>
    <row r="177" spans="1:4" ht="20.25" x14ac:dyDescent="0.3">
      <c r="A177" s="128"/>
      <c r="B177" s="129"/>
      <c r="C177" s="16"/>
      <c r="D177" s="16"/>
    </row>
    <row r="178" spans="1:4" ht="20.25" x14ac:dyDescent="0.3">
      <c r="A178" s="128"/>
      <c r="B178" s="129"/>
      <c r="C178" s="16"/>
      <c r="D178" s="16"/>
    </row>
    <row r="179" spans="1:4" ht="20.25" x14ac:dyDescent="0.3">
      <c r="A179" s="128"/>
      <c r="B179" s="129"/>
      <c r="C179" s="16"/>
      <c r="D179" s="16"/>
    </row>
    <row r="180" spans="1:4" ht="20.25" x14ac:dyDescent="0.3">
      <c r="A180" s="128"/>
      <c r="B180" s="129"/>
      <c r="C180" s="16"/>
      <c r="D180" s="16"/>
    </row>
    <row r="181" spans="1:4" ht="20.25" x14ac:dyDescent="0.3">
      <c r="A181" s="128"/>
      <c r="B181" s="129"/>
      <c r="C181" s="16"/>
      <c r="D181" s="16"/>
    </row>
    <row r="182" spans="1:4" ht="20.25" x14ac:dyDescent="0.3">
      <c r="A182" s="128"/>
      <c r="B182" s="129"/>
      <c r="C182" s="16"/>
      <c r="D182" s="16"/>
    </row>
    <row r="183" spans="1:4" ht="20.25" x14ac:dyDescent="0.3">
      <c r="A183" s="128"/>
      <c r="B183" s="129"/>
      <c r="C183" s="16"/>
      <c r="D183" s="16"/>
    </row>
    <row r="184" spans="1:4" ht="20.25" x14ac:dyDescent="0.3">
      <c r="A184" s="128"/>
      <c r="B184" s="129"/>
      <c r="C184" s="16"/>
      <c r="D184" s="16"/>
    </row>
    <row r="185" spans="1:4" ht="20.25" x14ac:dyDescent="0.3">
      <c r="A185" s="128"/>
      <c r="B185" s="129"/>
      <c r="C185" s="16"/>
      <c r="D185" s="16"/>
    </row>
    <row r="186" spans="1:4" ht="20.25" x14ac:dyDescent="0.3">
      <c r="A186" s="128"/>
      <c r="B186" s="129"/>
      <c r="C186" s="16"/>
      <c r="D186" s="16"/>
    </row>
    <row r="187" spans="1:4" ht="20.25" x14ac:dyDescent="0.3">
      <c r="A187" s="128"/>
      <c r="B187" s="129"/>
      <c r="C187" s="16"/>
      <c r="D187" s="16"/>
    </row>
    <row r="188" spans="1:4" ht="20.25" x14ac:dyDescent="0.3">
      <c r="A188" s="128"/>
      <c r="B188" s="129"/>
      <c r="C188" s="16"/>
      <c r="D188" s="16"/>
    </row>
    <row r="189" spans="1:4" ht="20.25" x14ac:dyDescent="0.3">
      <c r="A189" s="128"/>
      <c r="B189" s="129"/>
      <c r="C189" s="16"/>
      <c r="D189" s="16"/>
    </row>
    <row r="190" spans="1:4" ht="20.25" x14ac:dyDescent="0.3">
      <c r="A190" s="128"/>
      <c r="B190" s="129"/>
      <c r="C190" s="16"/>
      <c r="D190" s="16"/>
    </row>
    <row r="191" spans="1:4" ht="20.25" x14ac:dyDescent="0.3">
      <c r="A191" s="128"/>
      <c r="B191" s="129"/>
      <c r="C191" s="16"/>
      <c r="D191" s="16"/>
    </row>
    <row r="192" spans="1:4" ht="20.25" x14ac:dyDescent="0.3">
      <c r="A192" s="128"/>
      <c r="B192" s="129"/>
      <c r="C192" s="16"/>
      <c r="D192" s="16"/>
    </row>
    <row r="193" spans="1:4" ht="20.25" x14ac:dyDescent="0.3">
      <c r="A193" s="128"/>
      <c r="B193" s="129"/>
      <c r="C193" s="16"/>
      <c r="D193" s="16"/>
    </row>
    <row r="194" spans="1:4" ht="20.25" x14ac:dyDescent="0.3">
      <c r="A194" s="128"/>
      <c r="B194" s="129"/>
      <c r="C194" s="16"/>
      <c r="D194" s="16"/>
    </row>
    <row r="195" spans="1:4" ht="20.25" x14ac:dyDescent="0.3">
      <c r="A195" s="128"/>
      <c r="B195" s="129"/>
      <c r="C195" s="16"/>
      <c r="D195" s="16"/>
    </row>
    <row r="196" spans="1:4" ht="20.25" x14ac:dyDescent="0.3">
      <c r="A196" s="128"/>
      <c r="B196" s="129"/>
      <c r="C196" s="16"/>
      <c r="D196" s="16"/>
    </row>
    <row r="197" spans="1:4" ht="20.25" x14ac:dyDescent="0.3">
      <c r="A197" s="128"/>
      <c r="B197" s="129"/>
      <c r="C197" s="16"/>
      <c r="D197" s="16"/>
    </row>
    <row r="198" spans="1:4" ht="20.25" x14ac:dyDescent="0.3">
      <c r="A198" s="128"/>
      <c r="B198" s="129"/>
      <c r="C198" s="16"/>
      <c r="D198" s="16"/>
    </row>
    <row r="199" spans="1:4" ht="20.25" x14ac:dyDescent="0.3">
      <c r="A199" s="128"/>
      <c r="B199" s="129"/>
      <c r="C199" s="16"/>
      <c r="D199" s="16"/>
    </row>
    <row r="200" spans="1:4" ht="20.25" x14ac:dyDescent="0.3">
      <c r="A200" s="128"/>
      <c r="B200" s="129"/>
      <c r="C200" s="16"/>
      <c r="D200" s="16"/>
    </row>
    <row r="201" spans="1:4" ht="20.25" x14ac:dyDescent="0.3">
      <c r="A201" s="128"/>
      <c r="B201" s="129"/>
      <c r="C201" s="16"/>
      <c r="D201" s="16"/>
    </row>
    <row r="202" spans="1:4" ht="20.25" x14ac:dyDescent="0.3">
      <c r="A202" s="128"/>
      <c r="B202" s="129"/>
      <c r="C202" s="16"/>
      <c r="D202" s="16"/>
    </row>
    <row r="203" spans="1:4" ht="20.25" x14ac:dyDescent="0.3">
      <c r="A203" s="128"/>
      <c r="B203" s="129"/>
      <c r="C203" s="16"/>
      <c r="D203" s="16"/>
    </row>
    <row r="204" spans="1:4" ht="20.25" x14ac:dyDescent="0.3">
      <c r="A204" s="128"/>
      <c r="B204" s="129"/>
      <c r="C204" s="16"/>
      <c r="D204" s="16"/>
    </row>
    <row r="205" spans="1:4" ht="20.25" x14ac:dyDescent="0.3">
      <c r="A205" s="128"/>
      <c r="B205" s="129"/>
      <c r="C205" s="16"/>
      <c r="D205" s="16"/>
    </row>
    <row r="206" spans="1:4" ht="20.25" x14ac:dyDescent="0.3">
      <c r="A206" s="128"/>
      <c r="B206" s="129"/>
      <c r="C206" s="16"/>
      <c r="D206" s="16"/>
    </row>
    <row r="207" spans="1:4" ht="20.25" x14ac:dyDescent="0.3">
      <c r="A207" s="128"/>
      <c r="B207" s="129"/>
      <c r="C207" s="16"/>
      <c r="D207" s="16"/>
    </row>
    <row r="208" spans="1:4" ht="20.25" x14ac:dyDescent="0.3">
      <c r="A208" s="128"/>
      <c r="B208" s="129"/>
      <c r="C208" s="16"/>
      <c r="D208" s="16"/>
    </row>
    <row r="209" spans="1:8" x14ac:dyDescent="0.3">
      <c r="A209" s="6"/>
      <c r="B209" s="129"/>
      <c r="C209" s="129"/>
      <c r="D209" s="129"/>
    </row>
    <row r="210" spans="1:8" ht="20.25" x14ac:dyDescent="0.3">
      <c r="A210" s="6"/>
      <c r="B210" s="15" t="s">
        <v>79</v>
      </c>
      <c r="C210" s="15" t="s">
        <v>125</v>
      </c>
      <c r="D210" s="130" t="s">
        <v>79</v>
      </c>
      <c r="E210" s="130" t="s">
        <v>125</v>
      </c>
    </row>
    <row r="211" spans="1:8" ht="20.25" x14ac:dyDescent="0.3">
      <c r="A211" s="6"/>
      <c r="B211" s="131" t="s">
        <v>81</v>
      </c>
      <c r="C211" s="131" t="s">
        <v>55</v>
      </c>
      <c r="D211" s="92" t="s">
        <v>81</v>
      </c>
      <c r="F211" s="92" t="str">
        <f>IF(NOT(ISBLANK(D211)),D211,IF(NOT(ISBLANK(E211)),"     "&amp;E211,FALSE))</f>
        <v>Afectación Económica o presupuestal</v>
      </c>
      <c r="G211" s="92" t="s">
        <v>81</v>
      </c>
      <c r="H211" s="92" t="str">
        <f>IF(NOT(ISERROR(MATCH(G211,_xlfn.ANCHORARRAY(B222),0))),F224&amp;"Por favor no seleccionar los criterios de impacto",G211)</f>
        <v>❌Por favor no seleccionar los criterios de impacto</v>
      </c>
    </row>
    <row r="212" spans="1:8" ht="20.25" x14ac:dyDescent="0.3">
      <c r="A212" s="6"/>
      <c r="B212" s="131" t="s">
        <v>81</v>
      </c>
      <c r="C212" s="131" t="s">
        <v>84</v>
      </c>
      <c r="E212" s="92" t="s">
        <v>55</v>
      </c>
      <c r="F212" s="92" t="str">
        <f t="shared" ref="F212:F222" si="0">IF(NOT(ISBLANK(D212)),D212,IF(NOT(ISBLANK(E212)),"     "&amp;E212,FALSE))</f>
        <v xml:space="preserve">     Afectación menor a 10 SMLMV .</v>
      </c>
    </row>
    <row r="213" spans="1:8" ht="20.25" x14ac:dyDescent="0.3">
      <c r="A213" s="6"/>
      <c r="B213" s="131" t="s">
        <v>81</v>
      </c>
      <c r="C213" s="131" t="s">
        <v>85</v>
      </c>
      <c r="E213" s="92" t="s">
        <v>84</v>
      </c>
      <c r="F213" s="92" t="str">
        <f t="shared" si="0"/>
        <v xml:space="preserve">     Entre 10 y 50 SMLMV </v>
      </c>
    </row>
    <row r="214" spans="1:8" ht="20.25" x14ac:dyDescent="0.3">
      <c r="A214" s="6"/>
      <c r="B214" s="131" t="s">
        <v>81</v>
      </c>
      <c r="C214" s="131" t="s">
        <v>86</v>
      </c>
      <c r="E214" s="92" t="s">
        <v>85</v>
      </c>
      <c r="F214" s="92" t="str">
        <f t="shared" si="0"/>
        <v xml:space="preserve">     Entre 50 y 100 SMLMV </v>
      </c>
    </row>
    <row r="215" spans="1:8" ht="20.25" x14ac:dyDescent="0.3">
      <c r="A215" s="6"/>
      <c r="B215" s="131" t="s">
        <v>81</v>
      </c>
      <c r="C215" s="131" t="s">
        <v>87</v>
      </c>
      <c r="E215" s="92" t="s">
        <v>86</v>
      </c>
      <c r="F215" s="92" t="str">
        <f t="shared" si="0"/>
        <v xml:space="preserve">     Entre 100 y 500 SMLMV </v>
      </c>
    </row>
    <row r="216" spans="1:8" ht="20.25" x14ac:dyDescent="0.3">
      <c r="A216" s="6"/>
      <c r="B216" s="131" t="s">
        <v>54</v>
      </c>
      <c r="C216" s="131" t="s">
        <v>88</v>
      </c>
      <c r="E216" s="92" t="s">
        <v>87</v>
      </c>
      <c r="F216" s="92" t="str">
        <f t="shared" si="0"/>
        <v xml:space="preserve">     Mayor a 500 SMLMV </v>
      </c>
    </row>
    <row r="217" spans="1:8" ht="20.25" x14ac:dyDescent="0.3">
      <c r="A217" s="6"/>
      <c r="B217" s="131" t="s">
        <v>54</v>
      </c>
      <c r="C217" s="131" t="s">
        <v>89</v>
      </c>
      <c r="D217" s="92" t="s">
        <v>54</v>
      </c>
      <c r="F217" s="92" t="str">
        <f t="shared" si="0"/>
        <v>Pérdida Reputacional</v>
      </c>
    </row>
    <row r="218" spans="1:8" ht="20.25" x14ac:dyDescent="0.3">
      <c r="A218" s="6"/>
      <c r="B218" s="131" t="s">
        <v>54</v>
      </c>
      <c r="C218" s="131" t="s">
        <v>91</v>
      </c>
      <c r="E218" s="92" t="s">
        <v>88</v>
      </c>
      <c r="F218" s="92" t="str">
        <f t="shared" si="0"/>
        <v xml:space="preserve">     El riesgo afecta la imagen de alguna área de la organización</v>
      </c>
    </row>
    <row r="219" spans="1:8" ht="20.25" x14ac:dyDescent="0.3">
      <c r="A219" s="6"/>
      <c r="B219" s="131" t="s">
        <v>54</v>
      </c>
      <c r="C219" s="131" t="s">
        <v>90</v>
      </c>
      <c r="E219" s="92" t="s">
        <v>89</v>
      </c>
      <c r="F219" s="92" t="str">
        <f t="shared" si="0"/>
        <v xml:space="preserve">     El riesgo afecta la imagen de la entidad internamente, de conocimiento general, nivel interno, de junta dircetiva y accionistas y/o de provedores</v>
      </c>
    </row>
    <row r="220" spans="1:8" ht="20.25" x14ac:dyDescent="0.3">
      <c r="A220" s="6"/>
      <c r="B220" s="131" t="s">
        <v>54</v>
      </c>
      <c r="C220" s="131" t="s">
        <v>109</v>
      </c>
      <c r="E220" s="92" t="s">
        <v>91</v>
      </c>
      <c r="F220" s="92" t="str">
        <f t="shared" si="0"/>
        <v xml:space="preserve">     El riesgo afecta la imagen de la entidad con algunos usuarios de relevancia frente al logro de los objetivos</v>
      </c>
    </row>
    <row r="221" spans="1:8" x14ac:dyDescent="0.3">
      <c r="A221" s="6"/>
      <c r="B221" s="132"/>
      <c r="C221" s="132"/>
      <c r="E221" s="92" t="s">
        <v>90</v>
      </c>
      <c r="F221" s="92" t="str">
        <f t="shared" si="0"/>
        <v xml:space="preserve">     El riesgo afecta la imagen de de la entidad con efecto publicitario sostenido a nivel de sector administrativo, nivel departamental o municipal</v>
      </c>
    </row>
    <row r="222" spans="1:8" x14ac:dyDescent="0.3">
      <c r="A222" s="6"/>
      <c r="B222" s="132" t="str" cm="1">
        <f t="array" ref="B222:B224">_xlfn.UNIQUE(Tabla1[[#All],[Criterios]])</f>
        <v>Criterios</v>
      </c>
      <c r="C222" s="132"/>
      <c r="E222" s="92" t="s">
        <v>109</v>
      </c>
      <c r="F222" s="92" t="str">
        <f t="shared" si="0"/>
        <v xml:space="preserve">     El riesgo afecta la imagen de la entidad a nivel nacional, con efecto publicitarios sostenible a nivel país</v>
      </c>
    </row>
    <row r="223" spans="1:8" x14ac:dyDescent="0.3">
      <c r="A223" s="6"/>
      <c r="B223" s="132" t="str">
        <v>Afectación Económica o presupuestal</v>
      </c>
      <c r="C223" s="132"/>
    </row>
    <row r="224" spans="1:8" x14ac:dyDescent="0.3">
      <c r="B224" s="132" t="str">
        <v>Pérdida Reputacional</v>
      </c>
      <c r="C224" s="132"/>
      <c r="F224" s="133" t="s">
        <v>127</v>
      </c>
    </row>
    <row r="225" spans="2:6" x14ac:dyDescent="0.3">
      <c r="B225" s="134"/>
      <c r="C225" s="134"/>
      <c r="F225" s="133" t="s">
        <v>128</v>
      </c>
    </row>
    <row r="226" spans="2:6" x14ac:dyDescent="0.3">
      <c r="B226" s="134"/>
      <c r="C226" s="134"/>
    </row>
    <row r="227" spans="2:6" x14ac:dyDescent="0.3">
      <c r="B227" s="134"/>
      <c r="C227" s="134"/>
    </row>
    <row r="228" spans="2:6" x14ac:dyDescent="0.3">
      <c r="B228" s="134"/>
      <c r="C228" s="134"/>
      <c r="D228" s="134"/>
    </row>
    <row r="229" spans="2:6" x14ac:dyDescent="0.3">
      <c r="B229" s="134"/>
      <c r="C229" s="134"/>
      <c r="D229" s="134"/>
    </row>
    <row r="230" spans="2:6" x14ac:dyDescent="0.3">
      <c r="B230" s="134"/>
      <c r="C230" s="134"/>
      <c r="D230" s="134"/>
    </row>
    <row r="231" spans="2:6" x14ac:dyDescent="0.3">
      <c r="B231" s="134"/>
      <c r="C231" s="134"/>
      <c r="D231" s="134"/>
    </row>
    <row r="232" spans="2:6" x14ac:dyDescent="0.3">
      <c r="B232" s="134"/>
      <c r="C232" s="134"/>
      <c r="D232" s="134"/>
    </row>
    <row r="233" spans="2:6" x14ac:dyDescent="0.3">
      <c r="B233" s="134"/>
      <c r="C233" s="134"/>
      <c r="D233" s="134"/>
    </row>
  </sheetData>
  <mergeCells count="1">
    <mergeCell ref="B2:D2"/>
  </mergeCells>
  <dataValidations disablePrompts="1" count="1">
    <dataValidation type="list" allowBlank="1" showInputMessage="1" showErrorMessage="1" sqref="G211">
      <formula1>$F$211:$F$222</formula1>
    </dataValidation>
  </dataValidations>
  <pageMargins left="0.7" right="0.7" top="0.75" bottom="0.75" header="0.3" footer="0.3"/>
  <pageSetup orientation="portrait"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G17"/>
  <sheetViews>
    <sheetView showRowColHeaders="0" workbookViewId="0"/>
  </sheetViews>
  <sheetFormatPr baseColWidth="10" defaultColWidth="14.28515625" defaultRowHeight="12.75" x14ac:dyDescent="0.2"/>
  <cols>
    <col min="1" max="2" width="14.28515625" style="60" collapsed="1"/>
    <col min="3" max="3" width="17" style="60" customWidth="1" collapsed="1"/>
    <col min="4" max="4" width="14.28515625" style="60" collapsed="1"/>
    <col min="5" max="5" width="46" style="60" customWidth="1" collapsed="1"/>
    <col min="6" max="16384" width="14.28515625" style="60" collapsed="1"/>
  </cols>
  <sheetData>
    <row r="1" spans="1:7" ht="13.5" thickBot="1" x14ac:dyDescent="0.25"/>
    <row r="2" spans="1:7" ht="24" customHeight="1" thickBot="1" x14ac:dyDescent="0.25">
      <c r="A2" s="135"/>
      <c r="B2" s="511" t="s">
        <v>238</v>
      </c>
      <c r="C2" s="512"/>
      <c r="D2" s="512"/>
      <c r="E2" s="512"/>
      <c r="F2" s="513"/>
      <c r="G2" s="135"/>
    </row>
    <row r="3" spans="1:7" ht="16.5" thickBot="1" x14ac:dyDescent="0.3">
      <c r="A3" s="135"/>
      <c r="B3" s="136"/>
      <c r="C3" s="136"/>
      <c r="D3" s="136"/>
      <c r="E3" s="136"/>
      <c r="F3" s="136"/>
      <c r="G3" s="135"/>
    </row>
    <row r="4" spans="1:7" ht="16.5" thickBot="1" x14ac:dyDescent="0.25">
      <c r="A4" s="135"/>
      <c r="B4" s="517" t="s">
        <v>235</v>
      </c>
      <c r="C4" s="518"/>
      <c r="D4" s="518"/>
      <c r="E4" s="125" t="s">
        <v>236</v>
      </c>
      <c r="F4" s="126" t="s">
        <v>237</v>
      </c>
      <c r="G4" s="135"/>
    </row>
    <row r="5" spans="1:7" ht="31.5" x14ac:dyDescent="0.2">
      <c r="A5" s="135"/>
      <c r="B5" s="519" t="s">
        <v>60</v>
      </c>
      <c r="C5" s="521" t="s">
        <v>13</v>
      </c>
      <c r="D5" s="96" t="s">
        <v>14</v>
      </c>
      <c r="E5" s="61" t="s">
        <v>61</v>
      </c>
      <c r="F5" s="62">
        <v>0.25</v>
      </c>
      <c r="G5" s="135"/>
    </row>
    <row r="6" spans="1:7" ht="47.25" x14ac:dyDescent="0.2">
      <c r="A6" s="135"/>
      <c r="B6" s="520"/>
      <c r="C6" s="522"/>
      <c r="D6" s="97" t="s">
        <v>15</v>
      </c>
      <c r="E6" s="63" t="s">
        <v>62</v>
      </c>
      <c r="F6" s="64">
        <v>0.15</v>
      </c>
      <c r="G6" s="135"/>
    </row>
    <row r="7" spans="1:7" ht="47.25" x14ac:dyDescent="0.2">
      <c r="A7" s="135"/>
      <c r="B7" s="520"/>
      <c r="C7" s="522"/>
      <c r="D7" s="97" t="s">
        <v>16</v>
      </c>
      <c r="E7" s="63" t="s">
        <v>63</v>
      </c>
      <c r="F7" s="64">
        <v>0.1</v>
      </c>
      <c r="G7" s="135"/>
    </row>
    <row r="8" spans="1:7" ht="63" x14ac:dyDescent="0.2">
      <c r="A8" s="135"/>
      <c r="B8" s="520"/>
      <c r="C8" s="522" t="s">
        <v>17</v>
      </c>
      <c r="D8" s="97" t="s">
        <v>10</v>
      </c>
      <c r="E8" s="63" t="s">
        <v>64</v>
      </c>
      <c r="F8" s="64">
        <v>0.25</v>
      </c>
      <c r="G8" s="135"/>
    </row>
    <row r="9" spans="1:7" ht="31.5" x14ac:dyDescent="0.2">
      <c r="A9" s="135"/>
      <c r="B9" s="520"/>
      <c r="C9" s="522"/>
      <c r="D9" s="97" t="s">
        <v>9</v>
      </c>
      <c r="E9" s="63" t="s">
        <v>65</v>
      </c>
      <c r="F9" s="64">
        <v>0.15</v>
      </c>
      <c r="G9" s="135"/>
    </row>
    <row r="10" spans="1:7" ht="47.25" x14ac:dyDescent="0.2">
      <c r="A10" s="135"/>
      <c r="B10" s="520" t="s">
        <v>142</v>
      </c>
      <c r="C10" s="522" t="s">
        <v>18</v>
      </c>
      <c r="D10" s="97" t="s">
        <v>19</v>
      </c>
      <c r="E10" s="63" t="s">
        <v>66</v>
      </c>
      <c r="F10" s="65" t="s">
        <v>67</v>
      </c>
      <c r="G10" s="135"/>
    </row>
    <row r="11" spans="1:7" ht="63" x14ac:dyDescent="0.2">
      <c r="A11" s="135"/>
      <c r="B11" s="520"/>
      <c r="C11" s="522"/>
      <c r="D11" s="97" t="s">
        <v>20</v>
      </c>
      <c r="E11" s="63" t="s">
        <v>68</v>
      </c>
      <c r="F11" s="65" t="s">
        <v>67</v>
      </c>
      <c r="G11" s="135"/>
    </row>
    <row r="12" spans="1:7" ht="47.25" x14ac:dyDescent="0.2">
      <c r="A12" s="135"/>
      <c r="B12" s="520"/>
      <c r="C12" s="522" t="s">
        <v>21</v>
      </c>
      <c r="D12" s="97" t="s">
        <v>22</v>
      </c>
      <c r="E12" s="63" t="s">
        <v>69</v>
      </c>
      <c r="F12" s="65" t="s">
        <v>67</v>
      </c>
      <c r="G12" s="135"/>
    </row>
    <row r="13" spans="1:7" ht="47.25" x14ac:dyDescent="0.2">
      <c r="A13" s="135"/>
      <c r="B13" s="520"/>
      <c r="C13" s="522"/>
      <c r="D13" s="97" t="s">
        <v>23</v>
      </c>
      <c r="E13" s="63" t="s">
        <v>70</v>
      </c>
      <c r="F13" s="65" t="s">
        <v>67</v>
      </c>
      <c r="G13" s="135"/>
    </row>
    <row r="14" spans="1:7" ht="31.5" x14ac:dyDescent="0.2">
      <c r="A14" s="135"/>
      <c r="B14" s="520"/>
      <c r="C14" s="522" t="s">
        <v>24</v>
      </c>
      <c r="D14" s="97" t="s">
        <v>110</v>
      </c>
      <c r="E14" s="63" t="s">
        <v>113</v>
      </c>
      <c r="F14" s="65" t="s">
        <v>67</v>
      </c>
      <c r="G14" s="135"/>
    </row>
    <row r="15" spans="1:7" ht="32.25" thickBot="1" x14ac:dyDescent="0.25">
      <c r="A15" s="135"/>
      <c r="B15" s="523"/>
      <c r="C15" s="524"/>
      <c r="D15" s="98" t="s">
        <v>111</v>
      </c>
      <c r="E15" s="66" t="s">
        <v>112</v>
      </c>
      <c r="F15" s="67" t="s">
        <v>67</v>
      </c>
      <c r="G15" s="135"/>
    </row>
    <row r="16" spans="1:7" ht="49.5" customHeight="1" x14ac:dyDescent="0.2">
      <c r="A16" s="135"/>
      <c r="B16" s="516" t="s">
        <v>139</v>
      </c>
      <c r="C16" s="516"/>
      <c r="D16" s="516"/>
      <c r="E16" s="516"/>
      <c r="F16" s="516"/>
      <c r="G16" s="135"/>
    </row>
    <row r="17" spans="2:2" ht="27" customHeight="1" x14ac:dyDescent="0.25">
      <c r="B17" s="68"/>
    </row>
  </sheetData>
  <mergeCells count="10">
    <mergeCell ref="B2:F2"/>
    <mergeCell ref="B16:F16"/>
    <mergeCell ref="B4:D4"/>
    <mergeCell ref="B5:B9"/>
    <mergeCell ref="C5:C7"/>
    <mergeCell ref="C8:C9"/>
    <mergeCell ref="B10:B15"/>
    <mergeCell ref="C10:C11"/>
    <mergeCell ref="C12:C13"/>
    <mergeCell ref="C14:C1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9"/>
  <sheetViews>
    <sheetView workbookViewId="0">
      <selection activeCell="E15" sqref="E15"/>
    </sheetView>
  </sheetViews>
  <sheetFormatPr baseColWidth="10" defaultRowHeight="15" x14ac:dyDescent="0.25"/>
  <sheetData>
    <row r="2" spans="2:5" x14ac:dyDescent="0.25">
      <c r="B2" t="s">
        <v>31</v>
      </c>
      <c r="E2" t="s">
        <v>115</v>
      </c>
    </row>
    <row r="3" spans="2:5" x14ac:dyDescent="0.25">
      <c r="B3" t="s">
        <v>32</v>
      </c>
      <c r="E3" t="s">
        <v>114</v>
      </c>
    </row>
    <row r="4" spans="2:5" x14ac:dyDescent="0.25">
      <c r="B4" t="s">
        <v>118</v>
      </c>
      <c r="E4" t="s">
        <v>195</v>
      </c>
    </row>
    <row r="5" spans="2:5" x14ac:dyDescent="0.25">
      <c r="B5" t="s">
        <v>117</v>
      </c>
    </row>
    <row r="8" spans="2:5" x14ac:dyDescent="0.25">
      <c r="B8" t="s">
        <v>187</v>
      </c>
    </row>
    <row r="9" spans="2:5" x14ac:dyDescent="0.25">
      <c r="B9" t="s">
        <v>40</v>
      </c>
    </row>
    <row r="10" spans="2:5" x14ac:dyDescent="0.25">
      <c r="B10" t="s">
        <v>41</v>
      </c>
    </row>
    <row r="13" spans="2:5" x14ac:dyDescent="0.25">
      <c r="B13" t="s">
        <v>194</v>
      </c>
    </row>
    <row r="14" spans="2:5" x14ac:dyDescent="0.25">
      <c r="B14" t="s">
        <v>188</v>
      </c>
    </row>
    <row r="15" spans="2:5" x14ac:dyDescent="0.25">
      <c r="B15" t="s">
        <v>189</v>
      </c>
    </row>
    <row r="16" spans="2:5" x14ac:dyDescent="0.25">
      <c r="B16" t="s">
        <v>190</v>
      </c>
    </row>
    <row r="17" spans="2:2" x14ac:dyDescent="0.25">
      <c r="B17" t="s">
        <v>191</v>
      </c>
    </row>
    <row r="18" spans="2:2" x14ac:dyDescent="0.25">
      <c r="B18" t="s">
        <v>192</v>
      </c>
    </row>
    <row r="19" spans="2:2" x14ac:dyDescent="0.25">
      <c r="B19" t="s">
        <v>193</v>
      </c>
    </row>
  </sheetData>
  <sortState ref="B2:B5">
    <sortCondition ref="B2:B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Intructivo</vt:lpstr>
      <vt:lpstr>CONTEXTO</vt:lpstr>
      <vt:lpstr>MAPA DE RIESGO</vt:lpstr>
      <vt:lpstr>Matriz Calor Inherente</vt:lpstr>
      <vt:lpstr>Matriz Calor Residual</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Sandra Milena Mendoza Amado</cp:lastModifiedBy>
  <cp:lastPrinted>2020-05-13T01:12:22Z</cp:lastPrinted>
  <dcterms:created xsi:type="dcterms:W3CDTF">2020-03-24T23:12:47Z</dcterms:created>
  <dcterms:modified xsi:type="dcterms:W3CDTF">2022-03-25T04:33:15Z</dcterms:modified>
</cp:coreProperties>
</file>